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3282016-04032016" sheetId="1" r:id="rId3"/>
    <sheet state="visible" name="03282016-04032016 dung" sheetId="2" r:id="rId4"/>
    <sheet state="visible" name="04042016-04102016" sheetId="3" r:id="rId5"/>
    <sheet state="visible" name="04112016-04172016" sheetId="4" r:id="rId6"/>
    <sheet state="visible" name="04182016-04242016" sheetId="5" r:id="rId7"/>
    <sheet state="visible" name="4252016-" sheetId="6" r:id="rId8"/>
    <sheet state="visible" name="Sheet2" sheetId="7" r:id="rId9"/>
    <sheet state="visible" name="Template" sheetId="8" r:id="rId10"/>
    <sheet state="visible" name="4252016-512016" sheetId="9" r:id="rId11"/>
    <sheet state="visible" name="05022016-05082016" sheetId="10" r:id="rId12"/>
  </sheets>
  <definedNames/>
  <calcPr/>
</workbook>
</file>

<file path=xl/sharedStrings.xml><?xml version="1.0" encoding="utf-8"?>
<sst xmlns="http://schemas.openxmlformats.org/spreadsheetml/2006/main" count="790" uniqueCount="107">
  <si>
    <t>03/28/2016-04/03/2016</t>
  </si>
  <si>
    <t>Date</t>
  </si>
  <si>
    <t>Services</t>
  </si>
  <si>
    <t>Teresa</t>
  </si>
  <si>
    <t>Tammy</t>
  </si>
  <si>
    <t>Jennifer</t>
  </si>
  <si>
    <t xml:space="preserve">Kelly </t>
  </si>
  <si>
    <t>Danny</t>
  </si>
  <si>
    <t>Tim</t>
  </si>
  <si>
    <t>Andy</t>
  </si>
  <si>
    <t>Sesey</t>
  </si>
  <si>
    <t>Jenny</t>
  </si>
  <si>
    <t>Cindy</t>
  </si>
  <si>
    <t>Kim</t>
  </si>
  <si>
    <t>Dzyn</t>
  </si>
  <si>
    <t>Chi Tam</t>
  </si>
  <si>
    <t>Gift Card</t>
  </si>
  <si>
    <t>Ending day</t>
  </si>
  <si>
    <t>Total</t>
  </si>
  <si>
    <t>tip</t>
  </si>
  <si>
    <t>Ca</t>
  </si>
  <si>
    <t>Cr</t>
  </si>
  <si>
    <t>Tip</t>
  </si>
  <si>
    <t>Salary</t>
  </si>
  <si>
    <t>Salaries</t>
  </si>
  <si>
    <t>Cash</t>
  </si>
  <si>
    <t>Check</t>
  </si>
  <si>
    <t>Tuyet</t>
  </si>
  <si>
    <t>Tammy (531)</t>
  </si>
  <si>
    <t>Tammy ()</t>
  </si>
  <si>
    <t>Kelly</t>
  </si>
  <si>
    <t>Thuy</t>
  </si>
  <si>
    <t>CINDY</t>
  </si>
  <si>
    <t>Profit/loss</t>
  </si>
  <si>
    <t>Credit</t>
  </si>
  <si>
    <t>Theresa</t>
  </si>
  <si>
    <t>TammyS</t>
  </si>
  <si>
    <t>Gift card ban</t>
  </si>
  <si>
    <t>cash</t>
  </si>
  <si>
    <t>Gift card used</t>
  </si>
  <si>
    <t>total</t>
  </si>
  <si>
    <t>Cash tru 20%Tip</t>
  </si>
  <si>
    <t xml:space="preserve">Cash con lai </t>
  </si>
  <si>
    <t>Monday</t>
  </si>
  <si>
    <t>tuesday</t>
  </si>
  <si>
    <t>Wednesday</t>
  </si>
  <si>
    <t>Thursday</t>
  </si>
  <si>
    <t>Friday</t>
  </si>
  <si>
    <t>Saturday</t>
  </si>
  <si>
    <t>Sunday</t>
  </si>
  <si>
    <t>dua fer</t>
  </si>
  <si>
    <t xml:space="preserve">So sanh </t>
  </si>
  <si>
    <t>Nia's</t>
  </si>
  <si>
    <t>Total Employees earned</t>
  </si>
  <si>
    <t>Gift card ban/return</t>
  </si>
  <si>
    <t>Gift card return</t>
  </si>
  <si>
    <t xml:space="preserve">Cash con </t>
  </si>
  <si>
    <t>Tien tho</t>
  </si>
  <si>
    <t xml:space="preserve">Rut nha bank </t>
  </si>
  <si>
    <t>tien ke nuoc son a Cuong</t>
  </si>
  <si>
    <t>Khanh dua tien con du tuan truoc</t>
  </si>
  <si>
    <t>CVS</t>
  </si>
  <si>
    <t>Tien a Dung tuan 3/28-4/3)</t>
  </si>
  <si>
    <t>Du</t>
  </si>
  <si>
    <t>Gift card</t>
  </si>
  <si>
    <t>Total income</t>
  </si>
  <si>
    <t>Luong tho</t>
  </si>
  <si>
    <t>Debit</t>
  </si>
  <si>
    <t>Gift Card return</t>
  </si>
  <si>
    <t>Employees Earned</t>
  </si>
  <si>
    <t>Amy</t>
  </si>
  <si>
    <t>Bi</t>
  </si>
  <si>
    <t>Note</t>
  </si>
  <si>
    <t>So sanh</t>
  </si>
  <si>
    <t>-88+28.5-20</t>
  </si>
  <si>
    <t>Michele</t>
  </si>
  <si>
    <t>Cash pay</t>
  </si>
  <si>
    <t>Total employees salaries</t>
  </si>
  <si>
    <t>dzyn</t>
  </si>
  <si>
    <t>Service</t>
  </si>
  <si>
    <t>Michelle</t>
  </si>
  <si>
    <t>Total:</t>
  </si>
  <si>
    <t xml:space="preserve"> </t>
  </si>
  <si>
    <t>Employee's Total Earnings:</t>
  </si>
  <si>
    <t>Employee's Tips Total (80%):</t>
  </si>
  <si>
    <t>Cash Total:</t>
  </si>
  <si>
    <t>Cash after tips:</t>
  </si>
  <si>
    <t>Cr Total:</t>
  </si>
  <si>
    <t>Tip Total:</t>
  </si>
  <si>
    <t>Kelly chua adjust 7</t>
  </si>
  <si>
    <t>tra chu 3 : $34 tien loc nuoc</t>
  </si>
  <si>
    <t>Cash con 40</t>
  </si>
  <si>
    <t>Comcast Boston</t>
  </si>
  <si>
    <t>Rent (4,642.5/ month)</t>
  </si>
  <si>
    <t>7 months</t>
  </si>
  <si>
    <t>Eversource Bill</t>
  </si>
  <si>
    <t>Jan-March</t>
  </si>
  <si>
    <t>Parking(Jan-April (April 2 slot)</t>
  </si>
  <si>
    <t>March</t>
  </si>
  <si>
    <t>February</t>
  </si>
  <si>
    <t>Jannuary</t>
  </si>
  <si>
    <t>December</t>
  </si>
  <si>
    <t>Deb</t>
  </si>
  <si>
    <t>Deb salaries+tip</t>
  </si>
  <si>
    <t>Cash con lai</t>
  </si>
  <si>
    <t>Tammys</t>
  </si>
  <si>
    <t>danny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</si>
</sst>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5">
    <font>
      <sz val="10.0"/>
      <color rgb="FF000000"/>
      <name val="Arial"/>
    </font>
    <font>
      <sz val="24.0"/>
      <color rgb="FFFF00FF"/>
      <name val="Arial"/>
    </font>
    <font>
      <name val="Arial"/>
    </font>
    <font>
      <b/>
      <sz val="12.0"/>
      <color rgb="FF000000"/>
      <name val="Arial"/>
    </font>
    <font>
      <i/>
      <sz val="14.0"/>
      <name val="Arial"/>
    </font>
    <font/>
    <font>
      <sz val="14.0"/>
      <color rgb="FFFF00FF"/>
      <name val="Arial"/>
    </font>
    <font>
      <sz val="14.0"/>
      <color rgb="FF000000"/>
      <name val="Arial"/>
    </font>
    <font>
      <sz val="14.0"/>
      <name val="Arial"/>
    </font>
    <font>
      <sz val="12.0"/>
      <name val="Arial"/>
    </font>
    <font>
      <sz val="12.0"/>
      <color rgb="FFFF0000"/>
      <name val="Arial"/>
    </font>
    <font>
      <color rgb="FF0000FF"/>
      <name val="Arial"/>
    </font>
    <font>
      <color rgb="FFFF00FF"/>
      <name val="Arial"/>
    </font>
    <font>
      <sz val="12.0"/>
      <color rgb="FF000000"/>
      <name val="Arial"/>
    </font>
    <font>
      <color rgb="FF000000"/>
      <name val="Arial"/>
    </font>
    <font>
      <color rgb="FFFF0000"/>
      <name val="Arial"/>
    </font>
    <font>
      <color rgb="FFFF0000"/>
    </font>
    <font>
      <color rgb="FF000000"/>
    </font>
    <font>
      <sz val="12.0"/>
      <color rgb="FFFF00FF"/>
      <name val="Arial"/>
    </font>
    <font>
      <b/>
      <sz val="12.0"/>
      <color rgb="FF000000"/>
      <name val="Ubuntu"/>
    </font>
    <font>
      <i/>
      <sz val="12.0"/>
      <name val="Ubuntu"/>
    </font>
    <font>
      <sz val="12.0"/>
      <name val="Ubuntu"/>
    </font>
    <font>
      <sz val="9.0"/>
      <name val="'Custom-Metrics-1'"/>
    </font>
    <font>
      <sz val="9.0"/>
      <name val="'Custom-Metrics-5'"/>
    </font>
    <font>
      <sz val="9.0"/>
      <color rgb="FF444444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CAF4C9"/>
        <bgColor rgb="FFCAF4C9"/>
      </patternFill>
    </fill>
    <fill>
      <patternFill patternType="solid">
        <fgColor rgb="FFE6F3FF"/>
        <bgColor rgb="FFE6F3FF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/>
    </xf>
    <xf borderId="0" fillId="2" fontId="2" numFmtId="0" xfId="0" applyAlignment="1" applyFont="1">
      <alignment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4" fillId="0" fontId="5" numFmtId="0" xfId="0" applyBorder="1" applyFont="1"/>
    <xf borderId="1" fillId="0" fontId="4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3" fontId="7" numFmtId="0" xfId="0" applyAlignment="1" applyBorder="1" applyFill="1" applyFont="1">
      <alignment horizontal="center"/>
    </xf>
    <xf borderId="3" fillId="4" fontId="8" numFmtId="0" xfId="0" applyAlignment="1" applyBorder="1" applyFill="1" applyFont="1">
      <alignment/>
    </xf>
    <xf borderId="0" fillId="3" fontId="2" numFmtId="0" xfId="0" applyAlignment="1" applyFont="1">
      <alignment/>
    </xf>
    <xf borderId="0" fillId="3" fontId="8" numFmtId="0" xfId="0" applyAlignment="1" applyFont="1">
      <alignment/>
    </xf>
    <xf borderId="5" fillId="0" fontId="5" numFmtId="0" xfId="0" applyBorder="1" applyFont="1"/>
    <xf borderId="4" fillId="0" fontId="9" numFmtId="0" xfId="0" applyAlignment="1" applyBorder="1" applyFont="1">
      <alignment horizontal="center"/>
    </xf>
    <xf borderId="3" fillId="0" fontId="9" numFmtId="14" xfId="0" applyAlignment="1" applyBorder="1" applyFont="1" applyNumberFormat="1">
      <alignment horizontal="right"/>
    </xf>
    <xf borderId="3" fillId="0" fontId="2" numFmtId="0" xfId="0" applyAlignment="1" applyBorder="1" applyFont="1">
      <alignment/>
    </xf>
    <xf borderId="3" fillId="5" fontId="2" numFmtId="0" xfId="0" applyAlignment="1" applyBorder="1" applyFill="1" applyFont="1">
      <alignment/>
    </xf>
    <xf borderId="3" fillId="0" fontId="2" numFmtId="0" xfId="0" applyAlignment="1" applyBorder="1" applyFont="1">
      <alignment horizontal="right"/>
    </xf>
    <xf borderId="3" fillId="2" fontId="2" numFmtId="0" xfId="0" applyAlignment="1" applyBorder="1" applyFont="1">
      <alignment/>
    </xf>
    <xf borderId="3" fillId="4" fontId="2" numFmtId="0" xfId="0" applyAlignment="1" applyBorder="1" applyFont="1">
      <alignment/>
    </xf>
    <xf borderId="6" fillId="3" fontId="2" numFmtId="14" xfId="0" applyAlignment="1" applyBorder="1" applyFont="1" applyNumberFormat="1">
      <alignment/>
    </xf>
    <xf borderId="4" fillId="3" fontId="9" numFmtId="0" xfId="0" applyAlignment="1" applyBorder="1" applyFont="1">
      <alignment/>
    </xf>
    <xf borderId="4" fillId="3" fontId="9" numFmtId="0" xfId="0" applyAlignment="1" applyBorder="1" applyFont="1">
      <alignment horizontal="right"/>
    </xf>
    <xf borderId="4" fillId="4" fontId="9" numFmtId="0" xfId="0" applyAlignment="1" applyBorder="1" applyFont="1">
      <alignment horizontal="right"/>
    </xf>
    <xf borderId="0" fillId="3" fontId="9" numFmtId="0" xfId="0" applyAlignment="1" applyFont="1">
      <alignment horizontal="right"/>
    </xf>
    <xf borderId="3" fillId="2" fontId="2" numFmtId="0" xfId="0" applyAlignment="1" applyBorder="1" applyFont="1">
      <alignment horizontal="right"/>
    </xf>
    <xf borderId="0" fillId="0" fontId="2" numFmtId="0" xfId="0" applyAlignment="1" applyFont="1">
      <alignment/>
    </xf>
    <xf borderId="3" fillId="0" fontId="10" numFmtId="14" xfId="0" applyAlignment="1" applyBorder="1" applyFont="1" applyNumberFormat="1">
      <alignment horizontal="left"/>
    </xf>
    <xf borderId="3" fillId="6" fontId="2" numFmtId="0" xfId="0" applyAlignment="1" applyBorder="1" applyFill="1" applyFont="1">
      <alignment/>
    </xf>
    <xf borderId="3" fillId="0" fontId="11" numFmtId="0" xfId="0" applyAlignment="1" applyBorder="1" applyFont="1">
      <alignment horizontal="right"/>
    </xf>
    <xf borderId="3" fillId="0" fontId="12" numFmtId="0" xfId="0" applyAlignment="1" applyBorder="1" applyFont="1">
      <alignment horizontal="right"/>
    </xf>
    <xf borderId="3" fillId="0" fontId="13" numFmtId="14" xfId="0" applyAlignment="1" applyBorder="1" applyFont="1" applyNumberFormat="1">
      <alignment horizontal="left"/>
    </xf>
    <xf borderId="3" fillId="0" fontId="14" numFmtId="0" xfId="0" applyAlignment="1" applyBorder="1" applyFont="1">
      <alignment horizontal="right"/>
    </xf>
    <xf borderId="3" fillId="0" fontId="15" numFmtId="0" xfId="0" applyAlignment="1" applyBorder="1" applyFont="1">
      <alignment horizontal="right"/>
    </xf>
    <xf borderId="3" fillId="7" fontId="2" numFmtId="0" xfId="0" applyAlignment="1" applyBorder="1" applyFill="1" applyFont="1">
      <alignment/>
    </xf>
    <xf borderId="3" fillId="2" fontId="9" numFmtId="0" xfId="0" applyAlignment="1" applyBorder="1" applyFont="1">
      <alignment horizontal="right"/>
    </xf>
    <xf borderId="3" fillId="2" fontId="9" numFmtId="14" xfId="0" applyAlignment="1" applyBorder="1" applyFont="1" applyNumberFormat="1">
      <alignment horizontal="right"/>
    </xf>
    <xf borderId="3" fillId="2" fontId="14" numFmtId="0" xfId="0" applyAlignment="1" applyBorder="1" applyFont="1">
      <alignment horizontal="right"/>
    </xf>
    <xf borderId="3" fillId="8" fontId="2" numFmtId="0" xfId="0" applyAlignment="1" applyBorder="1" applyFill="1" applyFont="1">
      <alignment/>
    </xf>
    <xf borderId="3" fillId="2" fontId="14" numFmtId="0" xfId="0" applyAlignment="1" applyBorder="1" applyFont="1">
      <alignment horizontal="right"/>
    </xf>
    <xf borderId="3" fillId="2" fontId="2" numFmtId="0" xfId="0" applyAlignment="1" applyBorder="1" applyFont="1">
      <alignment/>
    </xf>
    <xf borderId="3" fillId="8" fontId="14" numFmtId="0" xfId="0" applyAlignment="1" applyBorder="1" applyFont="1">
      <alignment horizontal="right"/>
    </xf>
    <xf borderId="3" fillId="9" fontId="2" numFmtId="0" xfId="0" applyAlignment="1" applyBorder="1" applyFill="1" applyFont="1">
      <alignment/>
    </xf>
    <xf borderId="3" fillId="8" fontId="2" numFmtId="0" xfId="0" applyAlignment="1" applyBorder="1" applyFont="1">
      <alignment/>
    </xf>
    <xf borderId="0" fillId="10" fontId="2" numFmtId="0" xfId="0" applyAlignment="1" applyFill="1" applyFont="1">
      <alignment/>
    </xf>
    <xf borderId="0" fillId="10" fontId="9" numFmtId="0" xfId="0" applyAlignment="1" applyFont="1">
      <alignment horizontal="right"/>
    </xf>
    <xf borderId="0" fillId="4" fontId="9" numFmtId="0" xfId="0" applyAlignment="1" applyFont="1">
      <alignment horizontal="right"/>
    </xf>
    <xf borderId="0" fillId="8" fontId="2" numFmtId="0" xfId="0" applyAlignment="1" applyFont="1">
      <alignment/>
    </xf>
    <xf borderId="0" fillId="8" fontId="9" numFmtId="0" xfId="0" applyAlignment="1" applyFont="1">
      <alignment/>
    </xf>
    <xf borderId="0" fillId="8" fontId="9" numFmtId="0" xfId="0" applyAlignment="1" applyFont="1">
      <alignment horizontal="right"/>
    </xf>
    <xf borderId="0" fillId="8" fontId="2" numFmtId="0" xfId="0" applyAlignment="1" applyFont="1">
      <alignment horizontal="right"/>
    </xf>
    <xf borderId="1" fillId="0" fontId="9" numFmtId="0" xfId="0" applyAlignment="1" applyBorder="1" applyFont="1">
      <alignment/>
    </xf>
    <xf borderId="1" fillId="0" fontId="2" numFmtId="0" xfId="0" applyAlignment="1" applyBorder="1" applyFont="1">
      <alignment/>
    </xf>
    <xf borderId="0" fillId="2" fontId="2" numFmtId="0" xfId="0" applyAlignment="1" applyFont="1">
      <alignment horizontal="right"/>
    </xf>
    <xf borderId="4" fillId="0" fontId="10" numFmtId="0" xfId="0" applyAlignment="1" applyBorder="1" applyFont="1">
      <alignment/>
    </xf>
    <xf borderId="4" fillId="0" fontId="2" numFmtId="0" xfId="0" applyAlignment="1" applyBorder="1" applyFont="1">
      <alignment/>
    </xf>
    <xf borderId="4" fillId="2" fontId="10" numFmtId="0" xfId="0" applyAlignment="1" applyBorder="1" applyFont="1">
      <alignment/>
    </xf>
    <xf borderId="3" fillId="0" fontId="2" numFmtId="0" xfId="0" applyAlignment="1" applyBorder="1" applyFont="1">
      <alignment/>
    </xf>
    <xf borderId="4" fillId="0" fontId="9" numFmtId="0" xfId="0" applyAlignment="1" applyBorder="1" applyFont="1">
      <alignment horizontal="right"/>
    </xf>
    <xf borderId="4" fillId="2" fontId="2" numFmtId="0" xfId="0" applyAlignment="1" applyBorder="1" applyFont="1">
      <alignment/>
    </xf>
    <xf borderId="4" fillId="0" fontId="9" numFmtId="0" xfId="0" applyAlignment="1" applyBorder="1" applyFont="1">
      <alignment horizontal="right"/>
    </xf>
    <xf borderId="4" fillId="0" fontId="9" numFmtId="0" xfId="0" applyAlignment="1" applyBorder="1" applyFont="1">
      <alignment/>
    </xf>
    <xf borderId="4" fillId="2" fontId="2" numFmtId="0" xfId="0" applyAlignment="1" applyBorder="1" applyFont="1">
      <alignment horizontal="right"/>
    </xf>
    <xf borderId="4" fillId="0" fontId="9" numFmtId="0" xfId="0" applyAlignment="1" applyBorder="1" applyFont="1">
      <alignment horizontal="right"/>
    </xf>
    <xf borderId="4" fillId="0" fontId="9" numFmtId="0" xfId="0" applyAlignment="1" applyBorder="1" applyFont="1">
      <alignment/>
    </xf>
    <xf borderId="0" fillId="0" fontId="2" numFmtId="0" xfId="0" applyAlignment="1" applyFont="1">
      <alignment horizontal="right"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0" fillId="0" fontId="9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11" fontId="2" numFmtId="0" xfId="0" applyAlignment="1" applyFill="1" applyFont="1">
      <alignment/>
    </xf>
    <xf borderId="0" fillId="11" fontId="9" numFmtId="0" xfId="0" applyAlignment="1" applyFont="1">
      <alignment horizontal="right"/>
    </xf>
    <xf borderId="0" fillId="10" fontId="9" numFmtId="0" xfId="0" applyAlignment="1" applyFont="1">
      <alignment horizontal="center"/>
    </xf>
    <xf borderId="0" fillId="0" fontId="2" numFmtId="10" xfId="0" applyAlignment="1" applyFont="1" applyNumberFormat="1">
      <alignment/>
    </xf>
    <xf borderId="0" fillId="1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10" xfId="0" applyAlignment="1" applyFont="1" applyNumberFormat="1">
      <alignment horizontal="right"/>
    </xf>
    <xf borderId="0" fillId="0" fontId="2" numFmtId="10" xfId="0" applyAlignment="1" applyFont="1" applyNumberFormat="1">
      <alignment horizontal="right"/>
    </xf>
    <xf borderId="0" fillId="0" fontId="5" numFmtId="0" xfId="0" applyAlignment="1" applyFont="1">
      <alignment/>
    </xf>
    <xf borderId="0" fillId="0" fontId="16" numFmtId="0" xfId="0" applyAlignment="1" applyFont="1">
      <alignment/>
    </xf>
    <xf borderId="0" fillId="12" fontId="17" numFmtId="0" xfId="0" applyAlignment="1" applyFill="1" applyFont="1">
      <alignment/>
    </xf>
    <xf borderId="0" fillId="3" fontId="5" numFmtId="14" xfId="0" applyAlignment="1" applyFont="1" applyNumberFormat="1">
      <alignment/>
    </xf>
    <xf borderId="0" fillId="3" fontId="5" numFmtId="0" xfId="0" applyAlignment="1" applyFont="1">
      <alignment/>
    </xf>
    <xf borderId="0" fillId="3" fontId="5" numFmtId="0" xfId="0" applyFont="1"/>
    <xf borderId="0" fillId="3" fontId="16" numFmtId="0" xfId="0" applyFont="1"/>
    <xf borderId="0" fillId="3" fontId="17" numFmtId="0" xfId="0" applyFont="1"/>
    <xf borderId="0" fillId="3" fontId="17" numFmtId="0" xfId="0" applyAlignment="1" applyFont="1">
      <alignment/>
    </xf>
    <xf borderId="0" fillId="0" fontId="16" numFmtId="0" xfId="0" applyFont="1"/>
    <xf borderId="0" fillId="12" fontId="17" numFmtId="0" xfId="0" applyFont="1"/>
    <xf borderId="0" fillId="7" fontId="5" numFmtId="0" xfId="0" applyAlignment="1" applyFont="1">
      <alignment/>
    </xf>
    <xf borderId="0" fillId="13" fontId="5" numFmtId="14" xfId="0" applyAlignment="1" applyFill="1" applyFont="1" applyNumberFormat="1">
      <alignment/>
    </xf>
    <xf borderId="0" fillId="13" fontId="5" numFmtId="0" xfId="0" applyAlignment="1" applyFont="1">
      <alignment/>
    </xf>
    <xf borderId="0" fillId="13" fontId="5" numFmtId="0" xfId="0" applyFont="1"/>
    <xf borderId="0" fillId="13" fontId="16" numFmtId="0" xfId="0" applyFont="1"/>
    <xf borderId="0" fillId="13" fontId="17" numFmtId="0" xfId="0" applyFont="1"/>
    <xf borderId="0" fillId="12" fontId="5" numFmtId="14" xfId="0" applyAlignment="1" applyFont="1" applyNumberFormat="1">
      <alignment/>
    </xf>
    <xf borderId="0" fillId="12" fontId="5" numFmtId="0" xfId="0" applyAlignment="1" applyFont="1">
      <alignment/>
    </xf>
    <xf borderId="0" fillId="12" fontId="5" numFmtId="0" xfId="0" applyFont="1"/>
    <xf borderId="0" fillId="12" fontId="16" numFmtId="0" xfId="0" applyFont="1"/>
    <xf borderId="0" fillId="13" fontId="17" numFmtId="0" xfId="0" applyAlignment="1" applyFont="1">
      <alignment/>
    </xf>
    <xf borderId="0" fillId="14" fontId="5" numFmtId="14" xfId="0" applyAlignment="1" applyFill="1" applyFont="1" applyNumberFormat="1">
      <alignment/>
    </xf>
    <xf borderId="0" fillId="14" fontId="5" numFmtId="0" xfId="0" applyAlignment="1" applyFont="1">
      <alignment/>
    </xf>
    <xf borderId="0" fillId="14" fontId="5" numFmtId="0" xfId="0" applyFont="1"/>
    <xf borderId="0" fillId="14" fontId="16" numFmtId="0" xfId="0" applyFont="1"/>
    <xf borderId="0" fillId="14" fontId="17" numFmtId="0" xfId="0" applyAlignment="1" applyFont="1">
      <alignment/>
    </xf>
    <xf borderId="0" fillId="0" fontId="5" numFmtId="14" xfId="0" applyAlignment="1" applyFont="1" applyNumberFormat="1">
      <alignment/>
    </xf>
    <xf borderId="0" fillId="0" fontId="17" numFmtId="0" xfId="0" applyFont="1"/>
    <xf borderId="0" fillId="0" fontId="17" numFmtId="0" xfId="0" applyAlignment="1" applyFont="1">
      <alignment/>
    </xf>
    <xf borderId="0" fillId="8" fontId="5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4" fontId="8" numFmtId="0" xfId="0" applyAlignment="1" applyFont="1">
      <alignment/>
    </xf>
    <xf borderId="0" fillId="0" fontId="7" numFmtId="0" xfId="0" applyAlignment="1" applyFont="1">
      <alignment horizontal="center"/>
    </xf>
    <xf borderId="0" fillId="0" fontId="8" numFmtId="0" xfId="0" applyAlignment="1" applyFont="1">
      <alignment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/>
    </xf>
    <xf borderId="0" fillId="3" fontId="6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8" numFmtId="0" xfId="0" applyAlignment="1" applyFont="1">
      <alignment horizontal="center"/>
    </xf>
    <xf borderId="0" fillId="3" fontId="13" numFmtId="0" xfId="0" applyAlignment="1" applyFont="1">
      <alignment horizontal="center"/>
    </xf>
    <xf borderId="0" fillId="4" fontId="9" numFmtId="0" xfId="0" applyAlignment="1" applyFont="1">
      <alignment/>
    </xf>
    <xf borderId="0" fillId="3" fontId="9" numFmtId="0" xfId="0" applyAlignment="1" applyFont="1">
      <alignment/>
    </xf>
    <xf borderId="0" fillId="3" fontId="9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8" numFmtId="0" xfId="0" applyAlignment="1" applyFont="1">
      <alignment horizontal="center"/>
    </xf>
    <xf borderId="3" fillId="0" fontId="2" numFmtId="0" xfId="0" applyAlignment="1" applyBorder="1" applyFont="1">
      <alignment/>
    </xf>
    <xf borderId="3" fillId="0" fontId="2" numFmtId="0" xfId="0" applyAlignment="1" applyBorder="1" applyFont="1">
      <alignment horizontal="right"/>
    </xf>
    <xf borderId="7" fillId="0" fontId="4" numFmtId="0" xfId="0" applyAlignment="1" applyBorder="1" applyFont="1">
      <alignment horizontal="center"/>
    </xf>
    <xf borderId="8" fillId="0" fontId="5" numFmtId="0" xfId="0" applyBorder="1" applyFont="1"/>
    <xf borderId="9" fillId="0" fontId="5" numFmtId="0" xfId="0" applyBorder="1" applyFont="1"/>
    <xf borderId="8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3" fillId="7" fontId="2" numFmtId="0" xfId="0" applyAlignment="1" applyBorder="1" applyFont="1">
      <alignment/>
    </xf>
    <xf borderId="10" fillId="0" fontId="19" numFmtId="0" xfId="0" applyAlignment="1" applyBorder="1" applyFont="1">
      <alignment horizontal="center"/>
    </xf>
    <xf borderId="11" fillId="0" fontId="19" numFmtId="0" xfId="0" applyAlignment="1" applyBorder="1" applyFont="1">
      <alignment horizontal="center"/>
    </xf>
    <xf borderId="8" fillId="0" fontId="20" numFmtId="0" xfId="0" applyAlignment="1" applyBorder="1" applyFont="1">
      <alignment horizontal="center"/>
    </xf>
    <xf borderId="4" fillId="15" fontId="21" numFmtId="0" xfId="0" applyAlignment="1" applyBorder="1" applyFill="1" applyFont="1">
      <alignment horizontal="center"/>
    </xf>
    <xf borderId="4" fillId="16" fontId="21" numFmtId="0" xfId="0" applyAlignment="1" applyBorder="1" applyFill="1" applyFont="1">
      <alignment horizontal="center"/>
    </xf>
    <xf borderId="4" fillId="0" fontId="21" numFmtId="0" xfId="0" applyAlignment="1" applyBorder="1" applyFont="1">
      <alignment horizontal="center"/>
    </xf>
    <xf borderId="3" fillId="0" fontId="21" numFmtId="14" xfId="0" applyAlignment="1" applyBorder="1" applyFont="1" applyNumberFormat="1">
      <alignment horizontal="right"/>
    </xf>
    <xf borderId="3" fillId="15" fontId="2" numFmtId="0" xfId="0" applyAlignment="1" applyBorder="1" applyFont="1">
      <alignment/>
    </xf>
    <xf borderId="3" fillId="16" fontId="2" numFmtId="0" xfId="0" applyAlignment="1" applyBorder="1" applyFont="1">
      <alignment/>
    </xf>
    <xf borderId="3" fillId="16" fontId="21" numFmtId="0" xfId="0" applyAlignment="1" applyBorder="1" applyFont="1">
      <alignment horizontal="right"/>
    </xf>
    <xf borderId="3" fillId="0" fontId="21" numFmtId="0" xfId="0" applyAlignment="1" applyBorder="1" applyFont="1">
      <alignment horizontal="right"/>
    </xf>
    <xf borderId="3" fillId="16" fontId="21" numFmtId="0" xfId="0" applyAlignment="1" applyBorder="1" applyFont="1">
      <alignment horizontal="right"/>
    </xf>
    <xf borderId="3" fillId="15" fontId="21" numFmtId="0" xfId="0" applyAlignment="1" applyBorder="1" applyFont="1">
      <alignment horizontal="right"/>
    </xf>
    <xf borderId="5" fillId="3" fontId="21" numFmtId="0" xfId="0" applyAlignment="1" applyBorder="1" applyFont="1">
      <alignment/>
    </xf>
    <xf borderId="4" fillId="3" fontId="2" numFmtId="0" xfId="0" applyAlignment="1" applyBorder="1" applyFont="1">
      <alignment/>
    </xf>
    <xf borderId="4" fillId="3" fontId="21" numFmtId="0" xfId="0" applyAlignment="1" applyBorder="1" applyFont="1">
      <alignment horizontal="right"/>
    </xf>
    <xf borderId="1" fillId="0" fontId="21" numFmtId="0" xfId="0" applyAlignment="1" applyBorder="1" applyFont="1">
      <alignment/>
    </xf>
    <xf borderId="6" fillId="0" fontId="21" numFmtId="0" xfId="0" applyAlignment="1" applyBorder="1" applyFont="1">
      <alignment/>
    </xf>
    <xf borderId="1" fillId="0" fontId="21" numFmtId="0" xfId="0" applyAlignment="1" applyBorder="1" applyFont="1">
      <alignment horizontal="right"/>
    </xf>
    <xf borderId="6" fillId="0" fontId="21" numFmtId="0" xfId="0" applyAlignment="1" applyBorder="1" applyFont="1">
      <alignment/>
    </xf>
    <xf borderId="4" fillId="0" fontId="21" numFmtId="0" xfId="0" applyAlignment="1" applyBorder="1" applyFont="1">
      <alignment horizontal="right"/>
    </xf>
    <xf borderId="0" fillId="0" fontId="21" numFmtId="0" xfId="0" applyAlignment="1" applyFont="1">
      <alignment/>
    </xf>
    <xf borderId="0" fillId="0" fontId="21" numFmtId="0" xfId="0" applyAlignment="1" applyFont="1">
      <alignment horizontal="right"/>
    </xf>
    <xf borderId="0" fillId="0" fontId="22" numFmtId="14" xfId="0" applyAlignment="1" applyFont="1" applyNumberFormat="1">
      <alignment/>
    </xf>
    <xf borderId="0" fillId="0" fontId="23" numFmtId="0" xfId="0" applyAlignment="1" applyFont="1">
      <alignment/>
    </xf>
    <xf borderId="0" fillId="2" fontId="24" numFmtId="164" xfId="0" applyAlignment="1" applyFont="1" applyNumberFormat="1">
      <alignment horizontal="right"/>
    </xf>
    <xf borderId="0" fillId="0" fontId="22" numFmtId="0" xfId="0" applyAlignment="1" applyFont="1">
      <alignment/>
    </xf>
    <xf borderId="0" fillId="0" fontId="23" numFmtId="14" xfId="0" applyAlignment="1" applyFont="1" applyNumberFormat="1">
      <alignment/>
    </xf>
    <xf borderId="7" fillId="0" fontId="2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4" fillId="2" fontId="2" numFmtId="0" xfId="0" applyAlignment="1" applyBorder="1" applyFont="1">
      <alignment horizontal="right"/>
    </xf>
    <xf borderId="12" fillId="0" fontId="5" numFmtId="0" xfId="0" applyAlignment="1" applyBorder="1" applyFont="1">
      <alignment/>
    </xf>
    <xf borderId="12" fillId="0" fontId="16" numFmtId="0" xfId="0" applyBorder="1" applyFont="1"/>
    <xf borderId="12" fillId="0" fontId="5" numFmtId="0" xfId="0" applyBorder="1" applyFont="1"/>
    <xf borderId="4" fillId="0" fontId="2" numFmtId="0" xfId="0" applyAlignment="1" applyBorder="1" applyFont="1">
      <alignment/>
    </xf>
    <xf borderId="4" fillId="0" fontId="2" numFmtId="0" xfId="0" applyAlignment="1" applyBorder="1" applyFont="1">
      <alignment horizontal="right"/>
    </xf>
    <xf borderId="8" fillId="0" fontId="20" numFmtId="0" xfId="0" applyAlignment="1" applyBorder="1" applyFont="1">
      <alignment horizontal="center"/>
    </xf>
    <xf borderId="3" fillId="15" fontId="2" numFmtId="0" xfId="0" applyAlignment="1" applyBorder="1" applyFont="1">
      <alignment/>
    </xf>
    <xf borderId="3" fillId="16" fontId="2" numFmtId="0" xfId="0" applyAlignment="1" applyBorder="1" applyFont="1">
      <alignment/>
    </xf>
    <xf borderId="0" fillId="0" fontId="2" numFmtId="0" xfId="0" applyAlignment="1" applyFont="1">
      <alignment/>
    </xf>
    <xf borderId="0" fillId="0" fontId="21" numFmtId="0" xfId="0" applyAlignment="1" applyFont="1">
      <alignment horizontal="right"/>
    </xf>
    <xf borderId="3" fillId="0" fontId="21" numFmtId="14" xfId="0" applyAlignment="1" applyBorder="1" applyFont="1" applyNumberFormat="1">
      <alignment horizontal="right"/>
    </xf>
    <xf borderId="3" fillId="16" fontId="21" numFmtId="0" xfId="0" applyAlignment="1" applyBorder="1" applyFont="1">
      <alignment horizontal="right"/>
    </xf>
    <xf borderId="3" fillId="0" fontId="2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10.14"/>
    <col customWidth="1" min="2" max="2" width="14.29"/>
    <col customWidth="1" min="3" max="3" width="6.14"/>
    <col customWidth="1" min="4" max="4" width="7.86"/>
    <col customWidth="1" min="5" max="5" width="10.71"/>
    <col customWidth="1" min="6" max="6" width="9.71"/>
    <col customWidth="1" min="7" max="8" width="6.43"/>
    <col customWidth="1" min="9" max="9" width="7.14"/>
    <col customWidth="1" min="10" max="10" width="10.57"/>
    <col customWidth="1" min="11" max="11" width="8.57"/>
    <col customWidth="1" min="12" max="12" width="7.43"/>
    <col customWidth="1" min="13" max="13" width="7.29"/>
    <col customWidth="1" min="14" max="14" width="4.14"/>
    <col customWidth="1" min="15" max="15" width="8.57"/>
    <col customWidth="1" min="16" max="17" width="4.14"/>
    <col customWidth="1" min="18" max="18" width="6.71"/>
    <col customWidth="1" min="19" max="19" width="3.29"/>
    <col customWidth="1" min="20" max="20" width="4.14"/>
    <col customWidth="1" min="21" max="21" width="12.57"/>
    <col customWidth="1" min="22" max="22" width="4.71"/>
    <col customWidth="1" min="23" max="23" width="4.14"/>
    <col customWidth="1" min="24" max="24" width="5.43"/>
    <col customWidth="1" min="25" max="25" width="3.29"/>
    <col customWidth="1" min="26" max="26" width="4.14"/>
    <col customWidth="1" min="27" max="27" width="5.86"/>
    <col customWidth="1" min="28" max="28" width="3.29"/>
    <col customWidth="1" min="29" max="29" width="4.14"/>
    <col customWidth="1" min="30" max="30" width="7.71"/>
    <col customWidth="1" min="31" max="31" width="3.29"/>
    <col customWidth="1" min="32" max="32" width="4.14"/>
    <col customWidth="1" min="33" max="33" width="5.43"/>
    <col customWidth="1" min="34" max="34" width="3.29"/>
    <col customWidth="1" min="35" max="35" width="4.14"/>
    <col customWidth="1" min="36" max="36" width="6.86"/>
    <col customWidth="1" min="37" max="37" width="3.29"/>
    <col customWidth="1" min="38" max="38" width="4.14"/>
    <col customWidth="1" min="39" max="39" width="6.86"/>
    <col customWidth="1" min="40" max="40" width="3.29"/>
    <col customWidth="1" min="41" max="41" width="4.14"/>
    <col customWidth="1" min="42" max="42" width="11.43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2"/>
      <c r="AU1" s="3"/>
      <c r="AV1" s="3"/>
    </row>
    <row r="2">
      <c r="A2" s="4" t="s">
        <v>1</v>
      </c>
      <c r="B2" s="5" t="s">
        <v>2</v>
      </c>
      <c r="C2" s="6" t="s">
        <v>3</v>
      </c>
      <c r="D2" s="7"/>
      <c r="E2" s="8"/>
      <c r="F2" s="6" t="s">
        <v>4</v>
      </c>
      <c r="G2" s="7"/>
      <c r="H2" s="8"/>
      <c r="I2" s="6" t="s">
        <v>5</v>
      </c>
      <c r="J2" s="7"/>
      <c r="K2" s="8"/>
      <c r="L2" s="6" t="s">
        <v>6</v>
      </c>
      <c r="M2" s="7"/>
      <c r="N2" s="8"/>
      <c r="O2" s="6" t="s">
        <v>7</v>
      </c>
      <c r="P2" s="7"/>
      <c r="Q2" s="8"/>
      <c r="R2" s="9" t="s">
        <v>8</v>
      </c>
      <c r="S2" s="7"/>
      <c r="T2" s="8"/>
      <c r="U2" s="6" t="s">
        <v>9</v>
      </c>
      <c r="V2" s="7"/>
      <c r="W2" s="8"/>
      <c r="X2" s="6" t="s">
        <v>10</v>
      </c>
      <c r="Y2" s="7"/>
      <c r="Z2" s="8"/>
      <c r="AA2" s="6" t="s">
        <v>11</v>
      </c>
      <c r="AB2" s="7"/>
      <c r="AC2" s="8"/>
      <c r="AD2" s="6" t="s">
        <v>12</v>
      </c>
      <c r="AE2" s="7"/>
      <c r="AF2" s="8"/>
      <c r="AG2" s="6" t="s">
        <v>13</v>
      </c>
      <c r="AH2" s="7"/>
      <c r="AI2" s="8"/>
      <c r="AJ2" s="6" t="s">
        <v>14</v>
      </c>
      <c r="AK2" s="7"/>
      <c r="AL2" s="8"/>
      <c r="AM2" s="9" t="s">
        <v>15</v>
      </c>
      <c r="AN2" s="7"/>
      <c r="AO2" s="8"/>
      <c r="AP2" s="10" t="s">
        <v>16</v>
      </c>
      <c r="AQ2" s="8"/>
      <c r="AR2" s="11" t="s">
        <v>17</v>
      </c>
      <c r="AS2" s="8"/>
      <c r="AT2" s="12" t="s">
        <v>18</v>
      </c>
      <c r="AU2" s="13"/>
      <c r="AV2" s="14" t="s">
        <v>19</v>
      </c>
    </row>
    <row r="3">
      <c r="A3" s="15"/>
      <c r="B3" s="8"/>
      <c r="C3" s="16" t="s">
        <v>20</v>
      </c>
      <c r="D3" s="16" t="s">
        <v>21</v>
      </c>
      <c r="E3" s="16" t="s">
        <v>22</v>
      </c>
      <c r="F3" s="16" t="s">
        <v>20</v>
      </c>
      <c r="G3" s="16" t="s">
        <v>21</v>
      </c>
      <c r="H3" s="16" t="s">
        <v>22</v>
      </c>
      <c r="I3" s="16" t="s">
        <v>20</v>
      </c>
      <c r="J3" s="16" t="s">
        <v>21</v>
      </c>
      <c r="K3" s="16" t="s">
        <v>22</v>
      </c>
      <c r="L3" s="16" t="s">
        <v>20</v>
      </c>
      <c r="M3" s="16" t="s">
        <v>21</v>
      </c>
      <c r="N3" s="16" t="s">
        <v>22</v>
      </c>
      <c r="O3" s="16" t="s">
        <v>20</v>
      </c>
      <c r="P3" s="16" t="s">
        <v>21</v>
      </c>
      <c r="Q3" s="16" t="s">
        <v>22</v>
      </c>
      <c r="R3" s="16" t="s">
        <v>20</v>
      </c>
      <c r="S3" s="16" t="s">
        <v>21</v>
      </c>
      <c r="T3" s="16" t="s">
        <v>22</v>
      </c>
      <c r="U3" s="16" t="s">
        <v>20</v>
      </c>
      <c r="V3" s="16" t="s">
        <v>21</v>
      </c>
      <c r="W3" s="16" t="s">
        <v>22</v>
      </c>
      <c r="X3" s="16" t="s">
        <v>20</v>
      </c>
      <c r="Y3" s="16" t="s">
        <v>21</v>
      </c>
      <c r="Z3" s="16" t="s">
        <v>22</v>
      </c>
      <c r="AA3" s="16" t="s">
        <v>20</v>
      </c>
      <c r="AB3" s="16" t="s">
        <v>21</v>
      </c>
      <c r="AC3" s="16" t="s">
        <v>22</v>
      </c>
      <c r="AD3" s="16" t="s">
        <v>20</v>
      </c>
      <c r="AE3" s="16" t="s">
        <v>21</v>
      </c>
      <c r="AF3" s="16" t="s">
        <v>22</v>
      </c>
      <c r="AG3" s="16" t="s">
        <v>20</v>
      </c>
      <c r="AH3" s="16" t="s">
        <v>21</v>
      </c>
      <c r="AI3" s="16" t="s">
        <v>22</v>
      </c>
      <c r="AJ3" s="16" t="s">
        <v>20</v>
      </c>
      <c r="AK3" s="16" t="s">
        <v>21</v>
      </c>
      <c r="AL3" s="16" t="s">
        <v>22</v>
      </c>
      <c r="AM3" s="16" t="s">
        <v>20</v>
      </c>
      <c r="AN3" s="16" t="s">
        <v>21</v>
      </c>
      <c r="AO3" s="16" t="s">
        <v>22</v>
      </c>
      <c r="AP3" s="16" t="s">
        <v>20</v>
      </c>
      <c r="AQ3" s="16" t="s">
        <v>21</v>
      </c>
      <c r="AR3" s="16" t="s">
        <v>20</v>
      </c>
      <c r="AS3" s="16" t="s">
        <v>21</v>
      </c>
      <c r="AT3" s="8"/>
      <c r="AU3" s="13"/>
      <c r="AV3" s="13"/>
    </row>
    <row r="4">
      <c r="A4" s="17">
        <v>42457.0</v>
      </c>
      <c r="B4" s="18"/>
      <c r="C4" s="18"/>
      <c r="D4" s="18"/>
      <c r="E4" s="18"/>
      <c r="F4" s="19"/>
      <c r="G4" s="19"/>
      <c r="H4" s="19"/>
      <c r="I4" s="19"/>
      <c r="J4" s="19"/>
      <c r="K4" s="19"/>
      <c r="L4" s="18"/>
      <c r="M4" s="18"/>
      <c r="N4" s="18"/>
      <c r="O4" s="18"/>
      <c r="P4" s="20"/>
      <c r="Q4" s="18"/>
      <c r="R4" s="18"/>
      <c r="S4" s="18"/>
      <c r="T4" s="18"/>
      <c r="U4" s="19"/>
      <c r="V4" s="19"/>
      <c r="W4" s="19"/>
      <c r="X4" s="19"/>
      <c r="Y4" s="19"/>
      <c r="Z4" s="19"/>
      <c r="AA4" s="18"/>
      <c r="AB4" s="18"/>
      <c r="AC4" s="18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21"/>
      <c r="AQ4" s="21"/>
      <c r="AR4" s="21"/>
      <c r="AS4" s="21"/>
      <c r="AT4" s="22"/>
      <c r="AU4" s="3"/>
      <c r="AV4" s="3"/>
    </row>
    <row r="5">
      <c r="A5" s="18"/>
      <c r="B5" s="18"/>
      <c r="C5" s="18"/>
      <c r="D5" s="18"/>
      <c r="E5" s="18"/>
      <c r="F5" s="19"/>
      <c r="G5" s="19"/>
      <c r="H5" s="19"/>
      <c r="I5" s="19"/>
      <c r="J5" s="19"/>
      <c r="K5" s="19"/>
      <c r="L5" s="18"/>
      <c r="M5" s="18"/>
      <c r="N5" s="18"/>
      <c r="O5" s="18"/>
      <c r="P5" s="18"/>
      <c r="Q5" s="18"/>
      <c r="R5" s="18"/>
      <c r="S5" s="18"/>
      <c r="T5" s="18"/>
      <c r="U5" s="19"/>
      <c r="V5" s="19"/>
      <c r="W5" s="19"/>
      <c r="X5" s="19"/>
      <c r="Y5" s="19"/>
      <c r="Z5" s="19"/>
      <c r="AA5" s="18"/>
      <c r="AB5" s="20"/>
      <c r="AC5" s="18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21"/>
      <c r="AQ5" s="21"/>
      <c r="AR5" s="21"/>
      <c r="AS5" s="21"/>
      <c r="AT5" s="22"/>
      <c r="AU5" s="3"/>
      <c r="AV5" s="3"/>
    </row>
    <row r="6">
      <c r="A6" s="18"/>
      <c r="B6" s="18"/>
      <c r="C6" s="18"/>
      <c r="D6" s="18"/>
      <c r="E6" s="18"/>
      <c r="F6" s="19"/>
      <c r="G6" s="19"/>
      <c r="H6" s="19"/>
      <c r="I6" s="19"/>
      <c r="J6" s="19"/>
      <c r="K6" s="19"/>
      <c r="L6" s="18"/>
      <c r="M6" s="18"/>
      <c r="N6" s="18"/>
      <c r="O6" s="18"/>
      <c r="P6" s="18"/>
      <c r="Q6" s="18"/>
      <c r="R6" s="18"/>
      <c r="S6" s="18"/>
      <c r="T6" s="18"/>
      <c r="U6" s="19"/>
      <c r="V6" s="19"/>
      <c r="W6" s="19"/>
      <c r="X6" s="19"/>
      <c r="Y6" s="19"/>
      <c r="Z6" s="19"/>
      <c r="AA6" s="18"/>
      <c r="AB6" s="20"/>
      <c r="AC6" s="18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21"/>
      <c r="AQ6" s="21"/>
      <c r="AR6" s="21"/>
      <c r="AS6" s="21"/>
      <c r="AT6" s="22"/>
      <c r="AU6" s="3"/>
      <c r="AV6" s="3"/>
    </row>
    <row r="7">
      <c r="A7" s="18"/>
      <c r="B7" s="18"/>
      <c r="C7" s="18"/>
      <c r="D7" s="18"/>
      <c r="E7" s="18"/>
      <c r="F7" s="19"/>
      <c r="G7" s="19"/>
      <c r="H7" s="19"/>
      <c r="I7" s="19"/>
      <c r="J7" s="19"/>
      <c r="K7" s="19"/>
      <c r="L7" s="18"/>
      <c r="M7" s="20"/>
      <c r="N7" s="20"/>
      <c r="O7" s="18"/>
      <c r="P7" s="18"/>
      <c r="Q7" s="18"/>
      <c r="R7" s="18"/>
      <c r="S7" s="18"/>
      <c r="T7" s="18"/>
      <c r="U7" s="19"/>
      <c r="V7" s="19"/>
      <c r="W7" s="19"/>
      <c r="X7" s="19"/>
      <c r="Y7" s="19"/>
      <c r="Z7" s="19"/>
      <c r="AA7" s="18"/>
      <c r="AB7" s="18"/>
      <c r="AC7" s="18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21"/>
      <c r="AQ7" s="21"/>
      <c r="AR7" s="21"/>
      <c r="AS7" s="21"/>
      <c r="AT7" s="22"/>
      <c r="AU7" s="3"/>
      <c r="AV7" s="3"/>
    </row>
    <row r="8">
      <c r="A8" s="18"/>
      <c r="B8" s="18"/>
      <c r="C8" s="18"/>
      <c r="D8" s="18"/>
      <c r="E8" s="18"/>
      <c r="F8" s="19"/>
      <c r="G8" s="19"/>
      <c r="H8" s="19"/>
      <c r="I8" s="19"/>
      <c r="J8" s="19"/>
      <c r="K8" s="19"/>
      <c r="L8" s="20"/>
      <c r="M8" s="18"/>
      <c r="N8" s="18"/>
      <c r="O8" s="20"/>
      <c r="P8" s="18"/>
      <c r="Q8" s="18"/>
      <c r="R8" s="18"/>
      <c r="S8" s="18"/>
      <c r="T8" s="18"/>
      <c r="U8" s="19"/>
      <c r="V8" s="19"/>
      <c r="W8" s="19"/>
      <c r="X8" s="19"/>
      <c r="Y8" s="19"/>
      <c r="Z8" s="19"/>
      <c r="AA8" s="18"/>
      <c r="AB8" s="18"/>
      <c r="AC8" s="18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21"/>
      <c r="AQ8" s="21"/>
      <c r="AR8" s="21"/>
      <c r="AS8" s="21"/>
      <c r="AT8" s="22"/>
      <c r="AU8" s="3"/>
      <c r="AV8" s="3"/>
    </row>
    <row r="9">
      <c r="A9" s="23"/>
      <c r="B9" s="24" t="s">
        <v>18</v>
      </c>
      <c r="C9" s="25" t="str">
        <f t="shared" ref="C9:AQ9" si="1">SUM(C4:C8)</f>
        <v>0</v>
      </c>
      <c r="D9" s="25" t="str">
        <f t="shared" si="1"/>
        <v>0</v>
      </c>
      <c r="E9" s="25" t="str">
        <f t="shared" si="1"/>
        <v>0</v>
      </c>
      <c r="F9" s="25" t="str">
        <f t="shared" si="1"/>
        <v>0</v>
      </c>
      <c r="G9" s="25" t="str">
        <f t="shared" si="1"/>
        <v>0</v>
      </c>
      <c r="H9" s="25" t="str">
        <f t="shared" si="1"/>
        <v>0</v>
      </c>
      <c r="I9" s="25" t="str">
        <f t="shared" si="1"/>
        <v>0</v>
      </c>
      <c r="J9" s="25" t="str">
        <f t="shared" si="1"/>
        <v>0</v>
      </c>
      <c r="K9" s="25" t="str">
        <f t="shared" si="1"/>
        <v>0</v>
      </c>
      <c r="L9" s="25" t="str">
        <f t="shared" si="1"/>
        <v>0</v>
      </c>
      <c r="M9" s="25" t="str">
        <f t="shared" si="1"/>
        <v>0</v>
      </c>
      <c r="N9" s="25" t="str">
        <f t="shared" si="1"/>
        <v>0</v>
      </c>
      <c r="O9" s="25" t="str">
        <f t="shared" si="1"/>
        <v>0</v>
      </c>
      <c r="P9" s="25" t="str">
        <f t="shared" si="1"/>
        <v>0</v>
      </c>
      <c r="Q9" s="25" t="str">
        <f t="shared" si="1"/>
        <v>0</v>
      </c>
      <c r="R9" s="25" t="str">
        <f t="shared" si="1"/>
        <v>0</v>
      </c>
      <c r="S9" s="25" t="str">
        <f t="shared" si="1"/>
        <v>0</v>
      </c>
      <c r="T9" s="25" t="str">
        <f t="shared" si="1"/>
        <v>0</v>
      </c>
      <c r="U9" s="25" t="str">
        <f t="shared" si="1"/>
        <v>0</v>
      </c>
      <c r="V9" s="25" t="str">
        <f t="shared" si="1"/>
        <v>0</v>
      </c>
      <c r="W9" s="25" t="str">
        <f t="shared" si="1"/>
        <v>0</v>
      </c>
      <c r="X9" s="25" t="str">
        <f t="shared" si="1"/>
        <v>0</v>
      </c>
      <c r="Y9" s="25" t="str">
        <f t="shared" si="1"/>
        <v>0</v>
      </c>
      <c r="Z9" s="25" t="str">
        <f t="shared" si="1"/>
        <v>0</v>
      </c>
      <c r="AA9" s="25" t="str">
        <f t="shared" si="1"/>
        <v>0</v>
      </c>
      <c r="AB9" s="25" t="str">
        <f t="shared" si="1"/>
        <v>0</v>
      </c>
      <c r="AC9" s="25" t="str">
        <f t="shared" si="1"/>
        <v>0</v>
      </c>
      <c r="AD9" s="25" t="str">
        <f t="shared" si="1"/>
        <v>0</v>
      </c>
      <c r="AE9" s="25" t="str">
        <f t="shared" si="1"/>
        <v>0</v>
      </c>
      <c r="AF9" s="25" t="str">
        <f t="shared" si="1"/>
        <v>0</v>
      </c>
      <c r="AG9" s="25" t="str">
        <f t="shared" si="1"/>
        <v>0</v>
      </c>
      <c r="AH9" s="25" t="str">
        <f t="shared" si="1"/>
        <v>0</v>
      </c>
      <c r="AI9" s="25" t="str">
        <f t="shared" si="1"/>
        <v>0</v>
      </c>
      <c r="AJ9" s="25" t="str">
        <f t="shared" si="1"/>
        <v>0</v>
      </c>
      <c r="AK9" s="25" t="str">
        <f t="shared" si="1"/>
        <v>0</v>
      </c>
      <c r="AL9" s="25" t="str">
        <f t="shared" si="1"/>
        <v>0</v>
      </c>
      <c r="AM9" s="25" t="str">
        <f t="shared" si="1"/>
        <v>0</v>
      </c>
      <c r="AN9" s="25" t="str">
        <f t="shared" si="1"/>
        <v>0</v>
      </c>
      <c r="AO9" s="25" t="str">
        <f t="shared" si="1"/>
        <v>0</v>
      </c>
      <c r="AP9" s="25" t="str">
        <f t="shared" si="1"/>
        <v>0</v>
      </c>
      <c r="AQ9" s="25" t="str">
        <f t="shared" si="1"/>
        <v>0</v>
      </c>
      <c r="AR9" s="25" t="str">
        <f>C9+F9+I9+L9+O9+R9+U9+X9+AG9+AP9+AD9+AJ9+AA9</f>
        <v>0</v>
      </c>
      <c r="AS9" s="25" t="str">
        <f>D9+E9+H9+K9+N9+Q9+T9+W9+Z9+AI9+G9+J9+M9+P9+S9+V9+Y9+AH9+AQ9+AE9+AF9+AK9+AL9+AB9+AC9</f>
        <v>0</v>
      </c>
      <c r="AT9" s="26" t="str">
        <f>AS9+AU9</f>
        <v>0</v>
      </c>
      <c r="AU9" s="27" t="str">
        <f>AR9-AV9*0.8</f>
        <v>0</v>
      </c>
      <c r="AV9" s="27" t="str">
        <f>E9+H9+K9+N9+Q9+T9+W9+Z9+AI9+AL9+AF9+AC9</f>
        <v>0</v>
      </c>
    </row>
    <row r="10">
      <c r="A10" s="17">
        <v>42458.0</v>
      </c>
      <c r="B10" s="18"/>
      <c r="C10" s="19"/>
      <c r="D10" s="19"/>
      <c r="E10" s="19"/>
      <c r="F10" s="28"/>
      <c r="G10" s="21"/>
      <c r="H10" s="21"/>
      <c r="I10" s="21"/>
      <c r="J10" s="21"/>
      <c r="K10" s="21"/>
      <c r="L10" s="18"/>
      <c r="M10" s="18"/>
      <c r="N10" s="18"/>
      <c r="O10" s="18"/>
      <c r="P10" s="18"/>
      <c r="Q10" s="18"/>
      <c r="R10" s="18"/>
      <c r="S10" s="18"/>
      <c r="T10" s="18"/>
      <c r="U10" s="21"/>
      <c r="V10" s="21"/>
      <c r="W10" s="21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21"/>
      <c r="AQ10" s="21"/>
      <c r="AR10" s="21"/>
      <c r="AS10" s="21"/>
      <c r="AT10" s="22"/>
      <c r="AU10" s="29"/>
      <c r="AV10" s="29"/>
    </row>
    <row r="11">
      <c r="A11" s="18"/>
      <c r="B11" s="18"/>
      <c r="C11" s="19"/>
      <c r="D11" s="19"/>
      <c r="E11" s="19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20"/>
      <c r="U11" s="18"/>
      <c r="V11" s="18"/>
      <c r="W11" s="18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8"/>
      <c r="AQ11" s="18"/>
      <c r="AR11" s="18"/>
      <c r="AS11" s="18"/>
      <c r="AT11" s="22"/>
      <c r="AU11" s="29"/>
      <c r="AV11" s="29"/>
    </row>
    <row r="12">
      <c r="A12" s="18"/>
      <c r="B12" s="18"/>
      <c r="C12" s="19"/>
      <c r="D12" s="19"/>
      <c r="E12" s="19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18"/>
      <c r="U12" s="18"/>
      <c r="V12" s="18"/>
      <c r="W12" s="18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8"/>
      <c r="AQ12" s="18"/>
      <c r="AR12" s="18"/>
      <c r="AS12" s="18"/>
      <c r="AT12" s="22"/>
      <c r="AU12" s="29"/>
      <c r="AV12" s="29"/>
    </row>
    <row r="13">
      <c r="A13" s="18"/>
      <c r="B13" s="18"/>
      <c r="C13" s="19"/>
      <c r="D13" s="19"/>
      <c r="E13" s="19"/>
      <c r="F13" s="18"/>
      <c r="G13" s="18"/>
      <c r="H13" s="18"/>
      <c r="I13" s="18"/>
      <c r="J13" s="20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8"/>
      <c r="AT13" s="22"/>
      <c r="AU13" s="29"/>
      <c r="AV13" s="29"/>
    </row>
    <row r="14">
      <c r="A14" s="18"/>
      <c r="B14" s="18"/>
      <c r="C14" s="19"/>
      <c r="D14" s="19"/>
      <c r="E14" s="19"/>
      <c r="F14" s="2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8"/>
      <c r="AQ14" s="18"/>
      <c r="AR14" s="18"/>
      <c r="AS14" s="18"/>
      <c r="AT14" s="22"/>
      <c r="AU14" s="29"/>
      <c r="AV14" s="29"/>
    </row>
    <row r="15">
      <c r="A15" s="18"/>
      <c r="B15" s="18"/>
      <c r="C15" s="19"/>
      <c r="D15" s="19"/>
      <c r="E15" s="19"/>
      <c r="F15" s="18"/>
      <c r="G15" s="18"/>
      <c r="H15" s="18"/>
      <c r="I15" s="18"/>
      <c r="J15" s="20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8"/>
      <c r="AQ15" s="18"/>
      <c r="AR15" s="18"/>
      <c r="AS15" s="18"/>
      <c r="AT15" s="22"/>
      <c r="AU15" s="29"/>
      <c r="AV15" s="29"/>
    </row>
    <row r="16">
      <c r="A16" s="18"/>
      <c r="B16" s="18"/>
      <c r="C16" s="19"/>
      <c r="D16" s="19"/>
      <c r="E16" s="19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0"/>
      <c r="T16" s="18"/>
      <c r="U16" s="18"/>
      <c r="V16" s="18"/>
      <c r="W16" s="18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8"/>
      <c r="AQ16" s="18"/>
      <c r="AR16" s="18"/>
      <c r="AS16" s="18"/>
      <c r="AT16" s="22"/>
      <c r="AU16" s="29"/>
      <c r="AV16" s="29"/>
    </row>
    <row r="17">
      <c r="A17" s="18"/>
      <c r="B17" s="18"/>
      <c r="C17" s="19"/>
      <c r="D17" s="19"/>
      <c r="E17" s="19"/>
      <c r="F17" s="18"/>
      <c r="G17" s="20"/>
      <c r="H17" s="20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0"/>
      <c r="T17" s="20"/>
      <c r="U17" s="18"/>
      <c r="V17" s="18"/>
      <c r="W17" s="18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8"/>
      <c r="AQ17" s="18"/>
      <c r="AR17" s="18"/>
      <c r="AS17" s="18"/>
      <c r="AT17" s="22"/>
      <c r="AU17" s="29"/>
      <c r="AV17" s="29"/>
    </row>
    <row r="18">
      <c r="A18" s="18"/>
      <c r="B18" s="18"/>
      <c r="C18" s="19"/>
      <c r="D18" s="19"/>
      <c r="E18" s="19"/>
      <c r="F18" s="18"/>
      <c r="G18" s="2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8"/>
      <c r="AQ18" s="18"/>
      <c r="AR18" s="18"/>
      <c r="AS18" s="18"/>
      <c r="AT18" s="22"/>
      <c r="AU18" s="29"/>
      <c r="AV18" s="29"/>
    </row>
    <row r="19">
      <c r="A19" s="18"/>
      <c r="B19" s="18"/>
      <c r="C19" s="19"/>
      <c r="D19" s="19"/>
      <c r="E19" s="19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20"/>
      <c r="Q19" s="18"/>
      <c r="R19" s="18"/>
      <c r="S19" s="18"/>
      <c r="T19" s="18"/>
      <c r="U19" s="18"/>
      <c r="V19" s="18"/>
      <c r="W19" s="18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8"/>
      <c r="AQ19" s="18"/>
      <c r="AR19" s="18"/>
      <c r="AS19" s="18"/>
      <c r="AT19" s="22"/>
      <c r="AU19" s="29"/>
      <c r="AV19" s="29"/>
    </row>
    <row r="20">
      <c r="A20" s="18"/>
      <c r="B20" s="18"/>
      <c r="C20" s="19"/>
      <c r="D20" s="19"/>
      <c r="E20" s="19"/>
      <c r="F20" s="18"/>
      <c r="G20" s="20"/>
      <c r="H20" s="18"/>
      <c r="I20" s="18"/>
      <c r="J20" s="20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8"/>
      <c r="AQ20" s="18"/>
      <c r="AR20" s="18"/>
      <c r="AS20" s="18"/>
      <c r="AT20" s="22"/>
      <c r="AU20" s="29"/>
      <c r="AV20" s="29"/>
    </row>
    <row r="21">
      <c r="A21" s="18"/>
      <c r="B21" s="18"/>
      <c r="C21" s="19"/>
      <c r="D21" s="19"/>
      <c r="E21" s="19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20"/>
      <c r="U21" s="18"/>
      <c r="V21" s="18"/>
      <c r="W21" s="18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8"/>
      <c r="AQ21" s="18"/>
      <c r="AR21" s="18"/>
      <c r="AS21" s="18"/>
      <c r="AT21" s="22"/>
      <c r="AU21" s="29"/>
      <c r="AV21" s="29"/>
    </row>
    <row r="22">
      <c r="A22" s="18"/>
      <c r="B22" s="18"/>
      <c r="C22" s="19"/>
      <c r="D22" s="19"/>
      <c r="E22" s="19"/>
      <c r="F22" s="18"/>
      <c r="G22" s="20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  <c r="AQ22" s="18"/>
      <c r="AR22" s="18"/>
      <c r="AS22" s="18"/>
      <c r="AT22" s="22"/>
      <c r="AU22" s="29"/>
      <c r="AV22" s="29"/>
    </row>
    <row r="23">
      <c r="A23" s="18"/>
      <c r="B23" s="18"/>
      <c r="C23" s="19"/>
      <c r="D23" s="19"/>
      <c r="E23" s="1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18"/>
      <c r="U23" s="18"/>
      <c r="V23" s="18"/>
      <c r="W23" s="18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8"/>
      <c r="AQ23" s="18"/>
      <c r="AR23" s="18"/>
      <c r="AS23" s="18"/>
      <c r="AT23" s="22"/>
      <c r="AU23" s="29"/>
      <c r="AV23" s="29"/>
    </row>
    <row r="24">
      <c r="A24" s="18"/>
      <c r="B24" s="18"/>
      <c r="C24" s="19"/>
      <c r="D24" s="19"/>
      <c r="E24" s="19"/>
      <c r="F24" s="18"/>
      <c r="G24" s="18"/>
      <c r="H24" s="18"/>
      <c r="I24" s="18"/>
      <c r="J24" s="18"/>
      <c r="K24" s="18"/>
      <c r="L24" s="18"/>
      <c r="M24" s="18"/>
      <c r="N24" s="18"/>
      <c r="O24" s="20"/>
      <c r="P24" s="18"/>
      <c r="Q24" s="18"/>
      <c r="R24" s="18"/>
      <c r="S24" s="18"/>
      <c r="T24" s="18"/>
      <c r="U24" s="18"/>
      <c r="V24" s="18"/>
      <c r="W24" s="18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8"/>
      <c r="AQ24" s="18"/>
      <c r="AR24" s="18"/>
      <c r="AS24" s="18"/>
      <c r="AT24" s="22"/>
      <c r="AU24" s="29"/>
      <c r="AV24" s="29"/>
    </row>
    <row r="25">
      <c r="A25" s="23"/>
      <c r="B25" s="24" t="s">
        <v>18</v>
      </c>
      <c r="C25" s="25" t="str">
        <f t="shared" ref="C25:AQ25" si="2">SUM(C10:C24)</f>
        <v>0</v>
      </c>
      <c r="D25" s="25" t="str">
        <f t="shared" si="2"/>
        <v>0</v>
      </c>
      <c r="E25" s="25" t="str">
        <f t="shared" si="2"/>
        <v>0</v>
      </c>
      <c r="F25" s="25" t="str">
        <f t="shared" si="2"/>
        <v>0</v>
      </c>
      <c r="G25" s="25" t="str">
        <f t="shared" si="2"/>
        <v>0</v>
      </c>
      <c r="H25" s="25" t="str">
        <f t="shared" si="2"/>
        <v>0</v>
      </c>
      <c r="I25" s="25" t="str">
        <f t="shared" si="2"/>
        <v>0</v>
      </c>
      <c r="J25" s="25" t="str">
        <f t="shared" si="2"/>
        <v>0</v>
      </c>
      <c r="K25" s="25" t="str">
        <f t="shared" si="2"/>
        <v>0</v>
      </c>
      <c r="L25" s="25" t="str">
        <f t="shared" si="2"/>
        <v>0</v>
      </c>
      <c r="M25" s="25" t="str">
        <f t="shared" si="2"/>
        <v>0</v>
      </c>
      <c r="N25" s="25" t="str">
        <f t="shared" si="2"/>
        <v>0</v>
      </c>
      <c r="O25" s="25" t="str">
        <f t="shared" si="2"/>
        <v>0</v>
      </c>
      <c r="P25" s="25" t="str">
        <f t="shared" si="2"/>
        <v>0</v>
      </c>
      <c r="Q25" s="25" t="str">
        <f t="shared" si="2"/>
        <v>0</v>
      </c>
      <c r="R25" s="25" t="str">
        <f t="shared" si="2"/>
        <v>0</v>
      </c>
      <c r="S25" s="25" t="str">
        <f t="shared" si="2"/>
        <v>0</v>
      </c>
      <c r="T25" s="25" t="str">
        <f t="shared" si="2"/>
        <v>0</v>
      </c>
      <c r="U25" s="25" t="str">
        <f t="shared" si="2"/>
        <v>0</v>
      </c>
      <c r="V25" s="25" t="str">
        <f t="shared" si="2"/>
        <v>0</v>
      </c>
      <c r="W25" s="25" t="str">
        <f t="shared" si="2"/>
        <v>0</v>
      </c>
      <c r="X25" s="25" t="str">
        <f t="shared" si="2"/>
        <v>0</v>
      </c>
      <c r="Y25" s="25" t="str">
        <f t="shared" si="2"/>
        <v>0</v>
      </c>
      <c r="Z25" s="25" t="str">
        <f t="shared" si="2"/>
        <v>0</v>
      </c>
      <c r="AA25" s="25" t="str">
        <f t="shared" si="2"/>
        <v>0</v>
      </c>
      <c r="AB25" s="25" t="str">
        <f t="shared" si="2"/>
        <v>0</v>
      </c>
      <c r="AC25" s="25" t="str">
        <f t="shared" si="2"/>
        <v>0</v>
      </c>
      <c r="AD25" s="25" t="str">
        <f t="shared" si="2"/>
        <v>0</v>
      </c>
      <c r="AE25" s="25" t="str">
        <f t="shared" si="2"/>
        <v>0</v>
      </c>
      <c r="AF25" s="25" t="str">
        <f t="shared" si="2"/>
        <v>0</v>
      </c>
      <c r="AG25" s="25" t="str">
        <f t="shared" si="2"/>
        <v>0</v>
      </c>
      <c r="AH25" s="25" t="str">
        <f t="shared" si="2"/>
        <v>0</v>
      </c>
      <c r="AI25" s="25" t="str">
        <f t="shared" si="2"/>
        <v>0</v>
      </c>
      <c r="AJ25" s="25" t="str">
        <f t="shared" si="2"/>
        <v>0</v>
      </c>
      <c r="AK25" s="25" t="str">
        <f t="shared" si="2"/>
        <v>0</v>
      </c>
      <c r="AL25" s="25" t="str">
        <f t="shared" si="2"/>
        <v>0</v>
      </c>
      <c r="AM25" s="25" t="str">
        <f t="shared" si="2"/>
        <v>0</v>
      </c>
      <c r="AN25" s="25" t="str">
        <f t="shared" si="2"/>
        <v>0</v>
      </c>
      <c r="AO25" s="25" t="str">
        <f t="shared" si="2"/>
        <v>0</v>
      </c>
      <c r="AP25" s="25" t="str">
        <f t="shared" si="2"/>
        <v>0</v>
      </c>
      <c r="AQ25" s="25" t="str">
        <f t="shared" si="2"/>
        <v>0</v>
      </c>
      <c r="AR25" s="25" t="str">
        <f>C25+F25+I25+L25+O25+R25+U25+X25+AG25+AP25+AD25+AJ25+AA25</f>
        <v>0</v>
      </c>
      <c r="AS25" s="25" t="str">
        <f>D25+E25+H25+K25+N25+Q25+T25+W25+Z25+AI25+G25+J25+M25+P25+S25+V25+Y25+AH25+AQ25+AE25+AF25+AK25+AL25+AB25+AC25</f>
        <v>0</v>
      </c>
      <c r="AT25" s="26" t="str">
        <f>AS25+AU25</f>
        <v>0</v>
      </c>
      <c r="AU25" s="27" t="str">
        <f>AR25-AV25*0.8</f>
        <v>0</v>
      </c>
      <c r="AV25" s="27" t="str">
        <f>E25+H25+K25+N25+Q25+T25+W25+Z25+AI25+AL25+AF25+AC25</f>
        <v>0</v>
      </c>
    </row>
    <row r="26">
      <c r="A26" s="30">
        <v>42459.0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20"/>
      <c r="Z26" s="18"/>
      <c r="AA26" s="18"/>
      <c r="AB26" s="18"/>
      <c r="AC26" s="18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18"/>
      <c r="AQ26" s="18"/>
      <c r="AR26" s="18"/>
      <c r="AS26" s="18"/>
      <c r="AT26" s="22"/>
      <c r="AU26" s="29"/>
      <c r="AV26" s="29"/>
    </row>
    <row r="27">
      <c r="A27" s="18"/>
      <c r="B27" s="18"/>
      <c r="C27" s="18"/>
      <c r="D27" s="18"/>
      <c r="E27" s="18"/>
      <c r="F27" s="18"/>
      <c r="G27" s="2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18"/>
      <c r="AQ27" s="18"/>
      <c r="AR27" s="18"/>
      <c r="AS27" s="18"/>
      <c r="AT27" s="22"/>
      <c r="AU27" s="29"/>
      <c r="AV27" s="29"/>
    </row>
    <row r="28">
      <c r="A28" s="18"/>
      <c r="B28" s="18"/>
      <c r="C28" s="18"/>
      <c r="D28" s="2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20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18"/>
      <c r="AQ28" s="18"/>
      <c r="AR28" s="18"/>
      <c r="AS28" s="18"/>
      <c r="AT28" s="22"/>
      <c r="AU28" s="29"/>
      <c r="AV28" s="29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20"/>
      <c r="Z29" s="18"/>
      <c r="AA29" s="18"/>
      <c r="AB29" s="18"/>
      <c r="AC29" s="18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18"/>
      <c r="AQ29" s="18"/>
      <c r="AR29" s="18"/>
      <c r="AS29" s="18"/>
      <c r="AT29" s="22"/>
      <c r="AU29" s="29"/>
      <c r="AV29" s="29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0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18"/>
      <c r="AQ30" s="18"/>
      <c r="AR30" s="18"/>
      <c r="AS30" s="18"/>
      <c r="AT30" s="22"/>
      <c r="AU30" s="29"/>
      <c r="AV30" s="29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20"/>
      <c r="AC31" s="20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18"/>
      <c r="AQ31" s="18"/>
      <c r="AR31" s="18"/>
      <c r="AS31" s="18"/>
      <c r="AT31" s="22"/>
      <c r="AU31" s="29"/>
      <c r="AV31" s="29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20"/>
      <c r="Y32" s="18"/>
      <c r="Z32" s="18"/>
      <c r="AA32" s="18"/>
      <c r="AB32" s="18"/>
      <c r="AC32" s="18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18"/>
      <c r="AQ32" s="18"/>
      <c r="AR32" s="18"/>
      <c r="AS32" s="18"/>
      <c r="AT32" s="22"/>
      <c r="AU32" s="29"/>
      <c r="AV32" s="29"/>
    </row>
    <row r="33">
      <c r="A33" s="18"/>
      <c r="B33" s="18"/>
      <c r="C33" s="20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18"/>
      <c r="AQ33" s="18"/>
      <c r="AR33" s="18"/>
      <c r="AS33" s="18"/>
      <c r="AT33" s="22"/>
      <c r="AU33" s="29"/>
      <c r="AV33" s="29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20"/>
      <c r="Z34" s="18"/>
      <c r="AA34" s="18"/>
      <c r="AB34" s="18"/>
      <c r="AC34" s="18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18"/>
      <c r="AQ34" s="18"/>
      <c r="AR34" s="18"/>
      <c r="AS34" s="18"/>
      <c r="AT34" s="22"/>
      <c r="AU34" s="29"/>
      <c r="AV34" s="29"/>
    </row>
    <row r="35">
      <c r="A35" s="18"/>
      <c r="B35" s="18"/>
      <c r="C35" s="18"/>
      <c r="D35" s="18"/>
      <c r="E35" s="18"/>
      <c r="F35" s="18"/>
      <c r="G35" s="2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18"/>
      <c r="AQ35" s="18"/>
      <c r="AR35" s="18"/>
      <c r="AS35" s="18"/>
      <c r="AT35" s="22"/>
      <c r="AU35" s="29"/>
      <c r="AV35" s="29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20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18"/>
      <c r="AQ36" s="18"/>
      <c r="AR36" s="18"/>
      <c r="AS36" s="18"/>
      <c r="AT36" s="22"/>
      <c r="AU36" s="29"/>
      <c r="AV36" s="29"/>
    </row>
    <row r="37">
      <c r="A37" s="18"/>
      <c r="B37" s="18"/>
      <c r="C37" s="18"/>
      <c r="D37" s="20"/>
      <c r="E37" s="20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18"/>
      <c r="AQ37" s="18"/>
      <c r="AR37" s="18"/>
      <c r="AS37" s="18"/>
      <c r="AT37" s="22"/>
      <c r="AU37" s="29"/>
      <c r="AV37" s="29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20"/>
      <c r="AC38" s="20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18"/>
      <c r="AQ38" s="18"/>
      <c r="AR38" s="18"/>
      <c r="AS38" s="18"/>
      <c r="AT38" s="22"/>
      <c r="AU38" s="29"/>
      <c r="AV38" s="29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20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18"/>
      <c r="AQ39" s="18"/>
      <c r="AR39" s="18"/>
      <c r="AS39" s="18"/>
      <c r="AT39" s="22"/>
      <c r="AU39" s="29"/>
      <c r="AV39" s="29"/>
    </row>
    <row r="40">
      <c r="A40" s="18"/>
      <c r="B40" s="18"/>
      <c r="C40" s="18"/>
      <c r="D40" s="18"/>
      <c r="E40" s="18"/>
      <c r="F40" s="18"/>
      <c r="G40" s="2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18"/>
      <c r="AQ40" s="18"/>
      <c r="AR40" s="18"/>
      <c r="AS40" s="18"/>
      <c r="AT40" s="22"/>
      <c r="AU40" s="29"/>
      <c r="AV40" s="29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20"/>
      <c r="Q41" s="20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18"/>
      <c r="AQ41" s="18"/>
      <c r="AR41" s="18"/>
      <c r="AS41" s="18"/>
      <c r="AT41" s="22"/>
      <c r="AU41" s="29"/>
      <c r="AV41" s="29"/>
    </row>
    <row r="42">
      <c r="A42" s="18"/>
      <c r="B42" s="18"/>
      <c r="C42" s="18"/>
      <c r="D42" s="20"/>
      <c r="E42" s="20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18"/>
      <c r="AQ42" s="18"/>
      <c r="AR42" s="18"/>
      <c r="AS42" s="18"/>
      <c r="AT42" s="22"/>
      <c r="AU42" s="29"/>
      <c r="AV42" s="29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32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18"/>
      <c r="AQ43" s="18"/>
      <c r="AR43" s="18"/>
      <c r="AS43" s="18"/>
      <c r="AT43" s="22"/>
      <c r="AU43" s="29"/>
      <c r="AV43" s="29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20"/>
      <c r="Y44" s="18"/>
      <c r="Z44" s="18"/>
      <c r="AA44" s="18"/>
      <c r="AB44" s="18"/>
      <c r="AC44" s="18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18"/>
      <c r="AQ44" s="18"/>
      <c r="AR44" s="18"/>
      <c r="AS44" s="18"/>
      <c r="AT44" s="22"/>
      <c r="AU44" s="29"/>
      <c r="AV44" s="29"/>
    </row>
    <row r="45">
      <c r="A45" s="18"/>
      <c r="B45" s="18"/>
      <c r="C45" s="18"/>
      <c r="D45" s="18"/>
      <c r="E45" s="18"/>
      <c r="F45" s="18"/>
      <c r="G45" s="3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18"/>
      <c r="AQ45" s="18"/>
      <c r="AR45" s="18"/>
      <c r="AS45" s="18"/>
      <c r="AT45" s="22"/>
      <c r="AU45" s="29"/>
      <c r="AV45" s="29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20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18"/>
      <c r="AQ46" s="18"/>
      <c r="AR46" s="18"/>
      <c r="AS46" s="18"/>
      <c r="AT46" s="22"/>
      <c r="AU46" s="29"/>
      <c r="AV46" s="29"/>
    </row>
    <row r="47">
      <c r="A47" s="18"/>
      <c r="B47" s="18"/>
      <c r="C47" s="18"/>
      <c r="D47" s="18"/>
      <c r="E47" s="18"/>
      <c r="F47" s="18"/>
      <c r="G47" s="32"/>
      <c r="H47" s="32"/>
      <c r="I47" s="18"/>
      <c r="J47" s="18"/>
      <c r="K47" s="18"/>
      <c r="L47" s="18"/>
      <c r="M47" s="18"/>
      <c r="N47" s="18"/>
      <c r="O47" s="18"/>
      <c r="P47" s="20"/>
      <c r="Q47" s="20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18"/>
      <c r="AQ47" s="18"/>
      <c r="AR47" s="18"/>
      <c r="AS47" s="18"/>
      <c r="AT47" s="22"/>
      <c r="AU47" s="29"/>
      <c r="AV47" s="29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20"/>
      <c r="Q48" s="18"/>
      <c r="R48" s="18"/>
      <c r="S48" s="20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18"/>
      <c r="AQ48" s="18"/>
      <c r="AR48" s="18"/>
      <c r="AS48" s="18"/>
      <c r="AT48" s="22"/>
      <c r="AU48" s="29"/>
      <c r="AV48" s="29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20"/>
      <c r="AC49" s="20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18"/>
      <c r="AQ49" s="18"/>
      <c r="AR49" s="18"/>
      <c r="AS49" s="18"/>
      <c r="AT49" s="22"/>
      <c r="AU49" s="29"/>
      <c r="AV49" s="29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20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18"/>
      <c r="AQ50" s="18"/>
      <c r="AR50" s="18"/>
      <c r="AS50" s="18"/>
      <c r="AT50" s="22"/>
      <c r="AU50" s="29"/>
      <c r="AV50" s="29"/>
    </row>
    <row r="51">
      <c r="A51" s="18"/>
      <c r="B51" s="18"/>
      <c r="C51" s="20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18"/>
      <c r="AQ51" s="18"/>
      <c r="AR51" s="18"/>
      <c r="AS51" s="18"/>
      <c r="AT51" s="22"/>
      <c r="AU51" s="29"/>
      <c r="AV51" s="29"/>
    </row>
    <row r="52">
      <c r="A52" s="23"/>
      <c r="B52" s="24" t="s">
        <v>18</v>
      </c>
      <c r="C52" s="25" t="str">
        <f t="shared" ref="C52:AQ52" si="3">SUM(C26:C51)</f>
        <v>0</v>
      </c>
      <c r="D52" s="25" t="str">
        <f t="shared" si="3"/>
        <v>0</v>
      </c>
      <c r="E52" s="25" t="str">
        <f t="shared" si="3"/>
        <v>0</v>
      </c>
      <c r="F52" s="25" t="str">
        <f t="shared" si="3"/>
        <v>0</v>
      </c>
      <c r="G52" s="25" t="str">
        <f t="shared" si="3"/>
        <v>0</v>
      </c>
      <c r="H52" s="25" t="str">
        <f t="shared" si="3"/>
        <v>0</v>
      </c>
      <c r="I52" s="25" t="str">
        <f t="shared" si="3"/>
        <v>0</v>
      </c>
      <c r="J52" s="25" t="str">
        <f t="shared" si="3"/>
        <v>0</v>
      </c>
      <c r="K52" s="25" t="str">
        <f t="shared" si="3"/>
        <v>0</v>
      </c>
      <c r="L52" s="25" t="str">
        <f t="shared" si="3"/>
        <v>0</v>
      </c>
      <c r="M52" s="25" t="str">
        <f t="shared" si="3"/>
        <v>0</v>
      </c>
      <c r="N52" s="25" t="str">
        <f t="shared" si="3"/>
        <v>0</v>
      </c>
      <c r="O52" s="25" t="str">
        <f t="shared" si="3"/>
        <v>0</v>
      </c>
      <c r="P52" s="25" t="str">
        <f t="shared" si="3"/>
        <v>0</v>
      </c>
      <c r="Q52" s="25" t="str">
        <f t="shared" si="3"/>
        <v>0</v>
      </c>
      <c r="R52" s="25" t="str">
        <f t="shared" si="3"/>
        <v>0</v>
      </c>
      <c r="S52" s="25" t="str">
        <f t="shared" si="3"/>
        <v>0</v>
      </c>
      <c r="T52" s="25" t="str">
        <f t="shared" si="3"/>
        <v>0</v>
      </c>
      <c r="U52" s="25" t="str">
        <f t="shared" si="3"/>
        <v>0</v>
      </c>
      <c r="V52" s="25" t="str">
        <f t="shared" si="3"/>
        <v>0</v>
      </c>
      <c r="W52" s="25" t="str">
        <f t="shared" si="3"/>
        <v>0</v>
      </c>
      <c r="X52" s="25" t="str">
        <f t="shared" si="3"/>
        <v>0</v>
      </c>
      <c r="Y52" s="25" t="str">
        <f t="shared" si="3"/>
        <v>0</v>
      </c>
      <c r="Z52" s="25" t="str">
        <f t="shared" si="3"/>
        <v>0</v>
      </c>
      <c r="AA52" s="25" t="str">
        <f t="shared" si="3"/>
        <v>0</v>
      </c>
      <c r="AB52" s="25" t="str">
        <f t="shared" si="3"/>
        <v>0</v>
      </c>
      <c r="AC52" s="25" t="str">
        <f t="shared" si="3"/>
        <v>0</v>
      </c>
      <c r="AD52" s="25" t="str">
        <f t="shared" si="3"/>
        <v>0</v>
      </c>
      <c r="AE52" s="25" t="str">
        <f t="shared" si="3"/>
        <v>0</v>
      </c>
      <c r="AF52" s="25" t="str">
        <f t="shared" si="3"/>
        <v>0</v>
      </c>
      <c r="AG52" s="25" t="str">
        <f t="shared" si="3"/>
        <v>0</v>
      </c>
      <c r="AH52" s="25" t="str">
        <f t="shared" si="3"/>
        <v>0</v>
      </c>
      <c r="AI52" s="25" t="str">
        <f t="shared" si="3"/>
        <v>0</v>
      </c>
      <c r="AJ52" s="25" t="str">
        <f t="shared" si="3"/>
        <v>0</v>
      </c>
      <c r="AK52" s="25" t="str">
        <f t="shared" si="3"/>
        <v>0</v>
      </c>
      <c r="AL52" s="25" t="str">
        <f t="shared" si="3"/>
        <v>0</v>
      </c>
      <c r="AM52" s="25" t="str">
        <f t="shared" si="3"/>
        <v>0</v>
      </c>
      <c r="AN52" s="25" t="str">
        <f t="shared" si="3"/>
        <v>0</v>
      </c>
      <c r="AO52" s="25" t="str">
        <f t="shared" si="3"/>
        <v>0</v>
      </c>
      <c r="AP52" s="25" t="str">
        <f t="shared" si="3"/>
        <v>0</v>
      </c>
      <c r="AQ52" s="25" t="str">
        <f t="shared" si="3"/>
        <v>0</v>
      </c>
      <c r="AR52" s="25" t="str">
        <f>C52+F52+I52+L52+O52+R52+U52+X52+AG52+AP52+AD52+AJ52+AA52</f>
        <v>0</v>
      </c>
      <c r="AS52" s="25" t="str">
        <f>D52+E52+H52+K52+N52+Q52+T52+W52+Z52+AI52+G52+J52+M52+P52+S52+V52+Y52+AH52+AQ52+AE52+AF52+AK52+AL52+AB52+AC52</f>
        <v>0</v>
      </c>
      <c r="AT52" s="26" t="str">
        <f>AS52+AU52</f>
        <v>0</v>
      </c>
      <c r="AU52" s="27" t="str">
        <f>AR52-AV52*0.8</f>
        <v>0</v>
      </c>
      <c r="AV52" s="27" t="str">
        <f>E52+H52+K52+N52+Q52+T52+W52+Z52+AI52+AL52+AF52+AC52</f>
        <v>0</v>
      </c>
    </row>
    <row r="53">
      <c r="A53" s="30">
        <v>42460.0</v>
      </c>
      <c r="B53" s="18"/>
      <c r="C53" s="19"/>
      <c r="D53" s="19"/>
      <c r="E53" s="19"/>
      <c r="F53" s="21"/>
      <c r="G53" s="20"/>
      <c r="H53" s="20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8"/>
      <c r="AQ53" s="18"/>
      <c r="AR53" s="18"/>
      <c r="AS53" s="18"/>
      <c r="AT53" s="22"/>
      <c r="AU53" s="29"/>
      <c r="AV53" s="29"/>
    </row>
    <row r="54">
      <c r="A54" s="18"/>
      <c r="B54" s="18"/>
      <c r="C54" s="19"/>
      <c r="D54" s="19"/>
      <c r="E54" s="19"/>
      <c r="F54" s="2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20"/>
      <c r="AC54" s="18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8"/>
      <c r="AQ54" s="18"/>
      <c r="AR54" s="18"/>
      <c r="AS54" s="18"/>
      <c r="AT54" s="22"/>
      <c r="AU54" s="29"/>
      <c r="AV54" s="29"/>
    </row>
    <row r="55">
      <c r="A55" s="18"/>
      <c r="B55" s="18"/>
      <c r="C55" s="19"/>
      <c r="D55" s="19"/>
      <c r="E55" s="19"/>
      <c r="F55" s="21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33"/>
      <c r="Z55" s="18"/>
      <c r="AA55" s="18"/>
      <c r="AB55" s="18"/>
      <c r="AC55" s="18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8"/>
      <c r="AQ55" s="18"/>
      <c r="AR55" s="18"/>
      <c r="AS55" s="18"/>
      <c r="AT55" s="22"/>
      <c r="AU55" s="29"/>
      <c r="AV55" s="29"/>
    </row>
    <row r="56">
      <c r="A56" s="18"/>
      <c r="B56" s="18"/>
      <c r="C56" s="19"/>
      <c r="D56" s="19"/>
      <c r="E56" s="19"/>
      <c r="F56" s="21"/>
      <c r="G56" s="18"/>
      <c r="H56" s="18"/>
      <c r="I56" s="18"/>
      <c r="J56" s="18"/>
      <c r="K56" s="18"/>
      <c r="L56" s="18"/>
      <c r="M56" s="18"/>
      <c r="N56" s="18"/>
      <c r="O56" s="18"/>
      <c r="P56" s="20"/>
      <c r="Q56" s="20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  <c r="AQ56" s="18"/>
      <c r="AR56" s="18"/>
      <c r="AS56" s="18"/>
      <c r="AT56" s="22"/>
      <c r="AU56" s="29"/>
      <c r="AV56" s="29"/>
    </row>
    <row r="57">
      <c r="A57" s="18"/>
      <c r="B57" s="18"/>
      <c r="C57" s="19"/>
      <c r="D57" s="19"/>
      <c r="E57" s="19"/>
      <c r="F57" s="2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20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8"/>
      <c r="AQ57" s="18"/>
      <c r="AR57" s="18"/>
      <c r="AS57" s="18"/>
      <c r="AT57" s="22"/>
      <c r="AU57" s="29"/>
      <c r="AV57" s="29"/>
    </row>
    <row r="58">
      <c r="A58" s="18"/>
      <c r="B58" s="18"/>
      <c r="C58" s="19"/>
      <c r="D58" s="19"/>
      <c r="E58" s="19"/>
      <c r="F58" s="21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8"/>
      <c r="AQ58" s="18"/>
      <c r="AR58" s="18"/>
      <c r="AS58" s="18"/>
      <c r="AT58" s="22"/>
      <c r="AU58" s="29"/>
      <c r="AV58" s="29"/>
    </row>
    <row r="59">
      <c r="A59" s="18"/>
      <c r="B59" s="18"/>
      <c r="C59" s="19"/>
      <c r="D59" s="19"/>
      <c r="E59" s="19"/>
      <c r="F59" s="2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20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8"/>
      <c r="AQ59" s="18"/>
      <c r="AR59" s="18"/>
      <c r="AS59" s="18"/>
      <c r="AT59" s="22"/>
      <c r="AU59" s="29"/>
      <c r="AV59" s="29"/>
    </row>
    <row r="60">
      <c r="A60" s="18"/>
      <c r="B60" s="18"/>
      <c r="C60" s="19"/>
      <c r="D60" s="19"/>
      <c r="E60" s="19"/>
      <c r="F60" s="21"/>
      <c r="G60" s="18"/>
      <c r="H60" s="18"/>
      <c r="I60" s="18"/>
      <c r="J60" s="18"/>
      <c r="K60" s="18"/>
      <c r="L60" s="18"/>
      <c r="M60" s="18"/>
      <c r="N60" s="18"/>
      <c r="O60" s="20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8"/>
      <c r="AQ60" s="18"/>
      <c r="AR60" s="18"/>
      <c r="AS60" s="18"/>
      <c r="AT60" s="22"/>
      <c r="AU60" s="29"/>
      <c r="AV60" s="29"/>
    </row>
    <row r="61">
      <c r="A61" s="18"/>
      <c r="B61" s="18"/>
      <c r="C61" s="19"/>
      <c r="D61" s="19"/>
      <c r="E61" s="19"/>
      <c r="F61" s="21"/>
      <c r="G61" s="20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3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8"/>
      <c r="AQ61" s="18"/>
      <c r="AR61" s="18"/>
      <c r="AS61" s="18"/>
      <c r="AT61" s="22"/>
      <c r="AU61" s="29"/>
      <c r="AV61" s="29"/>
    </row>
    <row r="62">
      <c r="A62" s="18"/>
      <c r="B62" s="18"/>
      <c r="C62" s="19"/>
      <c r="D62" s="19"/>
      <c r="E62" s="19"/>
      <c r="F62" s="2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20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8"/>
      <c r="AQ62" s="18"/>
      <c r="AR62" s="18"/>
      <c r="AS62" s="18"/>
      <c r="AT62" s="22"/>
      <c r="AU62" s="29"/>
      <c r="AV62" s="29"/>
    </row>
    <row r="63">
      <c r="A63" s="18"/>
      <c r="B63" s="18"/>
      <c r="C63" s="19"/>
      <c r="D63" s="19"/>
      <c r="E63" s="19"/>
      <c r="F63" s="21"/>
      <c r="G63" s="18"/>
      <c r="H63" s="18"/>
      <c r="I63" s="18"/>
      <c r="J63" s="20"/>
      <c r="K63" s="18"/>
      <c r="L63" s="18"/>
      <c r="M63" s="33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8"/>
      <c r="AQ63" s="18"/>
      <c r="AR63" s="18"/>
      <c r="AS63" s="18"/>
      <c r="AT63" s="22"/>
      <c r="AU63" s="29"/>
      <c r="AV63" s="29"/>
    </row>
    <row r="64">
      <c r="A64" s="18"/>
      <c r="B64" s="18"/>
      <c r="C64" s="19"/>
      <c r="D64" s="19"/>
      <c r="E64" s="19"/>
      <c r="F64" s="21"/>
      <c r="G64" s="20"/>
      <c r="H64" s="20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8"/>
      <c r="AQ64" s="18"/>
      <c r="AR64" s="18"/>
      <c r="AS64" s="18"/>
      <c r="AT64" s="22"/>
      <c r="AU64" s="29"/>
      <c r="AV64" s="29"/>
    </row>
    <row r="65">
      <c r="A65" s="18"/>
      <c r="B65" s="18"/>
      <c r="C65" s="19"/>
      <c r="D65" s="19"/>
      <c r="E65" s="19"/>
      <c r="F65" s="2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20"/>
      <c r="Z65" s="18"/>
      <c r="AA65" s="18"/>
      <c r="AB65" s="18"/>
      <c r="AC65" s="18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8"/>
      <c r="AQ65" s="18"/>
      <c r="AR65" s="18"/>
      <c r="AS65" s="18"/>
      <c r="AT65" s="22"/>
      <c r="AU65" s="29"/>
      <c r="AV65" s="29"/>
    </row>
    <row r="66">
      <c r="A66" s="18"/>
      <c r="B66" s="18"/>
      <c r="C66" s="19"/>
      <c r="D66" s="19"/>
      <c r="E66" s="19"/>
      <c r="F66" s="2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20"/>
      <c r="Y66" s="18"/>
      <c r="Z66" s="18"/>
      <c r="AA66" s="18"/>
      <c r="AB66" s="18"/>
      <c r="AC66" s="18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8"/>
      <c r="AQ66" s="18"/>
      <c r="AR66" s="18"/>
      <c r="AS66" s="18"/>
      <c r="AT66" s="22"/>
      <c r="AU66" s="29"/>
      <c r="AV66" s="29"/>
    </row>
    <row r="67">
      <c r="A67" s="23"/>
      <c r="B67" s="24" t="s">
        <v>18</v>
      </c>
      <c r="C67" s="25" t="str">
        <f t="shared" ref="C67:AQ67" si="4">SUM(C53:C66)</f>
        <v>0</v>
      </c>
      <c r="D67" s="25" t="str">
        <f t="shared" si="4"/>
        <v>0</v>
      </c>
      <c r="E67" s="25" t="str">
        <f t="shared" si="4"/>
        <v>0</v>
      </c>
      <c r="F67" s="25" t="str">
        <f t="shared" si="4"/>
        <v>0</v>
      </c>
      <c r="G67" s="25" t="str">
        <f t="shared" si="4"/>
        <v>0</v>
      </c>
      <c r="H67" s="25" t="str">
        <f t="shared" si="4"/>
        <v>0</v>
      </c>
      <c r="I67" s="25" t="str">
        <f t="shared" si="4"/>
        <v>0</v>
      </c>
      <c r="J67" s="25" t="str">
        <f t="shared" si="4"/>
        <v>0</v>
      </c>
      <c r="K67" s="25" t="str">
        <f t="shared" si="4"/>
        <v>0</v>
      </c>
      <c r="L67" s="25" t="str">
        <f t="shared" si="4"/>
        <v>0</v>
      </c>
      <c r="M67" s="25" t="str">
        <f t="shared" si="4"/>
        <v>0</v>
      </c>
      <c r="N67" s="25" t="str">
        <f t="shared" si="4"/>
        <v>0</v>
      </c>
      <c r="O67" s="25" t="str">
        <f t="shared" si="4"/>
        <v>0</v>
      </c>
      <c r="P67" s="25" t="str">
        <f t="shared" si="4"/>
        <v>0</v>
      </c>
      <c r="Q67" s="25" t="str">
        <f t="shared" si="4"/>
        <v>0</v>
      </c>
      <c r="R67" s="25" t="str">
        <f t="shared" si="4"/>
        <v>0</v>
      </c>
      <c r="S67" s="25" t="str">
        <f t="shared" si="4"/>
        <v>0</v>
      </c>
      <c r="T67" s="25" t="str">
        <f t="shared" si="4"/>
        <v>0</v>
      </c>
      <c r="U67" s="25" t="str">
        <f t="shared" si="4"/>
        <v>0</v>
      </c>
      <c r="V67" s="25" t="str">
        <f t="shared" si="4"/>
        <v>0</v>
      </c>
      <c r="W67" s="25" t="str">
        <f t="shared" si="4"/>
        <v>0</v>
      </c>
      <c r="X67" s="25" t="str">
        <f t="shared" si="4"/>
        <v>0</v>
      </c>
      <c r="Y67" s="25" t="str">
        <f t="shared" si="4"/>
        <v>0</v>
      </c>
      <c r="Z67" s="25" t="str">
        <f t="shared" si="4"/>
        <v>0</v>
      </c>
      <c r="AA67" s="25" t="str">
        <f t="shared" si="4"/>
        <v>0</v>
      </c>
      <c r="AB67" s="25" t="str">
        <f t="shared" si="4"/>
        <v>0</v>
      </c>
      <c r="AC67" s="25" t="str">
        <f t="shared" si="4"/>
        <v>0</v>
      </c>
      <c r="AD67" s="25" t="str">
        <f t="shared" si="4"/>
        <v>0</v>
      </c>
      <c r="AE67" s="25" t="str">
        <f t="shared" si="4"/>
        <v>0</v>
      </c>
      <c r="AF67" s="25" t="str">
        <f t="shared" si="4"/>
        <v>0</v>
      </c>
      <c r="AG67" s="25" t="str">
        <f t="shared" si="4"/>
        <v>0</v>
      </c>
      <c r="AH67" s="25" t="str">
        <f t="shared" si="4"/>
        <v>0</v>
      </c>
      <c r="AI67" s="25" t="str">
        <f t="shared" si="4"/>
        <v>0</v>
      </c>
      <c r="AJ67" s="25" t="str">
        <f t="shared" si="4"/>
        <v>0</v>
      </c>
      <c r="AK67" s="25" t="str">
        <f t="shared" si="4"/>
        <v>0</v>
      </c>
      <c r="AL67" s="25" t="str">
        <f t="shared" si="4"/>
        <v>0</v>
      </c>
      <c r="AM67" s="25" t="str">
        <f t="shared" si="4"/>
        <v>0</v>
      </c>
      <c r="AN67" s="25" t="str">
        <f t="shared" si="4"/>
        <v>0</v>
      </c>
      <c r="AO67" s="25" t="str">
        <f t="shared" si="4"/>
        <v>0</v>
      </c>
      <c r="AP67" s="25" t="str">
        <f t="shared" si="4"/>
        <v>0</v>
      </c>
      <c r="AQ67" s="25" t="str">
        <f t="shared" si="4"/>
        <v>0</v>
      </c>
      <c r="AR67" s="25" t="str">
        <f>C67+F67+I67+L67+O67+R67+U67+X67+AG67+AP67+AD67+AJ67+AA67</f>
        <v>0</v>
      </c>
      <c r="AS67" s="25" t="str">
        <f>D67+E67+H67+K67+N67+Q67+T67+W67+Z67+AI67+G67+J67+M67+P67+S67+V67+Y67+AH67+AQ67+AE67+AF67+AK67+AL67+AB67+AC67</f>
        <v>0</v>
      </c>
      <c r="AT67" s="26" t="str">
        <f>AS67+AU67</f>
        <v>0</v>
      </c>
      <c r="AU67" s="27" t="str">
        <f>AR67-AV67*0.8</f>
        <v>0</v>
      </c>
      <c r="AV67" s="27" t="str">
        <f>E67+H67+K67+N67+Q67+T67+W67+Z67+AI67+AL67+AF67+AC67</f>
        <v>0</v>
      </c>
    </row>
    <row r="68">
      <c r="A68" s="34">
        <v>42461.0</v>
      </c>
      <c r="B68" s="18"/>
      <c r="C68" s="18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5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8"/>
      <c r="AQ68" s="18"/>
      <c r="AR68" s="18"/>
      <c r="AS68" s="18"/>
      <c r="AT68" s="22"/>
      <c r="AU68" s="29"/>
      <c r="AV68" s="29"/>
    </row>
    <row r="69">
      <c r="A69" s="18"/>
      <c r="B69" s="18"/>
      <c r="C69" s="18"/>
      <c r="D69" s="18"/>
      <c r="E69" s="18"/>
      <c r="F69" s="18"/>
      <c r="G69" s="36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8"/>
      <c r="AQ69" s="18"/>
      <c r="AR69" s="18"/>
      <c r="AS69" s="18"/>
      <c r="AT69" s="22"/>
      <c r="AU69" s="29"/>
      <c r="AV69" s="29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35"/>
      <c r="Z70" s="18"/>
      <c r="AA70" s="18"/>
      <c r="AB70" s="18"/>
      <c r="AC70" s="18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8"/>
      <c r="AQ70" s="18"/>
      <c r="AR70" s="18"/>
      <c r="AS70" s="18"/>
      <c r="AT70" s="22"/>
      <c r="AU70" s="29"/>
      <c r="AV70" s="29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35"/>
      <c r="Z71" s="18"/>
      <c r="AA71" s="18"/>
      <c r="AB71" s="18"/>
      <c r="AC71" s="18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8"/>
      <c r="AQ71" s="18"/>
      <c r="AR71" s="18"/>
      <c r="AS71" s="18"/>
      <c r="AT71" s="22"/>
      <c r="AU71" s="29"/>
      <c r="AV71" s="29"/>
    </row>
    <row r="72">
      <c r="A72" s="18"/>
      <c r="B72" s="18"/>
      <c r="C72" s="37"/>
      <c r="D72" s="37"/>
      <c r="E72" s="3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8"/>
      <c r="AQ72" s="18"/>
      <c r="AR72" s="18"/>
      <c r="AS72" s="18"/>
      <c r="AT72" s="22"/>
      <c r="AU72" s="29"/>
      <c r="AV72" s="29"/>
    </row>
    <row r="73">
      <c r="A73" s="18"/>
      <c r="B73" s="18"/>
      <c r="C73" s="18"/>
      <c r="D73" s="18"/>
      <c r="E73" s="18"/>
      <c r="F73" s="35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8"/>
      <c r="AQ73" s="18"/>
      <c r="AR73" s="18"/>
      <c r="AS73" s="18"/>
      <c r="AT73" s="22"/>
      <c r="AU73" s="29"/>
      <c r="AV73" s="29"/>
    </row>
    <row r="74">
      <c r="A74" s="18"/>
      <c r="B74" s="18"/>
      <c r="C74" s="18"/>
      <c r="D74" s="18"/>
      <c r="E74" s="18"/>
      <c r="F74" s="35"/>
      <c r="G74" s="18"/>
      <c r="H74" s="18"/>
      <c r="I74" s="18"/>
      <c r="J74" s="18"/>
      <c r="K74" s="18"/>
      <c r="L74" s="35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8"/>
      <c r="AQ74" s="18"/>
      <c r="AR74" s="18"/>
      <c r="AS74" s="18"/>
      <c r="AT74" s="22"/>
      <c r="AU74" s="29"/>
      <c r="AV74" s="29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35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8"/>
      <c r="AQ75" s="18"/>
      <c r="AR75" s="18"/>
      <c r="AS75" s="18"/>
      <c r="AT75" s="22"/>
      <c r="AU75" s="29"/>
      <c r="AV75" s="29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6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8"/>
      <c r="AQ76" s="18"/>
      <c r="AR76" s="18"/>
      <c r="AS76" s="18"/>
      <c r="AT76" s="22"/>
      <c r="AU76" s="29"/>
      <c r="AV76" s="29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35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8"/>
      <c r="AQ77" s="18"/>
      <c r="AR77" s="18"/>
      <c r="AS77" s="18"/>
      <c r="AT77" s="22"/>
      <c r="AU77" s="29"/>
      <c r="AV77" s="29"/>
    </row>
    <row r="78">
      <c r="A78" s="18"/>
      <c r="B78" s="18"/>
      <c r="C78" s="35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8"/>
      <c r="AQ78" s="18"/>
      <c r="AR78" s="18"/>
      <c r="AS78" s="18"/>
      <c r="AT78" s="22"/>
      <c r="AU78" s="29"/>
      <c r="AV78" s="29"/>
    </row>
    <row r="79">
      <c r="A79" s="18"/>
      <c r="B79" s="18"/>
      <c r="C79" s="18"/>
      <c r="D79" s="35"/>
      <c r="E79" s="35"/>
      <c r="F79" s="18"/>
      <c r="G79" s="18"/>
      <c r="H79" s="18"/>
      <c r="I79" s="18"/>
      <c r="J79" s="18"/>
      <c r="K79" s="18"/>
      <c r="L79" s="18"/>
      <c r="M79" s="35"/>
      <c r="N79" s="35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8"/>
      <c r="AQ79" s="18"/>
      <c r="AR79" s="18"/>
      <c r="AS79" s="18"/>
      <c r="AT79" s="22"/>
      <c r="AU79" s="29"/>
      <c r="AV79" s="29"/>
    </row>
    <row r="80">
      <c r="A80" s="18"/>
      <c r="B80" s="18"/>
      <c r="C80" s="18"/>
      <c r="D80" s="18"/>
      <c r="E80" s="18"/>
      <c r="F80" s="18"/>
      <c r="G80" s="36"/>
      <c r="H80" s="35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8"/>
      <c r="AQ80" s="18"/>
      <c r="AR80" s="18"/>
      <c r="AS80" s="18"/>
      <c r="AT80" s="22"/>
      <c r="AU80" s="29"/>
      <c r="AV80" s="29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35"/>
      <c r="K81" s="3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8"/>
      <c r="AQ81" s="18"/>
      <c r="AR81" s="18"/>
      <c r="AS81" s="18"/>
      <c r="AT81" s="22"/>
      <c r="AU81" s="29"/>
      <c r="AV81" s="29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35"/>
      <c r="Y82" s="18"/>
      <c r="Z82" s="18"/>
      <c r="AA82" s="18"/>
      <c r="AB82" s="18"/>
      <c r="AC82" s="18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8"/>
      <c r="AQ82" s="18"/>
      <c r="AR82" s="18"/>
      <c r="AS82" s="18"/>
      <c r="AT82" s="22"/>
      <c r="AU82" s="29"/>
      <c r="AV82" s="29"/>
    </row>
    <row r="83">
      <c r="A83" s="18"/>
      <c r="B83" s="18"/>
      <c r="C83" s="18"/>
      <c r="D83" s="35"/>
      <c r="E83" s="18"/>
      <c r="F83" s="18"/>
      <c r="G83" s="18"/>
      <c r="H83" s="18"/>
      <c r="I83" s="18"/>
      <c r="J83" s="18"/>
      <c r="K83" s="18"/>
      <c r="L83" s="18"/>
      <c r="M83" s="35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8"/>
      <c r="AQ83" s="18"/>
      <c r="AR83" s="18"/>
      <c r="AS83" s="18"/>
      <c r="AT83" s="22"/>
      <c r="AU83" s="29"/>
      <c r="AV83" s="29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5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8"/>
      <c r="AQ84" s="18"/>
      <c r="AR84" s="18"/>
      <c r="AS84" s="18"/>
      <c r="AT84" s="22"/>
      <c r="AU84" s="29"/>
      <c r="AV84" s="29"/>
    </row>
    <row r="85">
      <c r="A85" s="18"/>
      <c r="B85" s="18"/>
      <c r="C85" s="18"/>
      <c r="D85" s="35"/>
      <c r="E85" s="18"/>
      <c r="F85" s="18"/>
      <c r="G85" s="18"/>
      <c r="H85" s="18"/>
      <c r="I85" s="18"/>
      <c r="J85" s="36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8"/>
      <c r="AQ85" s="18"/>
      <c r="AR85" s="18"/>
      <c r="AS85" s="18"/>
      <c r="AT85" s="22"/>
      <c r="AU85" s="29"/>
      <c r="AV85" s="29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5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8"/>
      <c r="AQ86" s="18"/>
      <c r="AR86" s="18"/>
      <c r="AS86" s="18"/>
      <c r="AT86" s="22"/>
      <c r="AU86" s="29"/>
      <c r="AV86" s="29"/>
    </row>
    <row r="87">
      <c r="A87" s="18"/>
      <c r="B87" s="18"/>
      <c r="C87" s="35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8"/>
      <c r="AQ87" s="18"/>
      <c r="AR87" s="18"/>
      <c r="AS87" s="18"/>
      <c r="AT87" s="22"/>
      <c r="AU87" s="29"/>
      <c r="AV87" s="29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35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8"/>
      <c r="AQ88" s="18"/>
      <c r="AR88" s="18"/>
      <c r="AS88" s="18"/>
      <c r="AT88" s="22"/>
      <c r="AU88" s="29"/>
      <c r="AV88" s="29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35"/>
      <c r="Y89" s="18"/>
      <c r="Z89" s="18"/>
      <c r="AA89" s="18"/>
      <c r="AB89" s="18"/>
      <c r="AC89" s="18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8"/>
      <c r="AQ89" s="18"/>
      <c r="AR89" s="18"/>
      <c r="AS89" s="18"/>
      <c r="AT89" s="22"/>
      <c r="AU89" s="29"/>
      <c r="AV89" s="29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35"/>
      <c r="Z90" s="18"/>
      <c r="AA90" s="18"/>
      <c r="AB90" s="18"/>
      <c r="AC90" s="18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8"/>
      <c r="AQ90" s="35"/>
      <c r="AR90" s="18"/>
      <c r="AS90" s="18"/>
      <c r="AT90" s="22"/>
      <c r="AU90" s="29"/>
      <c r="AV90" s="29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35"/>
      <c r="Y91" s="18"/>
      <c r="Z91" s="18"/>
      <c r="AA91" s="18"/>
      <c r="AB91" s="18"/>
      <c r="AC91" s="18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8"/>
      <c r="AQ91" s="18"/>
      <c r="AR91" s="18"/>
      <c r="AS91" s="18"/>
      <c r="AT91" s="22"/>
      <c r="AU91" s="29"/>
      <c r="AV91" s="29"/>
    </row>
    <row r="92">
      <c r="A92" s="18"/>
      <c r="B92" s="18"/>
      <c r="C92" s="18"/>
      <c r="D92" s="18"/>
      <c r="E92" s="18"/>
      <c r="F92" s="35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8"/>
      <c r="AQ92" s="18"/>
      <c r="AR92" s="18"/>
      <c r="AS92" s="18"/>
      <c r="AT92" s="22"/>
      <c r="AU92" s="29"/>
      <c r="AV92" s="29"/>
    </row>
    <row r="93">
      <c r="A93" s="18"/>
      <c r="B93" s="18"/>
      <c r="C93" s="18"/>
      <c r="D93" s="18"/>
      <c r="E93" s="18"/>
      <c r="F93" s="18"/>
      <c r="G93" s="35"/>
      <c r="H93" s="35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8"/>
      <c r="AQ93" s="18"/>
      <c r="AR93" s="18"/>
      <c r="AS93" s="18"/>
      <c r="AT93" s="22"/>
      <c r="AU93" s="29"/>
      <c r="AV93" s="29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35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8"/>
      <c r="AQ94" s="18"/>
      <c r="AR94" s="18"/>
      <c r="AS94" s="18"/>
      <c r="AT94" s="22"/>
      <c r="AU94" s="29"/>
      <c r="AV94" s="29"/>
    </row>
    <row r="95">
      <c r="A95" s="18"/>
      <c r="B95" s="18"/>
      <c r="C95" s="18"/>
      <c r="D95" s="18"/>
      <c r="E95" s="18"/>
      <c r="F95" s="18"/>
      <c r="G95" s="18"/>
      <c r="H95" s="18"/>
      <c r="I95" s="35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8"/>
      <c r="AQ95" s="18"/>
      <c r="AR95" s="18"/>
      <c r="AS95" s="18"/>
      <c r="AT95" s="22"/>
      <c r="AU95" s="29"/>
      <c r="AV95" s="29"/>
    </row>
    <row r="96">
      <c r="A96" s="18"/>
      <c r="B96" s="18"/>
      <c r="C96" s="18"/>
      <c r="D96" s="35"/>
      <c r="E96" s="35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5"/>
      <c r="Q96" s="35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8"/>
      <c r="AQ96" s="18"/>
      <c r="AR96" s="18"/>
      <c r="AS96" s="18"/>
      <c r="AT96" s="22"/>
      <c r="AU96" s="29"/>
      <c r="AV96" s="29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35"/>
      <c r="Y97" s="18"/>
      <c r="Z97" s="18"/>
      <c r="AA97" s="18"/>
      <c r="AB97" s="18"/>
      <c r="AC97" s="18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8"/>
      <c r="AQ97" s="18"/>
      <c r="AR97" s="18"/>
      <c r="AS97" s="18"/>
      <c r="AT97" s="22"/>
      <c r="AU97" s="29"/>
      <c r="AV97" s="29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3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8"/>
      <c r="AQ98" s="18"/>
      <c r="AR98" s="18"/>
      <c r="AS98" s="18"/>
      <c r="AT98" s="22"/>
      <c r="AU98" s="29"/>
      <c r="AV98" s="29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35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8"/>
      <c r="AQ99" s="18"/>
      <c r="AR99" s="18"/>
      <c r="AS99" s="18"/>
      <c r="AT99" s="22"/>
      <c r="AU99" s="29"/>
      <c r="AV99" s="29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35"/>
      <c r="Z100" s="18"/>
      <c r="AA100" s="18"/>
      <c r="AB100" s="18"/>
      <c r="AC100" s="18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8"/>
      <c r="AQ100" s="18"/>
      <c r="AR100" s="18"/>
      <c r="AS100" s="18"/>
      <c r="AT100" s="22"/>
      <c r="AU100" s="29"/>
      <c r="AV100" s="29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35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8"/>
      <c r="AQ101" s="18"/>
      <c r="AR101" s="18"/>
      <c r="AS101" s="18"/>
      <c r="AT101" s="22"/>
      <c r="AU101" s="29"/>
      <c r="AV101" s="29"/>
    </row>
    <row r="102">
      <c r="A102" s="18"/>
      <c r="B102" s="18"/>
      <c r="C102" s="18"/>
      <c r="D102" s="18"/>
      <c r="E102" s="18"/>
      <c r="F102" s="35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8"/>
      <c r="AQ102" s="18"/>
      <c r="AR102" s="18"/>
      <c r="AS102" s="18"/>
      <c r="AT102" s="22"/>
      <c r="AU102" s="29"/>
      <c r="AV102" s="29"/>
    </row>
    <row r="103">
      <c r="A103" s="18"/>
      <c r="B103" s="18"/>
      <c r="C103" s="18"/>
      <c r="D103" s="18"/>
      <c r="E103" s="18"/>
      <c r="F103" s="18"/>
      <c r="G103" s="18"/>
      <c r="H103" s="18"/>
      <c r="I103" s="35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8"/>
      <c r="AQ103" s="18"/>
      <c r="AR103" s="18"/>
      <c r="AS103" s="18"/>
      <c r="AT103" s="22"/>
      <c r="AU103" s="29"/>
      <c r="AV103" s="29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35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8"/>
      <c r="AQ104" s="18"/>
      <c r="AR104" s="18"/>
      <c r="AS104" s="18"/>
      <c r="AT104" s="22"/>
      <c r="AU104" s="29"/>
      <c r="AV104" s="29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35"/>
      <c r="Z105" s="35"/>
      <c r="AA105" s="18"/>
      <c r="AB105" s="18"/>
      <c r="AC105" s="18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8"/>
      <c r="AQ105" s="18"/>
      <c r="AR105" s="18"/>
      <c r="AS105" s="18"/>
      <c r="AT105" s="22"/>
      <c r="AU105" s="29"/>
      <c r="AV105" s="29"/>
    </row>
    <row r="106">
      <c r="A106" s="18"/>
      <c r="B106" s="18"/>
      <c r="C106" s="18"/>
      <c r="D106" s="18"/>
      <c r="E106" s="18"/>
      <c r="F106" s="18"/>
      <c r="G106" s="35"/>
      <c r="H106" s="35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8"/>
      <c r="AQ106" s="18"/>
      <c r="AR106" s="18"/>
      <c r="AS106" s="18"/>
      <c r="AT106" s="22"/>
      <c r="AU106" s="29"/>
      <c r="AV106" s="29"/>
    </row>
    <row r="107">
      <c r="A107" s="18"/>
      <c r="B107" s="18"/>
      <c r="C107" s="18"/>
      <c r="D107" s="18"/>
      <c r="E107" s="18"/>
      <c r="F107" s="18"/>
      <c r="G107" s="35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8"/>
      <c r="AQ107" s="18"/>
      <c r="AR107" s="18"/>
      <c r="AS107" s="18"/>
      <c r="AT107" s="22"/>
      <c r="AU107" s="29"/>
      <c r="AV107" s="29"/>
    </row>
    <row r="108">
      <c r="A108" s="18"/>
      <c r="B108" s="18"/>
      <c r="C108" s="18"/>
      <c r="D108" s="18"/>
      <c r="E108" s="18"/>
      <c r="F108" s="18"/>
      <c r="G108" s="35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8"/>
      <c r="AQ108" s="18"/>
      <c r="AR108" s="18"/>
      <c r="AS108" s="18"/>
      <c r="AT108" s="22"/>
      <c r="AU108" s="29"/>
      <c r="AV108" s="29"/>
    </row>
    <row r="109">
      <c r="A109" s="23"/>
      <c r="B109" s="24" t="s">
        <v>18</v>
      </c>
      <c r="C109" s="25" t="str">
        <f t="shared" ref="C109:AQ109" si="5">SUM(C68:C108)</f>
        <v>0</v>
      </c>
      <c r="D109" s="25" t="str">
        <f t="shared" si="5"/>
        <v>0</v>
      </c>
      <c r="E109" s="25" t="str">
        <f t="shared" si="5"/>
        <v>0</v>
      </c>
      <c r="F109" s="25" t="str">
        <f t="shared" si="5"/>
        <v>0</v>
      </c>
      <c r="G109" s="25" t="str">
        <f t="shared" si="5"/>
        <v>0</v>
      </c>
      <c r="H109" s="25" t="str">
        <f t="shared" si="5"/>
        <v>0</v>
      </c>
      <c r="I109" s="25" t="str">
        <f t="shared" si="5"/>
        <v>0</v>
      </c>
      <c r="J109" s="25" t="str">
        <f t="shared" si="5"/>
        <v>0</v>
      </c>
      <c r="K109" s="25" t="str">
        <f t="shared" si="5"/>
        <v>0</v>
      </c>
      <c r="L109" s="25" t="str">
        <f t="shared" si="5"/>
        <v>0</v>
      </c>
      <c r="M109" s="25" t="str">
        <f t="shared" si="5"/>
        <v>0</v>
      </c>
      <c r="N109" s="25" t="str">
        <f t="shared" si="5"/>
        <v>0</v>
      </c>
      <c r="O109" s="25" t="str">
        <f t="shared" si="5"/>
        <v>0</v>
      </c>
      <c r="P109" s="25" t="str">
        <f t="shared" si="5"/>
        <v>0</v>
      </c>
      <c r="Q109" s="25" t="str">
        <f t="shared" si="5"/>
        <v>0</v>
      </c>
      <c r="R109" s="25" t="str">
        <f t="shared" si="5"/>
        <v>0</v>
      </c>
      <c r="S109" s="25" t="str">
        <f t="shared" si="5"/>
        <v>0</v>
      </c>
      <c r="T109" s="25" t="str">
        <f t="shared" si="5"/>
        <v>0</v>
      </c>
      <c r="U109" s="25" t="str">
        <f t="shared" si="5"/>
        <v>0</v>
      </c>
      <c r="V109" s="25" t="str">
        <f t="shared" si="5"/>
        <v>0</v>
      </c>
      <c r="W109" s="25" t="str">
        <f t="shared" si="5"/>
        <v>0</v>
      </c>
      <c r="X109" s="25" t="str">
        <f t="shared" si="5"/>
        <v>0</v>
      </c>
      <c r="Y109" s="25" t="str">
        <f t="shared" si="5"/>
        <v>0</v>
      </c>
      <c r="Z109" s="25" t="str">
        <f t="shared" si="5"/>
        <v>0</v>
      </c>
      <c r="AA109" s="25" t="str">
        <f t="shared" si="5"/>
        <v>0</v>
      </c>
      <c r="AB109" s="25" t="str">
        <f t="shared" si="5"/>
        <v>0</v>
      </c>
      <c r="AC109" s="25" t="str">
        <f t="shared" si="5"/>
        <v>0</v>
      </c>
      <c r="AD109" s="25" t="str">
        <f t="shared" si="5"/>
        <v>0</v>
      </c>
      <c r="AE109" s="25" t="str">
        <f t="shared" si="5"/>
        <v>0</v>
      </c>
      <c r="AF109" s="25" t="str">
        <f t="shared" si="5"/>
        <v>0</v>
      </c>
      <c r="AG109" s="25" t="str">
        <f t="shared" si="5"/>
        <v>0</v>
      </c>
      <c r="AH109" s="25" t="str">
        <f t="shared" si="5"/>
        <v>0</v>
      </c>
      <c r="AI109" s="25" t="str">
        <f t="shared" si="5"/>
        <v>0</v>
      </c>
      <c r="AJ109" s="25" t="str">
        <f t="shared" si="5"/>
        <v>0</v>
      </c>
      <c r="AK109" s="25" t="str">
        <f t="shared" si="5"/>
        <v>0</v>
      </c>
      <c r="AL109" s="25" t="str">
        <f t="shared" si="5"/>
        <v>0</v>
      </c>
      <c r="AM109" s="25" t="str">
        <f t="shared" si="5"/>
        <v>0</v>
      </c>
      <c r="AN109" s="25" t="str">
        <f t="shared" si="5"/>
        <v>0</v>
      </c>
      <c r="AO109" s="25" t="str">
        <f t="shared" si="5"/>
        <v>0</v>
      </c>
      <c r="AP109" s="25" t="str">
        <f t="shared" si="5"/>
        <v>0</v>
      </c>
      <c r="AQ109" s="25" t="str">
        <f t="shared" si="5"/>
        <v>0</v>
      </c>
      <c r="AR109" s="25" t="str">
        <f>C109+F109+I109+L109+O109+R109+U109+X109+AG109+AP109+AD109+AJ109+AA109</f>
        <v>0</v>
      </c>
      <c r="AS109" s="25" t="str">
        <f>D109+E109+H109+K109+N109+Q109+T109+W109+Z109+AI109+G109+J109+M109+P109+S109+V109+Y109+AH109+AQ109+AE109+AF109+AK109+AL109+AB109+AC109</f>
        <v>0</v>
      </c>
      <c r="AT109" s="26" t="str">
        <f>AS109+AU109</f>
        <v>0</v>
      </c>
      <c r="AU109" s="27" t="str">
        <f>AR109-AV109*0.8</f>
        <v>0</v>
      </c>
      <c r="AV109" s="27" t="str">
        <f>E109+H109+K109+N109+Q109+T109+W109+Z109+AI109+AL109+AF109+AC109</f>
        <v>0</v>
      </c>
    </row>
    <row r="110">
      <c r="A110" s="17">
        <v>42462.0</v>
      </c>
      <c r="B110" s="18"/>
      <c r="C110" s="19"/>
      <c r="D110" s="19"/>
      <c r="E110" s="19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8"/>
      <c r="Z110" s="21"/>
      <c r="AA110" s="21"/>
      <c r="AB110" s="21"/>
      <c r="AC110" s="21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21"/>
      <c r="AQ110" s="21"/>
      <c r="AR110" s="21"/>
      <c r="AS110" s="18"/>
      <c r="AT110" s="22"/>
      <c r="AU110" s="29"/>
      <c r="AV110" s="29"/>
    </row>
    <row r="111">
      <c r="A111" s="18"/>
      <c r="B111" s="18"/>
      <c r="C111" s="19"/>
      <c r="D111" s="19"/>
      <c r="E111" s="19"/>
      <c r="F111" s="21"/>
      <c r="G111" s="21"/>
      <c r="H111" s="21"/>
      <c r="I111" s="21"/>
      <c r="J111" s="21"/>
      <c r="K111" s="21"/>
      <c r="L111" s="28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21"/>
      <c r="AQ111" s="21"/>
      <c r="AR111" s="21"/>
      <c r="AS111" s="18"/>
      <c r="AT111" s="22"/>
      <c r="AU111" s="29"/>
      <c r="AV111" s="29"/>
    </row>
    <row r="112">
      <c r="A112" s="18"/>
      <c r="B112" s="18"/>
      <c r="C112" s="19"/>
      <c r="D112" s="19"/>
      <c r="E112" s="19"/>
      <c r="F112" s="21"/>
      <c r="G112" s="21"/>
      <c r="H112" s="21"/>
      <c r="I112" s="21"/>
      <c r="J112" s="28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21"/>
      <c r="AQ112" s="21"/>
      <c r="AR112" s="21"/>
      <c r="AS112" s="18"/>
      <c r="AT112" s="22"/>
      <c r="AU112" s="29"/>
      <c r="AV112" s="29"/>
    </row>
    <row r="113">
      <c r="A113" s="18"/>
      <c r="B113" s="18"/>
      <c r="C113" s="19"/>
      <c r="D113" s="19"/>
      <c r="E113" s="19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8"/>
      <c r="Q113" s="28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21"/>
      <c r="AQ113" s="21"/>
      <c r="AR113" s="21"/>
      <c r="AS113" s="18"/>
      <c r="AT113" s="22"/>
      <c r="AU113" s="29"/>
      <c r="AV113" s="29"/>
    </row>
    <row r="114">
      <c r="A114" s="18"/>
      <c r="B114" s="18"/>
      <c r="C114" s="19"/>
      <c r="D114" s="19"/>
      <c r="E114" s="19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8"/>
      <c r="Z114" s="21"/>
      <c r="AA114" s="21"/>
      <c r="AB114" s="21"/>
      <c r="AC114" s="21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21"/>
      <c r="AQ114" s="21"/>
      <c r="AR114" s="21"/>
      <c r="AS114" s="18"/>
      <c r="AT114" s="22"/>
      <c r="AU114" s="29"/>
      <c r="AV114" s="29"/>
    </row>
    <row r="115">
      <c r="A115" s="18"/>
      <c r="B115" s="18"/>
      <c r="C115" s="19"/>
      <c r="D115" s="19"/>
      <c r="E115" s="19"/>
      <c r="F115" s="21"/>
      <c r="G115" s="28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21"/>
      <c r="AQ115" s="21"/>
      <c r="AR115" s="21"/>
      <c r="AS115" s="18"/>
      <c r="AT115" s="22"/>
      <c r="AU115" s="29"/>
      <c r="AV115" s="29"/>
    </row>
    <row r="116">
      <c r="A116" s="18"/>
      <c r="B116" s="18"/>
      <c r="C116" s="19"/>
      <c r="D116" s="19"/>
      <c r="E116" s="19"/>
      <c r="F116" s="21"/>
      <c r="G116" s="28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21"/>
      <c r="AQ116" s="21"/>
      <c r="AR116" s="21"/>
      <c r="AS116" s="18"/>
      <c r="AT116" s="22"/>
      <c r="AU116" s="29"/>
      <c r="AV116" s="29"/>
    </row>
    <row r="117">
      <c r="A117" s="18"/>
      <c r="B117" s="18"/>
      <c r="C117" s="19"/>
      <c r="D117" s="19"/>
      <c r="E117" s="19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8"/>
      <c r="Q117" s="28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21"/>
      <c r="AQ117" s="21"/>
      <c r="AR117" s="21"/>
      <c r="AS117" s="18"/>
      <c r="AT117" s="22"/>
      <c r="AU117" s="29"/>
      <c r="AV117" s="29"/>
    </row>
    <row r="118">
      <c r="A118" s="18"/>
      <c r="B118" s="18"/>
      <c r="C118" s="19"/>
      <c r="D118" s="19"/>
      <c r="E118" s="19"/>
      <c r="F118" s="21"/>
      <c r="G118" s="28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21"/>
      <c r="AQ118" s="28"/>
      <c r="AR118" s="21"/>
      <c r="AS118" s="18"/>
      <c r="AT118" s="22"/>
      <c r="AU118" s="29"/>
      <c r="AV118" s="29"/>
    </row>
    <row r="119">
      <c r="A119" s="18"/>
      <c r="B119" s="18"/>
      <c r="C119" s="19"/>
      <c r="D119" s="19"/>
      <c r="E119" s="19"/>
      <c r="F119" s="21"/>
      <c r="G119" s="28"/>
      <c r="H119" s="28"/>
      <c r="I119" s="21"/>
      <c r="J119" s="28"/>
      <c r="K119" s="28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21"/>
      <c r="AQ119" s="21"/>
      <c r="AR119" s="21"/>
      <c r="AS119" s="18"/>
      <c r="AT119" s="22"/>
      <c r="AU119" s="29"/>
      <c r="AV119" s="29"/>
    </row>
    <row r="120">
      <c r="A120" s="18"/>
      <c r="B120" s="18"/>
      <c r="C120" s="19"/>
      <c r="D120" s="19"/>
      <c r="E120" s="19"/>
      <c r="F120" s="21"/>
      <c r="G120" s="21"/>
      <c r="H120" s="21"/>
      <c r="I120" s="21"/>
      <c r="J120" s="21"/>
      <c r="K120" s="21"/>
      <c r="L120" s="21"/>
      <c r="M120" s="28"/>
      <c r="N120" s="28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21"/>
      <c r="AQ120" s="21"/>
      <c r="AR120" s="21"/>
      <c r="AS120" s="18"/>
      <c r="AT120" s="22"/>
      <c r="AU120" s="29"/>
      <c r="AV120" s="29"/>
    </row>
    <row r="121">
      <c r="A121" s="18"/>
      <c r="B121" s="18"/>
      <c r="C121" s="19"/>
      <c r="D121" s="19"/>
      <c r="E121" s="19"/>
      <c r="F121" s="28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21"/>
      <c r="AQ121" s="21"/>
      <c r="AR121" s="21"/>
      <c r="AS121" s="18"/>
      <c r="AT121" s="22"/>
      <c r="AU121" s="29"/>
      <c r="AV121" s="29"/>
    </row>
    <row r="122">
      <c r="A122" s="18"/>
      <c r="B122" s="18"/>
      <c r="C122" s="19"/>
      <c r="D122" s="19"/>
      <c r="E122" s="19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21"/>
      <c r="AQ122" s="28"/>
      <c r="AR122" s="21"/>
      <c r="AS122" s="18"/>
      <c r="AT122" s="22"/>
      <c r="AU122" s="29"/>
      <c r="AV122" s="29"/>
    </row>
    <row r="123">
      <c r="A123" s="18"/>
      <c r="B123" s="18"/>
      <c r="C123" s="19"/>
      <c r="D123" s="19"/>
      <c r="E123" s="19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8"/>
      <c r="Z123" s="21"/>
      <c r="AA123" s="21"/>
      <c r="AB123" s="21"/>
      <c r="AC123" s="21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21"/>
      <c r="AQ123" s="21"/>
      <c r="AR123" s="21"/>
      <c r="AS123" s="18"/>
      <c r="AT123" s="22"/>
      <c r="AU123" s="29"/>
      <c r="AV123" s="29"/>
    </row>
    <row r="124">
      <c r="A124" s="18"/>
      <c r="B124" s="18"/>
      <c r="C124" s="19"/>
      <c r="D124" s="19"/>
      <c r="E124" s="19"/>
      <c r="F124" s="21"/>
      <c r="G124" s="28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21"/>
      <c r="AQ124" s="21"/>
      <c r="AR124" s="21"/>
      <c r="AS124" s="18"/>
      <c r="AT124" s="22"/>
      <c r="AU124" s="29"/>
      <c r="AV124" s="29"/>
    </row>
    <row r="125">
      <c r="A125" s="18"/>
      <c r="B125" s="18"/>
      <c r="C125" s="19"/>
      <c r="D125" s="19"/>
      <c r="E125" s="19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8"/>
      <c r="Y125" s="21"/>
      <c r="Z125" s="21"/>
      <c r="AA125" s="21"/>
      <c r="AB125" s="21"/>
      <c r="AC125" s="21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21"/>
      <c r="AQ125" s="21"/>
      <c r="AR125" s="21"/>
      <c r="AS125" s="18"/>
      <c r="AT125" s="22"/>
      <c r="AU125" s="29"/>
      <c r="AV125" s="29"/>
    </row>
    <row r="126">
      <c r="A126" s="18"/>
      <c r="B126" s="18"/>
      <c r="C126" s="19"/>
      <c r="D126" s="19"/>
      <c r="E126" s="19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8"/>
      <c r="Y126" s="21"/>
      <c r="Z126" s="21"/>
      <c r="AA126" s="21"/>
      <c r="AB126" s="21"/>
      <c r="AC126" s="21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21"/>
      <c r="AQ126" s="21"/>
      <c r="AR126" s="21"/>
      <c r="AS126" s="18"/>
      <c r="AT126" s="22"/>
      <c r="AU126" s="29"/>
      <c r="AV126" s="29"/>
    </row>
    <row r="127">
      <c r="A127" s="18"/>
      <c r="B127" s="18"/>
      <c r="C127" s="19"/>
      <c r="D127" s="19"/>
      <c r="E127" s="19"/>
      <c r="F127" s="21"/>
      <c r="G127" s="21"/>
      <c r="H127" s="21"/>
      <c r="I127" s="21"/>
      <c r="J127" s="21"/>
      <c r="K127" s="21"/>
      <c r="L127" s="21"/>
      <c r="M127" s="28"/>
      <c r="N127" s="28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21"/>
      <c r="AQ127" s="21"/>
      <c r="AR127" s="21"/>
      <c r="AS127" s="18"/>
      <c r="AT127" s="22"/>
      <c r="AU127" s="29"/>
      <c r="AV127" s="29"/>
    </row>
    <row r="128">
      <c r="A128" s="18"/>
      <c r="B128" s="18"/>
      <c r="C128" s="19"/>
      <c r="D128" s="19"/>
      <c r="E128" s="19"/>
      <c r="F128" s="21"/>
      <c r="G128" s="21"/>
      <c r="H128" s="21"/>
      <c r="I128" s="21"/>
      <c r="J128" s="38"/>
      <c r="K128" s="28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21"/>
      <c r="AQ128" s="21"/>
      <c r="AR128" s="21"/>
      <c r="AS128" s="18"/>
      <c r="AT128" s="22"/>
      <c r="AU128" s="29"/>
      <c r="AV128" s="29"/>
    </row>
    <row r="129">
      <c r="A129" s="18"/>
      <c r="B129" s="18"/>
      <c r="C129" s="19"/>
      <c r="D129" s="19"/>
      <c r="E129" s="19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8"/>
      <c r="Q129" s="28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21"/>
      <c r="AQ129" s="21"/>
      <c r="AR129" s="21"/>
      <c r="AS129" s="18"/>
      <c r="AT129" s="22"/>
      <c r="AU129" s="29"/>
      <c r="AV129" s="29"/>
    </row>
    <row r="130">
      <c r="A130" s="18"/>
      <c r="B130" s="18"/>
      <c r="C130" s="19"/>
      <c r="D130" s="19"/>
      <c r="E130" s="19"/>
      <c r="F130" s="21"/>
      <c r="G130" s="28"/>
      <c r="H130" s="28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21"/>
      <c r="AQ130" s="21"/>
      <c r="AR130" s="21"/>
      <c r="AS130" s="18"/>
      <c r="AT130" s="22"/>
      <c r="AU130" s="29"/>
      <c r="AV130" s="29"/>
    </row>
    <row r="131">
      <c r="A131" s="18"/>
      <c r="B131" s="18"/>
      <c r="C131" s="19"/>
      <c r="D131" s="19"/>
      <c r="E131" s="19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21"/>
      <c r="AQ131" s="21"/>
      <c r="AR131" s="21"/>
      <c r="AS131" s="18"/>
      <c r="AT131" s="22"/>
      <c r="AU131" s="29"/>
      <c r="AV131" s="29"/>
    </row>
    <row r="132">
      <c r="A132" s="18"/>
      <c r="B132" s="18"/>
      <c r="C132" s="19"/>
      <c r="D132" s="19"/>
      <c r="E132" s="19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21"/>
      <c r="AQ132" s="21"/>
      <c r="AR132" s="21"/>
      <c r="AS132" s="18"/>
      <c r="AT132" s="22"/>
      <c r="AU132" s="29"/>
      <c r="AV132" s="29"/>
    </row>
    <row r="133">
      <c r="A133" s="18"/>
      <c r="B133" s="18"/>
      <c r="C133" s="19"/>
      <c r="D133" s="19"/>
      <c r="E133" s="19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21"/>
      <c r="AQ133" s="21"/>
      <c r="AR133" s="21"/>
      <c r="AS133" s="18"/>
      <c r="AT133" s="22"/>
      <c r="AU133" s="29"/>
      <c r="AV133" s="29"/>
    </row>
    <row r="134">
      <c r="A134" s="18"/>
      <c r="B134" s="18"/>
      <c r="C134" s="19"/>
      <c r="D134" s="19"/>
      <c r="E134" s="19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21"/>
      <c r="AQ134" s="21"/>
      <c r="AR134" s="21"/>
      <c r="AS134" s="18"/>
      <c r="AT134" s="22"/>
      <c r="AU134" s="29"/>
      <c r="AV134" s="29"/>
    </row>
    <row r="135">
      <c r="A135" s="23"/>
      <c r="B135" s="24" t="s">
        <v>18</v>
      </c>
      <c r="C135" s="25" t="str">
        <f t="shared" ref="C135:AQ135" si="6">SUM(C110:C134)</f>
        <v>0</v>
      </c>
      <c r="D135" s="25" t="str">
        <f t="shared" si="6"/>
        <v>0</v>
      </c>
      <c r="E135" s="25" t="str">
        <f t="shared" si="6"/>
        <v>0</v>
      </c>
      <c r="F135" s="25" t="str">
        <f t="shared" si="6"/>
        <v>0</v>
      </c>
      <c r="G135" s="25" t="str">
        <f t="shared" si="6"/>
        <v>0</v>
      </c>
      <c r="H135" s="25" t="str">
        <f t="shared" si="6"/>
        <v>0</v>
      </c>
      <c r="I135" s="25" t="str">
        <f t="shared" si="6"/>
        <v>0</v>
      </c>
      <c r="J135" s="25" t="str">
        <f t="shared" si="6"/>
        <v>0</v>
      </c>
      <c r="K135" s="25" t="str">
        <f t="shared" si="6"/>
        <v>0</v>
      </c>
      <c r="L135" s="25" t="str">
        <f t="shared" si="6"/>
        <v>0</v>
      </c>
      <c r="M135" s="25" t="str">
        <f t="shared" si="6"/>
        <v>0</v>
      </c>
      <c r="N135" s="25" t="str">
        <f t="shared" si="6"/>
        <v>0</v>
      </c>
      <c r="O135" s="25" t="str">
        <f t="shared" si="6"/>
        <v>0</v>
      </c>
      <c r="P135" s="25" t="str">
        <f t="shared" si="6"/>
        <v>0</v>
      </c>
      <c r="Q135" s="25" t="str">
        <f t="shared" si="6"/>
        <v>0</v>
      </c>
      <c r="R135" s="25" t="str">
        <f t="shared" si="6"/>
        <v>0</v>
      </c>
      <c r="S135" s="25" t="str">
        <f t="shared" si="6"/>
        <v>0</v>
      </c>
      <c r="T135" s="25" t="str">
        <f t="shared" si="6"/>
        <v>0</v>
      </c>
      <c r="U135" s="25" t="str">
        <f t="shared" si="6"/>
        <v>0</v>
      </c>
      <c r="V135" s="25" t="str">
        <f t="shared" si="6"/>
        <v>0</v>
      </c>
      <c r="W135" s="25" t="str">
        <f t="shared" si="6"/>
        <v>0</v>
      </c>
      <c r="X135" s="25" t="str">
        <f t="shared" si="6"/>
        <v>0</v>
      </c>
      <c r="Y135" s="25" t="str">
        <f t="shared" si="6"/>
        <v>0</v>
      </c>
      <c r="Z135" s="25" t="str">
        <f t="shared" si="6"/>
        <v>0</v>
      </c>
      <c r="AA135" s="25" t="str">
        <f t="shared" si="6"/>
        <v>0</v>
      </c>
      <c r="AB135" s="25" t="str">
        <f t="shared" si="6"/>
        <v>0</v>
      </c>
      <c r="AC135" s="25" t="str">
        <f t="shared" si="6"/>
        <v>0</v>
      </c>
      <c r="AD135" s="25" t="str">
        <f t="shared" si="6"/>
        <v>0</v>
      </c>
      <c r="AE135" s="25" t="str">
        <f t="shared" si="6"/>
        <v>0</v>
      </c>
      <c r="AF135" s="25" t="str">
        <f t="shared" si="6"/>
        <v>0</v>
      </c>
      <c r="AG135" s="25" t="str">
        <f t="shared" si="6"/>
        <v>0</v>
      </c>
      <c r="AH135" s="25" t="str">
        <f t="shared" si="6"/>
        <v>0</v>
      </c>
      <c r="AI135" s="25" t="str">
        <f t="shared" si="6"/>
        <v>0</v>
      </c>
      <c r="AJ135" s="25" t="str">
        <f t="shared" si="6"/>
        <v>0</v>
      </c>
      <c r="AK135" s="25" t="str">
        <f t="shared" si="6"/>
        <v>0</v>
      </c>
      <c r="AL135" s="25" t="str">
        <f t="shared" si="6"/>
        <v>0</v>
      </c>
      <c r="AM135" s="25" t="str">
        <f t="shared" si="6"/>
        <v>0</v>
      </c>
      <c r="AN135" s="25" t="str">
        <f t="shared" si="6"/>
        <v>0</v>
      </c>
      <c r="AO135" s="25" t="str">
        <f t="shared" si="6"/>
        <v>0</v>
      </c>
      <c r="AP135" s="25" t="str">
        <f t="shared" si="6"/>
        <v>0</v>
      </c>
      <c r="AQ135" s="25" t="str">
        <f t="shared" si="6"/>
        <v>0</v>
      </c>
      <c r="AR135" s="25" t="str">
        <f>C135+F135+I135+L135+O135+R135+U135+X135+AG135+AP135+AD135+AJ135+AA135</f>
        <v>0</v>
      </c>
      <c r="AS135" s="25" t="str">
        <f>D135+E135+H135+K135+N135+Q135+T135+W135+Z135+AI135+G135+J135+M135+P135+S135+V135+Y135+AH135+AQ135+AE135+AF135+AK135+AL135+AB135+AC135</f>
        <v>0</v>
      </c>
      <c r="AT135" s="26" t="str">
        <f>AS135+AU135</f>
        <v>0</v>
      </c>
      <c r="AU135" s="27" t="str">
        <f>AR135-AV135*0.8</f>
        <v>0</v>
      </c>
      <c r="AV135" s="27" t="str">
        <f>E135+H135+K135+N135+Q135+T135+W135+Z135+AI135+AL135+AF135+AC135</f>
        <v>0</v>
      </c>
    </row>
    <row r="136">
      <c r="A136" s="39">
        <v>42463.0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40"/>
      <c r="N136" s="40"/>
      <c r="O136" s="21"/>
      <c r="P136" s="41">
        <v>35.0</v>
      </c>
      <c r="Q136" s="41">
        <v>10.0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3"/>
      <c r="AC136" s="21"/>
      <c r="AD136" s="21"/>
      <c r="AE136" s="3"/>
      <c r="AF136" s="21"/>
      <c r="AG136" s="21"/>
      <c r="AH136" s="21"/>
      <c r="AI136" s="21"/>
      <c r="AJ136" s="21"/>
      <c r="AK136" s="42"/>
      <c r="AL136" s="21"/>
      <c r="AM136" s="21"/>
      <c r="AN136" s="40"/>
      <c r="AO136" s="43"/>
      <c r="AP136" s="21"/>
      <c r="AQ136" s="21"/>
      <c r="AR136" s="21"/>
      <c r="AS136" s="21"/>
      <c r="AT136" s="22"/>
      <c r="AU136" s="3"/>
      <c r="AV136" s="3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42"/>
      <c r="N137" s="21"/>
      <c r="O137" s="43"/>
      <c r="P137" s="41">
        <v>34.2</v>
      </c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41">
        <v>63.0</v>
      </c>
      <c r="AC137" s="21"/>
      <c r="AD137" s="21"/>
      <c r="AE137" s="21"/>
      <c r="AF137" s="21"/>
      <c r="AG137" s="21"/>
      <c r="AH137" s="43"/>
      <c r="AI137" s="43"/>
      <c r="AJ137" s="42"/>
      <c r="AK137" s="21"/>
      <c r="AL137" s="21"/>
      <c r="AM137" s="42"/>
      <c r="AN137" s="21"/>
      <c r="AO137" s="21"/>
      <c r="AP137" s="21"/>
      <c r="AQ137" s="21"/>
      <c r="AR137" s="21"/>
      <c r="AS137" s="21"/>
      <c r="AT137" s="22"/>
      <c r="AU137" s="3"/>
      <c r="AV137" s="3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42"/>
      <c r="N138" s="42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42"/>
      <c r="AK138" s="41">
        <v>63.0</v>
      </c>
      <c r="AL138" s="21"/>
      <c r="AM138" s="42"/>
      <c r="AN138" s="43"/>
      <c r="AO138" s="21"/>
      <c r="AP138" s="21"/>
      <c r="AQ138" s="21"/>
      <c r="AR138" s="21"/>
      <c r="AS138" s="21"/>
      <c r="AT138" s="22"/>
      <c r="AU138" s="3"/>
      <c r="AV138" s="3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41">
        <v>14.4</v>
      </c>
      <c r="K139" s="21"/>
      <c r="L139" s="21"/>
      <c r="M139" s="44">
        <v>4.5</v>
      </c>
      <c r="N139" s="42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42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2"/>
      <c r="AU139" s="3"/>
      <c r="AV139" s="3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41">
        <v>33.0</v>
      </c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42"/>
      <c r="AI140" s="42"/>
      <c r="AJ140" s="43"/>
      <c r="AK140" s="21"/>
      <c r="AL140" s="21"/>
      <c r="AM140" s="21"/>
      <c r="AN140" s="21"/>
      <c r="AO140" s="21"/>
      <c r="AP140" s="21"/>
      <c r="AQ140" s="21"/>
      <c r="AR140" s="21"/>
      <c r="AS140" s="21"/>
      <c r="AT140" s="22"/>
      <c r="AU140" s="3"/>
      <c r="AV140" s="3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45">
        <v>40.0</v>
      </c>
      <c r="Z141" s="21"/>
      <c r="AA141" s="21"/>
      <c r="AB141" s="21"/>
      <c r="AC141" s="21"/>
      <c r="AD141" s="21"/>
      <c r="AE141" s="21"/>
      <c r="AF141" s="21"/>
      <c r="AG141" s="42"/>
      <c r="AH141" s="21"/>
      <c r="AI141" s="21"/>
      <c r="AJ141" s="21"/>
      <c r="AK141" s="21"/>
      <c r="AL141" s="21"/>
      <c r="AM141" s="21"/>
      <c r="AN141" s="43"/>
      <c r="AO141" s="21"/>
      <c r="AP141" s="21"/>
      <c r="AQ141" s="21"/>
      <c r="AR141" s="21"/>
      <c r="AS141" s="21"/>
      <c r="AT141" s="22"/>
      <c r="AU141" s="3"/>
      <c r="AV141" s="3"/>
    </row>
    <row r="142">
      <c r="A142" s="21"/>
      <c r="B142" s="21"/>
      <c r="C142" s="21"/>
      <c r="D142" s="21"/>
      <c r="E142" s="21"/>
      <c r="F142" s="21"/>
      <c r="G142" s="41">
        <v>45.0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46" t="str">
        <f>59.4-45</f>
        <v>14.4</v>
      </c>
      <c r="W142" s="21"/>
      <c r="X142" s="21"/>
      <c r="Y142" s="21"/>
      <c r="Z142" s="21"/>
      <c r="AA142" s="21"/>
      <c r="AB142" s="21"/>
      <c r="AC142" s="21"/>
      <c r="AD142" s="21"/>
      <c r="AE142" s="42"/>
      <c r="AF142" s="21"/>
      <c r="AG142" s="21"/>
      <c r="AH142" s="43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2"/>
      <c r="AU142" s="3"/>
      <c r="AV142" s="3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41">
        <v>10.0</v>
      </c>
      <c r="Q143" s="43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42"/>
      <c r="AF143" s="42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2"/>
      <c r="AU143" s="3"/>
      <c r="AV143" s="3"/>
    </row>
    <row r="144">
      <c r="A144" s="21"/>
      <c r="B144" s="21"/>
      <c r="C144" s="21"/>
      <c r="D144" s="21"/>
      <c r="E144" s="21"/>
      <c r="F144" s="21"/>
      <c r="G144" s="41">
        <v>35.0</v>
      </c>
      <c r="H144" s="21"/>
      <c r="I144" s="21"/>
      <c r="J144" s="43"/>
      <c r="K144" s="43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42"/>
      <c r="AE144" s="21"/>
      <c r="AF144" s="21"/>
      <c r="AG144" s="21"/>
      <c r="AH144" s="21"/>
      <c r="AI144" s="21"/>
      <c r="AJ144" s="21"/>
      <c r="AK144" s="21"/>
      <c r="AL144" s="21"/>
      <c r="AM144" s="21"/>
      <c r="AN144" s="43"/>
      <c r="AO144" s="43"/>
      <c r="AP144" s="21"/>
      <c r="AQ144" s="21"/>
      <c r="AR144" s="21"/>
      <c r="AS144" s="21"/>
      <c r="AT144" s="22"/>
      <c r="AU144" s="3"/>
      <c r="AV144" s="3"/>
    </row>
    <row r="145">
      <c r="A145" s="21"/>
      <c r="B145" s="21"/>
      <c r="C145" s="21"/>
      <c r="D145" s="21"/>
      <c r="E145" s="21"/>
      <c r="F145" s="21"/>
      <c r="G145" s="41">
        <v>35.0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42"/>
      <c r="AE145" s="21"/>
      <c r="AF145" s="21"/>
      <c r="AG145" s="21"/>
      <c r="AH145" s="43"/>
      <c r="AI145" s="21"/>
      <c r="AJ145" s="21"/>
      <c r="AK145" s="21"/>
      <c r="AL145" s="21"/>
      <c r="AM145" s="21"/>
      <c r="AN145" s="43"/>
      <c r="AO145" s="21"/>
      <c r="AP145" s="21"/>
      <c r="AQ145" s="21"/>
      <c r="AR145" s="21"/>
      <c r="AS145" s="21"/>
      <c r="AT145" s="22"/>
      <c r="AU145" s="3"/>
      <c r="AV145" s="3"/>
    </row>
    <row r="146">
      <c r="A146" s="21"/>
      <c r="B146" s="21"/>
      <c r="C146" s="21"/>
      <c r="D146" s="21"/>
      <c r="E146" s="21"/>
      <c r="F146" s="21"/>
      <c r="G146" s="41">
        <v>35.0</v>
      </c>
      <c r="H146" s="41">
        <v>7.0</v>
      </c>
      <c r="I146" s="21"/>
      <c r="J146" s="43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42"/>
      <c r="AE146" s="21"/>
      <c r="AF146" s="21"/>
      <c r="AG146" s="21"/>
      <c r="AH146" s="21"/>
      <c r="AI146" s="21"/>
      <c r="AJ146" s="21"/>
      <c r="AK146" s="43"/>
      <c r="AL146" s="21"/>
      <c r="AM146" s="21"/>
      <c r="AN146" s="21"/>
      <c r="AO146" s="21"/>
      <c r="AP146" s="21"/>
      <c r="AQ146" s="21"/>
      <c r="AR146" s="21"/>
      <c r="AS146" s="21"/>
      <c r="AT146" s="22"/>
      <c r="AU146" s="3"/>
      <c r="AV146" s="3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43"/>
      <c r="N147" s="43"/>
      <c r="O147" s="21"/>
      <c r="P147" s="21"/>
      <c r="Q147" s="21"/>
      <c r="R147" s="21"/>
      <c r="S147" s="21"/>
      <c r="T147" s="21"/>
      <c r="U147" s="21"/>
      <c r="V147" s="21"/>
      <c r="W147" s="21"/>
      <c r="X147" s="43"/>
      <c r="Y147" s="45">
        <v>51.0</v>
      </c>
      <c r="Z147" s="21"/>
      <c r="AA147" s="21"/>
      <c r="AB147" s="21"/>
      <c r="AC147" s="21"/>
      <c r="AD147" s="21"/>
      <c r="AE147" s="42"/>
      <c r="AF147" s="42"/>
      <c r="AG147" s="21"/>
      <c r="AH147" s="21"/>
      <c r="AI147" s="21"/>
      <c r="AJ147" s="21"/>
      <c r="AK147" s="21"/>
      <c r="AL147" s="21"/>
      <c r="AM147" s="21"/>
      <c r="AN147" s="43"/>
      <c r="AO147" s="43"/>
      <c r="AP147" s="21"/>
      <c r="AQ147" s="21"/>
      <c r="AR147" s="21"/>
      <c r="AS147" s="21"/>
      <c r="AT147" s="22"/>
      <c r="AU147" s="3"/>
      <c r="AV147" s="3"/>
    </row>
    <row r="148">
      <c r="A148" s="3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43"/>
      <c r="N148" s="43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41">
        <v>73.0</v>
      </c>
      <c r="Z148" s="21"/>
      <c r="AA148" s="21"/>
      <c r="AB148" s="21"/>
      <c r="AC148" s="21"/>
      <c r="AD148" s="21"/>
      <c r="AE148" s="42"/>
      <c r="AF148" s="42"/>
      <c r="AG148" s="21"/>
      <c r="AH148" s="21"/>
      <c r="AI148" s="21"/>
      <c r="AJ148" s="43"/>
      <c r="AK148" s="21"/>
      <c r="AL148" s="21"/>
      <c r="AM148" s="21"/>
      <c r="AN148" s="43"/>
      <c r="AO148" s="43"/>
      <c r="AP148" s="21"/>
      <c r="AQ148" s="21"/>
      <c r="AR148" s="21"/>
      <c r="AS148" s="21"/>
      <c r="AT148" s="22"/>
      <c r="AU148" s="3"/>
      <c r="AV148" s="3"/>
    </row>
    <row r="149">
      <c r="A149" s="3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43"/>
      <c r="N149" s="43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41">
        <v>35.0</v>
      </c>
      <c r="Z149" s="21"/>
      <c r="AA149" s="21"/>
      <c r="AB149" s="21"/>
      <c r="AC149" s="21"/>
      <c r="AD149" s="21"/>
      <c r="AE149" s="42"/>
      <c r="AF149" s="42"/>
      <c r="AG149" s="21"/>
      <c r="AH149" s="21"/>
      <c r="AI149" s="21"/>
      <c r="AJ149" s="43"/>
      <c r="AK149" s="21"/>
      <c r="AL149" s="21"/>
      <c r="AM149" s="21"/>
      <c r="AN149" s="43"/>
      <c r="AO149" s="43"/>
      <c r="AP149" s="21"/>
      <c r="AQ149" s="21"/>
      <c r="AR149" s="21"/>
      <c r="AS149" s="21"/>
      <c r="AT149" s="22"/>
      <c r="AU149" s="3"/>
      <c r="AV149" s="3"/>
    </row>
    <row r="150">
      <c r="A150" s="3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41">
        <v>90.0</v>
      </c>
      <c r="M150" s="43"/>
      <c r="N150" s="43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42"/>
      <c r="AF150" s="42"/>
      <c r="AG150" s="21"/>
      <c r="AH150" s="21"/>
      <c r="AI150" s="21"/>
      <c r="AJ150" s="43"/>
      <c r="AK150" s="21"/>
      <c r="AL150" s="21"/>
      <c r="AM150" s="21"/>
      <c r="AN150" s="43"/>
      <c r="AO150" s="43"/>
      <c r="AP150" s="21"/>
      <c r="AQ150" s="21"/>
      <c r="AR150" s="21"/>
      <c r="AS150" s="21"/>
      <c r="AT150" s="22"/>
      <c r="AU150" s="3"/>
      <c r="AV150" s="3"/>
    </row>
    <row r="151">
      <c r="A151" s="3"/>
      <c r="B151" s="21"/>
      <c r="C151" s="21"/>
      <c r="D151" s="21"/>
      <c r="E151" s="21"/>
      <c r="F151" s="21"/>
      <c r="G151" s="21"/>
      <c r="H151" s="21"/>
      <c r="I151" s="21"/>
      <c r="J151" s="41">
        <v>59.4</v>
      </c>
      <c r="K151" s="21"/>
      <c r="L151" s="21"/>
      <c r="M151" s="43"/>
      <c r="N151" s="43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42"/>
      <c r="AF151" s="42"/>
      <c r="AG151" s="21"/>
      <c r="AH151" s="21"/>
      <c r="AI151" s="21"/>
      <c r="AJ151" s="43"/>
      <c r="AK151" s="41">
        <v>76.5</v>
      </c>
      <c r="AL151" s="21"/>
      <c r="AM151" s="21"/>
      <c r="AN151" s="43"/>
      <c r="AO151" s="43"/>
      <c r="AP151" s="21"/>
      <c r="AQ151" s="21"/>
      <c r="AR151" s="21"/>
      <c r="AS151" s="21"/>
      <c r="AT151" s="22"/>
      <c r="AU151" s="3"/>
      <c r="AV151" s="3"/>
    </row>
    <row r="152">
      <c r="A152" s="3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43"/>
      <c r="N152" s="43"/>
      <c r="O152" s="21"/>
      <c r="P152" s="21"/>
      <c r="Q152" s="21"/>
      <c r="R152" s="21"/>
      <c r="S152" s="21"/>
      <c r="T152" s="21"/>
      <c r="U152" s="21"/>
      <c r="V152" s="21"/>
      <c r="W152" s="21"/>
      <c r="X152" s="41">
        <v>16.0</v>
      </c>
      <c r="Y152" s="21"/>
      <c r="Z152" s="21"/>
      <c r="AA152" s="21"/>
      <c r="AB152" s="21"/>
      <c r="AC152" s="21"/>
      <c r="AD152" s="21"/>
      <c r="AE152" s="42"/>
      <c r="AF152" s="42"/>
      <c r="AG152" s="21"/>
      <c r="AH152" s="21"/>
      <c r="AI152" s="21"/>
      <c r="AJ152" s="43"/>
      <c r="AK152" s="21"/>
      <c r="AL152" s="21"/>
      <c r="AM152" s="21"/>
      <c r="AN152" s="43"/>
      <c r="AO152" s="43"/>
      <c r="AP152" s="21"/>
      <c r="AQ152" s="21"/>
      <c r="AR152" s="21"/>
      <c r="AS152" s="21"/>
      <c r="AT152" s="22"/>
      <c r="AU152" s="3"/>
      <c r="AV152" s="3"/>
    </row>
    <row r="153">
      <c r="A153" s="3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43"/>
      <c r="N153" s="43"/>
      <c r="O153" s="21"/>
      <c r="P153" s="21"/>
      <c r="Q153" s="21"/>
      <c r="R153" s="21"/>
      <c r="S153" s="21"/>
      <c r="T153" s="21"/>
      <c r="U153" s="21"/>
      <c r="V153" s="21"/>
      <c r="W153" s="21"/>
      <c r="X153" s="41">
        <v>51.0</v>
      </c>
      <c r="Y153" s="21"/>
      <c r="Z153" s="21"/>
      <c r="AA153" s="21"/>
      <c r="AB153" s="21"/>
      <c r="AC153" s="21"/>
      <c r="AD153" s="21"/>
      <c r="AE153" s="42"/>
      <c r="AF153" s="42"/>
      <c r="AG153" s="21"/>
      <c r="AH153" s="21"/>
      <c r="AI153" s="21"/>
      <c r="AJ153" s="43"/>
      <c r="AK153" s="21"/>
      <c r="AL153" s="21"/>
      <c r="AM153" s="21"/>
      <c r="AN153" s="43"/>
      <c r="AO153" s="43"/>
      <c r="AP153" s="21"/>
      <c r="AQ153" s="21"/>
      <c r="AR153" s="21"/>
      <c r="AS153" s="21"/>
      <c r="AT153" s="22"/>
      <c r="AU153" s="3"/>
      <c r="AV153" s="3"/>
    </row>
    <row r="154">
      <c r="A154" s="3"/>
      <c r="B154" s="21"/>
      <c r="C154" s="21"/>
      <c r="D154" s="21"/>
      <c r="E154" s="21"/>
      <c r="F154" s="41">
        <v>16.0</v>
      </c>
      <c r="G154" s="21"/>
      <c r="H154" s="21"/>
      <c r="I154" s="21"/>
      <c r="J154" s="21"/>
      <c r="K154" s="21"/>
      <c r="L154" s="21"/>
      <c r="M154" s="43"/>
      <c r="N154" s="43"/>
      <c r="O154" s="43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42"/>
      <c r="AF154" s="42"/>
      <c r="AG154" s="21"/>
      <c r="AH154" s="21"/>
      <c r="AI154" s="21"/>
      <c r="AJ154" s="21"/>
      <c r="AK154" s="21"/>
      <c r="AL154" s="21"/>
      <c r="AM154" s="21"/>
      <c r="AN154" s="43"/>
      <c r="AO154" s="43"/>
      <c r="AP154" s="21"/>
      <c r="AQ154" s="21"/>
      <c r="AR154" s="21"/>
      <c r="AS154" s="21"/>
      <c r="AT154" s="22"/>
      <c r="AU154" s="3"/>
      <c r="AV154" s="3"/>
    </row>
    <row r="155">
      <c r="A155" s="3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43"/>
      <c r="N155" s="43"/>
      <c r="O155" s="41">
        <v>16.0</v>
      </c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42"/>
      <c r="AF155" s="42"/>
      <c r="AG155" s="21"/>
      <c r="AH155" s="21"/>
      <c r="AI155" s="21"/>
      <c r="AJ155" s="21"/>
      <c r="AK155" s="21"/>
      <c r="AL155" s="21"/>
      <c r="AM155" s="21"/>
      <c r="AN155" s="43"/>
      <c r="AO155" s="43"/>
      <c r="AP155" s="21"/>
      <c r="AQ155" s="21"/>
      <c r="AR155" s="21"/>
      <c r="AS155" s="21"/>
      <c r="AT155" s="22"/>
      <c r="AU155" s="3"/>
      <c r="AV155" s="3"/>
    </row>
    <row r="156">
      <c r="A156" s="3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43"/>
      <c r="N156" s="43"/>
      <c r="O156" s="43"/>
      <c r="P156" s="41">
        <v>14.4</v>
      </c>
      <c r="Q156" s="21"/>
      <c r="R156" s="21"/>
      <c r="S156" s="21"/>
      <c r="T156" s="21"/>
      <c r="U156" s="21"/>
      <c r="V156" s="41">
        <v>31.5</v>
      </c>
      <c r="W156" s="21"/>
      <c r="X156" s="21"/>
      <c r="Y156" s="21"/>
      <c r="Z156" s="21"/>
      <c r="AA156" s="21"/>
      <c r="AB156" s="21"/>
      <c r="AC156" s="21"/>
      <c r="AD156" s="21"/>
      <c r="AE156" s="42"/>
      <c r="AF156" s="42"/>
      <c r="AG156" s="21"/>
      <c r="AH156" s="21"/>
      <c r="AI156" s="21"/>
      <c r="AJ156" s="21"/>
      <c r="AK156" s="21"/>
      <c r="AL156" s="21"/>
      <c r="AM156" s="21"/>
      <c r="AN156" s="43"/>
      <c r="AO156" s="43"/>
      <c r="AP156" s="21"/>
      <c r="AQ156" s="21"/>
      <c r="AR156" s="21"/>
      <c r="AS156" s="21"/>
      <c r="AT156" s="22"/>
      <c r="AU156" s="3"/>
      <c r="AV156" s="3"/>
    </row>
    <row r="157">
      <c r="A157" s="3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43"/>
      <c r="N157" s="43"/>
      <c r="O157" s="43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42"/>
      <c r="AF157" s="42"/>
      <c r="AG157" s="21"/>
      <c r="AH157" s="21"/>
      <c r="AI157" s="21"/>
      <c r="AJ157" s="21"/>
      <c r="AK157" s="21"/>
      <c r="AL157" s="21"/>
      <c r="AM157" s="21"/>
      <c r="AN157" s="43"/>
      <c r="AO157" s="43"/>
      <c r="AP157" s="21"/>
      <c r="AQ157" s="21"/>
      <c r="AR157" s="21"/>
      <c r="AS157" s="21"/>
      <c r="AT157" s="22"/>
      <c r="AU157" s="3"/>
      <c r="AV157" s="3"/>
    </row>
    <row r="158">
      <c r="A158" s="3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43"/>
      <c r="N158" s="43"/>
      <c r="O158" s="43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42"/>
      <c r="AF158" s="42"/>
      <c r="AG158" s="21"/>
      <c r="AH158" s="21"/>
      <c r="AI158" s="21"/>
      <c r="AJ158" s="21"/>
      <c r="AK158" s="21"/>
      <c r="AL158" s="21"/>
      <c r="AM158" s="21"/>
      <c r="AN158" s="43"/>
      <c r="AO158" s="43"/>
      <c r="AP158" s="21"/>
      <c r="AQ158" s="21"/>
      <c r="AR158" s="21"/>
      <c r="AS158" s="21"/>
      <c r="AT158" s="22"/>
      <c r="AU158" s="3"/>
      <c r="AV158" s="3"/>
    </row>
    <row r="159">
      <c r="A159" s="23"/>
      <c r="B159" s="24" t="s">
        <v>18</v>
      </c>
      <c r="C159" s="25" t="str">
        <f t="shared" ref="C159:AQ159" si="7">SUM(C136:C158)</f>
        <v>0</v>
      </c>
      <c r="D159" s="25" t="str">
        <f t="shared" si="7"/>
        <v>0</v>
      </c>
      <c r="E159" s="25" t="str">
        <f t="shared" si="7"/>
        <v>0</v>
      </c>
      <c r="F159" s="25" t="str">
        <f t="shared" si="7"/>
        <v>16</v>
      </c>
      <c r="G159" s="25" t="str">
        <f t="shared" si="7"/>
        <v>150</v>
      </c>
      <c r="H159" s="25" t="str">
        <f t="shared" si="7"/>
        <v>7</v>
      </c>
      <c r="I159" s="25" t="str">
        <f t="shared" si="7"/>
        <v>0</v>
      </c>
      <c r="J159" s="25" t="str">
        <f t="shared" si="7"/>
        <v>106.8</v>
      </c>
      <c r="K159" s="25" t="str">
        <f t="shared" si="7"/>
        <v>0</v>
      </c>
      <c r="L159" s="25" t="str">
        <f t="shared" si="7"/>
        <v>90</v>
      </c>
      <c r="M159" s="25" t="str">
        <f t="shared" si="7"/>
        <v>4.5</v>
      </c>
      <c r="N159" s="25" t="str">
        <f t="shared" si="7"/>
        <v>0</v>
      </c>
      <c r="O159" s="25" t="str">
        <f t="shared" si="7"/>
        <v>16</v>
      </c>
      <c r="P159" s="25" t="str">
        <f t="shared" si="7"/>
        <v>93.6</v>
      </c>
      <c r="Q159" s="25" t="str">
        <f t="shared" si="7"/>
        <v>10</v>
      </c>
      <c r="R159" s="25" t="str">
        <f t="shared" si="7"/>
        <v>0</v>
      </c>
      <c r="S159" s="25" t="str">
        <f t="shared" si="7"/>
        <v>0</v>
      </c>
      <c r="T159" s="25" t="str">
        <f t="shared" si="7"/>
        <v>0</v>
      </c>
      <c r="U159" s="25" t="str">
        <f t="shared" si="7"/>
        <v>0</v>
      </c>
      <c r="V159" s="25" t="str">
        <f t="shared" si="7"/>
        <v>45.9</v>
      </c>
      <c r="W159" s="25" t="str">
        <f t="shared" si="7"/>
        <v>0</v>
      </c>
      <c r="X159" s="25" t="str">
        <f t="shared" si="7"/>
        <v>67</v>
      </c>
      <c r="Y159" s="25" t="str">
        <f t="shared" si="7"/>
        <v>199</v>
      </c>
      <c r="Z159" s="25" t="str">
        <f t="shared" si="7"/>
        <v>0</v>
      </c>
      <c r="AA159" s="25" t="str">
        <f t="shared" si="7"/>
        <v>0</v>
      </c>
      <c r="AB159" s="25" t="str">
        <f t="shared" si="7"/>
        <v>63</v>
      </c>
      <c r="AC159" s="25" t="str">
        <f t="shared" si="7"/>
        <v>0</v>
      </c>
      <c r="AD159" s="25" t="str">
        <f t="shared" si="7"/>
        <v>0</v>
      </c>
      <c r="AE159" s="25" t="str">
        <f t="shared" si="7"/>
        <v>0</v>
      </c>
      <c r="AF159" s="25" t="str">
        <f t="shared" si="7"/>
        <v>0</v>
      </c>
      <c r="AG159" s="25" t="str">
        <f t="shared" si="7"/>
        <v>0</v>
      </c>
      <c r="AH159" s="25" t="str">
        <f t="shared" si="7"/>
        <v>0</v>
      </c>
      <c r="AI159" s="25" t="str">
        <f t="shared" si="7"/>
        <v>0</v>
      </c>
      <c r="AJ159" s="25" t="str">
        <f t="shared" si="7"/>
        <v>0</v>
      </c>
      <c r="AK159" s="25" t="str">
        <f t="shared" si="7"/>
        <v>139.5</v>
      </c>
      <c r="AL159" s="25" t="str">
        <f t="shared" si="7"/>
        <v>0</v>
      </c>
      <c r="AM159" s="25" t="str">
        <f t="shared" si="7"/>
        <v>0</v>
      </c>
      <c r="AN159" s="25" t="str">
        <f t="shared" si="7"/>
        <v>0</v>
      </c>
      <c r="AO159" s="25" t="str">
        <f t="shared" si="7"/>
        <v>0</v>
      </c>
      <c r="AP159" s="25" t="str">
        <f t="shared" si="7"/>
        <v>0</v>
      </c>
      <c r="AQ159" s="25" t="str">
        <f t="shared" si="7"/>
        <v>0</v>
      </c>
      <c r="AR159" s="25" t="str">
        <f>C159+F159+I159+L159+O159+R159+U159+X159+AG159+AP159+AD159+AJ159+AA159+AM159</f>
        <v>189</v>
      </c>
      <c r="AS159" s="25" t="str">
        <f>D159+E159+H159+K159+N159+Q159+T159+W159+Z159+AI159+G159+J159+M159+P159+S159+V159+Y159+AH159+AQ159+AE159+AF159+AK159+AL159+AB159+AC159+AN159+AO159</f>
        <v>819.3</v>
      </c>
      <c r="AT159" s="26" t="str">
        <f>AS159+AU159</f>
        <v>994.7</v>
      </c>
      <c r="AU159" s="27" t="str">
        <f>AR159-AV159*0.8</f>
        <v>175.4</v>
      </c>
      <c r="AV159" s="27" t="str">
        <f>E159+H159+K159+N159+Q159+T159+W159+Z159+AI159+AL159+AF159+AC159+AO159</f>
        <v>17</v>
      </c>
    </row>
    <row r="160">
      <c r="A160" s="47"/>
      <c r="B160" s="47"/>
      <c r="C160" s="48" t="str">
        <f t="shared" ref="C160:AQ160" si="8">C159+C135+C109+C67+C52+C25+C9</f>
        <v>0</v>
      </c>
      <c r="D160" s="48" t="str">
        <f t="shared" si="8"/>
        <v>0</v>
      </c>
      <c r="E160" s="48" t="str">
        <f t="shared" si="8"/>
        <v>0</v>
      </c>
      <c r="F160" s="48" t="str">
        <f t="shared" si="8"/>
        <v>16</v>
      </c>
      <c r="G160" s="48" t="str">
        <f t="shared" si="8"/>
        <v>150</v>
      </c>
      <c r="H160" s="48" t="str">
        <f t="shared" si="8"/>
        <v>7</v>
      </c>
      <c r="I160" s="48" t="str">
        <f t="shared" si="8"/>
        <v>0</v>
      </c>
      <c r="J160" s="48" t="str">
        <f t="shared" si="8"/>
        <v>106.8</v>
      </c>
      <c r="K160" s="48" t="str">
        <f t="shared" si="8"/>
        <v>0</v>
      </c>
      <c r="L160" s="48" t="str">
        <f t="shared" si="8"/>
        <v>90</v>
      </c>
      <c r="M160" s="48" t="str">
        <f t="shared" si="8"/>
        <v>4.5</v>
      </c>
      <c r="N160" s="48" t="str">
        <f t="shared" si="8"/>
        <v>0</v>
      </c>
      <c r="O160" s="48" t="str">
        <f t="shared" si="8"/>
        <v>16</v>
      </c>
      <c r="P160" s="48" t="str">
        <f t="shared" si="8"/>
        <v>93.6</v>
      </c>
      <c r="Q160" s="48" t="str">
        <f t="shared" si="8"/>
        <v>10</v>
      </c>
      <c r="R160" s="48" t="str">
        <f t="shared" si="8"/>
        <v>0</v>
      </c>
      <c r="S160" s="48" t="str">
        <f t="shared" si="8"/>
        <v>0</v>
      </c>
      <c r="T160" s="48" t="str">
        <f t="shared" si="8"/>
        <v>0</v>
      </c>
      <c r="U160" s="48" t="str">
        <f t="shared" si="8"/>
        <v>0</v>
      </c>
      <c r="V160" s="48" t="str">
        <f t="shared" si="8"/>
        <v>45.9</v>
      </c>
      <c r="W160" s="48" t="str">
        <f t="shared" si="8"/>
        <v>0</v>
      </c>
      <c r="X160" s="48" t="str">
        <f t="shared" si="8"/>
        <v>67</v>
      </c>
      <c r="Y160" s="48" t="str">
        <f t="shared" si="8"/>
        <v>199</v>
      </c>
      <c r="Z160" s="48" t="str">
        <f t="shared" si="8"/>
        <v>0</v>
      </c>
      <c r="AA160" s="48" t="str">
        <f t="shared" si="8"/>
        <v>0</v>
      </c>
      <c r="AB160" s="48" t="str">
        <f t="shared" si="8"/>
        <v>63</v>
      </c>
      <c r="AC160" s="48" t="str">
        <f t="shared" si="8"/>
        <v>0</v>
      </c>
      <c r="AD160" s="48" t="str">
        <f t="shared" si="8"/>
        <v>0</v>
      </c>
      <c r="AE160" s="48" t="str">
        <f t="shared" si="8"/>
        <v>0</v>
      </c>
      <c r="AF160" s="48" t="str">
        <f t="shared" si="8"/>
        <v>0</v>
      </c>
      <c r="AG160" s="48" t="str">
        <f t="shared" si="8"/>
        <v>0</v>
      </c>
      <c r="AH160" s="48" t="str">
        <f t="shared" si="8"/>
        <v>0</v>
      </c>
      <c r="AI160" s="48" t="str">
        <f t="shared" si="8"/>
        <v>0</v>
      </c>
      <c r="AJ160" s="48" t="str">
        <f t="shared" si="8"/>
        <v>0</v>
      </c>
      <c r="AK160" s="48" t="str">
        <f t="shared" si="8"/>
        <v>139.5</v>
      </c>
      <c r="AL160" s="48" t="str">
        <f t="shared" si="8"/>
        <v>0</v>
      </c>
      <c r="AM160" s="48" t="str">
        <f t="shared" si="8"/>
        <v>0</v>
      </c>
      <c r="AN160" s="48" t="str">
        <f t="shared" si="8"/>
        <v>0</v>
      </c>
      <c r="AO160" s="48" t="str">
        <f t="shared" si="8"/>
        <v>0</v>
      </c>
      <c r="AP160" s="48" t="str">
        <f t="shared" si="8"/>
        <v>0</v>
      </c>
      <c r="AQ160" s="48" t="str">
        <f t="shared" si="8"/>
        <v>0</v>
      </c>
      <c r="AR160" s="48" t="str">
        <f t="shared" ref="AR160:AV160" si="9">SUM(AR9:AR159)</f>
        <v>189</v>
      </c>
      <c r="AS160" s="48" t="str">
        <f t="shared" si="9"/>
        <v>819.3</v>
      </c>
      <c r="AT160" s="49" t="str">
        <f t="shared" si="9"/>
        <v>994.7</v>
      </c>
      <c r="AU160" s="48" t="str">
        <f t="shared" si="9"/>
        <v>175.4</v>
      </c>
      <c r="AV160" s="48" t="str">
        <f t="shared" si="9"/>
        <v>17</v>
      </c>
    </row>
    <row r="161">
      <c r="A161" s="50"/>
      <c r="B161" s="51" t="s">
        <v>18</v>
      </c>
      <c r="C161" s="52" t="str">
        <f>C160+D160</f>
        <v>0</v>
      </c>
      <c r="D161" s="50"/>
      <c r="E161" s="50"/>
      <c r="F161" s="52" t="str">
        <f>F160+G160</f>
        <v>166</v>
      </c>
      <c r="G161" s="50"/>
      <c r="H161" s="50"/>
      <c r="I161" s="52" t="str">
        <f>I160+J160</f>
        <v>106.8</v>
      </c>
      <c r="J161" s="50"/>
      <c r="K161" s="50"/>
      <c r="L161" s="52" t="str">
        <f>L160+M160</f>
        <v>94.5</v>
      </c>
      <c r="M161" s="50"/>
      <c r="N161" s="50"/>
      <c r="O161" s="52" t="str">
        <f>O160+P160</f>
        <v>109.6</v>
      </c>
      <c r="P161" s="50"/>
      <c r="Q161" s="50"/>
      <c r="R161" s="52" t="str">
        <f>R160+S160</f>
        <v>0</v>
      </c>
      <c r="S161" s="50"/>
      <c r="T161" s="50"/>
      <c r="U161" s="52" t="str">
        <f>U160+V160</f>
        <v>45.9</v>
      </c>
      <c r="V161" s="50"/>
      <c r="W161" s="50"/>
      <c r="X161" s="52" t="str">
        <f>X160+Y160</f>
        <v>266</v>
      </c>
      <c r="Y161" s="50"/>
      <c r="Z161" s="50"/>
      <c r="AA161" s="52" t="str">
        <f>AA160+AB160</f>
        <v>63</v>
      </c>
      <c r="AB161" s="50"/>
      <c r="AC161" s="50"/>
      <c r="AD161" s="52" t="str">
        <f>AD160+AE160</f>
        <v>0</v>
      </c>
      <c r="AE161" s="50"/>
      <c r="AF161" s="50"/>
      <c r="AG161" s="52" t="str">
        <f>AG160+AH160</f>
        <v>0</v>
      </c>
      <c r="AH161" s="50"/>
      <c r="AI161" s="50"/>
      <c r="AJ161" s="52" t="str">
        <f>AJ160+AK160</f>
        <v>139.5</v>
      </c>
      <c r="AK161" s="50"/>
      <c r="AL161" s="50"/>
      <c r="AM161" s="52" t="str">
        <f>AM160+AN160</f>
        <v>0</v>
      </c>
      <c r="AN161" s="50"/>
      <c r="AO161" s="50"/>
      <c r="AP161" s="52" t="str">
        <f>AP160+AQ160</f>
        <v>0</v>
      </c>
      <c r="AQ161" s="50"/>
      <c r="AR161" s="53" t="str">
        <f>SUM(C161:AQ161)</f>
        <v>991.3</v>
      </c>
      <c r="AS161" s="50"/>
      <c r="AT161" s="3"/>
      <c r="AU161" s="50"/>
      <c r="AV161" s="50"/>
    </row>
    <row r="162">
      <c r="A162" s="50"/>
      <c r="B162" s="51" t="s">
        <v>23</v>
      </c>
      <c r="C162" s="52" t="str">
        <f>C161/2</f>
        <v>0</v>
      </c>
      <c r="D162" s="50"/>
      <c r="E162" s="50"/>
      <c r="F162" s="52" t="str">
        <f>F161/2</f>
        <v>83</v>
      </c>
      <c r="G162" s="50"/>
      <c r="H162" s="50"/>
      <c r="I162" s="52" t="str">
        <f>I161/2</f>
        <v>53.4</v>
      </c>
      <c r="J162" s="50"/>
      <c r="K162" s="50"/>
      <c r="L162" s="52" t="str">
        <f>L161/2</f>
        <v>47.25</v>
      </c>
      <c r="M162" s="50"/>
      <c r="N162" s="50"/>
      <c r="O162" s="52" t="str">
        <f>O161/2</f>
        <v>54.8</v>
      </c>
      <c r="P162" s="50"/>
      <c r="Q162" s="50"/>
      <c r="R162" s="52" t="str">
        <f>R161/2</f>
        <v>0</v>
      </c>
      <c r="S162" s="50"/>
      <c r="T162" s="50"/>
      <c r="U162" s="52" t="str">
        <f>U161*0.7</f>
        <v>32.13</v>
      </c>
      <c r="V162" s="50"/>
      <c r="W162" s="50"/>
      <c r="X162" s="52" t="str">
        <f>X161/2</f>
        <v>133</v>
      </c>
      <c r="Y162" s="50"/>
      <c r="Z162" s="50"/>
      <c r="AA162" s="52" t="str">
        <f>AA161/2</f>
        <v>31.5</v>
      </c>
      <c r="AB162" s="50"/>
      <c r="AC162" s="50"/>
      <c r="AD162" s="52" t="str">
        <f>AD161/2</f>
        <v>0</v>
      </c>
      <c r="AE162" s="50"/>
      <c r="AF162" s="50"/>
      <c r="AG162" s="52" t="str">
        <f>AG161/2</f>
        <v>0</v>
      </c>
      <c r="AH162" s="50"/>
      <c r="AI162" s="50"/>
      <c r="AJ162" s="52" t="str">
        <f>AJ161/2</f>
        <v>69.75</v>
      </c>
      <c r="AK162" s="50"/>
      <c r="AL162" s="50"/>
      <c r="AM162" s="52" t="str">
        <f>AM161/2</f>
        <v>0</v>
      </c>
      <c r="AN162" s="50"/>
      <c r="AO162" s="50"/>
      <c r="AP162" s="50"/>
      <c r="AQ162" s="50"/>
      <c r="AR162" s="50"/>
      <c r="AS162" s="50"/>
      <c r="AT162" s="3"/>
      <c r="AU162" s="50"/>
      <c r="AV162" s="50"/>
    </row>
    <row r="163">
      <c r="A163" s="29"/>
      <c r="B163" s="54" t="s">
        <v>22</v>
      </c>
      <c r="C163" s="55"/>
      <c r="D163" s="55"/>
      <c r="E163" s="55"/>
      <c r="F163" s="55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3"/>
      <c r="AU163" s="56" t="str">
        <f>967-AU160</f>
        <v>791.6</v>
      </c>
      <c r="AV163" s="3"/>
    </row>
    <row r="164">
      <c r="A164" s="18"/>
      <c r="B164" s="57" t="s">
        <v>24</v>
      </c>
      <c r="C164" s="58"/>
      <c r="D164" s="57" t="s">
        <v>25</v>
      </c>
      <c r="E164" s="57" t="s">
        <v>26</v>
      </c>
      <c r="F164" s="59" t="s">
        <v>22</v>
      </c>
      <c r="G164" s="29"/>
      <c r="H164" s="29"/>
      <c r="I164" s="29"/>
      <c r="J164" s="57" t="s">
        <v>24</v>
      </c>
      <c r="K164" s="58"/>
      <c r="L164" s="57" t="s">
        <v>25</v>
      </c>
      <c r="M164" s="57" t="s">
        <v>26</v>
      </c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3"/>
      <c r="AU164" s="56" t="str">
        <f>AU163+99</f>
        <v>890.6</v>
      </c>
      <c r="AV164" s="3"/>
    </row>
    <row r="165">
      <c r="A165" s="18"/>
      <c r="B165" s="60" t="s">
        <v>11</v>
      </c>
      <c r="C165" s="61" t="str">
        <f>AA161</f>
        <v>63</v>
      </c>
      <c r="D165" s="61" t="str">
        <f t="shared" ref="D165:D171" si="11">C165/2</f>
        <v>31.5</v>
      </c>
      <c r="E165" s="58"/>
      <c r="F165" s="62"/>
      <c r="G165" s="29"/>
      <c r="H165" s="29"/>
      <c r="I165" s="29"/>
      <c r="J165" s="60" t="s">
        <v>11</v>
      </c>
      <c r="K165" s="63"/>
      <c r="L165" s="61" t="str">
        <f t="shared" ref="L165:M165" si="10">K165/2</f>
        <v>0</v>
      </c>
      <c r="M165" s="58" t="str">
        <f t="shared" si="10"/>
        <v>0</v>
      </c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3"/>
      <c r="AU165" s="3"/>
      <c r="AV165" s="3"/>
    </row>
    <row r="166">
      <c r="A166" s="18"/>
      <c r="B166" s="64" t="s">
        <v>27</v>
      </c>
      <c r="C166" s="61" t="str">
        <f>C162</f>
        <v>0</v>
      </c>
      <c r="D166" s="61" t="str">
        <f t="shared" si="11"/>
        <v>0</v>
      </c>
      <c r="E166" s="61" t="str">
        <f t="shared" ref="E166:E173" si="13">C166-D166</f>
        <v>0</v>
      </c>
      <c r="F166" s="65" t="str">
        <f>E160*0.8</f>
        <v>0</v>
      </c>
      <c r="G166" s="29"/>
      <c r="H166" s="29"/>
      <c r="I166" s="29"/>
      <c r="J166" s="64" t="s">
        <v>27</v>
      </c>
      <c r="K166" s="63">
        <v>168.0</v>
      </c>
      <c r="L166" s="61" t="str">
        <f t="shared" ref="L166:M166" si="12">K166/2</f>
        <v>84</v>
      </c>
      <c r="M166" s="58" t="str">
        <f t="shared" si="12"/>
        <v>42</v>
      </c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3"/>
      <c r="AU166" s="3"/>
      <c r="AV166" s="3"/>
    </row>
    <row r="167">
      <c r="A167" s="20">
        <v>600.0</v>
      </c>
      <c r="B167" s="64" t="s">
        <v>28</v>
      </c>
      <c r="C167" s="66">
        <v>600.0</v>
      </c>
      <c r="D167" s="61" t="str">
        <f t="shared" si="11"/>
        <v>300</v>
      </c>
      <c r="E167" s="61" t="str">
        <f t="shared" si="13"/>
        <v>300</v>
      </c>
      <c r="F167" s="65" t="str">
        <f>H160*0.8</f>
        <v>5.6</v>
      </c>
      <c r="G167" s="29"/>
      <c r="H167" s="29"/>
      <c r="I167" s="29"/>
      <c r="J167" s="67" t="s">
        <v>29</v>
      </c>
      <c r="K167" s="63">
        <v>1218.5</v>
      </c>
      <c r="L167" s="61" t="str">
        <f t="shared" ref="L167:M167" si="14">K167/2</f>
        <v>609.25</v>
      </c>
      <c r="M167" s="58" t="str">
        <f t="shared" si="14"/>
        <v>304.625</v>
      </c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3"/>
      <c r="AU167" s="3"/>
      <c r="AV167" s="3"/>
    </row>
    <row r="168">
      <c r="A168" s="18"/>
      <c r="B168" s="64" t="s">
        <v>5</v>
      </c>
      <c r="C168" s="61" t="str">
        <f>I162</f>
        <v>53.4</v>
      </c>
      <c r="D168" s="61" t="str">
        <f t="shared" si="11"/>
        <v>26.7</v>
      </c>
      <c r="E168" s="61" t="str">
        <f t="shared" si="13"/>
        <v>26.7</v>
      </c>
      <c r="F168" s="65" t="str">
        <f>K160*0.8</f>
        <v>0</v>
      </c>
      <c r="G168" s="29"/>
      <c r="H168" s="29"/>
      <c r="I168" s="29"/>
      <c r="J168" s="64" t="s">
        <v>5</v>
      </c>
      <c r="K168" s="63">
        <v>817.9</v>
      </c>
      <c r="L168" s="61" t="str">
        <f t="shared" ref="L168:M168" si="15">K168/2</f>
        <v>408.95</v>
      </c>
      <c r="M168" s="58" t="str">
        <f t="shared" si="15"/>
        <v>204.475</v>
      </c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3"/>
      <c r="AU168" s="3"/>
      <c r="AV168" s="3"/>
    </row>
    <row r="169">
      <c r="A169" s="18"/>
      <c r="B169" s="64" t="s">
        <v>30</v>
      </c>
      <c r="C169" s="61" t="str">
        <f>L162</f>
        <v>47.25</v>
      </c>
      <c r="D169" s="61" t="str">
        <f t="shared" si="11"/>
        <v>23.625</v>
      </c>
      <c r="E169" s="61" t="str">
        <f t="shared" si="13"/>
        <v>23.625</v>
      </c>
      <c r="F169" s="65" t="str">
        <f>N160*0.8</f>
        <v>0</v>
      </c>
      <c r="G169" s="29"/>
      <c r="H169" s="29"/>
      <c r="I169" s="29"/>
      <c r="J169" s="64" t="s">
        <v>30</v>
      </c>
      <c r="K169" s="63">
        <v>499.4</v>
      </c>
      <c r="L169" s="61" t="str">
        <f t="shared" ref="L169:M169" si="16">K169/2</f>
        <v>249.7</v>
      </c>
      <c r="M169" s="58" t="str">
        <f t="shared" si="16"/>
        <v>124.85</v>
      </c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3"/>
      <c r="AU169" s="3"/>
      <c r="AV169" s="3"/>
    </row>
    <row r="170">
      <c r="A170" s="18"/>
      <c r="B170" s="64" t="s">
        <v>7</v>
      </c>
      <c r="C170" s="61" t="str">
        <f>O162</f>
        <v>54.8</v>
      </c>
      <c r="D170" s="61" t="str">
        <f t="shared" si="11"/>
        <v>27.4</v>
      </c>
      <c r="E170" s="61" t="str">
        <f t="shared" si="13"/>
        <v>27.4</v>
      </c>
      <c r="F170" s="65" t="str">
        <f>Q160*0.8</f>
        <v>8</v>
      </c>
      <c r="G170" s="68" t="str">
        <f>C170-250+250</f>
        <v>54.8</v>
      </c>
      <c r="H170" s="29"/>
      <c r="I170" s="29"/>
      <c r="J170" s="64" t="s">
        <v>7</v>
      </c>
      <c r="K170" s="63">
        <v>1525.8</v>
      </c>
      <c r="L170" s="61" t="str">
        <f t="shared" ref="L170:M170" si="17">K170/2</f>
        <v>762.9</v>
      </c>
      <c r="M170" s="58" t="str">
        <f t="shared" si="17"/>
        <v>381.45</v>
      </c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3"/>
      <c r="AU170" s="3"/>
      <c r="AV170" s="3"/>
    </row>
    <row r="171">
      <c r="A171" s="18"/>
      <c r="B171" s="64" t="s">
        <v>31</v>
      </c>
      <c r="C171" s="61" t="str">
        <f>R162</f>
        <v>0</v>
      </c>
      <c r="D171" s="61" t="str">
        <f t="shared" si="11"/>
        <v>0</v>
      </c>
      <c r="E171" s="61" t="str">
        <f t="shared" si="13"/>
        <v>0</v>
      </c>
      <c r="F171" s="65" t="str">
        <f>T160*0.8</f>
        <v>0</v>
      </c>
      <c r="G171" s="29"/>
      <c r="H171" s="29"/>
      <c r="I171" s="29"/>
      <c r="J171" s="64" t="s">
        <v>31</v>
      </c>
      <c r="K171" s="61" t="str">
        <f>Z162</f>
        <v/>
      </c>
      <c r="L171" s="61" t="str">
        <f t="shared" ref="L171:M171" si="18">K171/2</f>
        <v>0</v>
      </c>
      <c r="M171" s="58" t="str">
        <f t="shared" si="18"/>
        <v>0</v>
      </c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3"/>
      <c r="AU171" s="3"/>
      <c r="AV171" s="3"/>
    </row>
    <row r="172">
      <c r="A172" s="18"/>
      <c r="B172" s="64" t="s">
        <v>9</v>
      </c>
      <c r="C172" s="61" t="str">
        <f>U162</f>
        <v>32.13</v>
      </c>
      <c r="D172" s="58"/>
      <c r="E172" s="61" t="str">
        <f t="shared" si="13"/>
        <v>32.13</v>
      </c>
      <c r="F172" s="65" t="str">
        <f>W160*0.8</f>
        <v>0</v>
      </c>
      <c r="G172" s="29"/>
      <c r="H172" s="29"/>
      <c r="I172" s="29"/>
      <c r="J172" s="64" t="s">
        <v>9</v>
      </c>
      <c r="K172" s="61" t="str">
        <f>AC162</f>
        <v/>
      </c>
      <c r="L172" s="61" t="str">
        <f t="shared" ref="L172:M172" si="19">K172/2</f>
        <v>0</v>
      </c>
      <c r="M172" s="58" t="str">
        <f t="shared" si="19"/>
        <v>0</v>
      </c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3"/>
      <c r="AU172" s="3"/>
      <c r="AV172" s="3"/>
    </row>
    <row r="173">
      <c r="A173" s="18"/>
      <c r="B173" s="64" t="s">
        <v>10</v>
      </c>
      <c r="C173" s="61" t="str">
        <f>X162</f>
        <v>133</v>
      </c>
      <c r="D173" s="61" t="str">
        <f>C173/2</f>
        <v>66.5</v>
      </c>
      <c r="E173" s="61" t="str">
        <f t="shared" si="13"/>
        <v>66.5</v>
      </c>
      <c r="F173" s="69" t="str">
        <f>Z160*0.8</f>
        <v>0</v>
      </c>
      <c r="G173" s="29"/>
      <c r="H173" s="29"/>
      <c r="I173" s="29"/>
      <c r="J173" s="64" t="s">
        <v>10</v>
      </c>
      <c r="K173" s="63">
        <v>1195.0</v>
      </c>
      <c r="L173" s="61" t="str">
        <f t="shared" ref="L173:M173" si="20">K173/2</f>
        <v>597.5</v>
      </c>
      <c r="M173" s="58" t="str">
        <f t="shared" si="20"/>
        <v>298.75</v>
      </c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3"/>
      <c r="AU173" s="3"/>
      <c r="AV173" s="3"/>
    </row>
    <row r="174">
      <c r="A174" s="18"/>
      <c r="B174" s="70" t="s">
        <v>32</v>
      </c>
      <c r="C174" s="69" t="str">
        <f>AD162</f>
        <v>0</v>
      </c>
      <c r="D174" s="61" t="str">
        <f t="shared" ref="D174:D176" si="22">C174</f>
        <v>0</v>
      </c>
      <c r="E174" s="58"/>
      <c r="F174" s="69" t="str">
        <f>AF160*0.8</f>
        <v>0</v>
      </c>
      <c r="G174" s="29"/>
      <c r="H174" s="29"/>
      <c r="I174" s="29"/>
      <c r="J174" s="70" t="s">
        <v>32</v>
      </c>
      <c r="K174" s="69" t="str">
        <f>AL162</f>
        <v/>
      </c>
      <c r="L174" s="61" t="str">
        <f t="shared" ref="L174:M174" si="21">K174/2</f>
        <v>0</v>
      </c>
      <c r="M174" s="58" t="str">
        <f t="shared" si="21"/>
        <v>0</v>
      </c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3"/>
      <c r="AU174" s="3"/>
      <c r="AV174" s="3"/>
    </row>
    <row r="175">
      <c r="A175" s="18"/>
      <c r="B175" s="70" t="s">
        <v>13</v>
      </c>
      <c r="C175" s="69" t="str">
        <f>AG162</f>
        <v>0</v>
      </c>
      <c r="D175" s="61" t="str">
        <f t="shared" si="22"/>
        <v>0</v>
      </c>
      <c r="E175" s="58"/>
      <c r="F175" s="69" t="str">
        <f>AI160*0.8</f>
        <v>0</v>
      </c>
      <c r="G175" s="29"/>
      <c r="H175" s="29"/>
      <c r="I175" s="29"/>
      <c r="J175" s="70" t="s">
        <v>13</v>
      </c>
      <c r="K175" s="69" t="str">
        <f>AO162</f>
        <v/>
      </c>
      <c r="L175" s="61" t="str">
        <f t="shared" ref="L175:M175" si="23">K175/2</f>
        <v>0</v>
      </c>
      <c r="M175" s="58" t="str">
        <f t="shared" si="23"/>
        <v>0</v>
      </c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3"/>
      <c r="AU175" s="3"/>
      <c r="AV175" s="3"/>
    </row>
    <row r="176">
      <c r="A176" s="18"/>
      <c r="B176" s="70" t="s">
        <v>14</v>
      </c>
      <c r="C176" s="69" t="str">
        <f>AJ162</f>
        <v>69.75</v>
      </c>
      <c r="D176" s="61" t="str">
        <f t="shared" si="22"/>
        <v>69.75</v>
      </c>
      <c r="E176" s="58"/>
      <c r="F176" s="69" t="str">
        <f>AL160*0.8</f>
        <v>0</v>
      </c>
      <c r="G176" s="29"/>
      <c r="H176" s="29"/>
      <c r="I176" s="29"/>
      <c r="J176" s="70" t="s">
        <v>14</v>
      </c>
      <c r="K176" s="69" t="str">
        <f>AR162</f>
        <v/>
      </c>
      <c r="L176" s="61" t="str">
        <f t="shared" ref="L176:M176" si="24">K176/2</f>
        <v>0</v>
      </c>
      <c r="M176" s="58" t="str">
        <f t="shared" si="24"/>
        <v>0</v>
      </c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3"/>
      <c r="AU176" s="3"/>
      <c r="AV176" s="3"/>
    </row>
    <row r="177">
      <c r="A177" s="29"/>
      <c r="B177" s="71"/>
      <c r="C177" s="68"/>
      <c r="D177" s="72"/>
      <c r="E177" s="29"/>
      <c r="F177" s="68"/>
      <c r="G177" s="29"/>
      <c r="H177" s="29"/>
      <c r="I177" s="29"/>
      <c r="J177" s="73" t="s">
        <v>15</v>
      </c>
      <c r="K177" s="74">
        <v>310.0</v>
      </c>
      <c r="L177" s="61" t="str">
        <f t="shared" ref="L177:M177" si="25">K177/2</f>
        <v>155</v>
      </c>
      <c r="M177" s="58" t="str">
        <f t="shared" si="25"/>
        <v>77.5</v>
      </c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3"/>
      <c r="AU177" s="3"/>
      <c r="AV177" s="3"/>
    </row>
    <row r="178">
      <c r="A178" s="29"/>
      <c r="B178" s="75" t="s">
        <v>18</v>
      </c>
      <c r="C178" s="76" t="str">
        <f>SUM(C166:C174)</f>
        <v>920.58</v>
      </c>
      <c r="D178" s="76" t="str">
        <f>SUM(D166:D176)</f>
        <v>513.975</v>
      </c>
      <c r="E178" s="76" t="str">
        <f t="shared" ref="E178:F178" si="26">SUM(E166:E174)</f>
        <v>476.355</v>
      </c>
      <c r="F178" s="76" t="str">
        <f t="shared" si="26"/>
        <v>13.6</v>
      </c>
      <c r="G178" s="3"/>
      <c r="H178" s="29"/>
      <c r="I178" s="29"/>
      <c r="J178" s="75" t="s">
        <v>18</v>
      </c>
      <c r="K178" s="76" t="str">
        <f>SUM(K166:K174)</f>
        <v>5424.6</v>
      </c>
      <c r="L178" s="76" t="str">
        <f>SUM(L166:L176)</f>
        <v>2712.3</v>
      </c>
      <c r="M178" s="76" t="str">
        <f>SUM(M166:M174)</f>
        <v>1356.15</v>
      </c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3"/>
      <c r="AU178" s="3"/>
      <c r="AV178" s="3"/>
    </row>
    <row r="179">
      <c r="A179" s="77" t="str">
        <f>AS159</f>
        <v>819.3</v>
      </c>
      <c r="C179" s="78"/>
      <c r="D179" s="29"/>
      <c r="E179" s="79" t="s">
        <v>33</v>
      </c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3"/>
      <c r="AU179" s="3"/>
      <c r="AV179" s="3"/>
    </row>
    <row r="180">
      <c r="A180" s="80" t="s">
        <v>25</v>
      </c>
      <c r="B180" s="72" t="str">
        <f>AR160</f>
        <v>189</v>
      </c>
      <c r="C180" s="81" t="str">
        <f>B180/AT160</f>
        <v>19.00%</v>
      </c>
      <c r="D180" s="29"/>
      <c r="E180" s="72" t="str">
        <f>AT160-C178</f>
        <v>74.12</v>
      </c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3"/>
      <c r="AU180" s="3"/>
      <c r="AV180" s="3"/>
    </row>
    <row r="181">
      <c r="A181" s="80" t="s">
        <v>34</v>
      </c>
      <c r="B181" s="72" t="str">
        <f>AS160</f>
        <v>819.3</v>
      </c>
      <c r="C181" s="82" t="str">
        <f>B181/AT160</f>
        <v>82.37%</v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3"/>
      <c r="AU181" s="3"/>
      <c r="AV181" s="3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</row>
    <row r="185">
      <c r="C185" s="83" t="s">
        <v>6</v>
      </c>
      <c r="D185" s="83" t="s">
        <v>7</v>
      </c>
      <c r="E185" s="83" t="s">
        <v>11</v>
      </c>
      <c r="F185" s="83" t="s">
        <v>35</v>
      </c>
      <c r="G185" s="83" t="s">
        <v>10</v>
      </c>
      <c r="H185" s="83" t="s">
        <v>5</v>
      </c>
      <c r="I185" s="83" t="s">
        <v>14</v>
      </c>
      <c r="J185" s="83" t="s">
        <v>4</v>
      </c>
      <c r="K185" s="83" t="s">
        <v>9</v>
      </c>
      <c r="L185" s="83" t="s">
        <v>36</v>
      </c>
      <c r="M185" s="83" t="s">
        <v>12</v>
      </c>
      <c r="N185" s="83" t="s">
        <v>13</v>
      </c>
      <c r="O185" s="83" t="s">
        <v>37</v>
      </c>
      <c r="Q185" s="84" t="s">
        <v>18</v>
      </c>
      <c r="S185" s="83" t="s">
        <v>34</v>
      </c>
      <c r="T185" s="83" t="s">
        <v>38</v>
      </c>
      <c r="U185" s="85" t="s">
        <v>39</v>
      </c>
      <c r="V185" s="84" t="s">
        <v>40</v>
      </c>
      <c r="X185" s="83" t="s">
        <v>22</v>
      </c>
      <c r="Y185" s="83" t="s">
        <v>41</v>
      </c>
      <c r="Z185" s="83" t="s">
        <v>42</v>
      </c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</row>
    <row r="186">
      <c r="A186" s="86">
        <v>42457.0</v>
      </c>
      <c r="B186" s="87" t="s">
        <v>43</v>
      </c>
      <c r="C186" s="87"/>
      <c r="D186" s="87">
        <v>247.5</v>
      </c>
      <c r="E186" s="87">
        <v>69.3</v>
      </c>
      <c r="F186" s="87">
        <v>88.9</v>
      </c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9" t="str">
        <f t="shared" ref="Q186:Q192" si="27">SUM(C186:P186)</f>
        <v>405.7</v>
      </c>
      <c r="R186" s="88"/>
      <c r="S186" s="87">
        <v>405.0</v>
      </c>
      <c r="T186" s="87"/>
      <c r="U186" s="90"/>
      <c r="V186" s="89" t="str">
        <f t="shared" ref="V186:V187" si="28">S186+T186</f>
        <v>405</v>
      </c>
      <c r="W186" s="88" t="str">
        <f t="shared" ref="W186:W192" si="29">V186-Q186</f>
        <v>-0.7</v>
      </c>
      <c r="X186" s="87"/>
      <c r="Y186" s="88" t="str">
        <f t="shared" ref="Y186:Y192" si="30">T186-X186*0.8</f>
        <v>0</v>
      </c>
      <c r="Z186" s="87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</row>
    <row r="187">
      <c r="A187" s="86">
        <v>42458.0</v>
      </c>
      <c r="B187" s="87" t="s">
        <v>44</v>
      </c>
      <c r="C187" s="88"/>
      <c r="D187" s="88"/>
      <c r="E187" s="88"/>
      <c r="F187" s="88"/>
      <c r="G187" s="88"/>
      <c r="H187" s="87"/>
      <c r="I187" s="87"/>
      <c r="J187" s="87"/>
      <c r="K187" s="88"/>
      <c r="L187" s="88"/>
      <c r="M187" s="88"/>
      <c r="N187" s="88"/>
      <c r="O187" s="87"/>
      <c r="P187" s="88"/>
      <c r="Q187" s="89" t="str">
        <f t="shared" si="27"/>
        <v>0</v>
      </c>
      <c r="R187" s="88"/>
      <c r="S187" s="87"/>
      <c r="T187" s="87"/>
      <c r="U187" s="90"/>
      <c r="V187" s="89" t="str">
        <f t="shared" si="28"/>
        <v>0</v>
      </c>
      <c r="W187" s="88" t="str">
        <f t="shared" si="29"/>
        <v>0</v>
      </c>
      <c r="X187" s="87"/>
      <c r="Y187" s="88" t="str">
        <f t="shared" si="30"/>
        <v>0</v>
      </c>
      <c r="Z187" s="87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</row>
    <row r="188">
      <c r="A188" s="86">
        <v>42459.0</v>
      </c>
      <c r="B188" s="87" t="s">
        <v>45</v>
      </c>
      <c r="C188" s="88"/>
      <c r="D188" s="87"/>
      <c r="E188" s="87"/>
      <c r="F188" s="87"/>
      <c r="G188" s="87"/>
      <c r="H188" s="88"/>
      <c r="I188" s="88"/>
      <c r="J188" s="87"/>
      <c r="K188" s="88"/>
      <c r="L188" s="88"/>
      <c r="M188" s="88"/>
      <c r="N188" s="88"/>
      <c r="O188" s="88"/>
      <c r="P188" s="88"/>
      <c r="Q188" s="89" t="str">
        <f t="shared" si="27"/>
        <v>0</v>
      </c>
      <c r="R188" s="88"/>
      <c r="S188" s="87"/>
      <c r="T188" s="87"/>
      <c r="U188" s="91"/>
      <c r="V188" s="89" t="str">
        <f t="shared" ref="V188:V192" si="31">S188+T188+U188</f>
        <v>0</v>
      </c>
      <c r="W188" s="88" t="str">
        <f t="shared" si="29"/>
        <v>0</v>
      </c>
      <c r="X188" s="87"/>
      <c r="Y188" s="88" t="str">
        <f t="shared" si="30"/>
        <v>0</v>
      </c>
      <c r="Z188" s="87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</row>
    <row r="189">
      <c r="A189" s="86">
        <v>42460.0</v>
      </c>
      <c r="B189" s="83" t="s">
        <v>46</v>
      </c>
      <c r="C189" s="83"/>
      <c r="D189" s="83"/>
      <c r="E189" s="83"/>
      <c r="F189" s="83"/>
      <c r="G189" s="83"/>
      <c r="H189" s="83"/>
      <c r="I189" s="83"/>
      <c r="J189" s="83"/>
      <c r="K189" s="83"/>
      <c r="Q189" s="92" t="str">
        <f t="shared" si="27"/>
        <v>0</v>
      </c>
      <c r="S189" s="83"/>
      <c r="U189" s="93"/>
      <c r="V189" s="89" t="str">
        <f t="shared" si="31"/>
        <v>0</v>
      </c>
      <c r="W189" s="88" t="str">
        <f t="shared" si="29"/>
        <v>0</v>
      </c>
      <c r="X189" s="83"/>
      <c r="Y189" t="str">
        <f t="shared" si="30"/>
        <v>0</v>
      </c>
      <c r="Z189" s="83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</row>
    <row r="190">
      <c r="A190" s="86">
        <v>42461.0</v>
      </c>
      <c r="B190" s="87" t="s">
        <v>47</v>
      </c>
      <c r="C190" s="87"/>
      <c r="D190" s="87"/>
      <c r="E190" s="88"/>
      <c r="F190" s="87"/>
      <c r="G190" s="87"/>
      <c r="H190" s="87"/>
      <c r="I190" s="88"/>
      <c r="J190" s="87"/>
      <c r="K190" s="88"/>
      <c r="L190" s="88"/>
      <c r="M190" s="88"/>
      <c r="N190" s="88"/>
      <c r="O190" s="88"/>
      <c r="P190" s="88"/>
      <c r="Q190" s="89" t="str">
        <f t="shared" si="27"/>
        <v>0</v>
      </c>
      <c r="R190" s="88"/>
      <c r="S190" s="87"/>
      <c r="T190" s="87"/>
      <c r="U190" s="85"/>
      <c r="V190" s="89" t="str">
        <f t="shared" si="31"/>
        <v>0</v>
      </c>
      <c r="W190" s="88" t="str">
        <f t="shared" si="29"/>
        <v>0</v>
      </c>
      <c r="X190" s="87"/>
      <c r="Y190" s="88" t="str">
        <f t="shared" si="30"/>
        <v>0</v>
      </c>
      <c r="Z190" s="87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</row>
    <row r="191">
      <c r="A191" s="86">
        <v>42462.0</v>
      </c>
      <c r="B191" s="87" t="s">
        <v>48</v>
      </c>
      <c r="C191" s="87"/>
      <c r="D191" s="87"/>
      <c r="E191" s="87"/>
      <c r="F191" s="87"/>
      <c r="G191" s="87"/>
      <c r="H191" s="87"/>
      <c r="I191" s="87"/>
      <c r="J191" s="87"/>
      <c r="K191" s="88"/>
      <c r="L191" s="88"/>
      <c r="M191" s="88"/>
      <c r="N191" s="88"/>
      <c r="O191" s="88"/>
      <c r="P191" s="88"/>
      <c r="Q191" s="89" t="str">
        <f t="shared" si="27"/>
        <v>0</v>
      </c>
      <c r="R191" s="88"/>
      <c r="S191" s="87"/>
      <c r="T191" s="87"/>
      <c r="U191" s="85"/>
      <c r="V191" s="89" t="str">
        <f t="shared" si="31"/>
        <v>0</v>
      </c>
      <c r="W191" s="88" t="str">
        <f t="shared" si="29"/>
        <v>0</v>
      </c>
      <c r="X191" s="87"/>
      <c r="Y191" s="88" t="str">
        <f t="shared" si="30"/>
        <v>0</v>
      </c>
      <c r="Z191" s="87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</row>
    <row r="192">
      <c r="A192" s="86">
        <v>42463.0</v>
      </c>
      <c r="B192" s="83" t="s">
        <v>49</v>
      </c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Q192" s="92" t="str">
        <f t="shared" si="27"/>
        <v>0</v>
      </c>
      <c r="S192" s="83"/>
      <c r="T192" s="83"/>
      <c r="U192" s="85"/>
      <c r="V192" s="89" t="str">
        <f t="shared" si="31"/>
        <v>0</v>
      </c>
      <c r="W192" s="88" t="str">
        <f t="shared" si="29"/>
        <v>0</v>
      </c>
      <c r="X192" s="83"/>
      <c r="Y192" s="88" t="str">
        <f t="shared" si="30"/>
        <v>0</v>
      </c>
      <c r="Z192" s="83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</row>
    <row r="193">
      <c r="Q193" t="str">
        <f>SUM(Q186:Q192)</f>
        <v>405.7</v>
      </c>
      <c r="U193" s="93"/>
      <c r="Z193" t="str">
        <f>SUM(Z186:Z192)</f>
        <v>0</v>
      </c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</row>
    <row r="194">
      <c r="C194" t="str">
        <f t="shared" ref="C194:E194" si="32">SUM(C186:C193)</f>
        <v>0</v>
      </c>
      <c r="D194" t="str">
        <f t="shared" si="32"/>
        <v>247.5</v>
      </c>
      <c r="E194" t="str">
        <f t="shared" si="32"/>
        <v>69.3</v>
      </c>
      <c r="G194" t="str">
        <f t="shared" ref="G194:N194" si="33">SUM(G186:G193)</f>
        <v>0</v>
      </c>
      <c r="H194" t="str">
        <f t="shared" si="33"/>
        <v>0</v>
      </c>
      <c r="I194" t="str">
        <f t="shared" si="33"/>
        <v>0</v>
      </c>
      <c r="J194" t="str">
        <f t="shared" si="33"/>
        <v>0</v>
      </c>
      <c r="K194" t="str">
        <f t="shared" si="33"/>
        <v>0</v>
      </c>
      <c r="L194" t="str">
        <f t="shared" si="33"/>
        <v>0</v>
      </c>
      <c r="M194" t="str">
        <f t="shared" si="33"/>
        <v>0</v>
      </c>
      <c r="N194" t="str">
        <f t="shared" si="33"/>
        <v>0</v>
      </c>
      <c r="U194" s="93"/>
      <c r="Z194" s="83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</row>
    <row r="195">
      <c r="A195" s="83">
        <v>296.0</v>
      </c>
      <c r="B195" s="83" t="s">
        <v>50</v>
      </c>
      <c r="C195" t="str">
        <f t="shared" ref="C195:E195" si="34">C194/2</f>
        <v>0</v>
      </c>
      <c r="D195" t="str">
        <f t="shared" si="34"/>
        <v>123.75</v>
      </c>
      <c r="E195" t="str">
        <f t="shared" si="34"/>
        <v>34.65</v>
      </c>
      <c r="G195" t="str">
        <f t="shared" ref="G195:N195" si="35">G194/2</f>
        <v>0</v>
      </c>
      <c r="H195" t="str">
        <f t="shared" si="35"/>
        <v>0</v>
      </c>
      <c r="I195" t="str">
        <f t="shared" si="35"/>
        <v>0</v>
      </c>
      <c r="J195" t="str">
        <f t="shared" si="35"/>
        <v>0</v>
      </c>
      <c r="K195" t="str">
        <f t="shared" si="35"/>
        <v>0</v>
      </c>
      <c r="L195" t="str">
        <f t="shared" si="35"/>
        <v>0</v>
      </c>
      <c r="M195" t="str">
        <f t="shared" si="35"/>
        <v>0</v>
      </c>
      <c r="N195" t="str">
        <f t="shared" si="35"/>
        <v>0</v>
      </c>
      <c r="U195" s="93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</row>
    <row r="196">
      <c r="C196" t="str">
        <f t="shared" ref="C196:D196" si="36">C195/2</f>
        <v>0</v>
      </c>
      <c r="D196" t="str">
        <f t="shared" si="36"/>
        <v>61.875</v>
      </c>
      <c r="E196" t="str">
        <f>E195</f>
        <v>34.65</v>
      </c>
      <c r="G196" t="str">
        <f t="shared" ref="G196:J196" si="37">G195/2</f>
        <v>0</v>
      </c>
      <c r="H196" t="str">
        <f t="shared" si="37"/>
        <v>0</v>
      </c>
      <c r="I196" t="str">
        <f t="shared" si="37"/>
        <v>0</v>
      </c>
      <c r="J196" t="str">
        <f t="shared" si="37"/>
        <v>0</v>
      </c>
      <c r="K196" s="83">
        <v>0.0</v>
      </c>
      <c r="L196" t="str">
        <f t="shared" ref="L196:N196" si="38">L195</f>
        <v>0</v>
      </c>
      <c r="M196" t="str">
        <f t="shared" si="38"/>
        <v>0</v>
      </c>
      <c r="N196" t="str">
        <f t="shared" si="38"/>
        <v>0</v>
      </c>
      <c r="P196" t="str">
        <f>SUM(C196:O196)</f>
        <v>96.525</v>
      </c>
      <c r="U196" s="93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</row>
    <row r="197"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  <c r="AH1001" s="29"/>
      <c r="AI1001" s="29"/>
      <c r="AJ1001" s="29"/>
      <c r="AK1001" s="29"/>
      <c r="AL1001" s="29"/>
      <c r="AM1001" s="29"/>
      <c r="AN1001" s="29"/>
      <c r="AO1001" s="29"/>
      <c r="AP1001" s="29"/>
      <c r="AQ1001" s="29"/>
      <c r="AR1001" s="29"/>
      <c r="AS1001" s="29"/>
      <c r="AT1001" s="29"/>
      <c r="AU1001" s="29"/>
      <c r="AV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  <c r="AH1002" s="29"/>
      <c r="AI1002" s="29"/>
      <c r="AJ1002" s="29"/>
      <c r="AK1002" s="29"/>
      <c r="AL1002" s="29"/>
      <c r="AM1002" s="29"/>
      <c r="AN1002" s="29"/>
      <c r="AO1002" s="29"/>
      <c r="AP1002" s="29"/>
      <c r="AQ1002" s="29"/>
      <c r="AR1002" s="29"/>
      <c r="AS1002" s="29"/>
      <c r="AT1002" s="29"/>
      <c r="AU1002" s="29"/>
      <c r="AV1002" s="29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  <c r="AH1003" s="29"/>
      <c r="AI1003" s="29"/>
      <c r="AJ1003" s="29"/>
      <c r="AK1003" s="29"/>
      <c r="AL1003" s="29"/>
      <c r="AM1003" s="29"/>
      <c r="AN1003" s="29"/>
      <c r="AO1003" s="29"/>
      <c r="AP1003" s="29"/>
      <c r="AQ1003" s="29"/>
      <c r="AR1003" s="29"/>
      <c r="AS1003" s="29"/>
      <c r="AT1003" s="29"/>
      <c r="AU1003" s="29"/>
      <c r="AV1003" s="29"/>
    </row>
    <row r="100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  <c r="AI1004" s="29"/>
      <c r="AJ1004" s="29"/>
      <c r="AK1004" s="29"/>
      <c r="AL1004" s="29"/>
      <c r="AM1004" s="29"/>
      <c r="AN1004" s="29"/>
      <c r="AO1004" s="29"/>
      <c r="AP1004" s="29"/>
      <c r="AQ1004" s="29"/>
      <c r="AR1004" s="29"/>
      <c r="AS1004" s="29"/>
      <c r="AT1004" s="29"/>
      <c r="AU1004" s="29"/>
      <c r="AV1004" s="29"/>
    </row>
    <row r="1005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29"/>
      <c r="AC1005" s="29"/>
      <c r="AD1005" s="29"/>
      <c r="AE1005" s="29"/>
      <c r="AF1005" s="29"/>
      <c r="AG1005" s="29"/>
      <c r="AH1005" s="29"/>
      <c r="AI1005" s="29"/>
      <c r="AJ1005" s="29"/>
      <c r="AK1005" s="29"/>
      <c r="AL1005" s="29"/>
      <c r="AM1005" s="29"/>
      <c r="AN1005" s="29"/>
      <c r="AO1005" s="29"/>
      <c r="AP1005" s="29"/>
      <c r="AQ1005" s="29"/>
      <c r="AR1005" s="29"/>
      <c r="AS1005" s="29"/>
      <c r="AT1005" s="29"/>
      <c r="AU1005" s="29"/>
      <c r="AV1005" s="29"/>
    </row>
    <row r="1006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29"/>
      <c r="AC1006" s="29"/>
      <c r="AD1006" s="29"/>
      <c r="AE1006" s="29"/>
      <c r="AF1006" s="29"/>
      <c r="AG1006" s="29"/>
      <c r="AH1006" s="29"/>
      <c r="AI1006" s="29"/>
      <c r="AJ1006" s="29"/>
      <c r="AK1006" s="29"/>
      <c r="AL1006" s="29"/>
      <c r="AM1006" s="29"/>
      <c r="AN1006" s="29"/>
      <c r="AO1006" s="29"/>
      <c r="AP1006" s="29"/>
      <c r="AQ1006" s="29"/>
      <c r="AR1006" s="29"/>
      <c r="AS1006" s="29"/>
      <c r="AT1006" s="29"/>
      <c r="AU1006" s="29"/>
      <c r="AV1006" s="29"/>
    </row>
    <row r="1007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29"/>
      <c r="AC1007" s="29"/>
      <c r="AD1007" s="29"/>
      <c r="AE1007" s="29"/>
      <c r="AF1007" s="29"/>
      <c r="AG1007" s="29"/>
      <c r="AH1007" s="29"/>
      <c r="AI1007" s="29"/>
      <c r="AJ1007" s="29"/>
      <c r="AK1007" s="29"/>
      <c r="AL1007" s="29"/>
      <c r="AM1007" s="29"/>
      <c r="AN1007" s="29"/>
      <c r="AO1007" s="29"/>
      <c r="AP1007" s="29"/>
      <c r="AQ1007" s="29"/>
      <c r="AR1007" s="29"/>
      <c r="AS1007" s="29"/>
      <c r="AT1007" s="29"/>
      <c r="AU1007" s="29"/>
      <c r="AV1007" s="29"/>
    </row>
    <row r="1008">
      <c r="A1008" s="29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29"/>
      <c r="AC1008" s="29"/>
      <c r="AD1008" s="29"/>
      <c r="AE1008" s="29"/>
      <c r="AF1008" s="29"/>
      <c r="AG1008" s="29"/>
      <c r="AH1008" s="29"/>
      <c r="AI1008" s="29"/>
      <c r="AJ1008" s="29"/>
      <c r="AK1008" s="29"/>
      <c r="AL1008" s="29"/>
      <c r="AM1008" s="29"/>
      <c r="AN1008" s="29"/>
      <c r="AO1008" s="29"/>
      <c r="AP1008" s="29"/>
      <c r="AQ1008" s="29"/>
      <c r="AR1008" s="29"/>
      <c r="AS1008" s="29"/>
      <c r="AT1008" s="29"/>
      <c r="AU1008" s="29"/>
      <c r="AV1008" s="29"/>
    </row>
    <row r="1009">
      <c r="A1009" s="29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29"/>
      <c r="AC1009" s="29"/>
      <c r="AD1009" s="29"/>
      <c r="AE1009" s="29"/>
      <c r="AF1009" s="29"/>
      <c r="AG1009" s="29"/>
      <c r="AH1009" s="29"/>
      <c r="AI1009" s="29"/>
      <c r="AJ1009" s="29"/>
      <c r="AK1009" s="29"/>
      <c r="AL1009" s="29"/>
      <c r="AM1009" s="29"/>
      <c r="AN1009" s="29"/>
      <c r="AO1009" s="29"/>
      <c r="AP1009" s="29"/>
      <c r="AQ1009" s="29"/>
      <c r="AR1009" s="29"/>
      <c r="AS1009" s="29"/>
      <c r="AT1009" s="29"/>
      <c r="AU1009" s="29"/>
      <c r="AV1009" s="29"/>
    </row>
    <row r="1010">
      <c r="A1010" s="29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/>
      <c r="AD1010" s="29"/>
      <c r="AE1010" s="29"/>
      <c r="AF1010" s="29"/>
      <c r="AG1010" s="29"/>
      <c r="AH1010" s="29"/>
      <c r="AI1010" s="29"/>
      <c r="AJ1010" s="29"/>
      <c r="AK1010" s="29"/>
      <c r="AL1010" s="29"/>
      <c r="AM1010" s="29"/>
      <c r="AN1010" s="29"/>
      <c r="AO1010" s="29"/>
      <c r="AP1010" s="29"/>
      <c r="AQ1010" s="29"/>
      <c r="AR1010" s="29"/>
      <c r="AS1010" s="29"/>
      <c r="AT1010" s="29"/>
      <c r="AU1010" s="29"/>
      <c r="AV1010" s="29"/>
    </row>
    <row r="1011">
      <c r="A1011" s="29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29"/>
      <c r="AC1011" s="29"/>
      <c r="AD1011" s="29"/>
      <c r="AE1011" s="29"/>
      <c r="AF1011" s="29"/>
      <c r="AG1011" s="29"/>
      <c r="AH1011" s="29"/>
      <c r="AI1011" s="29"/>
      <c r="AJ1011" s="29"/>
      <c r="AK1011" s="29"/>
      <c r="AL1011" s="29"/>
      <c r="AM1011" s="29"/>
      <c r="AN1011" s="29"/>
      <c r="AO1011" s="29"/>
      <c r="AP1011" s="29"/>
      <c r="AQ1011" s="29"/>
      <c r="AR1011" s="29"/>
      <c r="AS1011" s="29"/>
      <c r="AT1011" s="29"/>
      <c r="AU1011" s="29"/>
      <c r="AV1011" s="29"/>
    </row>
    <row r="1012">
      <c r="A1012" s="29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29"/>
      <c r="AC1012" s="29"/>
      <c r="AD1012" s="29"/>
      <c r="AE1012" s="29"/>
      <c r="AF1012" s="29"/>
      <c r="AG1012" s="29"/>
      <c r="AH1012" s="29"/>
      <c r="AI1012" s="29"/>
      <c r="AJ1012" s="29"/>
      <c r="AK1012" s="29"/>
      <c r="AL1012" s="29"/>
      <c r="AM1012" s="29"/>
      <c r="AN1012" s="29"/>
      <c r="AO1012" s="29"/>
      <c r="AP1012" s="29"/>
      <c r="AQ1012" s="29"/>
      <c r="AR1012" s="29"/>
      <c r="AS1012" s="29"/>
      <c r="AT1012" s="29"/>
      <c r="AU1012" s="29"/>
      <c r="AV1012" s="29"/>
    </row>
    <row r="1013">
      <c r="A1013" s="29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  <c r="AD1013" s="29"/>
      <c r="AE1013" s="29"/>
      <c r="AF1013" s="29"/>
      <c r="AG1013" s="29"/>
      <c r="AH1013" s="29"/>
      <c r="AI1013" s="29"/>
      <c r="AJ1013" s="29"/>
      <c r="AK1013" s="29"/>
      <c r="AL1013" s="29"/>
      <c r="AM1013" s="29"/>
      <c r="AN1013" s="29"/>
      <c r="AO1013" s="29"/>
      <c r="AP1013" s="29"/>
      <c r="AQ1013" s="29"/>
      <c r="AR1013" s="29"/>
      <c r="AS1013" s="29"/>
      <c r="AT1013" s="29"/>
      <c r="AU1013" s="29"/>
      <c r="AV1013" s="29"/>
    </row>
    <row r="1014">
      <c r="A1014" s="29"/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29"/>
      <c r="AC1014" s="29"/>
      <c r="AD1014" s="29"/>
      <c r="AE1014" s="29"/>
      <c r="AF1014" s="29"/>
      <c r="AG1014" s="29"/>
      <c r="AH1014" s="29"/>
      <c r="AI1014" s="29"/>
      <c r="AJ1014" s="29"/>
      <c r="AK1014" s="29"/>
      <c r="AL1014" s="29"/>
      <c r="AM1014" s="29"/>
      <c r="AN1014" s="29"/>
      <c r="AO1014" s="29"/>
      <c r="AP1014" s="29"/>
      <c r="AQ1014" s="29"/>
      <c r="AR1014" s="29"/>
      <c r="AS1014" s="29"/>
      <c r="AT1014" s="29"/>
      <c r="AU1014" s="29"/>
      <c r="AV1014" s="29"/>
    </row>
    <row r="1015">
      <c r="A1015" s="29"/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29"/>
      <c r="AC1015" s="29"/>
      <c r="AD1015" s="29"/>
      <c r="AE1015" s="29"/>
      <c r="AF1015" s="29"/>
      <c r="AG1015" s="29"/>
      <c r="AH1015" s="29"/>
      <c r="AI1015" s="29"/>
      <c r="AJ1015" s="29"/>
      <c r="AK1015" s="29"/>
      <c r="AL1015" s="29"/>
      <c r="AM1015" s="29"/>
      <c r="AN1015" s="29"/>
      <c r="AO1015" s="29"/>
      <c r="AP1015" s="29"/>
      <c r="AQ1015" s="29"/>
      <c r="AR1015" s="29"/>
      <c r="AS1015" s="29"/>
      <c r="AT1015" s="29"/>
      <c r="AU1015" s="29"/>
      <c r="AV1015" s="29"/>
    </row>
    <row r="1016">
      <c r="A1016" s="29"/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29"/>
      <c r="AC1016" s="29"/>
      <c r="AD1016" s="29"/>
      <c r="AE1016" s="29"/>
      <c r="AF1016" s="29"/>
      <c r="AG1016" s="29"/>
      <c r="AH1016" s="29"/>
      <c r="AI1016" s="29"/>
      <c r="AJ1016" s="29"/>
      <c r="AK1016" s="29"/>
      <c r="AL1016" s="29"/>
      <c r="AM1016" s="29"/>
      <c r="AN1016" s="29"/>
      <c r="AO1016" s="29"/>
      <c r="AP1016" s="29"/>
      <c r="AQ1016" s="29"/>
      <c r="AR1016" s="29"/>
      <c r="AS1016" s="29"/>
      <c r="AT1016" s="29"/>
      <c r="AU1016" s="29"/>
      <c r="AV1016" s="29"/>
    </row>
    <row r="1017">
      <c r="A1017" s="29"/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29"/>
      <c r="AC1017" s="29"/>
      <c r="AD1017" s="29"/>
      <c r="AE1017" s="29"/>
      <c r="AF1017" s="29"/>
      <c r="AG1017" s="29"/>
      <c r="AH1017" s="29"/>
      <c r="AI1017" s="29"/>
      <c r="AJ1017" s="29"/>
      <c r="AK1017" s="29"/>
      <c r="AL1017" s="29"/>
      <c r="AM1017" s="29"/>
      <c r="AN1017" s="29"/>
      <c r="AO1017" s="29"/>
      <c r="AP1017" s="29"/>
      <c r="AQ1017" s="29"/>
      <c r="AR1017" s="29"/>
      <c r="AS1017" s="29"/>
      <c r="AT1017" s="29"/>
      <c r="AU1017" s="29"/>
      <c r="AV1017" s="29"/>
    </row>
    <row r="1018">
      <c r="A1018" s="29"/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  <c r="AB1018" s="29"/>
      <c r="AC1018" s="29"/>
      <c r="AD1018" s="29"/>
      <c r="AE1018" s="29"/>
      <c r="AF1018" s="29"/>
      <c r="AG1018" s="29"/>
      <c r="AH1018" s="29"/>
      <c r="AI1018" s="29"/>
      <c r="AJ1018" s="29"/>
      <c r="AK1018" s="29"/>
      <c r="AL1018" s="29"/>
      <c r="AM1018" s="29"/>
      <c r="AN1018" s="29"/>
      <c r="AO1018" s="29"/>
      <c r="AP1018" s="29"/>
      <c r="AQ1018" s="29"/>
      <c r="AR1018" s="29"/>
      <c r="AS1018" s="29"/>
      <c r="AT1018" s="29"/>
      <c r="AU1018" s="29"/>
      <c r="AV1018" s="29"/>
    </row>
    <row r="1019">
      <c r="A1019" s="29"/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  <c r="AB1019" s="29"/>
      <c r="AC1019" s="29"/>
      <c r="AD1019" s="29"/>
      <c r="AE1019" s="29"/>
      <c r="AF1019" s="29"/>
      <c r="AG1019" s="29"/>
      <c r="AH1019" s="29"/>
      <c r="AI1019" s="29"/>
      <c r="AJ1019" s="29"/>
      <c r="AK1019" s="29"/>
      <c r="AL1019" s="29"/>
      <c r="AM1019" s="29"/>
      <c r="AN1019" s="29"/>
      <c r="AO1019" s="29"/>
      <c r="AP1019" s="29"/>
      <c r="AQ1019" s="29"/>
      <c r="AR1019" s="29"/>
      <c r="AS1019" s="29"/>
      <c r="AT1019" s="29"/>
      <c r="AU1019" s="29"/>
      <c r="AV1019" s="29"/>
    </row>
    <row r="1020">
      <c r="A1020" s="29"/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29"/>
      <c r="AC1020" s="29"/>
      <c r="AD1020" s="29"/>
      <c r="AE1020" s="29"/>
      <c r="AF1020" s="29"/>
      <c r="AG1020" s="29"/>
      <c r="AH1020" s="29"/>
      <c r="AI1020" s="29"/>
      <c r="AJ1020" s="29"/>
      <c r="AK1020" s="29"/>
      <c r="AL1020" s="29"/>
      <c r="AM1020" s="29"/>
      <c r="AN1020" s="29"/>
      <c r="AO1020" s="29"/>
      <c r="AP1020" s="29"/>
      <c r="AQ1020" s="29"/>
      <c r="AR1020" s="29"/>
      <c r="AS1020" s="29"/>
      <c r="AT1020" s="29"/>
      <c r="AU1020" s="29"/>
      <c r="AV1020" s="29"/>
    </row>
    <row r="1021">
      <c r="A1021" s="29"/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29"/>
      <c r="AC1021" s="29"/>
      <c r="AD1021" s="29"/>
      <c r="AE1021" s="29"/>
      <c r="AF1021" s="29"/>
      <c r="AG1021" s="29"/>
      <c r="AH1021" s="29"/>
      <c r="AI1021" s="29"/>
      <c r="AJ1021" s="29"/>
      <c r="AK1021" s="29"/>
      <c r="AL1021" s="29"/>
      <c r="AM1021" s="29"/>
      <c r="AN1021" s="29"/>
      <c r="AO1021" s="29"/>
      <c r="AP1021" s="29"/>
      <c r="AQ1021" s="29"/>
      <c r="AR1021" s="29"/>
      <c r="AS1021" s="29"/>
      <c r="AT1021" s="29"/>
      <c r="AU1021" s="29"/>
      <c r="AV1021" s="29"/>
    </row>
    <row r="1022">
      <c r="A1022" s="29"/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29"/>
      <c r="AC1022" s="29"/>
      <c r="AD1022" s="29"/>
      <c r="AE1022" s="29"/>
      <c r="AF1022" s="29"/>
      <c r="AG1022" s="29"/>
      <c r="AH1022" s="29"/>
      <c r="AI1022" s="29"/>
      <c r="AJ1022" s="29"/>
      <c r="AK1022" s="29"/>
      <c r="AL1022" s="29"/>
      <c r="AM1022" s="29"/>
      <c r="AN1022" s="29"/>
      <c r="AO1022" s="29"/>
      <c r="AP1022" s="29"/>
      <c r="AQ1022" s="29"/>
      <c r="AR1022" s="29"/>
      <c r="AS1022" s="29"/>
      <c r="AT1022" s="29"/>
      <c r="AU1022" s="29"/>
      <c r="AV1022" s="29"/>
    </row>
    <row r="1023">
      <c r="A1023" s="29"/>
      <c r="B1023" s="29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  <c r="AB1023" s="29"/>
      <c r="AC1023" s="29"/>
      <c r="AD1023" s="29"/>
      <c r="AE1023" s="29"/>
      <c r="AF1023" s="29"/>
      <c r="AG1023" s="29"/>
      <c r="AH1023" s="29"/>
      <c r="AI1023" s="29"/>
      <c r="AJ1023" s="29"/>
      <c r="AK1023" s="29"/>
      <c r="AL1023" s="29"/>
      <c r="AM1023" s="29"/>
      <c r="AN1023" s="29"/>
      <c r="AO1023" s="29"/>
      <c r="AP1023" s="29"/>
      <c r="AQ1023" s="29"/>
      <c r="AR1023" s="29"/>
      <c r="AS1023" s="29"/>
      <c r="AT1023" s="29"/>
      <c r="AU1023" s="29"/>
      <c r="AV1023" s="29"/>
    </row>
    <row r="1024">
      <c r="A1024" s="29"/>
      <c r="B1024" s="29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  <c r="AB1024" s="29"/>
      <c r="AC1024" s="29"/>
      <c r="AD1024" s="29"/>
      <c r="AE1024" s="29"/>
      <c r="AF1024" s="29"/>
      <c r="AG1024" s="29"/>
      <c r="AH1024" s="29"/>
      <c r="AI1024" s="29"/>
      <c r="AJ1024" s="29"/>
      <c r="AK1024" s="29"/>
      <c r="AL1024" s="29"/>
      <c r="AM1024" s="29"/>
      <c r="AN1024" s="29"/>
      <c r="AO1024" s="29"/>
      <c r="AP1024" s="29"/>
      <c r="AQ1024" s="29"/>
      <c r="AR1024" s="29"/>
      <c r="AS1024" s="29"/>
      <c r="AT1024" s="29"/>
      <c r="AU1024" s="29"/>
      <c r="AV1024" s="29"/>
    </row>
    <row r="1025">
      <c r="A1025" s="29"/>
      <c r="B1025" s="29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  <c r="AB1025" s="29"/>
      <c r="AC1025" s="29"/>
      <c r="AD1025" s="29"/>
      <c r="AE1025" s="29"/>
      <c r="AF1025" s="29"/>
      <c r="AG1025" s="29"/>
      <c r="AH1025" s="29"/>
      <c r="AI1025" s="29"/>
      <c r="AJ1025" s="29"/>
      <c r="AK1025" s="29"/>
      <c r="AL1025" s="29"/>
      <c r="AM1025" s="29"/>
      <c r="AN1025" s="29"/>
      <c r="AO1025" s="29"/>
      <c r="AP1025" s="29"/>
      <c r="AQ1025" s="29"/>
      <c r="AR1025" s="29"/>
      <c r="AS1025" s="29"/>
      <c r="AT1025" s="29"/>
      <c r="AU1025" s="29"/>
      <c r="AV1025" s="29"/>
    </row>
    <row r="1026">
      <c r="A1026" s="29"/>
      <c r="B1026" s="29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29"/>
      <c r="AC1026" s="29"/>
      <c r="AD1026" s="29"/>
      <c r="AE1026" s="29"/>
      <c r="AF1026" s="29"/>
      <c r="AG1026" s="29"/>
      <c r="AH1026" s="29"/>
      <c r="AI1026" s="29"/>
      <c r="AJ1026" s="29"/>
      <c r="AK1026" s="29"/>
      <c r="AL1026" s="29"/>
      <c r="AM1026" s="29"/>
      <c r="AN1026" s="29"/>
      <c r="AO1026" s="29"/>
      <c r="AP1026" s="29"/>
      <c r="AQ1026" s="29"/>
      <c r="AR1026" s="29"/>
      <c r="AS1026" s="29"/>
      <c r="AT1026" s="29"/>
      <c r="AU1026" s="29"/>
      <c r="AV1026" s="29"/>
    </row>
    <row r="1027">
      <c r="A1027" s="29"/>
      <c r="B1027" s="29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  <c r="AB1027" s="29"/>
      <c r="AC1027" s="29"/>
      <c r="AD1027" s="29"/>
      <c r="AE1027" s="29"/>
      <c r="AF1027" s="29"/>
      <c r="AG1027" s="29"/>
      <c r="AH1027" s="29"/>
      <c r="AI1027" s="29"/>
      <c r="AJ1027" s="29"/>
      <c r="AK1027" s="29"/>
      <c r="AL1027" s="29"/>
      <c r="AM1027" s="29"/>
      <c r="AN1027" s="29"/>
      <c r="AO1027" s="29"/>
      <c r="AP1027" s="29"/>
      <c r="AQ1027" s="29"/>
      <c r="AR1027" s="29"/>
      <c r="AS1027" s="29"/>
      <c r="AT1027" s="29"/>
      <c r="AU1027" s="29"/>
      <c r="AV1027" s="29"/>
    </row>
    <row r="1028">
      <c r="A1028" s="29"/>
      <c r="B1028" s="29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  <c r="AB1028" s="29"/>
      <c r="AC1028" s="29"/>
      <c r="AD1028" s="29"/>
      <c r="AE1028" s="29"/>
      <c r="AF1028" s="29"/>
      <c r="AG1028" s="29"/>
      <c r="AH1028" s="29"/>
      <c r="AI1028" s="29"/>
      <c r="AJ1028" s="29"/>
      <c r="AK1028" s="29"/>
      <c r="AL1028" s="29"/>
      <c r="AM1028" s="29"/>
      <c r="AN1028" s="29"/>
      <c r="AO1028" s="29"/>
      <c r="AP1028" s="29"/>
      <c r="AQ1028" s="29"/>
      <c r="AR1028" s="29"/>
      <c r="AS1028" s="29"/>
      <c r="AT1028" s="29"/>
      <c r="AU1028" s="29"/>
      <c r="AV1028" s="29"/>
    </row>
    <row r="1029">
      <c r="A1029" s="29"/>
      <c r="B1029" s="29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  <c r="AB1029" s="29"/>
      <c r="AC1029" s="29"/>
      <c r="AD1029" s="29"/>
      <c r="AE1029" s="29"/>
      <c r="AF1029" s="29"/>
      <c r="AG1029" s="29"/>
      <c r="AH1029" s="29"/>
      <c r="AI1029" s="29"/>
      <c r="AJ1029" s="29"/>
      <c r="AK1029" s="29"/>
      <c r="AL1029" s="29"/>
      <c r="AM1029" s="29"/>
      <c r="AN1029" s="29"/>
      <c r="AO1029" s="29"/>
      <c r="AP1029" s="29"/>
      <c r="AQ1029" s="29"/>
      <c r="AR1029" s="29"/>
      <c r="AS1029" s="29"/>
      <c r="AT1029" s="29"/>
      <c r="AU1029" s="29"/>
      <c r="AV1029" s="29"/>
    </row>
    <row r="1030">
      <c r="A1030" s="29"/>
      <c r="B1030" s="29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  <c r="AB1030" s="29"/>
      <c r="AC1030" s="29"/>
      <c r="AD1030" s="29"/>
      <c r="AE1030" s="29"/>
      <c r="AF1030" s="29"/>
      <c r="AG1030" s="29"/>
      <c r="AH1030" s="29"/>
      <c r="AI1030" s="29"/>
      <c r="AJ1030" s="29"/>
      <c r="AK1030" s="29"/>
      <c r="AL1030" s="29"/>
      <c r="AM1030" s="29"/>
      <c r="AN1030" s="29"/>
      <c r="AO1030" s="29"/>
      <c r="AP1030" s="29"/>
      <c r="AQ1030" s="29"/>
      <c r="AR1030" s="29"/>
      <c r="AS1030" s="29"/>
      <c r="AT1030" s="29"/>
      <c r="AU1030" s="29"/>
      <c r="AV1030" s="29"/>
    </row>
    <row r="1031">
      <c r="A1031" s="29"/>
      <c r="B1031" s="29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/>
      <c r="AB1031" s="29"/>
      <c r="AC1031" s="29"/>
      <c r="AD1031" s="29"/>
      <c r="AE1031" s="29"/>
      <c r="AF1031" s="29"/>
      <c r="AG1031" s="29"/>
      <c r="AH1031" s="29"/>
      <c r="AI1031" s="29"/>
      <c r="AJ1031" s="29"/>
      <c r="AK1031" s="29"/>
      <c r="AL1031" s="29"/>
      <c r="AM1031" s="29"/>
      <c r="AN1031" s="29"/>
      <c r="AO1031" s="29"/>
      <c r="AP1031" s="29"/>
      <c r="AQ1031" s="29"/>
      <c r="AR1031" s="29"/>
      <c r="AS1031" s="29"/>
      <c r="AT1031" s="29"/>
      <c r="AU1031" s="29"/>
      <c r="AV1031" s="29"/>
    </row>
    <row r="1032">
      <c r="A1032" s="29"/>
      <c r="B1032" s="29"/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  <c r="AB1032" s="29"/>
      <c r="AC1032" s="29"/>
      <c r="AD1032" s="29"/>
      <c r="AE1032" s="29"/>
      <c r="AF1032" s="29"/>
      <c r="AG1032" s="29"/>
      <c r="AH1032" s="29"/>
      <c r="AI1032" s="29"/>
      <c r="AJ1032" s="29"/>
      <c r="AK1032" s="29"/>
      <c r="AL1032" s="29"/>
      <c r="AM1032" s="29"/>
      <c r="AN1032" s="29"/>
      <c r="AO1032" s="29"/>
      <c r="AP1032" s="29"/>
      <c r="AQ1032" s="29"/>
      <c r="AR1032" s="29"/>
      <c r="AS1032" s="29"/>
      <c r="AT1032" s="29"/>
      <c r="AU1032" s="29"/>
      <c r="AV1032" s="29"/>
    </row>
    <row r="1033">
      <c r="A1033" s="29"/>
      <c r="B1033" s="29"/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29"/>
      <c r="AC1033" s="29"/>
      <c r="AD1033" s="29"/>
      <c r="AE1033" s="29"/>
      <c r="AF1033" s="29"/>
      <c r="AG1033" s="29"/>
      <c r="AH1033" s="29"/>
      <c r="AI1033" s="29"/>
      <c r="AJ1033" s="29"/>
      <c r="AK1033" s="29"/>
      <c r="AL1033" s="29"/>
      <c r="AM1033" s="29"/>
      <c r="AN1033" s="29"/>
      <c r="AO1033" s="29"/>
      <c r="AP1033" s="29"/>
      <c r="AQ1033" s="29"/>
      <c r="AR1033" s="29"/>
      <c r="AS1033" s="29"/>
      <c r="AT1033" s="29"/>
      <c r="AU1033" s="29"/>
      <c r="AV1033" s="29"/>
    </row>
    <row r="1034">
      <c r="A1034" s="29"/>
      <c r="B1034" s="29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29"/>
      <c r="AC1034" s="29"/>
      <c r="AD1034" s="29"/>
      <c r="AE1034" s="29"/>
      <c r="AF1034" s="29"/>
      <c r="AG1034" s="29"/>
      <c r="AH1034" s="29"/>
      <c r="AI1034" s="29"/>
      <c r="AJ1034" s="29"/>
      <c r="AK1034" s="29"/>
      <c r="AL1034" s="29"/>
      <c r="AM1034" s="29"/>
      <c r="AN1034" s="29"/>
      <c r="AO1034" s="29"/>
      <c r="AP1034" s="29"/>
      <c r="AQ1034" s="29"/>
      <c r="AR1034" s="29"/>
      <c r="AS1034" s="29"/>
      <c r="AT1034" s="29"/>
      <c r="AU1034" s="29"/>
      <c r="AV1034" s="29"/>
    </row>
    <row r="1035">
      <c r="A1035" s="29"/>
      <c r="B1035" s="29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  <c r="AB1035" s="29"/>
      <c r="AC1035" s="29"/>
      <c r="AD1035" s="29"/>
      <c r="AE1035" s="29"/>
      <c r="AF1035" s="29"/>
      <c r="AG1035" s="29"/>
      <c r="AH1035" s="29"/>
      <c r="AI1035" s="29"/>
      <c r="AJ1035" s="29"/>
      <c r="AK1035" s="29"/>
      <c r="AL1035" s="29"/>
      <c r="AM1035" s="29"/>
      <c r="AN1035" s="29"/>
      <c r="AO1035" s="29"/>
      <c r="AP1035" s="29"/>
      <c r="AQ1035" s="29"/>
      <c r="AR1035" s="29"/>
      <c r="AS1035" s="29"/>
      <c r="AT1035" s="29"/>
      <c r="AU1035" s="29"/>
      <c r="AV1035" s="29"/>
    </row>
    <row r="1036">
      <c r="A1036" s="29"/>
      <c r="B1036" s="29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  <c r="AB1036" s="29"/>
      <c r="AC1036" s="29"/>
      <c r="AD1036" s="29"/>
      <c r="AE1036" s="29"/>
      <c r="AF1036" s="29"/>
      <c r="AG1036" s="29"/>
      <c r="AH1036" s="29"/>
      <c r="AI1036" s="29"/>
      <c r="AJ1036" s="29"/>
      <c r="AK1036" s="29"/>
      <c r="AL1036" s="29"/>
      <c r="AM1036" s="29"/>
      <c r="AN1036" s="29"/>
      <c r="AO1036" s="29"/>
      <c r="AP1036" s="29"/>
      <c r="AQ1036" s="29"/>
      <c r="AR1036" s="29"/>
      <c r="AS1036" s="29"/>
      <c r="AT1036" s="29"/>
      <c r="AU1036" s="29"/>
      <c r="AV1036" s="29"/>
    </row>
    <row r="1037">
      <c r="A1037" s="29"/>
      <c r="B1037" s="29"/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29"/>
      <c r="AC1037" s="29"/>
      <c r="AD1037" s="29"/>
      <c r="AE1037" s="29"/>
      <c r="AF1037" s="29"/>
      <c r="AG1037" s="29"/>
      <c r="AH1037" s="29"/>
      <c r="AI1037" s="29"/>
      <c r="AJ1037" s="29"/>
      <c r="AK1037" s="29"/>
      <c r="AL1037" s="29"/>
      <c r="AM1037" s="29"/>
      <c r="AN1037" s="29"/>
      <c r="AO1037" s="29"/>
      <c r="AP1037" s="29"/>
      <c r="AQ1037" s="29"/>
      <c r="AR1037" s="29"/>
      <c r="AS1037" s="29"/>
      <c r="AT1037" s="29"/>
      <c r="AU1037" s="29"/>
      <c r="AV1037" s="29"/>
    </row>
    <row r="1038">
      <c r="A1038" s="29"/>
      <c r="B1038" s="29"/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29"/>
      <c r="AC1038" s="29"/>
      <c r="AD1038" s="29"/>
      <c r="AE1038" s="29"/>
      <c r="AF1038" s="29"/>
      <c r="AG1038" s="29"/>
      <c r="AH1038" s="29"/>
      <c r="AI1038" s="29"/>
      <c r="AJ1038" s="29"/>
      <c r="AK1038" s="29"/>
      <c r="AL1038" s="29"/>
      <c r="AM1038" s="29"/>
      <c r="AN1038" s="29"/>
      <c r="AO1038" s="29"/>
      <c r="AP1038" s="29"/>
      <c r="AQ1038" s="29"/>
      <c r="AR1038" s="29"/>
      <c r="AS1038" s="29"/>
      <c r="AT1038" s="29"/>
      <c r="AU1038" s="29"/>
      <c r="AV1038" s="29"/>
    </row>
    <row r="1039">
      <c r="A1039" s="29"/>
      <c r="B1039" s="29"/>
      <c r="C1039" s="29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29"/>
      <c r="AC1039" s="29"/>
      <c r="AD1039" s="29"/>
      <c r="AE1039" s="29"/>
      <c r="AF1039" s="29"/>
      <c r="AG1039" s="29"/>
      <c r="AH1039" s="29"/>
      <c r="AI1039" s="29"/>
      <c r="AJ1039" s="29"/>
      <c r="AK1039" s="29"/>
      <c r="AL1039" s="29"/>
      <c r="AM1039" s="29"/>
      <c r="AN1039" s="29"/>
      <c r="AO1039" s="29"/>
      <c r="AP1039" s="29"/>
      <c r="AQ1039" s="29"/>
      <c r="AR1039" s="29"/>
      <c r="AS1039" s="29"/>
      <c r="AT1039" s="29"/>
      <c r="AU1039" s="29"/>
      <c r="AV1039" s="29"/>
    </row>
    <row r="1040">
      <c r="A1040" s="29"/>
      <c r="B1040" s="29"/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  <c r="AB1040" s="29"/>
      <c r="AC1040" s="29"/>
      <c r="AD1040" s="29"/>
      <c r="AE1040" s="29"/>
      <c r="AF1040" s="29"/>
      <c r="AG1040" s="29"/>
      <c r="AH1040" s="29"/>
      <c r="AI1040" s="29"/>
      <c r="AJ1040" s="29"/>
      <c r="AK1040" s="29"/>
      <c r="AL1040" s="29"/>
      <c r="AM1040" s="29"/>
      <c r="AN1040" s="29"/>
      <c r="AO1040" s="29"/>
      <c r="AP1040" s="29"/>
      <c r="AQ1040" s="29"/>
      <c r="AR1040" s="29"/>
      <c r="AS1040" s="29"/>
      <c r="AT1040" s="29"/>
      <c r="AU1040" s="29"/>
      <c r="AV1040" s="29"/>
    </row>
    <row r="1041">
      <c r="A1041" s="29"/>
      <c r="B1041" s="29"/>
      <c r="C1041" s="29"/>
      <c r="D1041" s="29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29"/>
      <c r="AC1041" s="29"/>
      <c r="AD1041" s="29"/>
      <c r="AE1041" s="29"/>
      <c r="AF1041" s="29"/>
      <c r="AG1041" s="29"/>
      <c r="AH1041" s="29"/>
      <c r="AI1041" s="29"/>
      <c r="AJ1041" s="29"/>
      <c r="AK1041" s="29"/>
      <c r="AL1041" s="29"/>
      <c r="AM1041" s="29"/>
      <c r="AN1041" s="29"/>
      <c r="AO1041" s="29"/>
      <c r="AP1041" s="29"/>
      <c r="AQ1041" s="29"/>
      <c r="AR1041" s="29"/>
      <c r="AS1041" s="29"/>
      <c r="AT1041" s="29"/>
      <c r="AU1041" s="29"/>
      <c r="AV1041" s="29"/>
    </row>
    <row r="1042">
      <c r="A1042" s="29"/>
      <c r="B1042" s="29"/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29"/>
      <c r="AC1042" s="29"/>
      <c r="AD1042" s="29"/>
      <c r="AE1042" s="29"/>
      <c r="AF1042" s="29"/>
      <c r="AG1042" s="29"/>
      <c r="AH1042" s="29"/>
      <c r="AI1042" s="29"/>
      <c r="AJ1042" s="29"/>
      <c r="AK1042" s="29"/>
      <c r="AL1042" s="29"/>
      <c r="AM1042" s="29"/>
      <c r="AN1042" s="29"/>
      <c r="AO1042" s="29"/>
      <c r="AP1042" s="29"/>
      <c r="AQ1042" s="29"/>
      <c r="AR1042" s="29"/>
      <c r="AS1042" s="29"/>
      <c r="AT1042" s="29"/>
      <c r="AU1042" s="29"/>
      <c r="AV1042" s="29"/>
    </row>
    <row r="1043">
      <c r="A1043" s="29"/>
      <c r="B1043" s="29"/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29"/>
      <c r="AC1043" s="29"/>
      <c r="AD1043" s="29"/>
      <c r="AE1043" s="29"/>
      <c r="AF1043" s="29"/>
      <c r="AG1043" s="29"/>
      <c r="AH1043" s="29"/>
      <c r="AI1043" s="29"/>
      <c r="AJ1043" s="29"/>
      <c r="AK1043" s="29"/>
      <c r="AL1043" s="29"/>
      <c r="AM1043" s="29"/>
      <c r="AN1043" s="29"/>
      <c r="AO1043" s="29"/>
      <c r="AP1043" s="29"/>
      <c r="AQ1043" s="29"/>
      <c r="AR1043" s="29"/>
      <c r="AS1043" s="29"/>
      <c r="AT1043" s="29"/>
      <c r="AU1043" s="29"/>
      <c r="AV1043" s="29"/>
    </row>
    <row r="1044">
      <c r="A1044" s="29"/>
      <c r="B1044" s="29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  <c r="AA1044" s="29"/>
      <c r="AB1044" s="29"/>
      <c r="AC1044" s="29"/>
      <c r="AD1044" s="29"/>
      <c r="AE1044" s="29"/>
      <c r="AF1044" s="29"/>
      <c r="AG1044" s="29"/>
      <c r="AH1044" s="29"/>
      <c r="AI1044" s="29"/>
      <c r="AJ1044" s="29"/>
      <c r="AK1044" s="29"/>
      <c r="AL1044" s="29"/>
      <c r="AM1044" s="29"/>
      <c r="AN1044" s="29"/>
      <c r="AO1044" s="29"/>
      <c r="AP1044" s="29"/>
      <c r="AQ1044" s="29"/>
      <c r="AR1044" s="29"/>
      <c r="AS1044" s="29"/>
      <c r="AT1044" s="29"/>
      <c r="AU1044" s="29"/>
      <c r="AV1044" s="29"/>
    </row>
    <row r="1045">
      <c r="A1045" s="29"/>
      <c r="B1045" s="29"/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  <c r="AA1045" s="29"/>
      <c r="AB1045" s="29"/>
      <c r="AC1045" s="29"/>
      <c r="AD1045" s="29"/>
      <c r="AE1045" s="29"/>
      <c r="AF1045" s="29"/>
      <c r="AG1045" s="29"/>
      <c r="AH1045" s="29"/>
      <c r="AI1045" s="29"/>
      <c r="AJ1045" s="29"/>
      <c r="AK1045" s="29"/>
      <c r="AL1045" s="29"/>
      <c r="AM1045" s="29"/>
      <c r="AN1045" s="29"/>
      <c r="AO1045" s="29"/>
      <c r="AP1045" s="29"/>
      <c r="AQ1045" s="29"/>
      <c r="AR1045" s="29"/>
      <c r="AS1045" s="29"/>
      <c r="AT1045" s="29"/>
      <c r="AU1045" s="29"/>
      <c r="AV1045" s="29"/>
    </row>
  </sheetData>
  <mergeCells count="20">
    <mergeCell ref="C2:E2"/>
    <mergeCell ref="A179:B179"/>
    <mergeCell ref="E179:F179"/>
    <mergeCell ref="A2:A3"/>
    <mergeCell ref="B2:B3"/>
    <mergeCell ref="I2:K2"/>
    <mergeCell ref="F2:H2"/>
    <mergeCell ref="AD2:AF2"/>
    <mergeCell ref="AG2:AI2"/>
    <mergeCell ref="U2:W2"/>
    <mergeCell ref="R2:T2"/>
    <mergeCell ref="O2:Q2"/>
    <mergeCell ref="L2:N2"/>
    <mergeCell ref="AM2:AO2"/>
    <mergeCell ref="AP2:AQ2"/>
    <mergeCell ref="AT2:AT3"/>
    <mergeCell ref="AR2:AS2"/>
    <mergeCell ref="X2:Z2"/>
    <mergeCell ref="AA2:AC2"/>
    <mergeCell ref="AJ2:AL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83" t="s">
        <v>6</v>
      </c>
      <c r="D1" s="83" t="s">
        <v>7</v>
      </c>
      <c r="E1" s="83" t="s">
        <v>11</v>
      </c>
      <c r="F1" s="83" t="s">
        <v>70</v>
      </c>
      <c r="G1" s="83" t="s">
        <v>8</v>
      </c>
      <c r="H1" s="83" t="s">
        <v>10</v>
      </c>
      <c r="I1" s="83" t="s">
        <v>5</v>
      </c>
      <c r="J1" s="83" t="s">
        <v>14</v>
      </c>
      <c r="K1" s="83" t="s">
        <v>4</v>
      </c>
      <c r="L1" s="83" t="s">
        <v>75</v>
      </c>
      <c r="M1" s="83" t="s">
        <v>36</v>
      </c>
      <c r="N1" s="83" t="s">
        <v>102</v>
      </c>
      <c r="O1" s="83" t="s">
        <v>13</v>
      </c>
      <c r="P1" s="83" t="s">
        <v>37</v>
      </c>
      <c r="Q1" s="83" t="s">
        <v>52</v>
      </c>
      <c r="R1" s="83" t="s">
        <v>102</v>
      </c>
      <c r="S1" s="84" t="s">
        <v>18</v>
      </c>
      <c r="T1" s="83" t="s">
        <v>72</v>
      </c>
      <c r="U1" s="83" t="s">
        <v>34</v>
      </c>
      <c r="V1" s="83" t="s">
        <v>38</v>
      </c>
      <c r="W1" s="85" t="s">
        <v>39</v>
      </c>
      <c r="X1" s="84" t="s">
        <v>40</v>
      </c>
      <c r="Y1" s="83" t="s">
        <v>73</v>
      </c>
      <c r="Z1" s="83" t="s">
        <v>22</v>
      </c>
      <c r="AA1" s="83" t="s">
        <v>41</v>
      </c>
      <c r="AB1" s="83" t="s">
        <v>42</v>
      </c>
      <c r="AC1" s="114"/>
    </row>
    <row r="2">
      <c r="A2" s="110">
        <v>42492.0</v>
      </c>
      <c r="B2" s="83" t="s">
        <v>43</v>
      </c>
      <c r="C2" s="83"/>
      <c r="D2" s="83"/>
      <c r="E2" s="83"/>
      <c r="S2" s="92" t="str">
        <f t="shared" ref="S2:S8" si="1">SUM(C2:R2)</f>
        <v>0</v>
      </c>
      <c r="U2" s="83"/>
      <c r="V2" s="83"/>
      <c r="W2" s="111"/>
      <c r="X2" s="92"/>
      <c r="Z2" s="83"/>
      <c r="AA2" t="str">
        <f t="shared" ref="AA2:AA3" si="2">V2-Z2*0.8</f>
        <v>0</v>
      </c>
      <c r="AB2" s="83"/>
      <c r="AC2" s="114"/>
    </row>
    <row r="3">
      <c r="A3" s="110">
        <v>42493.0</v>
      </c>
      <c r="B3" s="83" t="s">
        <v>44</v>
      </c>
      <c r="C3" s="83"/>
      <c r="D3" s="83"/>
      <c r="F3" s="83"/>
      <c r="G3" s="83"/>
      <c r="I3" s="83"/>
      <c r="J3" s="83"/>
      <c r="K3" s="83"/>
      <c r="P3" s="83"/>
      <c r="S3" s="92" t="str">
        <f t="shared" si="1"/>
        <v>0</v>
      </c>
      <c r="U3" s="83"/>
      <c r="V3" s="83"/>
      <c r="W3" s="111"/>
      <c r="X3" s="92"/>
      <c r="Z3" s="83"/>
      <c r="AA3" t="str">
        <f t="shared" si="2"/>
        <v>0</v>
      </c>
      <c r="AB3" s="83"/>
      <c r="AC3" s="114"/>
    </row>
    <row r="4">
      <c r="A4" s="110">
        <v>42494.0</v>
      </c>
      <c r="B4" s="83" t="s">
        <v>45</v>
      </c>
      <c r="S4" s="92" t="str">
        <f t="shared" si="1"/>
        <v>0</v>
      </c>
      <c r="W4" s="112"/>
      <c r="X4" s="92"/>
      <c r="Z4" s="83"/>
      <c r="AA4" t="str">
        <f>V6-Z4*0.8</f>
        <v>0</v>
      </c>
      <c r="AB4" s="83"/>
      <c r="AC4" s="114"/>
    </row>
    <row r="5">
      <c r="A5" s="110">
        <v>42495.0</v>
      </c>
      <c r="B5" s="83" t="s">
        <v>46</v>
      </c>
      <c r="C5" s="83"/>
      <c r="D5" s="83"/>
      <c r="E5" s="83"/>
      <c r="F5" s="83"/>
      <c r="G5" s="83"/>
      <c r="H5" s="83"/>
      <c r="I5" s="83"/>
      <c r="J5" s="83"/>
      <c r="K5" s="83"/>
      <c r="L5" s="83"/>
      <c r="N5" s="83"/>
      <c r="P5" s="83"/>
      <c r="R5" s="83"/>
      <c r="S5" s="92" t="str">
        <f t="shared" si="1"/>
        <v>0</v>
      </c>
      <c r="U5" s="83"/>
      <c r="V5" s="83"/>
      <c r="W5" s="112"/>
      <c r="X5" s="92" t="str">
        <f t="shared" ref="X5:X7" si="3">U5+V5</f>
        <v>0</v>
      </c>
      <c r="Y5" t="str">
        <f t="shared" ref="Y5:Y7" si="4">X5-S5</f>
        <v>0</v>
      </c>
      <c r="Z5" s="83"/>
      <c r="AA5" t="str">
        <f t="shared" ref="AA5:AA8" si="5">V5-Z5*0.8</f>
        <v>0</v>
      </c>
      <c r="AB5" s="83"/>
      <c r="AC5" s="114"/>
    </row>
    <row r="6">
      <c r="A6" s="110">
        <v>42496.0</v>
      </c>
      <c r="B6" s="83" t="s">
        <v>47</v>
      </c>
      <c r="C6" s="83"/>
      <c r="D6" s="83"/>
      <c r="E6" s="83"/>
      <c r="F6" s="83"/>
      <c r="G6" s="83"/>
      <c r="H6" s="83"/>
      <c r="I6" s="83"/>
      <c r="K6" s="83"/>
      <c r="L6" s="83"/>
      <c r="P6" s="83"/>
      <c r="S6" s="92" t="str">
        <f t="shared" si="1"/>
        <v>0</v>
      </c>
      <c r="T6" s="83"/>
      <c r="U6" s="83"/>
      <c r="V6" s="83"/>
      <c r="W6" s="112"/>
      <c r="X6" s="92" t="str">
        <f t="shared" si="3"/>
        <v>0</v>
      </c>
      <c r="Y6" t="str">
        <f t="shared" si="4"/>
        <v>0</v>
      </c>
      <c r="Z6" s="83"/>
      <c r="AA6" t="str">
        <f t="shared" si="5"/>
        <v>0</v>
      </c>
      <c r="AB6" s="83"/>
      <c r="AC6" s="114"/>
    </row>
    <row r="7">
      <c r="A7" s="110">
        <v>42497.0</v>
      </c>
      <c r="B7" s="83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  <c r="P7" s="83"/>
      <c r="S7" s="92" t="str">
        <f t="shared" si="1"/>
        <v>0</v>
      </c>
      <c r="U7" s="83"/>
      <c r="V7" s="83"/>
      <c r="W7" s="112"/>
      <c r="X7" s="92" t="str">
        <f t="shared" si="3"/>
        <v>0</v>
      </c>
      <c r="Y7" t="str">
        <f t="shared" si="4"/>
        <v>0</v>
      </c>
      <c r="Z7" s="83"/>
      <c r="AA7" t="str">
        <f t="shared" si="5"/>
        <v>0</v>
      </c>
      <c r="AB7" s="83"/>
      <c r="AC7" s="114"/>
    </row>
    <row r="8">
      <c r="A8" s="110">
        <v>42498.0</v>
      </c>
      <c r="B8" s="83" t="s">
        <v>49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S8" s="92" t="str">
        <f t="shared" si="1"/>
        <v>0</v>
      </c>
      <c r="U8" s="83"/>
      <c r="V8" s="83"/>
      <c r="W8" s="112"/>
      <c r="X8" s="92"/>
      <c r="Z8" s="83"/>
      <c r="AA8" t="str">
        <f t="shared" si="5"/>
        <v>0</v>
      </c>
      <c r="AB8" s="83"/>
      <c r="AC8" s="114"/>
    </row>
    <row r="9">
      <c r="S9" t="str">
        <f>SUM(S2:S8)</f>
        <v>0</v>
      </c>
      <c r="W9" s="93"/>
      <c r="AC9" s="114"/>
    </row>
    <row r="10">
      <c r="W10" s="93"/>
      <c r="AB10" s="83"/>
      <c r="AC10" s="114"/>
    </row>
    <row r="11">
      <c r="A11" s="83"/>
      <c r="B11" s="83"/>
      <c r="W11" s="93"/>
      <c r="AC11" s="114"/>
    </row>
    <row r="12">
      <c r="L12" s="83"/>
      <c r="W12" s="93"/>
      <c r="AC12" s="114"/>
    </row>
    <row r="13">
      <c r="A13" s="133"/>
      <c r="B13" s="133"/>
      <c r="C13" s="115"/>
      <c r="D13" s="115"/>
      <c r="E13" s="115"/>
      <c r="F13" s="115"/>
      <c r="G13" s="115"/>
      <c r="H13" s="115"/>
      <c r="I13" s="115"/>
      <c r="J13" s="115"/>
      <c r="K13" s="115"/>
      <c r="L13" s="114"/>
      <c r="M13" s="114"/>
      <c r="N13" s="114"/>
      <c r="O13" s="114"/>
      <c r="P13" s="114"/>
      <c r="Q13" s="114"/>
      <c r="R13" s="115"/>
      <c r="S13" s="115"/>
      <c r="T13" s="115"/>
      <c r="U13" s="114"/>
      <c r="V13" s="114"/>
      <c r="W13" s="114"/>
      <c r="X13" s="114"/>
      <c r="Y13" s="114"/>
      <c r="Z13" s="114"/>
      <c r="AA13" s="114"/>
      <c r="AB13" s="114"/>
      <c r="AC13" s="114"/>
    </row>
    <row r="15">
      <c r="A15" s="144" t="s">
        <v>1</v>
      </c>
      <c r="B15" s="145" t="s">
        <v>79</v>
      </c>
      <c r="C15" s="146" t="s">
        <v>70</v>
      </c>
      <c r="D15" s="139"/>
      <c r="E15" s="140"/>
      <c r="F15" s="146" t="s">
        <v>80</v>
      </c>
      <c r="G15" s="139"/>
      <c r="H15" s="140"/>
      <c r="I15" s="181" t="s">
        <v>7</v>
      </c>
      <c r="J15" s="139"/>
      <c r="K15" s="140"/>
      <c r="L15" s="146" t="s">
        <v>4</v>
      </c>
      <c r="M15" s="139"/>
      <c r="N15" s="140"/>
      <c r="O15" s="146" t="s">
        <v>11</v>
      </c>
      <c r="P15" s="139"/>
      <c r="Q15" s="140"/>
      <c r="R15" s="146" t="s">
        <v>5</v>
      </c>
      <c r="S15" s="139"/>
      <c r="T15" s="140"/>
      <c r="U15" s="146" t="s">
        <v>30</v>
      </c>
      <c r="V15" s="139"/>
      <c r="W15" s="140"/>
      <c r="X15" s="181" t="s">
        <v>10</v>
      </c>
      <c r="Y15" s="139"/>
      <c r="Z15" s="140"/>
      <c r="AA15" s="146" t="s">
        <v>102</v>
      </c>
      <c r="AB15" s="139"/>
      <c r="AC15" s="140"/>
    </row>
    <row r="16">
      <c r="A16" s="15"/>
      <c r="B16" s="8"/>
      <c r="C16" s="147" t="s">
        <v>25</v>
      </c>
      <c r="D16" s="148" t="s">
        <v>21</v>
      </c>
      <c r="E16" s="149" t="s">
        <v>22</v>
      </c>
      <c r="F16" s="147" t="s">
        <v>25</v>
      </c>
      <c r="G16" s="148" t="s">
        <v>21</v>
      </c>
      <c r="H16" s="149" t="s">
        <v>22</v>
      </c>
      <c r="I16" s="147" t="s">
        <v>25</v>
      </c>
      <c r="J16" s="148" t="s">
        <v>21</v>
      </c>
      <c r="K16" s="149" t="s">
        <v>22</v>
      </c>
      <c r="L16" s="147" t="s">
        <v>25</v>
      </c>
      <c r="M16" s="148" t="s">
        <v>21</v>
      </c>
      <c r="N16" s="149" t="s">
        <v>22</v>
      </c>
      <c r="O16" s="147" t="s">
        <v>25</v>
      </c>
      <c r="P16" s="148" t="s">
        <v>21</v>
      </c>
      <c r="Q16" s="149" t="s">
        <v>22</v>
      </c>
      <c r="R16" s="147" t="s">
        <v>25</v>
      </c>
      <c r="S16" s="148" t="s">
        <v>21</v>
      </c>
      <c r="T16" s="149" t="s">
        <v>22</v>
      </c>
      <c r="U16" s="147" t="s">
        <v>25</v>
      </c>
      <c r="V16" s="148" t="s">
        <v>21</v>
      </c>
      <c r="W16" s="149" t="s">
        <v>22</v>
      </c>
      <c r="X16" s="147" t="s">
        <v>25</v>
      </c>
      <c r="Y16" s="148" t="s">
        <v>21</v>
      </c>
      <c r="Z16" s="149" t="s">
        <v>22</v>
      </c>
      <c r="AA16" s="147" t="s">
        <v>25</v>
      </c>
      <c r="AB16" s="148" t="s">
        <v>21</v>
      </c>
      <c r="AC16" s="149" t="s">
        <v>22</v>
      </c>
    </row>
    <row r="17">
      <c r="A17" s="186">
        <v>42496.0</v>
      </c>
      <c r="B17" s="18"/>
      <c r="C17" s="151"/>
      <c r="D17" s="153"/>
      <c r="E17" s="136">
        <v>9.5</v>
      </c>
      <c r="F17" s="156"/>
      <c r="G17" s="152"/>
      <c r="H17" s="136">
        <v>9.5</v>
      </c>
      <c r="I17" s="151"/>
      <c r="J17" s="153"/>
      <c r="K17" s="136">
        <v>15.0</v>
      </c>
      <c r="L17" s="156"/>
      <c r="M17" s="152"/>
      <c r="N17" s="136">
        <v>11.5</v>
      </c>
      <c r="O17" s="151"/>
      <c r="P17" s="152"/>
      <c r="Q17" s="18"/>
      <c r="R17" s="156"/>
      <c r="S17" s="152"/>
      <c r="T17" s="136">
        <v>9.5</v>
      </c>
      <c r="U17" s="151"/>
      <c r="V17" s="153"/>
      <c r="W17" s="188">
        <v>1.0</v>
      </c>
      <c r="X17" s="182"/>
      <c r="Y17" s="183"/>
      <c r="Z17" s="18"/>
      <c r="AA17" s="151"/>
      <c r="AB17" s="153"/>
      <c r="AC17" s="154"/>
    </row>
    <row r="18">
      <c r="A18" s="18"/>
      <c r="B18" s="18"/>
      <c r="C18" s="151"/>
      <c r="D18" s="153"/>
      <c r="E18" s="136">
        <v>10.0</v>
      </c>
      <c r="F18" s="151"/>
      <c r="G18" s="153"/>
      <c r="H18" s="188">
        <v>10.0</v>
      </c>
      <c r="I18" s="151"/>
      <c r="J18" s="153"/>
      <c r="K18" s="136">
        <v>15.0</v>
      </c>
      <c r="L18" s="151"/>
      <c r="M18" s="153"/>
      <c r="N18" s="154"/>
      <c r="O18" s="151"/>
      <c r="P18" s="152"/>
      <c r="Q18" s="18"/>
      <c r="R18" s="151"/>
      <c r="S18" s="152"/>
      <c r="T18" s="18"/>
      <c r="U18" s="151"/>
      <c r="V18" s="153"/>
      <c r="W18" s="18"/>
      <c r="X18" s="151"/>
      <c r="Y18" s="183"/>
      <c r="Z18" s="18"/>
      <c r="AA18" s="151"/>
      <c r="AB18" s="152"/>
      <c r="AC18" s="18"/>
    </row>
    <row r="19">
      <c r="A19" s="18"/>
      <c r="B19" s="18"/>
      <c r="C19" s="156"/>
      <c r="D19" s="152"/>
      <c r="E19" s="136">
        <v>3.3</v>
      </c>
      <c r="F19" s="156"/>
      <c r="G19" s="152"/>
      <c r="H19" s="136">
        <v>2.0</v>
      </c>
      <c r="I19" s="151"/>
      <c r="J19" s="153"/>
      <c r="K19" s="136">
        <v>36.0</v>
      </c>
      <c r="L19" s="151"/>
      <c r="M19" s="153"/>
      <c r="N19" s="154"/>
      <c r="O19" s="151"/>
      <c r="P19" s="152"/>
      <c r="Q19" s="18"/>
      <c r="R19" s="156"/>
      <c r="S19" s="152"/>
      <c r="T19" s="18"/>
      <c r="U19" s="151"/>
      <c r="V19" s="152"/>
      <c r="W19" s="18"/>
      <c r="X19" s="182"/>
      <c r="Y19" s="152"/>
      <c r="Z19" s="18"/>
      <c r="AA19" s="151"/>
      <c r="AB19" s="152"/>
      <c r="AC19" s="18"/>
    </row>
    <row r="20">
      <c r="A20" s="18"/>
      <c r="B20" s="18"/>
      <c r="C20" s="151"/>
      <c r="D20" s="152"/>
      <c r="E20" s="136">
        <v>6.0</v>
      </c>
      <c r="F20" s="151"/>
      <c r="G20" s="153"/>
      <c r="H20" s="18"/>
      <c r="I20" s="156"/>
      <c r="J20" s="152"/>
      <c r="K20" s="18"/>
      <c r="L20" s="151"/>
      <c r="M20" s="183"/>
      <c r="N20" s="18"/>
      <c r="O20" s="151"/>
      <c r="P20" s="152"/>
      <c r="Q20" s="18"/>
      <c r="R20" s="151"/>
      <c r="S20" s="156"/>
      <c r="T20" s="18"/>
      <c r="U20" s="151"/>
      <c r="V20" s="156"/>
      <c r="W20" s="18"/>
      <c r="X20" s="182"/>
      <c r="Y20" s="152"/>
      <c r="Z20" s="18"/>
      <c r="AA20" s="151"/>
      <c r="AB20" s="152"/>
      <c r="AC20" s="18"/>
    </row>
    <row r="21">
      <c r="A21" s="18"/>
      <c r="B21" s="18"/>
      <c r="C21" s="151"/>
      <c r="D21" s="153"/>
      <c r="E21" s="18"/>
      <c r="F21" s="151"/>
      <c r="G21" s="152"/>
      <c r="H21" s="18"/>
      <c r="I21" s="151"/>
      <c r="J21" s="152"/>
      <c r="K21" s="18"/>
      <c r="L21" s="151"/>
      <c r="M21" s="152"/>
      <c r="N21" s="18"/>
      <c r="O21" s="151"/>
      <c r="P21" s="152"/>
      <c r="Q21" s="18"/>
      <c r="R21" s="151"/>
      <c r="S21" s="152"/>
      <c r="T21" s="18"/>
      <c r="U21" s="151"/>
      <c r="V21" s="152"/>
      <c r="W21" s="18"/>
      <c r="X21" s="151"/>
      <c r="Y21" s="152"/>
      <c r="Z21" s="18"/>
      <c r="AA21" s="151"/>
      <c r="AB21" s="152"/>
      <c r="AC21" s="18"/>
    </row>
    <row r="22">
      <c r="A22" s="18"/>
      <c r="B22" s="18"/>
      <c r="C22" s="151"/>
      <c r="D22" s="152"/>
      <c r="E22" s="18"/>
      <c r="F22" s="151"/>
      <c r="G22" s="152"/>
      <c r="H22" s="18"/>
      <c r="I22" s="151"/>
      <c r="J22" s="152"/>
      <c r="K22" s="18"/>
      <c r="L22" s="151"/>
      <c r="M22" s="152"/>
      <c r="N22" s="18"/>
      <c r="O22" s="151"/>
      <c r="P22" s="152"/>
      <c r="Q22" s="18"/>
      <c r="R22" s="151"/>
      <c r="S22" s="152"/>
      <c r="T22" s="18"/>
      <c r="U22" s="151"/>
      <c r="V22" s="152"/>
      <c r="W22" s="18"/>
      <c r="X22" s="151"/>
      <c r="Y22" s="152"/>
      <c r="Z22" s="18"/>
      <c r="AA22" s="151"/>
      <c r="AB22" s="152"/>
      <c r="AC22" s="18"/>
    </row>
    <row r="23">
      <c r="A23" s="18"/>
      <c r="B23" s="18"/>
      <c r="C23" s="151"/>
      <c r="D23" s="152"/>
      <c r="E23" s="18"/>
      <c r="F23" s="151"/>
      <c r="G23" s="152"/>
      <c r="H23" s="18"/>
      <c r="I23" s="151"/>
      <c r="J23" s="152"/>
      <c r="K23" s="18"/>
      <c r="L23" s="151"/>
      <c r="M23" s="152"/>
      <c r="N23" s="18"/>
      <c r="O23" s="151"/>
      <c r="P23" s="152"/>
      <c r="Q23" s="18"/>
      <c r="R23" s="151"/>
      <c r="S23" s="152"/>
      <c r="T23" s="18"/>
      <c r="U23" s="151"/>
      <c r="V23" s="152"/>
      <c r="W23" s="18"/>
      <c r="X23" s="151"/>
      <c r="Y23" s="152"/>
      <c r="Z23" s="18"/>
      <c r="AA23" s="151"/>
      <c r="AB23" s="152"/>
      <c r="AC23" s="18"/>
    </row>
    <row r="24">
      <c r="A24" s="18"/>
      <c r="B24" s="18"/>
      <c r="C24" s="151"/>
      <c r="D24" s="152"/>
      <c r="E24" s="18"/>
      <c r="F24" s="151"/>
      <c r="G24" s="152"/>
      <c r="H24" s="18"/>
      <c r="I24" s="151"/>
      <c r="J24" s="152"/>
      <c r="K24" s="18"/>
      <c r="L24" s="151"/>
      <c r="M24" s="152"/>
      <c r="N24" s="18"/>
      <c r="O24" s="151"/>
      <c r="P24" s="152"/>
      <c r="Q24" s="18"/>
      <c r="R24" s="151"/>
      <c r="S24" s="152"/>
      <c r="T24" s="18"/>
      <c r="U24" s="151"/>
      <c r="V24" s="152"/>
      <c r="W24" s="18"/>
      <c r="X24" s="151"/>
      <c r="Y24" s="152"/>
      <c r="Z24" s="18"/>
      <c r="AA24" s="151"/>
      <c r="AB24" s="152"/>
      <c r="AC24" s="18"/>
    </row>
    <row r="25">
      <c r="A25" s="18"/>
      <c r="B25" s="18"/>
      <c r="C25" s="151"/>
      <c r="D25" s="152"/>
      <c r="E25" s="18"/>
      <c r="F25" s="151"/>
      <c r="G25" s="152"/>
      <c r="H25" s="18"/>
      <c r="I25" s="151"/>
      <c r="J25" s="152"/>
      <c r="K25" s="18"/>
      <c r="L25" s="151"/>
      <c r="M25" s="152"/>
      <c r="N25" s="18"/>
      <c r="O25" s="151"/>
      <c r="P25" s="152"/>
      <c r="Q25" s="18"/>
      <c r="R25" s="151"/>
      <c r="S25" s="152"/>
      <c r="T25" s="18"/>
      <c r="U25" s="151"/>
      <c r="V25" s="152"/>
      <c r="W25" s="18"/>
      <c r="X25" s="151"/>
      <c r="Y25" s="152"/>
      <c r="Z25" s="18"/>
      <c r="AA25" s="151"/>
      <c r="AB25" s="152"/>
      <c r="AC25" s="18"/>
    </row>
    <row r="26">
      <c r="A26" s="18"/>
      <c r="B26" s="18"/>
      <c r="C26" s="151"/>
      <c r="D26" s="152"/>
      <c r="E26" s="18"/>
      <c r="F26" s="151"/>
      <c r="G26" s="152"/>
      <c r="H26" s="18"/>
      <c r="I26" s="151"/>
      <c r="J26" s="152"/>
      <c r="K26" s="18"/>
      <c r="L26" s="151"/>
      <c r="M26" s="152"/>
      <c r="N26" s="18"/>
      <c r="O26" s="151"/>
      <c r="P26" s="152"/>
      <c r="Q26" s="18"/>
      <c r="R26" s="151"/>
      <c r="S26" s="152"/>
      <c r="T26" s="18"/>
      <c r="U26" s="151"/>
      <c r="V26" s="152"/>
      <c r="W26" s="18"/>
      <c r="X26" s="151"/>
      <c r="Y26" s="152"/>
      <c r="Z26" s="18"/>
      <c r="AA26" s="151"/>
      <c r="AB26" s="152"/>
      <c r="AC26" s="18"/>
    </row>
    <row r="27">
      <c r="A27" s="18"/>
      <c r="B27" s="18"/>
      <c r="C27" s="151"/>
      <c r="D27" s="152"/>
      <c r="E27" s="18"/>
      <c r="F27" s="151"/>
      <c r="G27" s="152"/>
      <c r="H27" s="18"/>
      <c r="I27" s="151"/>
      <c r="J27" s="152"/>
      <c r="K27" s="18"/>
      <c r="L27" s="151"/>
      <c r="M27" s="152"/>
      <c r="N27" s="18"/>
      <c r="O27" s="151"/>
      <c r="P27" s="152"/>
      <c r="Q27" s="18"/>
      <c r="R27" s="151"/>
      <c r="S27" s="152"/>
      <c r="T27" s="18"/>
      <c r="U27" s="151"/>
      <c r="V27" s="152"/>
      <c r="W27" s="18"/>
      <c r="X27" s="151"/>
      <c r="Y27" s="152"/>
      <c r="Z27" s="18"/>
      <c r="AA27" s="151"/>
      <c r="AB27" s="152"/>
      <c r="AC27" s="18"/>
    </row>
    <row r="28">
      <c r="A28" s="18"/>
      <c r="B28" s="18"/>
      <c r="C28" s="151"/>
      <c r="D28" s="152"/>
      <c r="E28" s="18"/>
      <c r="F28" s="151"/>
      <c r="G28" s="152"/>
      <c r="H28" s="18"/>
      <c r="I28" s="151"/>
      <c r="J28" s="152"/>
      <c r="K28" s="18"/>
      <c r="L28" s="151"/>
      <c r="M28" s="152"/>
      <c r="N28" s="18"/>
      <c r="O28" s="151"/>
      <c r="P28" s="152"/>
      <c r="Q28" s="18"/>
      <c r="R28" s="151"/>
      <c r="S28" s="152"/>
      <c r="T28" s="18"/>
      <c r="U28" s="151"/>
      <c r="V28" s="152"/>
      <c r="W28" s="18"/>
      <c r="X28" s="151"/>
      <c r="Y28" s="152"/>
      <c r="Z28" s="18"/>
      <c r="AA28" s="151"/>
      <c r="AB28" s="152"/>
      <c r="AC28" s="18"/>
    </row>
    <row r="29">
      <c r="A29" s="18"/>
      <c r="B29" s="18"/>
      <c r="C29" s="151"/>
      <c r="D29" s="152"/>
      <c r="E29" s="18"/>
      <c r="F29" s="151"/>
      <c r="G29" s="152"/>
      <c r="H29" s="18"/>
      <c r="I29" s="151"/>
      <c r="J29" s="152"/>
      <c r="K29" s="18"/>
      <c r="L29" s="151"/>
      <c r="M29" s="152"/>
      <c r="N29" s="18"/>
      <c r="O29" s="151"/>
      <c r="P29" s="152"/>
      <c r="Q29" s="18"/>
      <c r="R29" s="151"/>
      <c r="S29" s="152"/>
      <c r="T29" s="18"/>
      <c r="U29" s="151"/>
      <c r="V29" s="152"/>
      <c r="W29" s="18"/>
      <c r="X29" s="151"/>
      <c r="Y29" s="152"/>
      <c r="Z29" s="18"/>
      <c r="AA29" s="151"/>
      <c r="AB29" s="152"/>
      <c r="AC29" s="18"/>
    </row>
    <row r="30">
      <c r="A30" s="18"/>
      <c r="B30" s="18"/>
      <c r="C30" s="151"/>
      <c r="D30" s="152"/>
      <c r="E30" s="18"/>
      <c r="F30" s="151"/>
      <c r="G30" s="152"/>
      <c r="H30" s="18"/>
      <c r="I30" s="151"/>
      <c r="J30" s="152"/>
      <c r="K30" s="18"/>
      <c r="L30" s="151"/>
      <c r="M30" s="152"/>
      <c r="N30" s="18"/>
      <c r="O30" s="151"/>
      <c r="P30" s="152"/>
      <c r="Q30" s="18"/>
      <c r="R30" s="151"/>
      <c r="S30" s="152"/>
      <c r="T30" s="18"/>
      <c r="U30" s="151"/>
      <c r="V30" s="152"/>
      <c r="W30" s="18"/>
      <c r="X30" s="151"/>
      <c r="Y30" s="152"/>
      <c r="Z30" s="18"/>
      <c r="AA30" s="151"/>
      <c r="AB30" s="152"/>
      <c r="AC30" s="18"/>
    </row>
    <row r="31">
      <c r="A31" s="157" t="s">
        <v>81</v>
      </c>
      <c r="B31" s="158"/>
      <c r="C31" s="159" t="str">
        <f t="shared" ref="C31:D31" si="6">C17+C18+C19+C20+C21+C22+C23+C24+C25+C26+C27+C28+C29+C30</f>
        <v>0</v>
      </c>
      <c r="D31" s="159" t="str">
        <f t="shared" si="6"/>
        <v>0</v>
      </c>
      <c r="E31" s="159" t="str">
        <f t="shared" ref="E31:AC31" si="7">SUM(E17:E30)</f>
        <v>28.8</v>
      </c>
      <c r="F31" s="159" t="str">
        <f t="shared" si="7"/>
        <v>0</v>
      </c>
      <c r="G31" s="159" t="str">
        <f t="shared" si="7"/>
        <v>0</v>
      </c>
      <c r="H31" s="159" t="str">
        <f t="shared" si="7"/>
        <v>21.5</v>
      </c>
      <c r="I31" s="159" t="str">
        <f t="shared" si="7"/>
        <v>0</v>
      </c>
      <c r="J31" s="159" t="str">
        <f t="shared" si="7"/>
        <v>0</v>
      </c>
      <c r="K31" s="159" t="str">
        <f t="shared" si="7"/>
        <v>66</v>
      </c>
      <c r="L31" s="159" t="str">
        <f t="shared" si="7"/>
        <v>0</v>
      </c>
      <c r="M31" s="159" t="str">
        <f t="shared" si="7"/>
        <v>0</v>
      </c>
      <c r="N31" s="159" t="str">
        <f t="shared" si="7"/>
        <v>11.5</v>
      </c>
      <c r="O31" s="159" t="str">
        <f t="shared" si="7"/>
        <v>0</v>
      </c>
      <c r="P31" s="159" t="str">
        <f t="shared" si="7"/>
        <v>0</v>
      </c>
      <c r="Q31" s="159" t="str">
        <f t="shared" si="7"/>
        <v>0</v>
      </c>
      <c r="R31" s="159" t="str">
        <f t="shared" si="7"/>
        <v>0</v>
      </c>
      <c r="S31" s="159" t="str">
        <f t="shared" si="7"/>
        <v>0</v>
      </c>
      <c r="T31" s="159" t="str">
        <f t="shared" si="7"/>
        <v>9.5</v>
      </c>
      <c r="U31" s="159" t="str">
        <f t="shared" si="7"/>
        <v>0</v>
      </c>
      <c r="V31" s="159" t="str">
        <f t="shared" si="7"/>
        <v>0</v>
      </c>
      <c r="W31" s="159" t="str">
        <f t="shared" si="7"/>
        <v>1</v>
      </c>
      <c r="X31" s="159" t="str">
        <f t="shared" si="7"/>
        <v>0</v>
      </c>
      <c r="Y31" s="159" t="str">
        <f t="shared" si="7"/>
        <v>0</v>
      </c>
      <c r="Z31" s="159" t="str">
        <f t="shared" si="7"/>
        <v>0</v>
      </c>
      <c r="AA31" s="159" t="str">
        <f t="shared" si="7"/>
        <v>0</v>
      </c>
      <c r="AB31" s="159" t="str">
        <f t="shared" si="7"/>
        <v>0</v>
      </c>
      <c r="AC31" s="159" t="str">
        <f t="shared" si="7"/>
        <v>0</v>
      </c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160" t="s">
        <v>82</v>
      </c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</row>
    <row r="33">
      <c r="A33" s="161" t="s">
        <v>83</v>
      </c>
      <c r="B33" s="55"/>
      <c r="C33" s="55"/>
      <c r="D33" s="162" t="str">
        <f>SUM(C31+D31)</f>
        <v>0</v>
      </c>
      <c r="E33" s="58"/>
      <c r="F33" s="55"/>
      <c r="G33" s="162" t="str">
        <f>F31+G31</f>
        <v>0</v>
      </c>
      <c r="H33" s="58"/>
      <c r="I33" s="55"/>
      <c r="J33" s="162" t="str">
        <f>I31+J31</f>
        <v>0</v>
      </c>
      <c r="K33" s="58"/>
      <c r="L33" s="55"/>
      <c r="M33" s="162" t="str">
        <f>L31+M31</f>
        <v>0</v>
      </c>
      <c r="N33" s="58"/>
      <c r="O33" s="55"/>
      <c r="P33" s="162" t="str">
        <f>O31+P31</f>
        <v>0</v>
      </c>
      <c r="Q33" s="58"/>
      <c r="R33" s="55"/>
      <c r="S33" s="162" t="str">
        <f>R31+S31</f>
        <v>0</v>
      </c>
      <c r="T33" s="58"/>
      <c r="U33" s="55"/>
      <c r="V33" s="162" t="str">
        <f>U31+V31</f>
        <v>0</v>
      </c>
      <c r="W33" s="58"/>
      <c r="X33" s="55"/>
      <c r="Y33" s="162" t="str">
        <f>X31+Y31</f>
        <v>0</v>
      </c>
      <c r="Z33" s="58"/>
      <c r="AA33" s="55"/>
      <c r="AB33" s="162" t="str">
        <f>AA31+AB31</f>
        <v>0</v>
      </c>
      <c r="AC33" s="58"/>
    </row>
    <row r="34">
      <c r="A34" s="55"/>
      <c r="B34" s="55"/>
      <c r="C34" s="55"/>
      <c r="D34" s="55"/>
      <c r="E34" s="58"/>
      <c r="F34" s="55"/>
      <c r="G34" s="55"/>
      <c r="H34" s="58"/>
      <c r="I34" s="55"/>
      <c r="J34" s="55"/>
      <c r="K34" s="58"/>
      <c r="L34" s="55"/>
      <c r="M34" s="55"/>
      <c r="N34" s="58"/>
      <c r="O34" s="55"/>
      <c r="P34" s="55"/>
      <c r="Q34" s="58"/>
      <c r="R34" s="55"/>
      <c r="S34" s="55"/>
      <c r="T34" s="58"/>
      <c r="U34" s="55"/>
      <c r="V34" s="55"/>
      <c r="W34" s="58"/>
      <c r="X34" s="55"/>
      <c r="Y34" s="55"/>
      <c r="Z34" s="55"/>
      <c r="AA34" s="55"/>
      <c r="AB34" s="55"/>
      <c r="AC34" s="55"/>
    </row>
    <row r="35">
      <c r="A35" s="163" t="s">
        <v>84</v>
      </c>
      <c r="B35" s="55"/>
      <c r="C35" s="55"/>
      <c r="D35" s="55"/>
      <c r="E35" s="164" t="str">
        <f>E31*0.8</f>
        <v>23.04</v>
      </c>
      <c r="F35" s="55"/>
      <c r="G35" s="55"/>
      <c r="H35" s="164" t="str">
        <f>H31*0.8</f>
        <v>17.2</v>
      </c>
      <c r="I35" s="55"/>
      <c r="J35" s="55"/>
      <c r="K35" s="164" t="str">
        <f>K31*0.8</f>
        <v>52.8</v>
      </c>
      <c r="L35" s="55"/>
      <c r="M35" s="55"/>
      <c r="N35" s="164" t="str">
        <f>N31*0.8</f>
        <v>9.2</v>
      </c>
      <c r="O35" s="55"/>
      <c r="P35" s="55"/>
      <c r="Q35" s="164" t="str">
        <f>Q31*0.8</f>
        <v>0</v>
      </c>
      <c r="R35" s="55"/>
      <c r="S35" s="55"/>
      <c r="T35" s="164" t="str">
        <f>T31*0.8</f>
        <v>7.6</v>
      </c>
      <c r="U35" s="55"/>
      <c r="V35" s="55"/>
      <c r="W35" s="164" t="str">
        <f>W31*0.8</f>
        <v>0.8</v>
      </c>
      <c r="X35" s="55"/>
      <c r="Y35" s="55"/>
      <c r="Z35" s="164" t="str">
        <f>Z31*0.8</f>
        <v>0</v>
      </c>
      <c r="AA35" s="55"/>
      <c r="AB35" s="55"/>
      <c r="AC35" s="164" t="str">
        <f>AC31*0.8</f>
        <v>0</v>
      </c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>
      <c r="A37" s="165" t="s">
        <v>85</v>
      </c>
      <c r="B37" s="166" t="str">
        <f>C31+F31+I31+L31+O31+R31+U31+X31</f>
        <v>0</v>
      </c>
      <c r="C37" s="29"/>
      <c r="D37" s="165" t="s">
        <v>86</v>
      </c>
      <c r="E37" s="29"/>
      <c r="F37" s="166" t="str">
        <f>B37-E35-H35-K35-N35-Q35-T35-W35-Z35</f>
        <v>-110.64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>
      <c r="A38" s="165" t="s">
        <v>87</v>
      </c>
      <c r="B38" s="166" t="str">
        <f>D31+G31+J31+M31+P31+S31+V31+Y31</f>
        <v>0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>
      <c r="A39" s="165" t="s">
        <v>88</v>
      </c>
      <c r="B39" s="166" t="str">
        <f>E31+H31+K31+N31+Q31+T31+W31+Z31</f>
        <v>138.3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>
      <c r="A41" s="184" t="s">
        <v>103</v>
      </c>
      <c r="B41" s="185">
        <v>73.0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>
      <c r="A42" s="87" t="s">
        <v>104</v>
      </c>
      <c r="B42" s="88" t="str">
        <f>B37-B41</f>
        <v>-73</v>
      </c>
    </row>
    <row r="48">
      <c r="A48" s="144" t="s">
        <v>1</v>
      </c>
      <c r="B48" s="145" t="s">
        <v>79</v>
      </c>
      <c r="C48" s="146" t="s">
        <v>70</v>
      </c>
      <c r="D48" s="139"/>
      <c r="E48" s="140"/>
      <c r="F48" s="146" t="s">
        <v>80</v>
      </c>
      <c r="G48" s="139"/>
      <c r="H48" s="140"/>
      <c r="I48" s="181" t="s">
        <v>7</v>
      </c>
      <c r="J48" s="139"/>
      <c r="K48" s="140"/>
      <c r="L48" s="146" t="s">
        <v>4</v>
      </c>
      <c r="M48" s="139"/>
      <c r="N48" s="140"/>
      <c r="O48" s="146" t="s">
        <v>11</v>
      </c>
      <c r="P48" s="139"/>
      <c r="Q48" s="140"/>
      <c r="R48" s="146" t="s">
        <v>5</v>
      </c>
      <c r="S48" s="139"/>
      <c r="T48" s="140"/>
      <c r="U48" s="146" t="s">
        <v>30</v>
      </c>
      <c r="V48" s="139"/>
      <c r="W48" s="140"/>
      <c r="X48" s="181" t="s">
        <v>10</v>
      </c>
      <c r="Y48" s="139"/>
      <c r="Z48" s="140"/>
      <c r="AA48" s="146" t="s">
        <v>102</v>
      </c>
      <c r="AB48" s="139"/>
      <c r="AC48" s="140"/>
    </row>
    <row r="49">
      <c r="A49" s="15"/>
      <c r="B49" s="8"/>
      <c r="C49" s="147" t="s">
        <v>25</v>
      </c>
      <c r="D49" s="148" t="s">
        <v>21</v>
      </c>
      <c r="E49" s="149" t="s">
        <v>22</v>
      </c>
      <c r="F49" s="147" t="s">
        <v>25</v>
      </c>
      <c r="G49" s="148" t="s">
        <v>21</v>
      </c>
      <c r="H49" s="149" t="s">
        <v>22</v>
      </c>
      <c r="I49" s="147" t="s">
        <v>25</v>
      </c>
      <c r="J49" s="148" t="s">
        <v>21</v>
      </c>
      <c r="K49" s="149" t="s">
        <v>22</v>
      </c>
      <c r="L49" s="147" t="s">
        <v>25</v>
      </c>
      <c r="M49" s="148" t="s">
        <v>21</v>
      </c>
      <c r="N49" s="149" t="s">
        <v>22</v>
      </c>
      <c r="O49" s="147" t="s">
        <v>25</v>
      </c>
      <c r="P49" s="148" t="s">
        <v>21</v>
      </c>
      <c r="Q49" s="149" t="s">
        <v>22</v>
      </c>
      <c r="R49" s="147" t="s">
        <v>25</v>
      </c>
      <c r="S49" s="148" t="s">
        <v>21</v>
      </c>
      <c r="T49" s="149" t="s">
        <v>22</v>
      </c>
      <c r="U49" s="147" t="s">
        <v>25</v>
      </c>
      <c r="V49" s="148" t="s">
        <v>21</v>
      </c>
      <c r="W49" s="149" t="s">
        <v>22</v>
      </c>
      <c r="X49" s="147" t="s">
        <v>25</v>
      </c>
      <c r="Y49" s="148" t="s">
        <v>21</v>
      </c>
      <c r="Z49" s="149" t="s">
        <v>22</v>
      </c>
      <c r="AA49" s="147" t="s">
        <v>25</v>
      </c>
      <c r="AB49" s="148" t="s">
        <v>21</v>
      </c>
      <c r="AC49" s="149" t="s">
        <v>22</v>
      </c>
    </row>
    <row r="50">
      <c r="A50" s="186">
        <v>42497.0</v>
      </c>
      <c r="B50" s="18"/>
      <c r="C50" s="151"/>
      <c r="D50" s="153"/>
      <c r="E50" s="136">
        <v>10.0</v>
      </c>
      <c r="F50" s="156"/>
      <c r="G50" s="152"/>
      <c r="H50" s="136">
        <v>7.0</v>
      </c>
      <c r="I50" s="151"/>
      <c r="J50" s="153"/>
      <c r="K50" s="136"/>
      <c r="L50" s="156"/>
      <c r="M50" s="152"/>
      <c r="N50" s="136">
        <v>10.0</v>
      </c>
      <c r="O50" s="151"/>
      <c r="P50" s="152"/>
      <c r="Q50" s="136">
        <v>17.0</v>
      </c>
      <c r="R50" s="156"/>
      <c r="S50" s="152"/>
      <c r="T50" s="136"/>
      <c r="U50" s="151"/>
      <c r="V50" s="153"/>
      <c r="W50" s="188">
        <v>5.0</v>
      </c>
      <c r="X50" s="182"/>
      <c r="Y50" s="183"/>
      <c r="Z50" s="136">
        <v>15.0</v>
      </c>
      <c r="AA50" s="151"/>
      <c r="AB50" s="153"/>
      <c r="AC50" s="154"/>
    </row>
    <row r="51">
      <c r="A51" s="18"/>
      <c r="B51" s="18"/>
      <c r="C51" s="151"/>
      <c r="D51" s="153"/>
      <c r="E51" s="136">
        <v>13.5</v>
      </c>
      <c r="F51" s="151"/>
      <c r="G51" s="153"/>
      <c r="H51" s="188">
        <v>5.0</v>
      </c>
      <c r="I51" s="151"/>
      <c r="J51" s="153"/>
      <c r="K51" s="136"/>
      <c r="L51" s="151"/>
      <c r="M51" s="153"/>
      <c r="N51" s="188">
        <v>7.0</v>
      </c>
      <c r="O51" s="151"/>
      <c r="P51" s="152"/>
      <c r="Q51" s="136">
        <v>14.0</v>
      </c>
      <c r="R51" s="151"/>
      <c r="S51" s="152"/>
      <c r="T51" s="18"/>
      <c r="U51" s="151"/>
      <c r="V51" s="153"/>
      <c r="W51" s="136">
        <v>3.0</v>
      </c>
      <c r="X51" s="151"/>
      <c r="Y51" s="183"/>
      <c r="Z51" s="18"/>
      <c r="AA51" s="151"/>
      <c r="AB51" s="152"/>
      <c r="AC51" s="18"/>
    </row>
    <row r="52">
      <c r="A52" s="18"/>
      <c r="B52" s="18"/>
      <c r="C52" s="156"/>
      <c r="D52" s="152"/>
      <c r="E52" s="136">
        <v>6.0</v>
      </c>
      <c r="F52" s="156"/>
      <c r="G52" s="152"/>
      <c r="H52" s="136">
        <v>6.0</v>
      </c>
      <c r="I52" s="151"/>
      <c r="J52" s="153"/>
      <c r="K52" s="136"/>
      <c r="L52" s="151"/>
      <c r="M52" s="153"/>
      <c r="N52" s="188">
        <v>4.0</v>
      </c>
      <c r="O52" s="151"/>
      <c r="P52" s="152"/>
      <c r="Q52" s="18"/>
      <c r="R52" s="156"/>
      <c r="S52" s="152"/>
      <c r="T52" s="18"/>
      <c r="U52" s="151"/>
      <c r="V52" s="152"/>
      <c r="W52" s="136">
        <v>5.0</v>
      </c>
      <c r="X52" s="182"/>
      <c r="Y52" s="152"/>
      <c r="Z52" s="18"/>
      <c r="AA52" s="151"/>
      <c r="AB52" s="152"/>
      <c r="AC52" s="18"/>
    </row>
    <row r="53">
      <c r="A53" s="18"/>
      <c r="B53" s="18"/>
      <c r="C53" s="151"/>
      <c r="D53" s="152"/>
      <c r="E53" s="136"/>
      <c r="F53" s="151"/>
      <c r="G53" s="153"/>
      <c r="H53" s="18"/>
      <c r="I53" s="156"/>
      <c r="J53" s="152"/>
      <c r="K53" s="18"/>
      <c r="L53" s="151"/>
      <c r="M53" s="183"/>
      <c r="N53" s="136">
        <v>6.0</v>
      </c>
      <c r="O53" s="151"/>
      <c r="P53" s="152"/>
      <c r="Q53" s="18"/>
      <c r="R53" s="151"/>
      <c r="S53" s="156"/>
      <c r="T53" s="18"/>
      <c r="U53" s="151"/>
      <c r="V53" s="156"/>
      <c r="W53" s="136">
        <v>10.0</v>
      </c>
      <c r="X53" s="182"/>
      <c r="Y53" s="152"/>
      <c r="Z53" s="18"/>
      <c r="AA53" s="151"/>
      <c r="AB53" s="152"/>
      <c r="AC53" s="18"/>
    </row>
    <row r="54">
      <c r="A54" s="18"/>
      <c r="B54" s="18"/>
      <c r="C54" s="151"/>
      <c r="D54" s="153"/>
      <c r="E54" s="18"/>
      <c r="F54" s="151"/>
      <c r="G54" s="152"/>
      <c r="H54" s="18"/>
      <c r="I54" s="151"/>
      <c r="J54" s="152"/>
      <c r="K54" s="18"/>
      <c r="L54" s="151"/>
      <c r="M54" s="152"/>
      <c r="N54" s="18"/>
      <c r="O54" s="151"/>
      <c r="P54" s="152"/>
      <c r="Q54" s="18"/>
      <c r="R54" s="151"/>
      <c r="S54" s="152"/>
      <c r="T54" s="18"/>
      <c r="U54" s="151"/>
      <c r="V54" s="152"/>
      <c r="W54" s="136">
        <v>5.0</v>
      </c>
      <c r="X54" s="151"/>
      <c r="Y54" s="152"/>
      <c r="Z54" s="18"/>
      <c r="AA54" s="151"/>
      <c r="AB54" s="152"/>
      <c r="AC54" s="18"/>
    </row>
    <row r="55">
      <c r="A55" s="18"/>
      <c r="B55" s="18"/>
      <c r="C55" s="151"/>
      <c r="D55" s="152"/>
      <c r="E55" s="18"/>
      <c r="F55" s="151"/>
      <c r="G55" s="152"/>
      <c r="H55" s="18"/>
      <c r="I55" s="151"/>
      <c r="J55" s="152"/>
      <c r="K55" s="18"/>
      <c r="L55" s="151"/>
      <c r="M55" s="152"/>
      <c r="N55" s="18"/>
      <c r="O55" s="151"/>
      <c r="P55" s="152"/>
      <c r="Q55" s="18"/>
      <c r="R55" s="151"/>
      <c r="S55" s="152"/>
      <c r="T55" s="18"/>
      <c r="U55" s="151"/>
      <c r="V55" s="152"/>
      <c r="W55" s="18"/>
      <c r="X55" s="151"/>
      <c r="Y55" s="152"/>
      <c r="Z55" s="18"/>
      <c r="AA55" s="151"/>
      <c r="AB55" s="152"/>
      <c r="AC55" s="18"/>
    </row>
    <row r="56">
      <c r="A56" s="18"/>
      <c r="B56" s="18"/>
      <c r="C56" s="151"/>
      <c r="D56" s="152"/>
      <c r="E56" s="18"/>
      <c r="F56" s="151"/>
      <c r="G56" s="152"/>
      <c r="H56" s="18"/>
      <c r="I56" s="151"/>
      <c r="J56" s="152"/>
      <c r="K56" s="18"/>
      <c r="L56" s="151"/>
      <c r="M56" s="152"/>
      <c r="N56" s="18"/>
      <c r="O56" s="151"/>
      <c r="P56" s="152"/>
      <c r="Q56" s="18"/>
      <c r="R56" s="151"/>
      <c r="S56" s="152"/>
      <c r="T56" s="18"/>
      <c r="U56" s="151"/>
      <c r="V56" s="152"/>
      <c r="W56" s="18"/>
      <c r="X56" s="151"/>
      <c r="Y56" s="152"/>
      <c r="Z56" s="18"/>
      <c r="AA56" s="151"/>
      <c r="AB56" s="152"/>
      <c r="AC56" s="18"/>
    </row>
    <row r="57">
      <c r="A57" s="18"/>
      <c r="B57" s="18"/>
      <c r="C57" s="151"/>
      <c r="D57" s="152"/>
      <c r="E57" s="18"/>
      <c r="F57" s="151"/>
      <c r="G57" s="152"/>
      <c r="H57" s="18"/>
      <c r="I57" s="151"/>
      <c r="J57" s="152"/>
      <c r="K57" s="18"/>
      <c r="L57" s="151"/>
      <c r="M57" s="152"/>
      <c r="N57" s="18"/>
      <c r="O57" s="151"/>
      <c r="P57" s="152"/>
      <c r="Q57" s="18"/>
      <c r="R57" s="151"/>
      <c r="S57" s="152"/>
      <c r="T57" s="18"/>
      <c r="U57" s="151"/>
      <c r="V57" s="152"/>
      <c r="W57" s="18"/>
      <c r="X57" s="151"/>
      <c r="Y57" s="152"/>
      <c r="Z57" s="18"/>
      <c r="AA57" s="151"/>
      <c r="AB57" s="152"/>
      <c r="AC57" s="18"/>
    </row>
    <row r="58">
      <c r="A58" s="18"/>
      <c r="B58" s="18"/>
      <c r="C58" s="151"/>
      <c r="D58" s="152"/>
      <c r="E58" s="18"/>
      <c r="F58" s="151"/>
      <c r="G58" s="152"/>
      <c r="H58" s="18"/>
      <c r="I58" s="151"/>
      <c r="J58" s="152"/>
      <c r="K58" s="18"/>
      <c r="L58" s="151"/>
      <c r="M58" s="152"/>
      <c r="N58" s="18"/>
      <c r="O58" s="151"/>
      <c r="P58" s="152"/>
      <c r="Q58" s="18"/>
      <c r="R58" s="151"/>
      <c r="S58" s="152"/>
      <c r="T58" s="18"/>
      <c r="U58" s="151"/>
      <c r="V58" s="152"/>
      <c r="W58" s="18"/>
      <c r="X58" s="151"/>
      <c r="Y58" s="152"/>
      <c r="Z58" s="18"/>
      <c r="AA58" s="151"/>
      <c r="AB58" s="152"/>
      <c r="AC58" s="18"/>
    </row>
    <row r="59">
      <c r="A59" s="18"/>
      <c r="B59" s="18"/>
      <c r="C59" s="151"/>
      <c r="D59" s="152"/>
      <c r="E59" s="18"/>
      <c r="F59" s="151"/>
      <c r="G59" s="152"/>
      <c r="H59" s="18"/>
      <c r="I59" s="151"/>
      <c r="J59" s="152"/>
      <c r="K59" s="18"/>
      <c r="L59" s="151"/>
      <c r="M59" s="152"/>
      <c r="N59" s="18"/>
      <c r="O59" s="151"/>
      <c r="P59" s="152"/>
      <c r="Q59" s="18"/>
      <c r="R59" s="151"/>
      <c r="S59" s="152"/>
      <c r="T59" s="18"/>
      <c r="U59" s="151"/>
      <c r="V59" s="152"/>
      <c r="W59" s="18"/>
      <c r="X59" s="151"/>
      <c r="Y59" s="152"/>
      <c r="Z59" s="18"/>
      <c r="AA59" s="151"/>
      <c r="AB59" s="152"/>
      <c r="AC59" s="18"/>
    </row>
    <row r="60">
      <c r="A60" s="18"/>
      <c r="B60" s="18"/>
      <c r="C60" s="151"/>
      <c r="D60" s="152"/>
      <c r="E60" s="18"/>
      <c r="F60" s="151"/>
      <c r="G60" s="152"/>
      <c r="H60" s="18"/>
      <c r="I60" s="151"/>
      <c r="J60" s="152"/>
      <c r="K60" s="18"/>
      <c r="L60" s="151"/>
      <c r="M60" s="152"/>
      <c r="N60" s="18"/>
      <c r="O60" s="151"/>
      <c r="P60" s="152"/>
      <c r="Q60" s="18"/>
      <c r="R60" s="151"/>
      <c r="S60" s="152"/>
      <c r="T60" s="18"/>
      <c r="U60" s="151"/>
      <c r="V60" s="152"/>
      <c r="W60" s="18"/>
      <c r="X60" s="151"/>
      <c r="Y60" s="152"/>
      <c r="Z60" s="18"/>
      <c r="AA60" s="151"/>
      <c r="AB60" s="152"/>
      <c r="AC60" s="18"/>
    </row>
    <row r="61">
      <c r="A61" s="18"/>
      <c r="B61" s="18"/>
      <c r="C61" s="151"/>
      <c r="D61" s="152"/>
      <c r="E61" s="18"/>
      <c r="F61" s="151"/>
      <c r="G61" s="152"/>
      <c r="H61" s="18"/>
      <c r="I61" s="151"/>
      <c r="J61" s="152"/>
      <c r="K61" s="18"/>
      <c r="L61" s="151"/>
      <c r="M61" s="152"/>
      <c r="N61" s="18"/>
      <c r="O61" s="151"/>
      <c r="P61" s="152"/>
      <c r="Q61" s="18"/>
      <c r="R61" s="151"/>
      <c r="S61" s="152"/>
      <c r="T61" s="18"/>
      <c r="U61" s="151"/>
      <c r="V61" s="152"/>
      <c r="W61" s="18"/>
      <c r="X61" s="151"/>
      <c r="Y61" s="152"/>
      <c r="Z61" s="18"/>
      <c r="AA61" s="151"/>
      <c r="AB61" s="152"/>
      <c r="AC61" s="18"/>
    </row>
    <row r="62">
      <c r="A62" s="18"/>
      <c r="B62" s="18"/>
      <c r="C62" s="151"/>
      <c r="D62" s="152"/>
      <c r="E62" s="18"/>
      <c r="F62" s="151"/>
      <c r="G62" s="152"/>
      <c r="H62" s="18"/>
      <c r="I62" s="151"/>
      <c r="J62" s="152"/>
      <c r="K62" s="18"/>
      <c r="L62" s="151"/>
      <c r="M62" s="152"/>
      <c r="N62" s="18"/>
      <c r="O62" s="151"/>
      <c r="P62" s="152"/>
      <c r="Q62" s="18"/>
      <c r="R62" s="151"/>
      <c r="S62" s="152"/>
      <c r="T62" s="18"/>
      <c r="U62" s="151"/>
      <c r="V62" s="152"/>
      <c r="W62" s="18"/>
      <c r="X62" s="151"/>
      <c r="Y62" s="152"/>
      <c r="Z62" s="18"/>
      <c r="AA62" s="151"/>
      <c r="AB62" s="152"/>
      <c r="AC62" s="18"/>
    </row>
    <row r="63">
      <c r="A63" s="18"/>
      <c r="B63" s="18"/>
      <c r="C63" s="151"/>
      <c r="D63" s="152"/>
      <c r="E63" s="18"/>
      <c r="F63" s="151"/>
      <c r="G63" s="152"/>
      <c r="H63" s="18"/>
      <c r="I63" s="151"/>
      <c r="J63" s="152"/>
      <c r="K63" s="18"/>
      <c r="L63" s="151"/>
      <c r="M63" s="152"/>
      <c r="N63" s="18"/>
      <c r="O63" s="151"/>
      <c r="P63" s="152"/>
      <c r="Q63" s="18"/>
      <c r="R63" s="151"/>
      <c r="S63" s="152"/>
      <c r="T63" s="18"/>
      <c r="U63" s="151"/>
      <c r="V63" s="152"/>
      <c r="W63" s="18"/>
      <c r="X63" s="151"/>
      <c r="Y63" s="152"/>
      <c r="Z63" s="18"/>
      <c r="AA63" s="151"/>
      <c r="AB63" s="152"/>
      <c r="AC63" s="18"/>
    </row>
    <row r="64">
      <c r="A64" s="157" t="s">
        <v>81</v>
      </c>
      <c r="B64" s="158"/>
      <c r="C64" s="159" t="str">
        <f t="shared" ref="C64:D64" si="8">C50+C51+C52+C53+C54+C55+C56+C57+C58+C59+C60+C61+C62+C63</f>
        <v>0</v>
      </c>
      <c r="D64" s="159" t="str">
        <f t="shared" si="8"/>
        <v>0</v>
      </c>
      <c r="E64" s="159" t="str">
        <f t="shared" ref="E64:AC64" si="9">SUM(E50:E63)</f>
        <v>29.5</v>
      </c>
      <c r="F64" s="159" t="str">
        <f t="shared" si="9"/>
        <v>0</v>
      </c>
      <c r="G64" s="159" t="str">
        <f t="shared" si="9"/>
        <v>0</v>
      </c>
      <c r="H64" s="159" t="str">
        <f t="shared" si="9"/>
        <v>18</v>
      </c>
      <c r="I64" s="159" t="str">
        <f t="shared" si="9"/>
        <v>0</v>
      </c>
      <c r="J64" s="159" t="str">
        <f t="shared" si="9"/>
        <v>0</v>
      </c>
      <c r="K64" s="159" t="str">
        <f t="shared" si="9"/>
        <v>0</v>
      </c>
      <c r="L64" s="159" t="str">
        <f t="shared" si="9"/>
        <v>0</v>
      </c>
      <c r="M64" s="159" t="str">
        <f t="shared" si="9"/>
        <v>0</v>
      </c>
      <c r="N64" s="159" t="str">
        <f t="shared" si="9"/>
        <v>27</v>
      </c>
      <c r="O64" s="159" t="str">
        <f t="shared" si="9"/>
        <v>0</v>
      </c>
      <c r="P64" s="159" t="str">
        <f t="shared" si="9"/>
        <v>0</v>
      </c>
      <c r="Q64" s="159" t="str">
        <f t="shared" si="9"/>
        <v>31</v>
      </c>
      <c r="R64" s="159" t="str">
        <f t="shared" si="9"/>
        <v>0</v>
      </c>
      <c r="S64" s="159" t="str">
        <f t="shared" si="9"/>
        <v>0</v>
      </c>
      <c r="T64" s="159" t="str">
        <f t="shared" si="9"/>
        <v>0</v>
      </c>
      <c r="U64" s="159" t="str">
        <f t="shared" si="9"/>
        <v>0</v>
      </c>
      <c r="V64" s="159" t="str">
        <f t="shared" si="9"/>
        <v>0</v>
      </c>
      <c r="W64" s="159" t="str">
        <f t="shared" si="9"/>
        <v>28</v>
      </c>
      <c r="X64" s="159" t="str">
        <f t="shared" si="9"/>
        <v>0</v>
      </c>
      <c r="Y64" s="159" t="str">
        <f t="shared" si="9"/>
        <v>0</v>
      </c>
      <c r="Z64" s="159" t="str">
        <f t="shared" si="9"/>
        <v>15</v>
      </c>
      <c r="AA64" s="159" t="str">
        <f t="shared" si="9"/>
        <v>0</v>
      </c>
      <c r="AB64" s="159" t="str">
        <f t="shared" si="9"/>
        <v>0</v>
      </c>
      <c r="AC64" s="159" t="str">
        <f t="shared" si="9"/>
        <v>0</v>
      </c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160" t="s">
        <v>82</v>
      </c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</row>
    <row r="66">
      <c r="A66" s="161" t="s">
        <v>83</v>
      </c>
      <c r="B66" s="55"/>
      <c r="C66" s="55"/>
      <c r="D66" s="162" t="str">
        <f>SUM(C64+D64)</f>
        <v>0</v>
      </c>
      <c r="E66" s="58"/>
      <c r="F66" s="55"/>
      <c r="G66" s="162" t="str">
        <f>F64+G64</f>
        <v>0</v>
      </c>
      <c r="H66" s="58"/>
      <c r="I66" s="55"/>
      <c r="J66" s="162" t="str">
        <f>I64+J64</f>
        <v>0</v>
      </c>
      <c r="K66" s="58"/>
      <c r="L66" s="55"/>
      <c r="M66" s="162" t="str">
        <f>L64+M64</f>
        <v>0</v>
      </c>
      <c r="N66" s="58"/>
      <c r="O66" s="55"/>
      <c r="P66" s="162" t="str">
        <f>O64+P64</f>
        <v>0</v>
      </c>
      <c r="Q66" s="58"/>
      <c r="R66" s="55"/>
      <c r="S66" s="162" t="str">
        <f>R64+S64</f>
        <v>0</v>
      </c>
      <c r="T66" s="58"/>
      <c r="U66" s="55"/>
      <c r="V66" s="162" t="str">
        <f>U64+V64</f>
        <v>0</v>
      </c>
      <c r="W66" s="58"/>
      <c r="X66" s="55"/>
      <c r="Y66" s="162" t="str">
        <f>X64+Y64</f>
        <v>0</v>
      </c>
      <c r="Z66" s="58"/>
      <c r="AA66" s="55"/>
      <c r="AB66" s="162" t="str">
        <f>AA64+AB64</f>
        <v>0</v>
      </c>
      <c r="AC66" s="58"/>
    </row>
    <row r="67">
      <c r="A67" s="55"/>
      <c r="B67" s="55"/>
      <c r="C67" s="55"/>
      <c r="D67" s="55"/>
      <c r="E67" s="58"/>
      <c r="F67" s="55"/>
      <c r="G67" s="55"/>
      <c r="H67" s="58"/>
      <c r="I67" s="55"/>
      <c r="J67" s="55"/>
      <c r="K67" s="58"/>
      <c r="L67" s="55"/>
      <c r="M67" s="55"/>
      <c r="N67" s="58"/>
      <c r="O67" s="55"/>
      <c r="P67" s="55"/>
      <c r="Q67" s="58"/>
      <c r="R67" s="55"/>
      <c r="S67" s="55"/>
      <c r="T67" s="58"/>
      <c r="U67" s="55"/>
      <c r="V67" s="55"/>
      <c r="W67" s="58"/>
      <c r="X67" s="55"/>
      <c r="Y67" s="55"/>
      <c r="Z67" s="55"/>
      <c r="AA67" s="55"/>
      <c r="AB67" s="55"/>
      <c r="AC67" s="55"/>
    </row>
    <row r="68">
      <c r="A68" s="163" t="s">
        <v>84</v>
      </c>
      <c r="B68" s="55"/>
      <c r="C68" s="55"/>
      <c r="D68" s="55"/>
      <c r="E68" s="164" t="str">
        <f>E64*0.8</f>
        <v>23.6</v>
      </c>
      <c r="F68" s="55"/>
      <c r="G68" s="55"/>
      <c r="H68" s="164" t="str">
        <f>H64*0.8</f>
        <v>14.4</v>
      </c>
      <c r="I68" s="55"/>
      <c r="J68" s="55"/>
      <c r="K68" s="164" t="str">
        <f>K64*0.8</f>
        <v>0</v>
      </c>
      <c r="L68" s="55"/>
      <c r="M68" s="55"/>
      <c r="N68" s="164" t="str">
        <f>N64*0.8</f>
        <v>21.6</v>
      </c>
      <c r="O68" s="55"/>
      <c r="P68" s="55"/>
      <c r="Q68" s="164" t="str">
        <f>Q64*0.8</f>
        <v>24.8</v>
      </c>
      <c r="R68" s="55"/>
      <c r="S68" s="55"/>
      <c r="T68" s="164" t="str">
        <f>T64*0.8</f>
        <v>0</v>
      </c>
      <c r="U68" s="55"/>
      <c r="V68" s="55"/>
      <c r="W68" s="164" t="str">
        <f>W64*0.8</f>
        <v>22.4</v>
      </c>
      <c r="X68" s="55"/>
      <c r="Y68" s="55"/>
      <c r="Z68" s="164" t="str">
        <f>Z64*0.8</f>
        <v>12</v>
      </c>
      <c r="AA68" s="55"/>
      <c r="AB68" s="55"/>
      <c r="AC68" s="164" t="str">
        <f>AC64*0.8</f>
        <v>0</v>
      </c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>
      <c r="A70" s="165" t="s">
        <v>85</v>
      </c>
      <c r="B70" s="166" t="str">
        <f>C64+F64+I64+L64+O64+R64+U64+X64</f>
        <v>0</v>
      </c>
      <c r="C70" s="29"/>
      <c r="D70" s="165" t="s">
        <v>86</v>
      </c>
      <c r="E70" s="29"/>
      <c r="F70" s="166" t="str">
        <f>B70-E68-H68-K68-N68-Q68-T68-W68-Z68</f>
        <v>-118.8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>
      <c r="A71" s="165" t="s">
        <v>87</v>
      </c>
      <c r="B71" s="166" t="str">
        <f>D64+G64+J64+M64+P64+S64+V64+Y64</f>
        <v>0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>
      <c r="A72" s="165" t="s">
        <v>88</v>
      </c>
      <c r="B72" s="166" t="str">
        <f>E64+H64+K64+N64+Q64+T64+W64+Z64</f>
        <v>148.5</v>
      </c>
      <c r="C72" s="29" t="str">
        <f>B72-8-15</f>
        <v>125.5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>
      <c r="A74" s="184" t="s">
        <v>103</v>
      </c>
      <c r="B74" s="185">
        <v>73.0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>
      <c r="A75" s="87" t="s">
        <v>104</v>
      </c>
      <c r="B75" s="88" t="str">
        <f>B70-B74</f>
        <v>-73</v>
      </c>
    </row>
  </sheetData>
  <mergeCells count="22">
    <mergeCell ref="F48:H48"/>
    <mergeCell ref="C48:E48"/>
    <mergeCell ref="X48:Z48"/>
    <mergeCell ref="AA48:AC48"/>
    <mergeCell ref="U48:W48"/>
    <mergeCell ref="R48:T48"/>
    <mergeCell ref="I15:K15"/>
    <mergeCell ref="L15:N15"/>
    <mergeCell ref="O15:Q15"/>
    <mergeCell ref="F15:H15"/>
    <mergeCell ref="X15:Z15"/>
    <mergeCell ref="AA15:AC15"/>
    <mergeCell ref="U15:W15"/>
    <mergeCell ref="R15:T15"/>
    <mergeCell ref="A15:A16"/>
    <mergeCell ref="A48:A49"/>
    <mergeCell ref="B48:B49"/>
    <mergeCell ref="B15:B16"/>
    <mergeCell ref="I48:K48"/>
    <mergeCell ref="L48:N48"/>
    <mergeCell ref="O48:Q48"/>
    <mergeCell ref="C15:E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29"/>
    <col customWidth="1" min="2" max="2" width="10.71"/>
    <col customWidth="1" min="3" max="3" width="5.57"/>
    <col customWidth="1" min="4" max="4" width="6.71"/>
    <col customWidth="1" min="5" max="5" width="6.0"/>
    <col customWidth="1" min="6" max="7" width="7.86"/>
    <col customWidth="1" min="8" max="8" width="6.14"/>
    <col customWidth="1" min="9" max="9" width="7.57"/>
    <col customWidth="1" min="10" max="10" width="5.29"/>
    <col customWidth="1" min="11" max="11" width="7.0"/>
    <col customWidth="1" min="12" max="12" width="5.29"/>
    <col customWidth="1" min="13" max="13" width="8.29"/>
    <col customWidth="1" min="14" max="14" width="5.71"/>
    <col customWidth="1" min="15" max="15" width="4.14"/>
    <col customWidth="1" min="16" max="16" width="11.57"/>
    <col customWidth="1" min="20" max="20" width="6.0"/>
    <col customWidth="1" min="21" max="21" width="5.71"/>
  </cols>
  <sheetData>
    <row r="1">
      <c r="C1" s="83" t="s">
        <v>6</v>
      </c>
      <c r="D1" s="83" t="s">
        <v>7</v>
      </c>
      <c r="E1" s="83" t="s">
        <v>11</v>
      </c>
      <c r="F1" s="83" t="s">
        <v>8</v>
      </c>
      <c r="G1" s="83" t="s">
        <v>35</v>
      </c>
      <c r="H1" s="83" t="s">
        <v>10</v>
      </c>
      <c r="I1" s="83" t="s">
        <v>5</v>
      </c>
      <c r="J1" s="83" t="s">
        <v>14</v>
      </c>
      <c r="K1" s="83" t="s">
        <v>4</v>
      </c>
      <c r="L1" s="83" t="s">
        <v>9</v>
      </c>
      <c r="M1" s="83" t="s">
        <v>36</v>
      </c>
      <c r="N1" s="83" t="s">
        <v>12</v>
      </c>
      <c r="O1" s="83" t="s">
        <v>13</v>
      </c>
      <c r="P1" s="83" t="s">
        <v>37</v>
      </c>
      <c r="R1" s="84" t="s">
        <v>18</v>
      </c>
      <c r="T1" s="83" t="s">
        <v>34</v>
      </c>
      <c r="U1" s="83" t="s">
        <v>38</v>
      </c>
      <c r="V1" s="85" t="s">
        <v>39</v>
      </c>
      <c r="W1" s="84" t="s">
        <v>40</v>
      </c>
      <c r="X1" s="94" t="s">
        <v>51</v>
      </c>
      <c r="Y1" s="83" t="s">
        <v>22</v>
      </c>
      <c r="Z1" s="83" t="s">
        <v>41</v>
      </c>
      <c r="AA1" s="83" t="s">
        <v>42</v>
      </c>
    </row>
    <row r="2">
      <c r="A2" s="95">
        <v>42457.0</v>
      </c>
      <c r="B2" s="96" t="s">
        <v>43</v>
      </c>
      <c r="C2" s="96"/>
      <c r="D2" s="96">
        <v>247.5</v>
      </c>
      <c r="E2" s="96">
        <v>69.3</v>
      </c>
      <c r="F2" s="96"/>
      <c r="G2" s="96">
        <v>88.9</v>
      </c>
      <c r="H2" s="97"/>
      <c r="I2" s="97"/>
      <c r="J2" s="97"/>
      <c r="K2" s="97"/>
      <c r="L2" s="97"/>
      <c r="M2" s="97"/>
      <c r="N2" s="97"/>
      <c r="O2" s="97"/>
      <c r="P2" s="97"/>
      <c r="Q2" s="97"/>
      <c r="R2" s="98" t="str">
        <f t="shared" ref="R2:R8" si="1">SUM(C2:Q2)</f>
        <v>405.7</v>
      </c>
      <c r="S2" s="97"/>
      <c r="T2" s="96">
        <v>405.0</v>
      </c>
      <c r="U2" s="96">
        <v>14.4</v>
      </c>
      <c r="V2" s="99"/>
      <c r="W2" s="98" t="str">
        <f t="shared" ref="W2:W3" si="2">T2+U2</f>
        <v>419.4</v>
      </c>
      <c r="X2" s="97" t="str">
        <f t="shared" ref="X2:X8" si="3">W2-R2</f>
        <v>13.7</v>
      </c>
      <c r="Y2" s="96">
        <v>51.5</v>
      </c>
      <c r="Z2" s="97" t="str">
        <f t="shared" ref="Z2:Z8" si="4">U2-Y2*0.8</f>
        <v>-26.8</v>
      </c>
      <c r="AA2" s="96">
        <v>-28.0</v>
      </c>
      <c r="AB2" s="97"/>
    </row>
    <row r="3">
      <c r="A3" s="100">
        <v>42458.0</v>
      </c>
      <c r="B3" s="101" t="s">
        <v>44</v>
      </c>
      <c r="C3" s="101"/>
      <c r="D3" s="101">
        <v>268.0</v>
      </c>
      <c r="E3" s="101"/>
      <c r="F3" s="101"/>
      <c r="G3" s="101"/>
      <c r="H3" s="101"/>
      <c r="I3" s="101">
        <v>179.1</v>
      </c>
      <c r="J3" s="101"/>
      <c r="K3" s="101">
        <v>149.6</v>
      </c>
      <c r="L3" s="101"/>
      <c r="M3" s="101"/>
      <c r="N3" s="101"/>
      <c r="O3" s="101"/>
      <c r="P3" s="101"/>
      <c r="Q3" s="102"/>
      <c r="R3" s="103" t="str">
        <f t="shared" si="1"/>
        <v>596.7</v>
      </c>
      <c r="S3" s="102"/>
      <c r="T3" s="101">
        <v>458.0</v>
      </c>
      <c r="U3" s="101">
        <v>158.0</v>
      </c>
      <c r="V3" s="93"/>
      <c r="W3" s="103" t="str">
        <f t="shared" si="2"/>
        <v>616</v>
      </c>
      <c r="X3" s="102" t="str">
        <f t="shared" si="3"/>
        <v>19.3</v>
      </c>
      <c r="Y3" s="101">
        <v>57.0</v>
      </c>
      <c r="Z3" s="102" t="str">
        <f t="shared" si="4"/>
        <v>112.4</v>
      </c>
      <c r="AA3" s="101">
        <v>112.0</v>
      </c>
      <c r="AB3" s="102"/>
    </row>
    <row r="4">
      <c r="A4" s="95">
        <v>42459.0</v>
      </c>
      <c r="B4" s="96" t="s">
        <v>45</v>
      </c>
      <c r="C4" s="97"/>
      <c r="D4" s="96">
        <v>224.6</v>
      </c>
      <c r="E4" s="96">
        <v>198.9</v>
      </c>
      <c r="F4" s="96"/>
      <c r="G4" s="96">
        <v>80.1</v>
      </c>
      <c r="H4" s="96">
        <v>336.0</v>
      </c>
      <c r="I4" s="96">
        <v>31.5</v>
      </c>
      <c r="J4" s="97"/>
      <c r="K4" s="96">
        <v>237.5</v>
      </c>
      <c r="L4" s="97"/>
      <c r="M4" s="97"/>
      <c r="N4" s="97"/>
      <c r="O4" s="97"/>
      <c r="P4" s="96">
        <v>150.0</v>
      </c>
      <c r="Q4" s="97"/>
      <c r="R4" s="98" t="str">
        <f t="shared" si="1"/>
        <v>1258.6</v>
      </c>
      <c r="S4" s="97"/>
      <c r="T4" s="96">
        <v>1117.94</v>
      </c>
      <c r="U4" s="96">
        <v>158.6</v>
      </c>
      <c r="V4" s="104"/>
      <c r="W4" s="98" t="str">
        <f t="shared" ref="W4:W8" si="5">T4+U4+V4</f>
        <v>1276.54</v>
      </c>
      <c r="X4" s="97" t="str">
        <f t="shared" si="3"/>
        <v>17.94</v>
      </c>
      <c r="Y4" s="96">
        <v>43.96</v>
      </c>
      <c r="Z4" s="97" t="str">
        <f t="shared" si="4"/>
        <v>123.432</v>
      </c>
      <c r="AA4" s="96">
        <v>124.0</v>
      </c>
      <c r="AB4" s="97"/>
    </row>
    <row r="5">
      <c r="A5" s="95">
        <v>42460.0</v>
      </c>
      <c r="B5" s="96" t="s">
        <v>46</v>
      </c>
      <c r="C5" s="96">
        <v>89.9</v>
      </c>
      <c r="D5" s="96">
        <v>117.9</v>
      </c>
      <c r="E5" s="97"/>
      <c r="F5" s="97"/>
      <c r="G5" s="97"/>
      <c r="H5" s="96">
        <v>88.0</v>
      </c>
      <c r="I5" s="96">
        <v>100.0</v>
      </c>
      <c r="J5" s="96"/>
      <c r="K5" s="96">
        <v>238.0</v>
      </c>
      <c r="L5" s="97"/>
      <c r="M5" s="97"/>
      <c r="N5" s="97"/>
      <c r="O5" s="96">
        <v>92.7</v>
      </c>
      <c r="P5" s="96"/>
      <c r="Q5" s="97"/>
      <c r="R5" s="98" t="str">
        <f t="shared" si="1"/>
        <v>726.5</v>
      </c>
      <c r="S5" s="97"/>
      <c r="T5" s="96">
        <v>601.6</v>
      </c>
      <c r="U5" s="96">
        <v>112.0</v>
      </c>
      <c r="V5" s="104">
        <v>16.0</v>
      </c>
      <c r="W5" s="98" t="str">
        <f t="shared" si="5"/>
        <v>729.6</v>
      </c>
      <c r="X5" s="97" t="str">
        <f t="shared" si="3"/>
        <v>3.1</v>
      </c>
      <c r="Y5" s="96">
        <v>51.9</v>
      </c>
      <c r="Z5" s="97" t="str">
        <f t="shared" si="4"/>
        <v>70.48</v>
      </c>
      <c r="AA5" s="96">
        <v>70.0</v>
      </c>
      <c r="AB5" s="97"/>
    </row>
    <row r="6">
      <c r="A6" s="100">
        <v>42461.0</v>
      </c>
      <c r="B6" s="101" t="s">
        <v>47</v>
      </c>
      <c r="C6" s="101">
        <v>149.1</v>
      </c>
      <c r="D6" s="101">
        <v>405.9</v>
      </c>
      <c r="E6" s="102"/>
      <c r="F6" s="101"/>
      <c r="G6" s="101"/>
      <c r="H6" s="101">
        <v>460.0</v>
      </c>
      <c r="I6" s="101">
        <v>204.2</v>
      </c>
      <c r="J6" s="102"/>
      <c r="K6" s="101">
        <v>257.3</v>
      </c>
      <c r="L6" s="102"/>
      <c r="M6" s="102"/>
      <c r="N6" s="102"/>
      <c r="O6" s="101">
        <v>65.7</v>
      </c>
      <c r="P6" s="102"/>
      <c r="Q6" s="102"/>
      <c r="R6" s="103" t="str">
        <f t="shared" si="1"/>
        <v>1542.2</v>
      </c>
      <c r="S6" s="102"/>
      <c r="T6" s="101">
        <v>1241.4</v>
      </c>
      <c r="U6" s="101">
        <v>316.0</v>
      </c>
      <c r="V6" s="85"/>
      <c r="W6" s="103" t="str">
        <f t="shared" si="5"/>
        <v>1557.4</v>
      </c>
      <c r="X6" s="102" t="str">
        <f t="shared" si="3"/>
        <v>15.2</v>
      </c>
      <c r="Y6" s="101">
        <v>92.0</v>
      </c>
      <c r="Z6" s="102" t="str">
        <f t="shared" si="4"/>
        <v>242.4</v>
      </c>
      <c r="AA6" s="101">
        <v>242.0</v>
      </c>
      <c r="AB6" s="102"/>
    </row>
    <row r="7">
      <c r="A7" s="105">
        <v>42462.0</v>
      </c>
      <c r="B7" s="106" t="s">
        <v>48</v>
      </c>
      <c r="C7" s="106">
        <v>218.5</v>
      </c>
      <c r="D7" s="106">
        <v>156.7</v>
      </c>
      <c r="E7" s="106">
        <v>316.0</v>
      </c>
      <c r="F7" s="106">
        <v>255.7</v>
      </c>
      <c r="G7" s="106"/>
      <c r="H7" s="106">
        <v>311.0</v>
      </c>
      <c r="I7" s="106">
        <v>198.0</v>
      </c>
      <c r="J7" s="106"/>
      <c r="K7" s="106">
        <v>336.0</v>
      </c>
      <c r="L7" s="107"/>
      <c r="M7" s="107"/>
      <c r="N7" s="107"/>
      <c r="O7" s="107"/>
      <c r="P7" s="106">
        <v>100.0</v>
      </c>
      <c r="Q7" s="107"/>
      <c r="R7" s="108" t="str">
        <f t="shared" si="1"/>
        <v>1891.9</v>
      </c>
      <c r="S7" s="107"/>
      <c r="T7" s="106">
        <v>1858.4</v>
      </c>
      <c r="U7" s="106"/>
      <c r="V7" s="109"/>
      <c r="W7" s="108" t="str">
        <f t="shared" si="5"/>
        <v>1858.4</v>
      </c>
      <c r="X7" s="107" t="str">
        <f t="shared" si="3"/>
        <v>-33.5</v>
      </c>
      <c r="Y7" s="106"/>
      <c r="Z7" s="107" t="str">
        <f t="shared" si="4"/>
        <v>0</v>
      </c>
      <c r="AA7" s="106"/>
      <c r="AB7" s="107"/>
    </row>
    <row r="8">
      <c r="A8" s="100">
        <v>42463.0</v>
      </c>
      <c r="B8" s="101" t="s">
        <v>49</v>
      </c>
      <c r="C8" s="101">
        <v>52.0</v>
      </c>
      <c r="D8" s="101">
        <v>108.2</v>
      </c>
      <c r="E8" s="101"/>
      <c r="F8" s="101"/>
      <c r="G8" s="101"/>
      <c r="H8" s="101"/>
      <c r="I8" s="101">
        <v>105.2</v>
      </c>
      <c r="J8" s="101">
        <v>109.5</v>
      </c>
      <c r="K8" s="101"/>
      <c r="L8" s="101"/>
      <c r="M8" s="101">
        <v>310.0</v>
      </c>
      <c r="N8" s="101"/>
      <c r="O8" s="101">
        <v>80.2</v>
      </c>
      <c r="P8" s="102"/>
      <c r="Q8" s="102"/>
      <c r="R8" s="103" t="str">
        <f t="shared" si="1"/>
        <v>765.1</v>
      </c>
      <c r="S8" s="102"/>
      <c r="T8" s="101">
        <v>585.3</v>
      </c>
      <c r="U8" s="101">
        <v>175.5</v>
      </c>
      <c r="V8" s="85"/>
      <c r="W8" s="103" t="str">
        <f t="shared" si="5"/>
        <v>760.8</v>
      </c>
      <c r="X8" s="102" t="str">
        <f t="shared" si="3"/>
        <v>-4.3</v>
      </c>
      <c r="Y8" s="101">
        <v>91.6</v>
      </c>
      <c r="Z8" s="102" t="str">
        <f t="shared" si="4"/>
        <v>102.22</v>
      </c>
      <c r="AA8" s="101">
        <v>99.0</v>
      </c>
      <c r="AB8" s="102"/>
    </row>
    <row r="9">
      <c r="R9" t="str">
        <f>SUM(R2:R8)</f>
        <v>7186.7</v>
      </c>
      <c r="V9" s="93"/>
    </row>
    <row r="10">
      <c r="C10" t="str">
        <f t="shared" ref="C10:E10" si="6">SUM(C2:C9)</f>
        <v>509.5</v>
      </c>
      <c r="D10" t="str">
        <f t="shared" si="6"/>
        <v>1528.8</v>
      </c>
      <c r="E10" t="str">
        <f t="shared" si="6"/>
        <v>584.2</v>
      </c>
      <c r="H10" t="str">
        <f t="shared" ref="H10:O10" si="7">SUM(H2:H9)</f>
        <v>1195</v>
      </c>
      <c r="I10" t="str">
        <f t="shared" si="7"/>
        <v>818</v>
      </c>
      <c r="J10" t="str">
        <f t="shared" si="7"/>
        <v>109.5</v>
      </c>
      <c r="K10" t="str">
        <f t="shared" si="7"/>
        <v>1218.4</v>
      </c>
      <c r="L10" t="str">
        <f t="shared" si="7"/>
        <v>0</v>
      </c>
      <c r="M10" t="str">
        <f t="shared" si="7"/>
        <v>310</v>
      </c>
      <c r="N10" t="str">
        <f t="shared" si="7"/>
        <v>0</v>
      </c>
      <c r="O10" t="str">
        <f t="shared" si="7"/>
        <v>238.6</v>
      </c>
      <c r="V10" s="93"/>
      <c r="AA10" t="str">
        <f>SUM(AA2:AA9)</f>
        <v>619</v>
      </c>
    </row>
    <row r="11">
      <c r="A11" s="83"/>
      <c r="B11" s="83"/>
      <c r="C11" t="str">
        <f t="shared" ref="C11:E11" si="8">C10/2</f>
        <v>254.75</v>
      </c>
      <c r="D11" t="str">
        <f t="shared" si="8"/>
        <v>764.4</v>
      </c>
      <c r="E11" t="str">
        <f t="shared" si="8"/>
        <v>292.1</v>
      </c>
      <c r="H11" t="str">
        <f t="shared" ref="H11:O11" si="9">H10/2</f>
        <v>597.5</v>
      </c>
      <c r="I11" t="str">
        <f t="shared" si="9"/>
        <v>409</v>
      </c>
      <c r="J11" t="str">
        <f t="shared" si="9"/>
        <v>54.75</v>
      </c>
      <c r="K11" t="str">
        <f t="shared" si="9"/>
        <v>609.2</v>
      </c>
      <c r="L11" t="str">
        <f t="shared" si="9"/>
        <v>0</v>
      </c>
      <c r="M11" t="str">
        <f t="shared" si="9"/>
        <v>155</v>
      </c>
      <c r="N11" t="str">
        <f t="shared" si="9"/>
        <v>0</v>
      </c>
      <c r="O11" t="str">
        <f t="shared" si="9"/>
        <v>119.3</v>
      </c>
      <c r="V11" s="93"/>
    </row>
    <row r="12">
      <c r="C12" t="str">
        <f t="shared" ref="C12:D12" si="10">C11/2</f>
        <v>127.375</v>
      </c>
      <c r="D12" t="str">
        <f t="shared" si="10"/>
        <v>382.2</v>
      </c>
      <c r="E12" t="str">
        <f>E11</f>
        <v>292.1</v>
      </c>
      <c r="H12" t="str">
        <f t="shared" ref="H12:K12" si="11">H11/2</f>
        <v>298.75</v>
      </c>
      <c r="I12" t="str">
        <f t="shared" si="11"/>
        <v>204.5</v>
      </c>
      <c r="J12" t="str">
        <f t="shared" si="11"/>
        <v>27.375</v>
      </c>
      <c r="K12" t="str">
        <f t="shared" si="11"/>
        <v>304.6</v>
      </c>
      <c r="L12" s="83">
        <v>0.0</v>
      </c>
      <c r="M12" t="str">
        <f t="shared" ref="M12:O12" si="12">M11</f>
        <v>155</v>
      </c>
      <c r="N12" t="str">
        <f t="shared" si="12"/>
        <v>0</v>
      </c>
      <c r="O12" t="str">
        <f t="shared" si="12"/>
        <v>119.3</v>
      </c>
      <c r="Q12" t="str">
        <f>SUM(C12:P12)</f>
        <v>1911.2</v>
      </c>
      <c r="V12" s="9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29"/>
    <col customWidth="1" min="2" max="2" width="10.86"/>
    <col customWidth="1" min="3" max="3" width="7.29"/>
    <col customWidth="1" min="4" max="4" width="6.43"/>
    <col customWidth="1" min="5" max="5" width="8.29"/>
    <col customWidth="1" min="6" max="6" width="12.29"/>
    <col customWidth="1" min="7" max="7" width="8.71"/>
    <col customWidth="1" min="8" max="8" width="6.86"/>
    <col customWidth="1" min="9" max="9" width="8.29"/>
    <col customWidth="1" min="10" max="10" width="5.29"/>
    <col customWidth="1" min="11" max="13" width="8.57"/>
    <col customWidth="1" min="14" max="14" width="7.29"/>
    <col customWidth="1" min="15" max="15" width="5.0"/>
    <col customWidth="1" min="16" max="16" width="8.57"/>
    <col customWidth="1" min="17" max="17" width="22.29"/>
    <col customWidth="1" min="18" max="18" width="17.0"/>
    <col customWidth="1" min="23" max="23" width="10.57"/>
    <col customWidth="1" min="24" max="24" width="5.29"/>
  </cols>
  <sheetData>
    <row r="1">
      <c r="C1" s="83" t="s">
        <v>6</v>
      </c>
      <c r="D1" s="83" t="s">
        <v>7</v>
      </c>
      <c r="E1" s="83" t="s">
        <v>11</v>
      </c>
      <c r="F1" s="83" t="s">
        <v>10</v>
      </c>
      <c r="G1" s="83" t="s">
        <v>5</v>
      </c>
      <c r="H1" s="83" t="s">
        <v>14</v>
      </c>
      <c r="I1" s="83" t="s">
        <v>4</v>
      </c>
      <c r="J1" s="83" t="s">
        <v>9</v>
      </c>
      <c r="K1" s="83" t="s">
        <v>36</v>
      </c>
      <c r="L1" s="83" t="s">
        <v>12</v>
      </c>
      <c r="M1" s="83" t="s">
        <v>13</v>
      </c>
      <c r="O1" s="83" t="s">
        <v>52</v>
      </c>
      <c r="Q1" s="84" t="s">
        <v>53</v>
      </c>
      <c r="R1" s="83" t="s">
        <v>54</v>
      </c>
      <c r="S1" s="83" t="s">
        <v>55</v>
      </c>
      <c r="T1" s="83" t="s">
        <v>34</v>
      </c>
      <c r="U1" s="83" t="s">
        <v>38</v>
      </c>
      <c r="V1" s="85" t="s">
        <v>39</v>
      </c>
      <c r="W1" s="84" t="s">
        <v>40</v>
      </c>
      <c r="Y1" s="83" t="s">
        <v>22</v>
      </c>
      <c r="Z1" s="83" t="s">
        <v>41</v>
      </c>
      <c r="AA1" s="83" t="s">
        <v>42</v>
      </c>
    </row>
    <row r="2">
      <c r="A2" s="110">
        <v>42464.0</v>
      </c>
      <c r="B2" s="83" t="s">
        <v>43</v>
      </c>
      <c r="C2" s="83">
        <v>76.0</v>
      </c>
      <c r="D2" s="83">
        <v>94.5</v>
      </c>
      <c r="E2" s="83">
        <v>45.9</v>
      </c>
      <c r="Q2" s="92" t="str">
        <f t="shared" ref="Q2:Q8" si="1">SUM(C2:P2)</f>
        <v>216.4</v>
      </c>
      <c r="S2" s="83"/>
      <c r="T2" s="83">
        <v>178.4</v>
      </c>
      <c r="U2" s="83">
        <v>38.0</v>
      </c>
      <c r="V2" s="111"/>
      <c r="W2" s="92" t="str">
        <f t="shared" ref="W2:W3" si="2">T2+U2</f>
        <v>216.4</v>
      </c>
      <c r="X2" t="str">
        <f t="shared" ref="X2:X8" si="3">W2-Q2-R2-S2</f>
        <v>0</v>
      </c>
      <c r="Y2" s="83">
        <v>26.1</v>
      </c>
      <c r="Z2" t="str">
        <f t="shared" ref="Z2:Z8" si="4">U2-Y2*0.8</f>
        <v>17.12</v>
      </c>
      <c r="AA2" s="83">
        <v>16.0</v>
      </c>
    </row>
    <row r="3">
      <c r="A3" s="110">
        <v>42465.0</v>
      </c>
      <c r="B3" s="83" t="s">
        <v>44</v>
      </c>
      <c r="G3" s="83">
        <v>16.0</v>
      </c>
      <c r="H3" s="83">
        <v>155.7</v>
      </c>
      <c r="I3" s="83">
        <v>16.0</v>
      </c>
      <c r="Q3" s="92" t="str">
        <f t="shared" si="1"/>
        <v>187.7</v>
      </c>
      <c r="R3" s="83">
        <v>25.0</v>
      </c>
      <c r="S3" s="83"/>
      <c r="T3" s="83">
        <v>148.7</v>
      </c>
      <c r="U3" s="83">
        <v>64.0</v>
      </c>
      <c r="V3" s="111"/>
      <c r="W3" s="92" t="str">
        <f t="shared" si="2"/>
        <v>212.7</v>
      </c>
      <c r="X3" t="str">
        <f t="shared" si="3"/>
        <v>0</v>
      </c>
      <c r="Y3" s="83">
        <v>12.5</v>
      </c>
      <c r="Z3" t="str">
        <f t="shared" si="4"/>
        <v>54</v>
      </c>
      <c r="AA3" s="83">
        <v>54.0</v>
      </c>
    </row>
    <row r="4">
      <c r="A4" s="110">
        <v>42466.0</v>
      </c>
      <c r="B4" s="83" t="s">
        <v>45</v>
      </c>
      <c r="D4" s="83">
        <v>258.0</v>
      </c>
      <c r="E4" s="83">
        <v>219.9</v>
      </c>
      <c r="F4" s="83">
        <v>279.0</v>
      </c>
      <c r="I4" s="83">
        <v>253.0</v>
      </c>
      <c r="Q4" s="92" t="str">
        <f t="shared" si="1"/>
        <v>1009.9</v>
      </c>
      <c r="S4" s="83"/>
      <c r="T4" s="83">
        <v>837.9</v>
      </c>
      <c r="U4" s="83">
        <v>156.0</v>
      </c>
      <c r="V4" s="112">
        <v>16.0</v>
      </c>
      <c r="W4" s="92" t="str">
        <f t="shared" ref="W4:W8" si="5">T4+U4+V4</f>
        <v>1009.9</v>
      </c>
      <c r="X4" t="str">
        <f t="shared" si="3"/>
        <v>0</v>
      </c>
      <c r="Y4" s="83">
        <v>34.0</v>
      </c>
      <c r="Z4" t="str">
        <f t="shared" si="4"/>
        <v>128.8</v>
      </c>
      <c r="AA4" s="83">
        <v>129.8</v>
      </c>
      <c r="AB4" s="83"/>
    </row>
    <row r="5">
      <c r="A5" s="110">
        <v>42467.0</v>
      </c>
      <c r="B5" s="83" t="s">
        <v>46</v>
      </c>
      <c r="C5" s="83">
        <v>94.5</v>
      </c>
      <c r="D5" s="83">
        <v>109.6</v>
      </c>
      <c r="E5" s="83">
        <v>63.0</v>
      </c>
      <c r="F5" s="83">
        <v>266.0</v>
      </c>
      <c r="G5" s="83">
        <v>106.8</v>
      </c>
      <c r="H5" s="83">
        <v>139.5</v>
      </c>
      <c r="I5" s="83">
        <v>166.0</v>
      </c>
      <c r="J5" s="83">
        <v>45.9</v>
      </c>
      <c r="Q5" s="92" t="str">
        <f t="shared" si="1"/>
        <v>991.3</v>
      </c>
      <c r="R5" s="83"/>
      <c r="S5" s="83">
        <v>-100.0</v>
      </c>
      <c r="T5" s="83">
        <v>802.5</v>
      </c>
      <c r="U5" t="str">
        <f>90+16*3+51</f>
        <v>189</v>
      </c>
      <c r="V5" s="112">
        <v>-100.0</v>
      </c>
      <c r="W5" s="92" t="str">
        <f t="shared" si="5"/>
        <v>891.5</v>
      </c>
      <c r="X5" t="str">
        <f t="shared" si="3"/>
        <v>0.2</v>
      </c>
      <c r="Y5" s="83">
        <v>17.0</v>
      </c>
      <c r="Z5" t="str">
        <f t="shared" si="4"/>
        <v>175.4</v>
      </c>
      <c r="AA5" s="83">
        <v>175.0</v>
      </c>
    </row>
    <row r="6">
      <c r="A6" s="110">
        <v>42468.0</v>
      </c>
      <c r="B6" s="83" t="s">
        <v>47</v>
      </c>
      <c r="C6" s="83">
        <v>207.6</v>
      </c>
      <c r="D6" s="83">
        <v>276.0</v>
      </c>
      <c r="F6" s="83">
        <v>301.0</v>
      </c>
      <c r="G6" s="83">
        <v>263.8</v>
      </c>
      <c r="I6" s="83">
        <v>298.9</v>
      </c>
      <c r="Q6" s="92" t="str">
        <f t="shared" si="1"/>
        <v>1347.3</v>
      </c>
      <c r="S6" s="83"/>
      <c r="T6" s="83">
        <v>1063.3</v>
      </c>
      <c r="U6" s="83">
        <v>270.9</v>
      </c>
      <c r="V6" s="112">
        <v>10.0</v>
      </c>
      <c r="W6" s="92" t="str">
        <f t="shared" si="5"/>
        <v>1344.2</v>
      </c>
      <c r="X6" t="str">
        <f t="shared" si="3"/>
        <v>-3.1</v>
      </c>
      <c r="Y6" s="83">
        <v>97.0</v>
      </c>
      <c r="Z6" t="str">
        <f t="shared" si="4"/>
        <v>193.3</v>
      </c>
      <c r="AA6" s="83">
        <v>192.9</v>
      </c>
    </row>
    <row r="7">
      <c r="A7" s="110">
        <v>42469.0</v>
      </c>
      <c r="B7" s="83" t="s">
        <v>48</v>
      </c>
      <c r="C7" s="83">
        <v>207.4</v>
      </c>
      <c r="D7" s="83">
        <v>156.0</v>
      </c>
      <c r="E7" s="83">
        <v>199.3</v>
      </c>
      <c r="F7" s="83">
        <v>329.0</v>
      </c>
      <c r="G7" s="83">
        <v>196.2</v>
      </c>
      <c r="H7" s="83">
        <v>70.0</v>
      </c>
      <c r="I7" s="83">
        <v>346.0</v>
      </c>
      <c r="Q7" s="92" t="str">
        <f t="shared" si="1"/>
        <v>1503.9</v>
      </c>
      <c r="S7" s="83"/>
      <c r="T7" s="83">
        <v>1240.9</v>
      </c>
      <c r="U7" s="83">
        <v>252.0</v>
      </c>
      <c r="V7" s="112">
        <v>10.0</v>
      </c>
      <c r="W7" s="92" t="str">
        <f t="shared" si="5"/>
        <v>1502.9</v>
      </c>
      <c r="X7" t="str">
        <f t="shared" si="3"/>
        <v>-1</v>
      </c>
      <c r="Y7" s="83">
        <v>87.0</v>
      </c>
      <c r="Z7" t="str">
        <f t="shared" si="4"/>
        <v>182.4</v>
      </c>
      <c r="AA7" s="83">
        <v>180.0</v>
      </c>
    </row>
    <row r="8">
      <c r="A8" s="110">
        <v>42470.0</v>
      </c>
      <c r="B8" s="83" t="s">
        <v>49</v>
      </c>
      <c r="C8" s="83">
        <v>100.0</v>
      </c>
      <c r="D8" s="83">
        <v>157.0</v>
      </c>
      <c r="E8" s="83"/>
      <c r="F8" s="83"/>
      <c r="G8" s="83"/>
      <c r="H8" s="83">
        <v>136.0</v>
      </c>
      <c r="I8" s="83"/>
      <c r="J8" s="83"/>
      <c r="K8" s="83">
        <v>245.0</v>
      </c>
      <c r="L8" s="83">
        <v>173.6</v>
      </c>
      <c r="M8" s="83">
        <v>99.0</v>
      </c>
      <c r="Q8" s="92" t="str">
        <f t="shared" si="1"/>
        <v>910.6</v>
      </c>
      <c r="R8" s="83">
        <v>150.0</v>
      </c>
      <c r="S8" s="83"/>
      <c r="T8" s="83">
        <v>850.4</v>
      </c>
      <c r="U8" s="83">
        <v>212.0</v>
      </c>
      <c r="V8" s="112"/>
      <c r="W8" s="92" t="str">
        <f t="shared" si="5"/>
        <v>1062.4</v>
      </c>
      <c r="X8" t="str">
        <f t="shared" si="3"/>
        <v>1.8</v>
      </c>
      <c r="Y8" s="83">
        <v>61.0</v>
      </c>
      <c r="Z8" t="str">
        <f t="shared" si="4"/>
        <v>163.2</v>
      </c>
      <c r="AA8" s="83">
        <v>152.0</v>
      </c>
    </row>
    <row r="9">
      <c r="Q9" s="113" t="str">
        <f t="shared" ref="Q9:W9" si="6">SUM(Q2:Q8)</f>
        <v>6167.1</v>
      </c>
      <c r="R9" t="str">
        <f t="shared" si="6"/>
        <v>175</v>
      </c>
      <c r="S9" t="str">
        <f t="shared" si="6"/>
        <v>-100</v>
      </c>
      <c r="T9" t="str">
        <f t="shared" si="6"/>
        <v>5122.1</v>
      </c>
      <c r="U9" t="str">
        <f t="shared" si="6"/>
        <v>1181.9</v>
      </c>
      <c r="V9" t="str">
        <f t="shared" si="6"/>
        <v>-64</v>
      </c>
      <c r="W9" s="113" t="str">
        <f t="shared" si="6"/>
        <v>6240</v>
      </c>
      <c r="Y9" t="str">
        <f t="shared" ref="Y9:AA9" si="7">SUM(Y2:Y8)</f>
        <v>334.6</v>
      </c>
      <c r="Z9" t="str">
        <f t="shared" si="7"/>
        <v>914.22</v>
      </c>
      <c r="AA9" t="str">
        <f t="shared" si="7"/>
        <v>899.7</v>
      </c>
    </row>
    <row r="10">
      <c r="C10" t="str">
        <f t="shared" ref="C10:M10" si="8">SUM(C2:C9)</f>
        <v>685.5</v>
      </c>
      <c r="D10" t="str">
        <f t="shared" si="8"/>
        <v>1051.1</v>
      </c>
      <c r="E10" t="str">
        <f t="shared" si="8"/>
        <v>528.1</v>
      </c>
      <c r="F10" t="str">
        <f t="shared" si="8"/>
        <v>1175</v>
      </c>
      <c r="G10" t="str">
        <f t="shared" si="8"/>
        <v>582.8</v>
      </c>
      <c r="H10" t="str">
        <f t="shared" si="8"/>
        <v>501.2</v>
      </c>
      <c r="I10" t="str">
        <f t="shared" si="8"/>
        <v>1079.9</v>
      </c>
      <c r="J10" t="str">
        <f t="shared" si="8"/>
        <v>45.9</v>
      </c>
      <c r="K10" t="str">
        <f t="shared" si="8"/>
        <v>245</v>
      </c>
      <c r="L10" t="str">
        <f t="shared" si="8"/>
        <v>173.6</v>
      </c>
      <c r="M10" t="str">
        <f t="shared" si="8"/>
        <v>99</v>
      </c>
      <c r="P10" t="str">
        <f>SUM(C10:O10)</f>
        <v>6167.1</v>
      </c>
      <c r="U10" t="str">
        <f>T9+U9</f>
        <v>6304</v>
      </c>
      <c r="V10" s="93"/>
      <c r="AA10" s="83"/>
    </row>
    <row r="11">
      <c r="A11" s="83">
        <v>296.0</v>
      </c>
      <c r="B11" s="83" t="s">
        <v>50</v>
      </c>
      <c r="C11" t="str">
        <f t="shared" ref="C11:M11" si="9">C10/2</f>
        <v>342.75</v>
      </c>
      <c r="D11" t="str">
        <f t="shared" si="9"/>
        <v>525.55</v>
      </c>
      <c r="E11" t="str">
        <f t="shared" si="9"/>
        <v>264.05</v>
      </c>
      <c r="F11" t="str">
        <f t="shared" si="9"/>
        <v>587.5</v>
      </c>
      <c r="G11" t="str">
        <f t="shared" si="9"/>
        <v>291.4</v>
      </c>
      <c r="H11" t="str">
        <f t="shared" si="9"/>
        <v>250.6</v>
      </c>
      <c r="I11" t="str">
        <f t="shared" si="9"/>
        <v>539.95</v>
      </c>
      <c r="J11" t="str">
        <f t="shared" si="9"/>
        <v>22.95</v>
      </c>
      <c r="K11" t="str">
        <f t="shared" si="9"/>
        <v>122.5</v>
      </c>
      <c r="L11" t="str">
        <f t="shared" si="9"/>
        <v>86.8</v>
      </c>
      <c r="M11" t="str">
        <f t="shared" si="9"/>
        <v>49.5</v>
      </c>
      <c r="V11" s="93"/>
    </row>
    <row r="12">
      <c r="B12" s="83" t="s">
        <v>25</v>
      </c>
      <c r="C12" t="str">
        <f t="shared" ref="C12:D12" si="10">C11/2</f>
        <v>171.375</v>
      </c>
      <c r="D12" t="str">
        <f t="shared" si="10"/>
        <v>262.775</v>
      </c>
      <c r="E12" t="str">
        <f>E11</f>
        <v>264.05</v>
      </c>
      <c r="F12" t="str">
        <f t="shared" ref="F12:G12" si="11">F11/2</f>
        <v>293.75</v>
      </c>
      <c r="G12" t="str">
        <f t="shared" si="11"/>
        <v>145.7</v>
      </c>
      <c r="H12" s="83">
        <v>250.0</v>
      </c>
      <c r="I12" s="83">
        <v>300.0</v>
      </c>
      <c r="J12" s="83">
        <v>0.0</v>
      </c>
      <c r="K12" s="83">
        <v>123.0</v>
      </c>
      <c r="L12" s="83">
        <v>86.7</v>
      </c>
      <c r="M12" t="str">
        <f>M11</f>
        <v>49.5</v>
      </c>
      <c r="O12" s="83">
        <v>88.0</v>
      </c>
      <c r="P12" t="str">
        <f>SUM(C12:O12)</f>
        <v>2034.85</v>
      </c>
      <c r="V12" s="93"/>
    </row>
    <row r="13">
      <c r="V13" s="93"/>
    </row>
    <row r="14">
      <c r="V14" s="93"/>
    </row>
    <row r="15">
      <c r="A15" s="83" t="s">
        <v>56</v>
      </c>
      <c r="B15" t="str">
        <f>AA9-X5</f>
        <v>899.5</v>
      </c>
      <c r="D15" s="83" t="str">
        <f>P12</f>
        <v>2034.85</v>
      </c>
      <c r="E15" s="83" t="s">
        <v>57</v>
      </c>
      <c r="V15" s="93"/>
    </row>
    <row r="16">
      <c r="A16" s="83" t="s">
        <v>58</v>
      </c>
      <c r="B16" s="83">
        <v>2000.0</v>
      </c>
      <c r="D16" s="83">
        <v>527.0</v>
      </c>
      <c r="E16" s="83" t="s">
        <v>59</v>
      </c>
      <c r="V16" s="93"/>
    </row>
    <row r="17">
      <c r="A17" s="83" t="s">
        <v>60</v>
      </c>
      <c r="B17" s="83">
        <v>296.0</v>
      </c>
      <c r="D17" s="83">
        <v>5.0</v>
      </c>
      <c r="E17" s="83" t="s">
        <v>61</v>
      </c>
      <c r="V17" s="93"/>
    </row>
    <row r="18">
      <c r="D18" s="87">
        <v>381.0</v>
      </c>
      <c r="E18" s="83" t="s">
        <v>62</v>
      </c>
      <c r="V18" s="93"/>
    </row>
    <row r="19">
      <c r="V19" s="93"/>
    </row>
    <row r="20">
      <c r="B20" t="str">
        <f>SUM(B15:B18)</f>
        <v>3195.5</v>
      </c>
      <c r="D20" t="str">
        <f>SUM(D15:D18)</f>
        <v>2947.85</v>
      </c>
      <c r="V20" s="93"/>
    </row>
    <row r="21">
      <c r="V21" s="93"/>
    </row>
    <row r="22">
      <c r="A22" s="83" t="s">
        <v>63</v>
      </c>
      <c r="B22" t="str">
        <f>B20-D20</f>
        <v>247.65</v>
      </c>
      <c r="V22" s="93"/>
    </row>
    <row r="23">
      <c r="A23" s="83"/>
      <c r="V23" s="93"/>
    </row>
    <row r="24">
      <c r="A24" s="83" t="s">
        <v>64</v>
      </c>
      <c r="B24" t="str">
        <f>R9</f>
        <v>175</v>
      </c>
      <c r="V24" s="93"/>
    </row>
    <row r="25">
      <c r="A25" s="83" t="s">
        <v>65</v>
      </c>
      <c r="B25" t="str">
        <f>T9+U9+Y9*20%</f>
        <v>6370.92</v>
      </c>
      <c r="V25" s="93"/>
    </row>
    <row r="26">
      <c r="A26" s="83" t="s">
        <v>66</v>
      </c>
      <c r="B26" t="str">
        <f>P10/2</f>
        <v>3083.55</v>
      </c>
      <c r="V26" s="93"/>
    </row>
    <row r="27">
      <c r="V27" s="93"/>
    </row>
    <row r="28">
      <c r="V28" s="93"/>
    </row>
    <row r="29">
      <c r="B29" s="83" t="s">
        <v>67</v>
      </c>
      <c r="C29" s="83" t="s">
        <v>34</v>
      </c>
      <c r="V29" s="93"/>
    </row>
    <row r="30">
      <c r="A30" s="83" t="s">
        <v>37</v>
      </c>
      <c r="B30" t="str">
        <f>R9</f>
        <v>175</v>
      </c>
      <c r="C30" s="83">
        <v>-100.0</v>
      </c>
      <c r="D30" s="83" t="s">
        <v>68</v>
      </c>
      <c r="V30" s="93"/>
    </row>
    <row r="31">
      <c r="A31" s="83" t="s">
        <v>69</v>
      </c>
      <c r="B31" t="str">
        <f>Q9</f>
        <v>6167.1</v>
      </c>
      <c r="V31" s="93"/>
    </row>
    <row r="32">
      <c r="V32" s="93"/>
    </row>
    <row r="33">
      <c r="V33" s="93"/>
    </row>
    <row r="34">
      <c r="V34" s="93"/>
    </row>
    <row r="35">
      <c r="V35" s="93"/>
    </row>
    <row r="36">
      <c r="V36" s="93"/>
    </row>
    <row r="37">
      <c r="V37" s="93"/>
    </row>
    <row r="38">
      <c r="V38" s="93"/>
    </row>
    <row r="39">
      <c r="V39" s="93"/>
    </row>
    <row r="40">
      <c r="V40" s="93"/>
    </row>
    <row r="41">
      <c r="V41" s="93"/>
    </row>
    <row r="42">
      <c r="V42" s="93"/>
    </row>
    <row r="43">
      <c r="V43" s="93"/>
    </row>
    <row r="44">
      <c r="V44" s="93"/>
    </row>
    <row r="45">
      <c r="V45" s="93"/>
    </row>
    <row r="46">
      <c r="V46" s="93"/>
    </row>
    <row r="47">
      <c r="V47" s="93"/>
    </row>
    <row r="48">
      <c r="V48" s="93"/>
    </row>
    <row r="49">
      <c r="V49" s="93"/>
    </row>
    <row r="50">
      <c r="V50" s="93"/>
    </row>
    <row r="51">
      <c r="V51" s="93"/>
    </row>
    <row r="52">
      <c r="V52" s="93"/>
    </row>
    <row r="53">
      <c r="V53" s="93"/>
    </row>
    <row r="54">
      <c r="V54" s="93"/>
    </row>
    <row r="55">
      <c r="V55" s="93"/>
    </row>
    <row r="56">
      <c r="V56" s="93"/>
    </row>
    <row r="57">
      <c r="V57" s="93"/>
    </row>
    <row r="58">
      <c r="V58" s="93"/>
    </row>
    <row r="59">
      <c r="V59" s="93"/>
    </row>
    <row r="60">
      <c r="V60" s="93"/>
    </row>
    <row r="61">
      <c r="V61" s="93"/>
    </row>
    <row r="62">
      <c r="V62" s="93"/>
    </row>
    <row r="63">
      <c r="V63" s="93"/>
    </row>
    <row r="64">
      <c r="V64" s="93"/>
    </row>
    <row r="65">
      <c r="V65" s="93"/>
    </row>
    <row r="66">
      <c r="V66" s="93"/>
    </row>
    <row r="67">
      <c r="V67" s="93"/>
    </row>
    <row r="68">
      <c r="V68" s="93"/>
    </row>
    <row r="69">
      <c r="V69" s="93"/>
    </row>
    <row r="70">
      <c r="V70" s="93"/>
    </row>
    <row r="71">
      <c r="V71" s="93"/>
    </row>
    <row r="72">
      <c r="V72" s="93"/>
    </row>
    <row r="73">
      <c r="V73" s="93"/>
    </row>
    <row r="74">
      <c r="V74" s="93"/>
    </row>
    <row r="75">
      <c r="V75" s="93"/>
    </row>
    <row r="76">
      <c r="V76" s="93"/>
    </row>
    <row r="77">
      <c r="V77" s="93"/>
    </row>
    <row r="78">
      <c r="V78" s="93"/>
    </row>
    <row r="79">
      <c r="V79" s="93"/>
    </row>
    <row r="80">
      <c r="V80" s="93"/>
    </row>
    <row r="81">
      <c r="V81" s="93"/>
    </row>
    <row r="82">
      <c r="V82" s="93"/>
    </row>
    <row r="83">
      <c r="V83" s="93"/>
    </row>
    <row r="84">
      <c r="V84" s="93"/>
    </row>
    <row r="85">
      <c r="V85" s="93"/>
    </row>
    <row r="86">
      <c r="V86" s="93"/>
    </row>
    <row r="87">
      <c r="V87" s="93"/>
    </row>
    <row r="88">
      <c r="V88" s="93"/>
    </row>
    <row r="89">
      <c r="V89" s="93"/>
    </row>
    <row r="90">
      <c r="V90" s="93"/>
    </row>
    <row r="91">
      <c r="V91" s="93"/>
    </row>
    <row r="92">
      <c r="V92" s="93"/>
    </row>
    <row r="93">
      <c r="V93" s="93"/>
    </row>
    <row r="94">
      <c r="V94" s="93"/>
    </row>
    <row r="95">
      <c r="V95" s="93"/>
    </row>
    <row r="96">
      <c r="V96" s="93"/>
    </row>
    <row r="97">
      <c r="V97" s="93"/>
    </row>
    <row r="98">
      <c r="V98" s="93"/>
    </row>
    <row r="99">
      <c r="V99" s="93"/>
    </row>
    <row r="100">
      <c r="V100" s="93"/>
    </row>
    <row r="101">
      <c r="V101" s="93"/>
    </row>
    <row r="102">
      <c r="V102" s="93"/>
    </row>
    <row r="103">
      <c r="V103" s="93"/>
    </row>
    <row r="104">
      <c r="V104" s="93"/>
    </row>
    <row r="105">
      <c r="V105" s="93"/>
    </row>
    <row r="106">
      <c r="V106" s="93"/>
    </row>
    <row r="107">
      <c r="V107" s="93"/>
    </row>
    <row r="108">
      <c r="V108" s="93"/>
    </row>
    <row r="109">
      <c r="V109" s="93"/>
    </row>
    <row r="110">
      <c r="V110" s="93"/>
    </row>
    <row r="111">
      <c r="V111" s="93"/>
    </row>
    <row r="112">
      <c r="V112" s="93"/>
    </row>
    <row r="113">
      <c r="V113" s="93"/>
    </row>
    <row r="114">
      <c r="V114" s="93"/>
    </row>
    <row r="115">
      <c r="V115" s="93"/>
    </row>
    <row r="116">
      <c r="V116" s="93"/>
    </row>
    <row r="117">
      <c r="V117" s="93"/>
    </row>
    <row r="118">
      <c r="V118" s="93"/>
    </row>
    <row r="119">
      <c r="V119" s="93"/>
    </row>
    <row r="120">
      <c r="V120" s="93"/>
    </row>
    <row r="121">
      <c r="V121" s="93"/>
    </row>
    <row r="122">
      <c r="V122" s="93"/>
    </row>
    <row r="123">
      <c r="V123" s="93"/>
    </row>
    <row r="124">
      <c r="V124" s="93"/>
    </row>
    <row r="125">
      <c r="V125" s="93"/>
    </row>
    <row r="126">
      <c r="V126" s="93"/>
    </row>
    <row r="127">
      <c r="V127" s="93"/>
    </row>
    <row r="128">
      <c r="V128" s="93"/>
    </row>
    <row r="129">
      <c r="V129" s="93"/>
    </row>
    <row r="130">
      <c r="V130" s="93"/>
    </row>
    <row r="131">
      <c r="V131" s="93"/>
    </row>
    <row r="132">
      <c r="V132" s="93"/>
    </row>
    <row r="133">
      <c r="V133" s="93"/>
    </row>
    <row r="134">
      <c r="V134" s="93"/>
    </row>
    <row r="135">
      <c r="V135" s="93"/>
    </row>
    <row r="136">
      <c r="V136" s="93"/>
    </row>
    <row r="137">
      <c r="V137" s="93"/>
    </row>
    <row r="138">
      <c r="V138" s="93"/>
    </row>
    <row r="139">
      <c r="V139" s="93"/>
    </row>
    <row r="140">
      <c r="V140" s="93"/>
    </row>
    <row r="141">
      <c r="V141" s="93"/>
    </row>
    <row r="142">
      <c r="V142" s="93"/>
    </row>
    <row r="143">
      <c r="V143" s="93"/>
    </row>
    <row r="144">
      <c r="V144" s="93"/>
    </row>
    <row r="145">
      <c r="V145" s="93"/>
    </row>
    <row r="146">
      <c r="V146" s="93"/>
    </row>
    <row r="147">
      <c r="V147" s="93"/>
    </row>
    <row r="148">
      <c r="V148" s="93"/>
    </row>
    <row r="149">
      <c r="V149" s="93"/>
    </row>
    <row r="150">
      <c r="V150" s="93"/>
    </row>
    <row r="151">
      <c r="V151" s="93"/>
    </row>
    <row r="152">
      <c r="V152" s="93"/>
    </row>
    <row r="153">
      <c r="V153" s="93"/>
    </row>
    <row r="154">
      <c r="V154" s="93"/>
    </row>
    <row r="155">
      <c r="V155" s="93"/>
    </row>
    <row r="156">
      <c r="V156" s="93"/>
    </row>
    <row r="157">
      <c r="V157" s="93"/>
    </row>
    <row r="158">
      <c r="V158" s="93"/>
    </row>
    <row r="159">
      <c r="V159" s="93"/>
    </row>
    <row r="160">
      <c r="V160" s="93"/>
    </row>
    <row r="161">
      <c r="V161" s="93"/>
    </row>
    <row r="162">
      <c r="V162" s="93"/>
    </row>
    <row r="163">
      <c r="V163" s="93"/>
    </row>
    <row r="164">
      <c r="V164" s="93"/>
    </row>
    <row r="165">
      <c r="V165" s="93"/>
    </row>
    <row r="166">
      <c r="V166" s="93"/>
    </row>
    <row r="167">
      <c r="V167" s="93"/>
    </row>
    <row r="168">
      <c r="V168" s="93"/>
    </row>
    <row r="169">
      <c r="V169" s="93"/>
    </row>
    <row r="170">
      <c r="V170" s="93"/>
    </row>
    <row r="171">
      <c r="V171" s="93"/>
    </row>
    <row r="172">
      <c r="V172" s="93"/>
    </row>
    <row r="173">
      <c r="V173" s="93"/>
    </row>
    <row r="174">
      <c r="V174" s="93"/>
    </row>
    <row r="175">
      <c r="V175" s="93"/>
    </row>
    <row r="176">
      <c r="V176" s="93"/>
    </row>
    <row r="177">
      <c r="V177" s="93"/>
    </row>
    <row r="178">
      <c r="V178" s="93"/>
    </row>
    <row r="179">
      <c r="V179" s="93"/>
    </row>
    <row r="180">
      <c r="V180" s="93"/>
    </row>
    <row r="181">
      <c r="V181" s="93"/>
    </row>
    <row r="182">
      <c r="V182" s="93"/>
    </row>
    <row r="183">
      <c r="V183" s="93"/>
    </row>
    <row r="184">
      <c r="V184" s="93"/>
    </row>
    <row r="185">
      <c r="V185" s="93"/>
    </row>
    <row r="186">
      <c r="V186" s="93"/>
    </row>
    <row r="187">
      <c r="V187" s="93"/>
    </row>
    <row r="188">
      <c r="V188" s="93"/>
    </row>
    <row r="189">
      <c r="V189" s="93"/>
    </row>
    <row r="190">
      <c r="V190" s="93"/>
    </row>
    <row r="191">
      <c r="V191" s="93"/>
    </row>
    <row r="192">
      <c r="V192" s="93"/>
    </row>
    <row r="193">
      <c r="V193" s="93"/>
    </row>
    <row r="194">
      <c r="V194" s="93"/>
    </row>
    <row r="195">
      <c r="V195" s="93"/>
    </row>
    <row r="196">
      <c r="V196" s="93"/>
    </row>
    <row r="197">
      <c r="V197" s="93"/>
    </row>
    <row r="198">
      <c r="V198" s="93"/>
    </row>
    <row r="199">
      <c r="V199" s="93"/>
    </row>
    <row r="200">
      <c r="V200" s="93"/>
    </row>
    <row r="201">
      <c r="V201" s="93"/>
    </row>
    <row r="202">
      <c r="V202" s="93"/>
    </row>
    <row r="203">
      <c r="V203" s="93"/>
    </row>
    <row r="204">
      <c r="V204" s="93"/>
    </row>
    <row r="205">
      <c r="V205" s="93"/>
    </row>
    <row r="206">
      <c r="V206" s="93"/>
    </row>
    <row r="207">
      <c r="V207" s="93"/>
    </row>
    <row r="208">
      <c r="V208" s="93"/>
    </row>
    <row r="209">
      <c r="V209" s="93"/>
    </row>
    <row r="210">
      <c r="V210" s="93"/>
    </row>
    <row r="211">
      <c r="V211" s="93"/>
    </row>
    <row r="212">
      <c r="V212" s="93"/>
    </row>
    <row r="213">
      <c r="V213" s="93"/>
    </row>
    <row r="214">
      <c r="V214" s="93"/>
    </row>
    <row r="215">
      <c r="V215" s="93"/>
    </row>
    <row r="216">
      <c r="V216" s="93"/>
    </row>
    <row r="217">
      <c r="V217" s="93"/>
    </row>
    <row r="218">
      <c r="V218" s="93"/>
    </row>
    <row r="219">
      <c r="V219" s="93"/>
    </row>
    <row r="220">
      <c r="V220" s="93"/>
    </row>
    <row r="221">
      <c r="V221" s="93"/>
    </row>
    <row r="222">
      <c r="V222" s="93"/>
    </row>
    <row r="223">
      <c r="V223" s="93"/>
    </row>
    <row r="224">
      <c r="V224" s="93"/>
    </row>
    <row r="225">
      <c r="V225" s="93"/>
    </row>
    <row r="226">
      <c r="V226" s="93"/>
    </row>
    <row r="227">
      <c r="V227" s="93"/>
    </row>
    <row r="228">
      <c r="V228" s="93"/>
    </row>
    <row r="229">
      <c r="V229" s="93"/>
    </row>
    <row r="230">
      <c r="V230" s="93"/>
    </row>
    <row r="231">
      <c r="V231" s="93"/>
    </row>
    <row r="232">
      <c r="V232" s="93"/>
    </row>
    <row r="233">
      <c r="V233" s="93"/>
    </row>
    <row r="234">
      <c r="V234" s="93"/>
    </row>
    <row r="235">
      <c r="V235" s="93"/>
    </row>
    <row r="236">
      <c r="V236" s="93"/>
    </row>
    <row r="237">
      <c r="V237" s="93"/>
    </row>
    <row r="238">
      <c r="V238" s="93"/>
    </row>
    <row r="239">
      <c r="V239" s="93"/>
    </row>
    <row r="240">
      <c r="V240" s="93"/>
    </row>
    <row r="241">
      <c r="V241" s="93"/>
    </row>
    <row r="242">
      <c r="V242" s="93"/>
    </row>
    <row r="243">
      <c r="V243" s="93"/>
    </row>
    <row r="244">
      <c r="V244" s="93"/>
    </row>
    <row r="245">
      <c r="V245" s="93"/>
    </row>
    <row r="246">
      <c r="V246" s="93"/>
    </row>
    <row r="247">
      <c r="V247" s="93"/>
    </row>
    <row r="248">
      <c r="V248" s="93"/>
    </row>
    <row r="249">
      <c r="V249" s="93"/>
    </row>
    <row r="250">
      <c r="V250" s="93"/>
    </row>
    <row r="251">
      <c r="V251" s="93"/>
    </row>
    <row r="252">
      <c r="V252" s="93"/>
    </row>
    <row r="253">
      <c r="V253" s="93"/>
    </row>
    <row r="254">
      <c r="V254" s="93"/>
    </row>
    <row r="255">
      <c r="V255" s="93"/>
    </row>
    <row r="256">
      <c r="V256" s="93"/>
    </row>
    <row r="257">
      <c r="V257" s="93"/>
    </row>
    <row r="258">
      <c r="V258" s="93"/>
    </row>
    <row r="259">
      <c r="V259" s="93"/>
    </row>
    <row r="260">
      <c r="V260" s="93"/>
    </row>
    <row r="261">
      <c r="V261" s="93"/>
    </row>
    <row r="262">
      <c r="V262" s="93"/>
    </row>
    <row r="263">
      <c r="V263" s="93"/>
    </row>
    <row r="264">
      <c r="V264" s="93"/>
    </row>
    <row r="265">
      <c r="V265" s="93"/>
    </row>
    <row r="266">
      <c r="V266" s="93"/>
    </row>
    <row r="267">
      <c r="V267" s="93"/>
    </row>
    <row r="268">
      <c r="V268" s="93"/>
    </row>
    <row r="269">
      <c r="V269" s="93"/>
    </row>
    <row r="270">
      <c r="V270" s="93"/>
    </row>
    <row r="271">
      <c r="V271" s="93"/>
    </row>
    <row r="272">
      <c r="V272" s="93"/>
    </row>
    <row r="273">
      <c r="V273" s="93"/>
    </row>
    <row r="274">
      <c r="V274" s="93"/>
    </row>
    <row r="275">
      <c r="V275" s="93"/>
    </row>
    <row r="276">
      <c r="V276" s="93"/>
    </row>
    <row r="277">
      <c r="V277" s="93"/>
    </row>
    <row r="278">
      <c r="V278" s="93"/>
    </row>
    <row r="279">
      <c r="V279" s="93"/>
    </row>
    <row r="280">
      <c r="V280" s="93"/>
    </row>
    <row r="281">
      <c r="V281" s="93"/>
    </row>
    <row r="282">
      <c r="V282" s="93"/>
    </row>
    <row r="283">
      <c r="V283" s="93"/>
    </row>
    <row r="284">
      <c r="V284" s="93"/>
    </row>
    <row r="285">
      <c r="V285" s="93"/>
    </row>
    <row r="286">
      <c r="V286" s="93"/>
    </row>
    <row r="287">
      <c r="V287" s="93"/>
    </row>
    <row r="288">
      <c r="V288" s="93"/>
    </row>
    <row r="289">
      <c r="V289" s="93"/>
    </row>
    <row r="290">
      <c r="V290" s="93"/>
    </row>
    <row r="291">
      <c r="V291" s="93"/>
    </row>
    <row r="292">
      <c r="V292" s="93"/>
    </row>
    <row r="293">
      <c r="V293" s="93"/>
    </row>
    <row r="294">
      <c r="V294" s="93"/>
    </row>
    <row r="295">
      <c r="V295" s="93"/>
    </row>
    <row r="296">
      <c r="V296" s="93"/>
    </row>
    <row r="297">
      <c r="V297" s="93"/>
    </row>
    <row r="298">
      <c r="V298" s="93"/>
    </row>
    <row r="299">
      <c r="V299" s="93"/>
    </row>
    <row r="300">
      <c r="V300" s="93"/>
    </row>
    <row r="301">
      <c r="V301" s="93"/>
    </row>
    <row r="302">
      <c r="V302" s="93"/>
    </row>
    <row r="303">
      <c r="V303" s="93"/>
    </row>
    <row r="304">
      <c r="V304" s="93"/>
    </row>
    <row r="305">
      <c r="V305" s="93"/>
    </row>
    <row r="306">
      <c r="V306" s="93"/>
    </row>
    <row r="307">
      <c r="V307" s="93"/>
    </row>
    <row r="308">
      <c r="V308" s="93"/>
    </row>
    <row r="309">
      <c r="V309" s="93"/>
    </row>
    <row r="310">
      <c r="V310" s="93"/>
    </row>
    <row r="311">
      <c r="V311" s="93"/>
    </row>
    <row r="312">
      <c r="V312" s="93"/>
    </row>
    <row r="313">
      <c r="V313" s="93"/>
    </row>
    <row r="314">
      <c r="V314" s="93"/>
    </row>
    <row r="315">
      <c r="V315" s="93"/>
    </row>
    <row r="316">
      <c r="V316" s="93"/>
    </row>
    <row r="317">
      <c r="V317" s="93"/>
    </row>
    <row r="318">
      <c r="V318" s="93"/>
    </row>
    <row r="319">
      <c r="V319" s="93"/>
    </row>
    <row r="320">
      <c r="V320" s="93"/>
    </row>
    <row r="321">
      <c r="V321" s="93"/>
    </row>
    <row r="322">
      <c r="V322" s="93"/>
    </row>
    <row r="323">
      <c r="V323" s="93"/>
    </row>
    <row r="324">
      <c r="V324" s="93"/>
    </row>
    <row r="325">
      <c r="V325" s="93"/>
    </row>
    <row r="326">
      <c r="V326" s="93"/>
    </row>
    <row r="327">
      <c r="V327" s="93"/>
    </row>
    <row r="328">
      <c r="V328" s="93"/>
    </row>
    <row r="329">
      <c r="V329" s="93"/>
    </row>
    <row r="330">
      <c r="V330" s="93"/>
    </row>
    <row r="331">
      <c r="V331" s="93"/>
    </row>
    <row r="332">
      <c r="V332" s="93"/>
    </row>
    <row r="333">
      <c r="V333" s="93"/>
    </row>
    <row r="334">
      <c r="V334" s="93"/>
    </row>
    <row r="335">
      <c r="V335" s="93"/>
    </row>
    <row r="336">
      <c r="V336" s="93"/>
    </row>
    <row r="337">
      <c r="V337" s="93"/>
    </row>
    <row r="338">
      <c r="V338" s="93"/>
    </row>
    <row r="339">
      <c r="V339" s="93"/>
    </row>
    <row r="340">
      <c r="V340" s="93"/>
    </row>
    <row r="341">
      <c r="V341" s="93"/>
    </row>
    <row r="342">
      <c r="V342" s="93"/>
    </row>
    <row r="343">
      <c r="V343" s="93"/>
    </row>
    <row r="344">
      <c r="V344" s="93"/>
    </row>
    <row r="345">
      <c r="V345" s="93"/>
    </row>
    <row r="346">
      <c r="V346" s="93"/>
    </row>
    <row r="347">
      <c r="V347" s="93"/>
    </row>
    <row r="348">
      <c r="V348" s="93"/>
    </row>
    <row r="349">
      <c r="V349" s="93"/>
    </row>
    <row r="350">
      <c r="V350" s="93"/>
    </row>
    <row r="351">
      <c r="V351" s="93"/>
    </row>
    <row r="352">
      <c r="V352" s="93"/>
    </row>
    <row r="353">
      <c r="V353" s="93"/>
    </row>
    <row r="354">
      <c r="V354" s="93"/>
    </row>
    <row r="355">
      <c r="V355" s="93"/>
    </row>
    <row r="356">
      <c r="V356" s="93"/>
    </row>
    <row r="357">
      <c r="V357" s="93"/>
    </row>
    <row r="358">
      <c r="V358" s="93"/>
    </row>
    <row r="359">
      <c r="V359" s="93"/>
    </row>
    <row r="360">
      <c r="V360" s="93"/>
    </row>
    <row r="361">
      <c r="V361" s="93"/>
    </row>
    <row r="362">
      <c r="V362" s="93"/>
    </row>
    <row r="363">
      <c r="V363" s="93"/>
    </row>
    <row r="364">
      <c r="V364" s="93"/>
    </row>
    <row r="365">
      <c r="V365" s="93"/>
    </row>
    <row r="366">
      <c r="V366" s="93"/>
    </row>
    <row r="367">
      <c r="V367" s="93"/>
    </row>
    <row r="368">
      <c r="V368" s="93"/>
    </row>
    <row r="369">
      <c r="V369" s="93"/>
    </row>
    <row r="370">
      <c r="V370" s="93"/>
    </row>
    <row r="371">
      <c r="V371" s="93"/>
    </row>
    <row r="372">
      <c r="V372" s="93"/>
    </row>
    <row r="373">
      <c r="V373" s="93"/>
    </row>
    <row r="374">
      <c r="V374" s="93"/>
    </row>
    <row r="375">
      <c r="V375" s="93"/>
    </row>
    <row r="376">
      <c r="V376" s="93"/>
    </row>
    <row r="377">
      <c r="V377" s="93"/>
    </row>
    <row r="378">
      <c r="V378" s="93"/>
    </row>
    <row r="379">
      <c r="V379" s="93"/>
    </row>
    <row r="380">
      <c r="V380" s="93"/>
    </row>
    <row r="381">
      <c r="V381" s="93"/>
    </row>
    <row r="382">
      <c r="V382" s="93"/>
    </row>
    <row r="383">
      <c r="V383" s="93"/>
    </row>
    <row r="384">
      <c r="V384" s="93"/>
    </row>
    <row r="385">
      <c r="V385" s="93"/>
    </row>
    <row r="386">
      <c r="V386" s="93"/>
    </row>
    <row r="387">
      <c r="V387" s="93"/>
    </row>
    <row r="388">
      <c r="V388" s="93"/>
    </row>
    <row r="389">
      <c r="V389" s="93"/>
    </row>
    <row r="390">
      <c r="V390" s="93"/>
    </row>
    <row r="391">
      <c r="V391" s="93"/>
    </row>
    <row r="392">
      <c r="V392" s="93"/>
    </row>
    <row r="393">
      <c r="V393" s="93"/>
    </row>
    <row r="394">
      <c r="V394" s="93"/>
    </row>
    <row r="395">
      <c r="V395" s="93"/>
    </row>
    <row r="396">
      <c r="V396" s="93"/>
    </row>
    <row r="397">
      <c r="V397" s="93"/>
    </row>
    <row r="398">
      <c r="V398" s="93"/>
    </row>
    <row r="399">
      <c r="V399" s="93"/>
    </row>
    <row r="400">
      <c r="V400" s="93"/>
    </row>
    <row r="401">
      <c r="V401" s="93"/>
    </row>
    <row r="402">
      <c r="V402" s="93"/>
    </row>
    <row r="403">
      <c r="V403" s="93"/>
    </row>
    <row r="404">
      <c r="V404" s="93"/>
    </row>
    <row r="405">
      <c r="V405" s="93"/>
    </row>
    <row r="406">
      <c r="V406" s="93"/>
    </row>
    <row r="407">
      <c r="V407" s="93"/>
    </row>
    <row r="408">
      <c r="V408" s="93"/>
    </row>
    <row r="409">
      <c r="V409" s="93"/>
    </row>
    <row r="410">
      <c r="V410" s="93"/>
    </row>
    <row r="411">
      <c r="V411" s="93"/>
    </row>
    <row r="412">
      <c r="V412" s="93"/>
    </row>
    <row r="413">
      <c r="V413" s="93"/>
    </row>
    <row r="414">
      <c r="V414" s="93"/>
    </row>
    <row r="415">
      <c r="V415" s="93"/>
    </row>
    <row r="416">
      <c r="V416" s="93"/>
    </row>
    <row r="417">
      <c r="V417" s="93"/>
    </row>
    <row r="418">
      <c r="V418" s="93"/>
    </row>
    <row r="419">
      <c r="V419" s="93"/>
    </row>
    <row r="420">
      <c r="V420" s="93"/>
    </row>
    <row r="421">
      <c r="V421" s="93"/>
    </row>
    <row r="422">
      <c r="V422" s="93"/>
    </row>
    <row r="423">
      <c r="V423" s="93"/>
    </row>
    <row r="424">
      <c r="V424" s="93"/>
    </row>
    <row r="425">
      <c r="V425" s="93"/>
    </row>
    <row r="426">
      <c r="V426" s="93"/>
    </row>
    <row r="427">
      <c r="V427" s="93"/>
    </row>
    <row r="428">
      <c r="V428" s="93"/>
    </row>
    <row r="429">
      <c r="V429" s="93"/>
    </row>
    <row r="430">
      <c r="V430" s="93"/>
    </row>
    <row r="431">
      <c r="V431" s="93"/>
    </row>
    <row r="432">
      <c r="V432" s="93"/>
    </row>
    <row r="433">
      <c r="V433" s="93"/>
    </row>
    <row r="434">
      <c r="V434" s="93"/>
    </row>
    <row r="435">
      <c r="V435" s="93"/>
    </row>
    <row r="436">
      <c r="V436" s="93"/>
    </row>
    <row r="437">
      <c r="V437" s="93"/>
    </row>
    <row r="438">
      <c r="V438" s="93"/>
    </row>
    <row r="439">
      <c r="V439" s="93"/>
    </row>
    <row r="440">
      <c r="V440" s="93"/>
    </row>
    <row r="441">
      <c r="V441" s="93"/>
    </row>
    <row r="442">
      <c r="V442" s="93"/>
    </row>
    <row r="443">
      <c r="V443" s="93"/>
    </row>
    <row r="444">
      <c r="V444" s="93"/>
    </row>
    <row r="445">
      <c r="V445" s="93"/>
    </row>
    <row r="446">
      <c r="V446" s="93"/>
    </row>
    <row r="447">
      <c r="V447" s="93"/>
    </row>
    <row r="448">
      <c r="V448" s="93"/>
    </row>
    <row r="449">
      <c r="V449" s="93"/>
    </row>
    <row r="450">
      <c r="V450" s="93"/>
    </row>
    <row r="451">
      <c r="V451" s="93"/>
    </row>
    <row r="452">
      <c r="V452" s="93"/>
    </row>
    <row r="453">
      <c r="V453" s="93"/>
    </row>
    <row r="454">
      <c r="V454" s="93"/>
    </row>
    <row r="455">
      <c r="V455" s="93"/>
    </row>
    <row r="456">
      <c r="V456" s="93"/>
    </row>
    <row r="457">
      <c r="V457" s="93"/>
    </row>
    <row r="458">
      <c r="V458" s="93"/>
    </row>
    <row r="459">
      <c r="V459" s="93"/>
    </row>
    <row r="460">
      <c r="V460" s="93"/>
    </row>
    <row r="461">
      <c r="V461" s="93"/>
    </row>
    <row r="462">
      <c r="V462" s="93"/>
    </row>
    <row r="463">
      <c r="V463" s="93"/>
    </row>
    <row r="464">
      <c r="V464" s="93"/>
    </row>
    <row r="465">
      <c r="V465" s="93"/>
    </row>
    <row r="466">
      <c r="V466" s="93"/>
    </row>
    <row r="467">
      <c r="V467" s="93"/>
    </row>
    <row r="468">
      <c r="V468" s="93"/>
    </row>
    <row r="469">
      <c r="V469" s="93"/>
    </row>
    <row r="470">
      <c r="V470" s="93"/>
    </row>
    <row r="471">
      <c r="V471" s="93"/>
    </row>
    <row r="472">
      <c r="V472" s="93"/>
    </row>
    <row r="473">
      <c r="V473" s="93"/>
    </row>
    <row r="474">
      <c r="V474" s="93"/>
    </row>
    <row r="475">
      <c r="V475" s="93"/>
    </row>
    <row r="476">
      <c r="V476" s="93"/>
    </row>
    <row r="477">
      <c r="V477" s="93"/>
    </row>
    <row r="478">
      <c r="V478" s="93"/>
    </row>
    <row r="479">
      <c r="V479" s="93"/>
    </row>
    <row r="480">
      <c r="V480" s="93"/>
    </row>
    <row r="481">
      <c r="V481" s="93"/>
    </row>
    <row r="482">
      <c r="V482" s="93"/>
    </row>
    <row r="483">
      <c r="V483" s="93"/>
    </row>
    <row r="484">
      <c r="V484" s="93"/>
    </row>
    <row r="485">
      <c r="V485" s="93"/>
    </row>
    <row r="486">
      <c r="V486" s="93"/>
    </row>
    <row r="487">
      <c r="V487" s="93"/>
    </row>
    <row r="488">
      <c r="V488" s="93"/>
    </row>
    <row r="489">
      <c r="V489" s="93"/>
    </row>
    <row r="490">
      <c r="V490" s="93"/>
    </row>
    <row r="491">
      <c r="V491" s="93"/>
    </row>
    <row r="492">
      <c r="V492" s="93"/>
    </row>
    <row r="493">
      <c r="V493" s="93"/>
    </row>
    <row r="494">
      <c r="V494" s="93"/>
    </row>
    <row r="495">
      <c r="V495" s="93"/>
    </row>
    <row r="496">
      <c r="V496" s="93"/>
    </row>
    <row r="497">
      <c r="V497" s="93"/>
    </row>
    <row r="498">
      <c r="V498" s="93"/>
    </row>
    <row r="499">
      <c r="V499" s="93"/>
    </row>
    <row r="500">
      <c r="V500" s="93"/>
    </row>
    <row r="501">
      <c r="V501" s="93"/>
    </row>
    <row r="502">
      <c r="V502" s="93"/>
    </row>
    <row r="503">
      <c r="V503" s="93"/>
    </row>
    <row r="504">
      <c r="V504" s="93"/>
    </row>
    <row r="505">
      <c r="V505" s="93"/>
    </row>
    <row r="506">
      <c r="V506" s="93"/>
    </row>
    <row r="507">
      <c r="V507" s="93"/>
    </row>
    <row r="508">
      <c r="V508" s="93"/>
    </row>
    <row r="509">
      <c r="V509" s="93"/>
    </row>
    <row r="510">
      <c r="V510" s="93"/>
    </row>
    <row r="511">
      <c r="V511" s="93"/>
    </row>
    <row r="512">
      <c r="V512" s="93"/>
    </row>
    <row r="513">
      <c r="V513" s="93"/>
    </row>
    <row r="514">
      <c r="V514" s="93"/>
    </row>
    <row r="515">
      <c r="V515" s="93"/>
    </row>
    <row r="516">
      <c r="V516" s="93"/>
    </row>
    <row r="517">
      <c r="V517" s="93"/>
    </row>
    <row r="518">
      <c r="V518" s="93"/>
    </row>
    <row r="519">
      <c r="V519" s="93"/>
    </row>
    <row r="520">
      <c r="V520" s="93"/>
    </row>
    <row r="521">
      <c r="V521" s="93"/>
    </row>
    <row r="522">
      <c r="V522" s="93"/>
    </row>
    <row r="523">
      <c r="V523" s="93"/>
    </row>
    <row r="524">
      <c r="V524" s="93"/>
    </row>
    <row r="525">
      <c r="V525" s="93"/>
    </row>
    <row r="526">
      <c r="V526" s="93"/>
    </row>
    <row r="527">
      <c r="V527" s="93"/>
    </row>
    <row r="528">
      <c r="V528" s="93"/>
    </row>
    <row r="529">
      <c r="V529" s="93"/>
    </row>
    <row r="530">
      <c r="V530" s="93"/>
    </row>
    <row r="531">
      <c r="V531" s="93"/>
    </row>
    <row r="532">
      <c r="V532" s="93"/>
    </row>
    <row r="533">
      <c r="V533" s="93"/>
    </row>
    <row r="534">
      <c r="V534" s="93"/>
    </row>
    <row r="535">
      <c r="V535" s="93"/>
    </row>
    <row r="536">
      <c r="V536" s="93"/>
    </row>
    <row r="537">
      <c r="V537" s="93"/>
    </row>
    <row r="538">
      <c r="V538" s="93"/>
    </row>
    <row r="539">
      <c r="V539" s="93"/>
    </row>
    <row r="540">
      <c r="V540" s="93"/>
    </row>
    <row r="541">
      <c r="V541" s="93"/>
    </row>
    <row r="542">
      <c r="V542" s="93"/>
    </row>
    <row r="543">
      <c r="V543" s="93"/>
    </row>
    <row r="544">
      <c r="V544" s="93"/>
    </row>
    <row r="545">
      <c r="V545" s="93"/>
    </row>
    <row r="546">
      <c r="V546" s="93"/>
    </row>
    <row r="547">
      <c r="V547" s="93"/>
    </row>
    <row r="548">
      <c r="V548" s="93"/>
    </row>
    <row r="549">
      <c r="V549" s="93"/>
    </row>
    <row r="550">
      <c r="V550" s="93"/>
    </row>
    <row r="551">
      <c r="V551" s="93"/>
    </row>
    <row r="552">
      <c r="V552" s="93"/>
    </row>
    <row r="553">
      <c r="V553" s="93"/>
    </row>
    <row r="554">
      <c r="V554" s="93"/>
    </row>
    <row r="555">
      <c r="V555" s="93"/>
    </row>
    <row r="556">
      <c r="V556" s="93"/>
    </row>
    <row r="557">
      <c r="V557" s="93"/>
    </row>
    <row r="558">
      <c r="V558" s="93"/>
    </row>
    <row r="559">
      <c r="V559" s="93"/>
    </row>
    <row r="560">
      <c r="V560" s="93"/>
    </row>
    <row r="561">
      <c r="V561" s="93"/>
    </row>
    <row r="562">
      <c r="V562" s="93"/>
    </row>
    <row r="563">
      <c r="V563" s="93"/>
    </row>
    <row r="564">
      <c r="V564" s="93"/>
    </row>
    <row r="565">
      <c r="V565" s="93"/>
    </row>
    <row r="566">
      <c r="V566" s="93"/>
    </row>
    <row r="567">
      <c r="V567" s="93"/>
    </row>
    <row r="568">
      <c r="V568" s="93"/>
    </row>
    <row r="569">
      <c r="V569" s="93"/>
    </row>
    <row r="570">
      <c r="V570" s="93"/>
    </row>
    <row r="571">
      <c r="V571" s="93"/>
    </row>
    <row r="572">
      <c r="V572" s="93"/>
    </row>
    <row r="573">
      <c r="V573" s="93"/>
    </row>
    <row r="574">
      <c r="V574" s="93"/>
    </row>
    <row r="575">
      <c r="V575" s="93"/>
    </row>
    <row r="576">
      <c r="V576" s="93"/>
    </row>
    <row r="577">
      <c r="V577" s="93"/>
    </row>
    <row r="578">
      <c r="V578" s="93"/>
    </row>
    <row r="579">
      <c r="V579" s="93"/>
    </row>
    <row r="580">
      <c r="V580" s="93"/>
    </row>
    <row r="581">
      <c r="V581" s="93"/>
    </row>
    <row r="582">
      <c r="V582" s="93"/>
    </row>
    <row r="583">
      <c r="V583" s="93"/>
    </row>
    <row r="584">
      <c r="V584" s="93"/>
    </row>
    <row r="585">
      <c r="V585" s="93"/>
    </row>
    <row r="586">
      <c r="V586" s="93"/>
    </row>
    <row r="587">
      <c r="V587" s="93"/>
    </row>
    <row r="588">
      <c r="V588" s="93"/>
    </row>
    <row r="589">
      <c r="V589" s="93"/>
    </row>
    <row r="590">
      <c r="V590" s="93"/>
    </row>
    <row r="591">
      <c r="V591" s="93"/>
    </row>
    <row r="592">
      <c r="V592" s="93"/>
    </row>
    <row r="593">
      <c r="V593" s="93"/>
    </row>
    <row r="594">
      <c r="V594" s="93"/>
    </row>
    <row r="595">
      <c r="V595" s="93"/>
    </row>
    <row r="596">
      <c r="V596" s="93"/>
    </row>
    <row r="597">
      <c r="V597" s="93"/>
    </row>
    <row r="598">
      <c r="V598" s="93"/>
    </row>
    <row r="599">
      <c r="V599" s="93"/>
    </row>
    <row r="600">
      <c r="V600" s="93"/>
    </row>
    <row r="601">
      <c r="V601" s="93"/>
    </row>
    <row r="602">
      <c r="V602" s="93"/>
    </row>
    <row r="603">
      <c r="V603" s="93"/>
    </row>
    <row r="604">
      <c r="V604" s="93"/>
    </row>
    <row r="605">
      <c r="V605" s="93"/>
    </row>
    <row r="606">
      <c r="V606" s="93"/>
    </row>
    <row r="607">
      <c r="V607" s="93"/>
    </row>
    <row r="608">
      <c r="V608" s="93"/>
    </row>
    <row r="609">
      <c r="V609" s="93"/>
    </row>
    <row r="610">
      <c r="V610" s="93"/>
    </row>
    <row r="611">
      <c r="V611" s="93"/>
    </row>
    <row r="612">
      <c r="V612" s="93"/>
    </row>
    <row r="613">
      <c r="V613" s="93"/>
    </row>
    <row r="614">
      <c r="V614" s="93"/>
    </row>
    <row r="615">
      <c r="V615" s="93"/>
    </row>
    <row r="616">
      <c r="V616" s="93"/>
    </row>
    <row r="617">
      <c r="V617" s="93"/>
    </row>
    <row r="618">
      <c r="V618" s="93"/>
    </row>
    <row r="619">
      <c r="V619" s="93"/>
    </row>
    <row r="620">
      <c r="V620" s="93"/>
    </row>
    <row r="621">
      <c r="V621" s="93"/>
    </row>
    <row r="622">
      <c r="V622" s="93"/>
    </row>
    <row r="623">
      <c r="V623" s="93"/>
    </row>
    <row r="624">
      <c r="V624" s="93"/>
    </row>
    <row r="625">
      <c r="V625" s="93"/>
    </row>
    <row r="626">
      <c r="V626" s="93"/>
    </row>
    <row r="627">
      <c r="V627" s="93"/>
    </row>
    <row r="628">
      <c r="V628" s="93"/>
    </row>
    <row r="629">
      <c r="V629" s="93"/>
    </row>
    <row r="630">
      <c r="V630" s="93"/>
    </row>
    <row r="631">
      <c r="V631" s="93"/>
    </row>
    <row r="632">
      <c r="V632" s="93"/>
    </row>
    <row r="633">
      <c r="V633" s="93"/>
    </row>
    <row r="634">
      <c r="V634" s="93"/>
    </row>
    <row r="635">
      <c r="V635" s="93"/>
    </row>
    <row r="636">
      <c r="V636" s="93"/>
    </row>
    <row r="637">
      <c r="V637" s="93"/>
    </row>
    <row r="638">
      <c r="V638" s="93"/>
    </row>
    <row r="639">
      <c r="V639" s="93"/>
    </row>
    <row r="640">
      <c r="V640" s="93"/>
    </row>
    <row r="641">
      <c r="V641" s="93"/>
    </row>
    <row r="642">
      <c r="V642" s="93"/>
    </row>
    <row r="643">
      <c r="V643" s="93"/>
    </row>
    <row r="644">
      <c r="V644" s="93"/>
    </row>
    <row r="645">
      <c r="V645" s="93"/>
    </row>
    <row r="646">
      <c r="V646" s="93"/>
    </row>
    <row r="647">
      <c r="V647" s="93"/>
    </row>
    <row r="648">
      <c r="V648" s="93"/>
    </row>
    <row r="649">
      <c r="V649" s="93"/>
    </row>
    <row r="650">
      <c r="V650" s="93"/>
    </row>
    <row r="651">
      <c r="V651" s="93"/>
    </row>
    <row r="652">
      <c r="V652" s="93"/>
    </row>
    <row r="653">
      <c r="V653" s="93"/>
    </row>
    <row r="654">
      <c r="V654" s="93"/>
    </row>
    <row r="655">
      <c r="V655" s="93"/>
    </row>
    <row r="656">
      <c r="V656" s="93"/>
    </row>
    <row r="657">
      <c r="V657" s="93"/>
    </row>
    <row r="658">
      <c r="V658" s="93"/>
    </row>
    <row r="659">
      <c r="V659" s="93"/>
    </row>
    <row r="660">
      <c r="V660" s="93"/>
    </row>
    <row r="661">
      <c r="V661" s="93"/>
    </row>
    <row r="662">
      <c r="V662" s="93"/>
    </row>
    <row r="663">
      <c r="V663" s="93"/>
    </row>
    <row r="664">
      <c r="V664" s="93"/>
    </row>
    <row r="665">
      <c r="V665" s="93"/>
    </row>
    <row r="666">
      <c r="V666" s="93"/>
    </row>
    <row r="667">
      <c r="V667" s="93"/>
    </row>
    <row r="668">
      <c r="V668" s="93"/>
    </row>
    <row r="669">
      <c r="V669" s="93"/>
    </row>
    <row r="670">
      <c r="V670" s="93"/>
    </row>
    <row r="671">
      <c r="V671" s="93"/>
    </row>
    <row r="672">
      <c r="V672" s="93"/>
    </row>
    <row r="673">
      <c r="V673" s="93"/>
    </row>
    <row r="674">
      <c r="V674" s="93"/>
    </row>
    <row r="675">
      <c r="V675" s="93"/>
    </row>
    <row r="676">
      <c r="V676" s="93"/>
    </row>
    <row r="677">
      <c r="V677" s="93"/>
    </row>
    <row r="678">
      <c r="V678" s="93"/>
    </row>
    <row r="679">
      <c r="V679" s="93"/>
    </row>
    <row r="680">
      <c r="V680" s="93"/>
    </row>
    <row r="681">
      <c r="V681" s="93"/>
    </row>
    <row r="682">
      <c r="V682" s="93"/>
    </row>
    <row r="683">
      <c r="V683" s="93"/>
    </row>
    <row r="684">
      <c r="V684" s="93"/>
    </row>
    <row r="685">
      <c r="V685" s="93"/>
    </row>
    <row r="686">
      <c r="V686" s="93"/>
    </row>
    <row r="687">
      <c r="V687" s="93"/>
    </row>
    <row r="688">
      <c r="V688" s="93"/>
    </row>
    <row r="689">
      <c r="V689" s="93"/>
    </row>
    <row r="690">
      <c r="V690" s="93"/>
    </row>
    <row r="691">
      <c r="V691" s="93"/>
    </row>
    <row r="692">
      <c r="V692" s="93"/>
    </row>
    <row r="693">
      <c r="V693" s="93"/>
    </row>
    <row r="694">
      <c r="V694" s="93"/>
    </row>
    <row r="695">
      <c r="V695" s="93"/>
    </row>
    <row r="696">
      <c r="V696" s="93"/>
    </row>
    <row r="697">
      <c r="V697" s="93"/>
    </row>
    <row r="698">
      <c r="V698" s="93"/>
    </row>
    <row r="699">
      <c r="V699" s="93"/>
    </row>
    <row r="700">
      <c r="V700" s="93"/>
    </row>
    <row r="701">
      <c r="V701" s="93"/>
    </row>
    <row r="702">
      <c r="V702" s="93"/>
    </row>
    <row r="703">
      <c r="V703" s="93"/>
    </row>
    <row r="704">
      <c r="V704" s="93"/>
    </row>
    <row r="705">
      <c r="V705" s="93"/>
    </row>
    <row r="706">
      <c r="V706" s="93"/>
    </row>
    <row r="707">
      <c r="V707" s="93"/>
    </row>
    <row r="708">
      <c r="V708" s="93"/>
    </row>
    <row r="709">
      <c r="V709" s="93"/>
    </row>
    <row r="710">
      <c r="V710" s="93"/>
    </row>
    <row r="711">
      <c r="V711" s="93"/>
    </row>
    <row r="712">
      <c r="V712" s="93"/>
    </row>
    <row r="713">
      <c r="V713" s="93"/>
    </row>
    <row r="714">
      <c r="V714" s="93"/>
    </row>
    <row r="715">
      <c r="V715" s="93"/>
    </row>
    <row r="716">
      <c r="V716" s="93"/>
    </row>
    <row r="717">
      <c r="V717" s="93"/>
    </row>
    <row r="718">
      <c r="V718" s="93"/>
    </row>
    <row r="719">
      <c r="V719" s="93"/>
    </row>
    <row r="720">
      <c r="V720" s="93"/>
    </row>
    <row r="721">
      <c r="V721" s="93"/>
    </row>
    <row r="722">
      <c r="V722" s="93"/>
    </row>
    <row r="723">
      <c r="V723" s="93"/>
    </row>
    <row r="724">
      <c r="V724" s="93"/>
    </row>
    <row r="725">
      <c r="V725" s="93"/>
    </row>
    <row r="726">
      <c r="V726" s="93"/>
    </row>
    <row r="727">
      <c r="V727" s="93"/>
    </row>
    <row r="728">
      <c r="V728" s="93"/>
    </row>
    <row r="729">
      <c r="V729" s="93"/>
    </row>
    <row r="730">
      <c r="V730" s="93"/>
    </row>
    <row r="731">
      <c r="V731" s="93"/>
    </row>
    <row r="732">
      <c r="V732" s="93"/>
    </row>
    <row r="733">
      <c r="V733" s="93"/>
    </row>
    <row r="734">
      <c r="V734" s="93"/>
    </row>
    <row r="735">
      <c r="V735" s="93"/>
    </row>
    <row r="736">
      <c r="V736" s="93"/>
    </row>
    <row r="737">
      <c r="V737" s="93"/>
    </row>
    <row r="738">
      <c r="V738" s="93"/>
    </row>
    <row r="739">
      <c r="V739" s="93"/>
    </row>
    <row r="740">
      <c r="V740" s="93"/>
    </row>
    <row r="741">
      <c r="V741" s="93"/>
    </row>
    <row r="742">
      <c r="V742" s="93"/>
    </row>
    <row r="743">
      <c r="V743" s="93"/>
    </row>
    <row r="744">
      <c r="V744" s="93"/>
    </row>
    <row r="745">
      <c r="V745" s="93"/>
    </row>
    <row r="746">
      <c r="V746" s="93"/>
    </row>
    <row r="747">
      <c r="V747" s="93"/>
    </row>
    <row r="748">
      <c r="V748" s="93"/>
    </row>
    <row r="749">
      <c r="V749" s="93"/>
    </row>
    <row r="750">
      <c r="V750" s="93"/>
    </row>
    <row r="751">
      <c r="V751" s="93"/>
    </row>
    <row r="752">
      <c r="V752" s="93"/>
    </row>
    <row r="753">
      <c r="V753" s="93"/>
    </row>
    <row r="754">
      <c r="V754" s="93"/>
    </row>
    <row r="755">
      <c r="V755" s="93"/>
    </row>
    <row r="756">
      <c r="V756" s="93"/>
    </row>
    <row r="757">
      <c r="V757" s="93"/>
    </row>
    <row r="758">
      <c r="V758" s="93"/>
    </row>
    <row r="759">
      <c r="V759" s="93"/>
    </row>
    <row r="760">
      <c r="V760" s="93"/>
    </row>
    <row r="761">
      <c r="V761" s="93"/>
    </row>
    <row r="762">
      <c r="V762" s="93"/>
    </row>
    <row r="763">
      <c r="V763" s="93"/>
    </row>
    <row r="764">
      <c r="V764" s="93"/>
    </row>
    <row r="765">
      <c r="V765" s="93"/>
    </row>
    <row r="766">
      <c r="V766" s="93"/>
    </row>
    <row r="767">
      <c r="V767" s="93"/>
    </row>
    <row r="768">
      <c r="V768" s="93"/>
    </row>
    <row r="769">
      <c r="V769" s="93"/>
    </row>
    <row r="770">
      <c r="V770" s="93"/>
    </row>
    <row r="771">
      <c r="V771" s="93"/>
    </row>
    <row r="772">
      <c r="V772" s="93"/>
    </row>
    <row r="773">
      <c r="V773" s="93"/>
    </row>
    <row r="774">
      <c r="V774" s="93"/>
    </row>
    <row r="775">
      <c r="V775" s="93"/>
    </row>
    <row r="776">
      <c r="V776" s="93"/>
    </row>
    <row r="777">
      <c r="V777" s="93"/>
    </row>
    <row r="778">
      <c r="V778" s="93"/>
    </row>
    <row r="779">
      <c r="V779" s="93"/>
    </row>
    <row r="780">
      <c r="V780" s="93"/>
    </row>
    <row r="781">
      <c r="V781" s="93"/>
    </row>
    <row r="782">
      <c r="V782" s="93"/>
    </row>
    <row r="783">
      <c r="V783" s="93"/>
    </row>
    <row r="784">
      <c r="V784" s="93"/>
    </row>
    <row r="785">
      <c r="V785" s="93"/>
    </row>
    <row r="786">
      <c r="V786" s="93"/>
    </row>
    <row r="787">
      <c r="V787" s="93"/>
    </row>
    <row r="788">
      <c r="V788" s="93"/>
    </row>
    <row r="789">
      <c r="V789" s="93"/>
    </row>
    <row r="790">
      <c r="V790" s="93"/>
    </row>
    <row r="791">
      <c r="V791" s="93"/>
    </row>
    <row r="792">
      <c r="V792" s="93"/>
    </row>
    <row r="793">
      <c r="V793" s="93"/>
    </row>
    <row r="794">
      <c r="V794" s="93"/>
    </row>
    <row r="795">
      <c r="V795" s="93"/>
    </row>
    <row r="796">
      <c r="V796" s="93"/>
    </row>
    <row r="797">
      <c r="V797" s="93"/>
    </row>
    <row r="798">
      <c r="V798" s="93"/>
    </row>
    <row r="799">
      <c r="V799" s="93"/>
    </row>
    <row r="800">
      <c r="V800" s="93"/>
    </row>
    <row r="801">
      <c r="V801" s="93"/>
    </row>
    <row r="802">
      <c r="V802" s="93"/>
    </row>
    <row r="803">
      <c r="V803" s="93"/>
    </row>
    <row r="804">
      <c r="V804" s="93"/>
    </row>
    <row r="805">
      <c r="V805" s="93"/>
    </row>
    <row r="806">
      <c r="V806" s="93"/>
    </row>
    <row r="807">
      <c r="V807" s="93"/>
    </row>
    <row r="808">
      <c r="V808" s="93"/>
    </row>
    <row r="809">
      <c r="V809" s="93"/>
    </row>
    <row r="810">
      <c r="V810" s="93"/>
    </row>
    <row r="811">
      <c r="V811" s="93"/>
    </row>
    <row r="812">
      <c r="V812" s="93"/>
    </row>
    <row r="813">
      <c r="V813" s="93"/>
    </row>
    <row r="814">
      <c r="V814" s="93"/>
    </row>
    <row r="815">
      <c r="V815" s="93"/>
    </row>
    <row r="816">
      <c r="V816" s="93"/>
    </row>
    <row r="817">
      <c r="V817" s="93"/>
    </row>
    <row r="818">
      <c r="V818" s="93"/>
    </row>
    <row r="819">
      <c r="V819" s="93"/>
    </row>
    <row r="820">
      <c r="V820" s="93"/>
    </row>
    <row r="821">
      <c r="V821" s="93"/>
    </row>
    <row r="822">
      <c r="V822" s="93"/>
    </row>
    <row r="823">
      <c r="V823" s="93"/>
    </row>
    <row r="824">
      <c r="V824" s="93"/>
    </row>
    <row r="825">
      <c r="V825" s="93"/>
    </row>
    <row r="826">
      <c r="V826" s="93"/>
    </row>
    <row r="827">
      <c r="V827" s="93"/>
    </row>
    <row r="828">
      <c r="V828" s="93"/>
    </row>
    <row r="829">
      <c r="V829" s="93"/>
    </row>
    <row r="830">
      <c r="V830" s="93"/>
    </row>
    <row r="831">
      <c r="V831" s="93"/>
    </row>
    <row r="832">
      <c r="V832" s="93"/>
    </row>
    <row r="833">
      <c r="V833" s="93"/>
    </row>
    <row r="834">
      <c r="V834" s="93"/>
    </row>
    <row r="835">
      <c r="V835" s="93"/>
    </row>
    <row r="836">
      <c r="V836" s="93"/>
    </row>
    <row r="837">
      <c r="V837" s="93"/>
    </row>
    <row r="838">
      <c r="V838" s="93"/>
    </row>
    <row r="839">
      <c r="V839" s="93"/>
    </row>
    <row r="840">
      <c r="V840" s="93"/>
    </row>
    <row r="841">
      <c r="V841" s="93"/>
    </row>
    <row r="842">
      <c r="V842" s="93"/>
    </row>
    <row r="843">
      <c r="V843" s="93"/>
    </row>
    <row r="844">
      <c r="V844" s="93"/>
    </row>
    <row r="845">
      <c r="V845" s="93"/>
    </row>
    <row r="846">
      <c r="V846" s="93"/>
    </row>
    <row r="847">
      <c r="V847" s="93"/>
    </row>
    <row r="848">
      <c r="V848" s="93"/>
    </row>
    <row r="849">
      <c r="V849" s="93"/>
    </row>
    <row r="850">
      <c r="V850" s="93"/>
    </row>
    <row r="851">
      <c r="V851" s="93"/>
    </row>
    <row r="852">
      <c r="V852" s="93"/>
    </row>
    <row r="853">
      <c r="V853" s="93"/>
    </row>
    <row r="854">
      <c r="V854" s="93"/>
    </row>
    <row r="855">
      <c r="V855" s="93"/>
    </row>
    <row r="856">
      <c r="V856" s="93"/>
    </row>
    <row r="857">
      <c r="V857" s="93"/>
    </row>
    <row r="858">
      <c r="V858" s="93"/>
    </row>
    <row r="859">
      <c r="V859" s="93"/>
    </row>
    <row r="860">
      <c r="V860" s="93"/>
    </row>
    <row r="861">
      <c r="V861" s="93"/>
    </row>
    <row r="862">
      <c r="V862" s="93"/>
    </row>
    <row r="863">
      <c r="V863" s="93"/>
    </row>
    <row r="864">
      <c r="V864" s="93"/>
    </row>
    <row r="865">
      <c r="V865" s="93"/>
    </row>
    <row r="866">
      <c r="V866" s="93"/>
    </row>
    <row r="867">
      <c r="V867" s="93"/>
    </row>
    <row r="868">
      <c r="V868" s="93"/>
    </row>
    <row r="869">
      <c r="V869" s="93"/>
    </row>
    <row r="870">
      <c r="V870" s="93"/>
    </row>
    <row r="871">
      <c r="V871" s="93"/>
    </row>
    <row r="872">
      <c r="V872" s="93"/>
    </row>
    <row r="873">
      <c r="V873" s="93"/>
    </row>
    <row r="874">
      <c r="V874" s="93"/>
    </row>
    <row r="875">
      <c r="V875" s="93"/>
    </row>
    <row r="876">
      <c r="V876" s="93"/>
    </row>
    <row r="877">
      <c r="V877" s="93"/>
    </row>
    <row r="878">
      <c r="V878" s="93"/>
    </row>
    <row r="879">
      <c r="V879" s="93"/>
    </row>
    <row r="880">
      <c r="V880" s="93"/>
    </row>
    <row r="881">
      <c r="V881" s="93"/>
    </row>
    <row r="882">
      <c r="V882" s="93"/>
    </row>
    <row r="883">
      <c r="V883" s="93"/>
    </row>
    <row r="884">
      <c r="V884" s="93"/>
    </row>
    <row r="885">
      <c r="V885" s="93"/>
    </row>
    <row r="886">
      <c r="V886" s="93"/>
    </row>
    <row r="887">
      <c r="V887" s="93"/>
    </row>
    <row r="888">
      <c r="V888" s="93"/>
    </row>
    <row r="889">
      <c r="V889" s="93"/>
    </row>
    <row r="890">
      <c r="V890" s="93"/>
    </row>
    <row r="891">
      <c r="V891" s="93"/>
    </row>
    <row r="892">
      <c r="V892" s="93"/>
    </row>
    <row r="893">
      <c r="V893" s="93"/>
    </row>
    <row r="894">
      <c r="V894" s="93"/>
    </row>
    <row r="895">
      <c r="V895" s="93"/>
    </row>
    <row r="896">
      <c r="V896" s="93"/>
    </row>
    <row r="897">
      <c r="V897" s="93"/>
    </row>
    <row r="898">
      <c r="V898" s="93"/>
    </row>
    <row r="899">
      <c r="V899" s="93"/>
    </row>
    <row r="900">
      <c r="V900" s="93"/>
    </row>
    <row r="901">
      <c r="V901" s="93"/>
    </row>
    <row r="902">
      <c r="V902" s="93"/>
    </row>
    <row r="903">
      <c r="V903" s="93"/>
    </row>
    <row r="904">
      <c r="V904" s="93"/>
    </row>
    <row r="905">
      <c r="V905" s="93"/>
    </row>
    <row r="906">
      <c r="V906" s="93"/>
    </row>
    <row r="907">
      <c r="V907" s="93"/>
    </row>
    <row r="908">
      <c r="V908" s="93"/>
    </row>
    <row r="909">
      <c r="V909" s="93"/>
    </row>
    <row r="910">
      <c r="V910" s="93"/>
    </row>
    <row r="911">
      <c r="V911" s="93"/>
    </row>
    <row r="912">
      <c r="V912" s="93"/>
    </row>
    <row r="913">
      <c r="V913" s="93"/>
    </row>
    <row r="914">
      <c r="V914" s="93"/>
    </row>
    <row r="915">
      <c r="V915" s="93"/>
    </row>
    <row r="916">
      <c r="V916" s="93"/>
    </row>
    <row r="917">
      <c r="V917" s="93"/>
    </row>
    <row r="918">
      <c r="V918" s="93"/>
    </row>
    <row r="919">
      <c r="V919" s="93"/>
    </row>
    <row r="920">
      <c r="V920" s="93"/>
    </row>
    <row r="921">
      <c r="V921" s="93"/>
    </row>
    <row r="922">
      <c r="V922" s="93"/>
    </row>
    <row r="923">
      <c r="V923" s="93"/>
    </row>
    <row r="924">
      <c r="V924" s="93"/>
    </row>
    <row r="925">
      <c r="V925" s="93"/>
    </row>
    <row r="926">
      <c r="V926" s="93"/>
    </row>
    <row r="927">
      <c r="V927" s="93"/>
    </row>
    <row r="928">
      <c r="V928" s="93"/>
    </row>
    <row r="929">
      <c r="V929" s="93"/>
    </row>
    <row r="930">
      <c r="V930" s="93"/>
    </row>
    <row r="931">
      <c r="V931" s="93"/>
    </row>
    <row r="932">
      <c r="V932" s="93"/>
    </row>
    <row r="933">
      <c r="V933" s="93"/>
    </row>
    <row r="934">
      <c r="V934" s="93"/>
    </row>
    <row r="935">
      <c r="V935" s="93"/>
    </row>
    <row r="936">
      <c r="V936" s="93"/>
    </row>
    <row r="937">
      <c r="V937" s="93"/>
    </row>
    <row r="938">
      <c r="V938" s="93"/>
    </row>
    <row r="939">
      <c r="V939" s="93"/>
    </row>
    <row r="940">
      <c r="V940" s="93"/>
    </row>
    <row r="941">
      <c r="V941" s="93"/>
    </row>
    <row r="942">
      <c r="V942" s="93"/>
    </row>
    <row r="943">
      <c r="V943" s="93"/>
    </row>
    <row r="944">
      <c r="V944" s="93"/>
    </row>
    <row r="945">
      <c r="V945" s="93"/>
    </row>
    <row r="946">
      <c r="V946" s="93"/>
    </row>
    <row r="947">
      <c r="V947" s="93"/>
    </row>
    <row r="948">
      <c r="V948" s="93"/>
    </row>
    <row r="949">
      <c r="V949" s="93"/>
    </row>
    <row r="950">
      <c r="V950" s="93"/>
    </row>
    <row r="951">
      <c r="V951" s="93"/>
    </row>
    <row r="952">
      <c r="V952" s="93"/>
    </row>
    <row r="953">
      <c r="V953" s="93"/>
    </row>
    <row r="954">
      <c r="V954" s="93"/>
    </row>
    <row r="955">
      <c r="V955" s="93"/>
    </row>
    <row r="956">
      <c r="V956" s="93"/>
    </row>
    <row r="957">
      <c r="V957" s="93"/>
    </row>
    <row r="958">
      <c r="V958" s="93"/>
    </row>
    <row r="959">
      <c r="V959" s="93"/>
    </row>
    <row r="960">
      <c r="V960" s="93"/>
    </row>
    <row r="961">
      <c r="V961" s="93"/>
    </row>
    <row r="962">
      <c r="V962" s="93"/>
    </row>
    <row r="963">
      <c r="V963" s="93"/>
    </row>
    <row r="964">
      <c r="V964" s="93"/>
    </row>
    <row r="965">
      <c r="V965" s="93"/>
    </row>
    <row r="966">
      <c r="V966" s="93"/>
    </row>
    <row r="967">
      <c r="V967" s="93"/>
    </row>
    <row r="968">
      <c r="V968" s="93"/>
    </row>
    <row r="969">
      <c r="V969" s="93"/>
    </row>
    <row r="970">
      <c r="V970" s="93"/>
    </row>
    <row r="971">
      <c r="V971" s="93"/>
    </row>
    <row r="972">
      <c r="V972" s="93"/>
    </row>
    <row r="973">
      <c r="V973" s="93"/>
    </row>
    <row r="974">
      <c r="V974" s="93"/>
    </row>
    <row r="975">
      <c r="V975" s="93"/>
    </row>
    <row r="976">
      <c r="V976" s="93"/>
    </row>
    <row r="977">
      <c r="V977" s="93"/>
    </row>
    <row r="978">
      <c r="V978" s="93"/>
    </row>
    <row r="979">
      <c r="V979" s="93"/>
    </row>
    <row r="980">
      <c r="V980" s="93"/>
    </row>
    <row r="981">
      <c r="V981" s="93"/>
    </row>
    <row r="982">
      <c r="V982" s="93"/>
    </row>
    <row r="983">
      <c r="V983" s="93"/>
    </row>
    <row r="984">
      <c r="V984" s="93"/>
    </row>
    <row r="985">
      <c r="V985" s="93"/>
    </row>
    <row r="986">
      <c r="V986" s="93"/>
    </row>
    <row r="987">
      <c r="V987" s="93"/>
    </row>
    <row r="988">
      <c r="V988" s="93"/>
    </row>
    <row r="989">
      <c r="V989" s="93"/>
    </row>
    <row r="990">
      <c r="V990" s="93"/>
    </row>
    <row r="991">
      <c r="V991" s="93"/>
    </row>
    <row r="992">
      <c r="V992" s="93"/>
    </row>
    <row r="993">
      <c r="V993" s="93"/>
    </row>
    <row r="994">
      <c r="V994" s="93"/>
    </row>
    <row r="995">
      <c r="V995" s="93"/>
    </row>
    <row r="996">
      <c r="V996" s="93"/>
    </row>
    <row r="997">
      <c r="V997" s="93"/>
    </row>
    <row r="998">
      <c r="V998" s="93"/>
    </row>
    <row r="999">
      <c r="V999" s="93"/>
    </row>
    <row r="1000">
      <c r="V1000" s="93"/>
    </row>
    <row r="1001">
      <c r="V1001" s="93"/>
    </row>
    <row r="1002">
      <c r="V1002" s="9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71"/>
    <col customWidth="1" min="3" max="3" width="5.71"/>
    <col customWidth="1" min="4" max="4" width="6.43"/>
    <col customWidth="1" min="5" max="5" width="6.71"/>
    <col customWidth="1" min="6" max="8" width="7.86"/>
    <col customWidth="1" min="9" max="10" width="7.57"/>
    <col customWidth="1" min="11" max="11" width="5.29"/>
    <col customWidth="1" min="12" max="12" width="7.0"/>
    <col customWidth="1" min="13" max="14" width="8.29"/>
    <col customWidth="1" min="15" max="15" width="5.71"/>
    <col customWidth="1" min="16" max="16" width="11.57"/>
    <col customWidth="1" min="17" max="17" width="7.0"/>
    <col customWidth="1" min="18" max="18" width="6.71"/>
    <col customWidth="1" min="21" max="21" width="6.0"/>
    <col customWidth="1" min="22" max="22" width="4.86"/>
    <col customWidth="1" min="24" max="24" width="4.57"/>
  </cols>
  <sheetData>
    <row r="1">
      <c r="C1" s="83" t="s">
        <v>6</v>
      </c>
      <c r="D1" s="83" t="s">
        <v>7</v>
      </c>
      <c r="E1" s="83" t="s">
        <v>11</v>
      </c>
      <c r="F1" s="83" t="s">
        <v>70</v>
      </c>
      <c r="G1" s="83" t="s">
        <v>8</v>
      </c>
      <c r="H1" s="83" t="s">
        <v>10</v>
      </c>
      <c r="I1" s="83" t="s">
        <v>5</v>
      </c>
      <c r="J1" s="83" t="s">
        <v>14</v>
      </c>
      <c r="K1" s="83" t="s">
        <v>4</v>
      </c>
      <c r="L1" s="83" t="s">
        <v>9</v>
      </c>
      <c r="M1" s="83" t="s">
        <v>36</v>
      </c>
      <c r="N1" s="83" t="s">
        <v>12</v>
      </c>
      <c r="O1" s="83" t="s">
        <v>13</v>
      </c>
      <c r="P1" s="83" t="s">
        <v>37</v>
      </c>
      <c r="Q1" s="83" t="s">
        <v>52</v>
      </c>
      <c r="R1" s="83" t="s">
        <v>71</v>
      </c>
      <c r="S1" s="84" t="s">
        <v>18</v>
      </c>
      <c r="T1" s="83" t="s">
        <v>72</v>
      </c>
      <c r="U1" s="83" t="s">
        <v>34</v>
      </c>
      <c r="V1" s="83" t="s">
        <v>38</v>
      </c>
      <c r="W1" s="85" t="s">
        <v>39</v>
      </c>
      <c r="X1" s="84" t="s">
        <v>40</v>
      </c>
      <c r="Y1" s="83" t="s">
        <v>73</v>
      </c>
      <c r="Z1" s="83" t="s">
        <v>22</v>
      </c>
      <c r="AA1" s="83" t="s">
        <v>41</v>
      </c>
      <c r="AB1" s="83" t="s">
        <v>42</v>
      </c>
    </row>
    <row r="2">
      <c r="A2" s="95">
        <v>42471.0</v>
      </c>
      <c r="B2" s="96" t="s">
        <v>43</v>
      </c>
      <c r="C2" s="96" t="str">
        <f>111.9+45.9</f>
        <v>157.8</v>
      </c>
      <c r="D2" s="96">
        <v>128.6</v>
      </c>
      <c r="E2" s="96">
        <v>215.5</v>
      </c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8" t="str">
        <f t="shared" ref="S2:S8" si="1">SUM(C2:R2)</f>
        <v>501.9</v>
      </c>
      <c r="T2" s="97"/>
      <c r="U2" s="96">
        <v>435.0</v>
      </c>
      <c r="V2" s="96">
        <v>66.0</v>
      </c>
      <c r="W2" s="99"/>
      <c r="X2" s="98" t="str">
        <f t="shared" ref="X2:X3" si="2">U2+V2</f>
        <v>501</v>
      </c>
      <c r="Y2" s="97" t="str">
        <f t="shared" ref="Y2:Y8" si="3">X2-S2</f>
        <v>-0.9</v>
      </c>
      <c r="Z2" s="96">
        <v>14.0</v>
      </c>
      <c r="AA2" s="97" t="str">
        <f t="shared" ref="AA2:AA8" si="4">V2-Z2*0.8</f>
        <v>54.8</v>
      </c>
      <c r="AB2" s="96">
        <v>55.0</v>
      </c>
    </row>
    <row r="3">
      <c r="A3" s="95">
        <v>42472.0</v>
      </c>
      <c r="B3" s="96" t="s">
        <v>44</v>
      </c>
      <c r="C3" s="97"/>
      <c r="D3" s="96">
        <v>149.0</v>
      </c>
      <c r="E3" s="97"/>
      <c r="F3" s="96">
        <v>135.5</v>
      </c>
      <c r="G3" s="97"/>
      <c r="H3" s="97"/>
      <c r="I3" s="96">
        <v>155.0</v>
      </c>
      <c r="J3" s="96"/>
      <c r="K3" s="96">
        <v>135.0</v>
      </c>
      <c r="L3" s="97"/>
      <c r="M3" s="97"/>
      <c r="N3" s="97"/>
      <c r="O3" s="97"/>
      <c r="P3" s="96">
        <v>72.0</v>
      </c>
      <c r="Q3" s="97"/>
      <c r="R3" s="97"/>
      <c r="S3" s="98" t="str">
        <f t="shared" si="1"/>
        <v>646.5</v>
      </c>
      <c r="T3" s="97"/>
      <c r="U3" s="96">
        <v>441.5</v>
      </c>
      <c r="V3" s="96">
        <v>205.0</v>
      </c>
      <c r="W3" s="99"/>
      <c r="X3" s="98" t="str">
        <f t="shared" si="2"/>
        <v>646.5</v>
      </c>
      <c r="Y3" s="97" t="str">
        <f t="shared" si="3"/>
        <v>0</v>
      </c>
      <c r="Z3" s="96">
        <v>62.0</v>
      </c>
      <c r="AA3" s="97" t="str">
        <f t="shared" si="4"/>
        <v>155.4</v>
      </c>
      <c r="AB3" s="96">
        <v>155.0</v>
      </c>
    </row>
    <row r="4">
      <c r="A4" s="95">
        <v>42473.0</v>
      </c>
      <c r="B4" s="96" t="s">
        <v>45</v>
      </c>
      <c r="C4" s="97"/>
      <c r="D4" s="96">
        <v>199.5</v>
      </c>
      <c r="E4" s="96">
        <v>203.7</v>
      </c>
      <c r="F4" s="96">
        <v>203.6</v>
      </c>
      <c r="G4" s="96"/>
      <c r="H4" s="96">
        <v>291.0</v>
      </c>
      <c r="I4" s="97"/>
      <c r="J4" s="97"/>
      <c r="K4" s="96">
        <v>232.9</v>
      </c>
      <c r="L4" s="97"/>
      <c r="M4" s="97"/>
      <c r="N4" s="97"/>
      <c r="O4" s="97"/>
      <c r="P4" s="97"/>
      <c r="Q4" s="97"/>
      <c r="R4" s="97"/>
      <c r="S4" s="98" t="str">
        <f t="shared" si="1"/>
        <v>1130.7</v>
      </c>
      <c r="T4" s="97"/>
      <c r="U4" s="96">
        <v>1023.4</v>
      </c>
      <c r="V4" s="96">
        <v>113.0</v>
      </c>
      <c r="W4" s="104"/>
      <c r="X4" s="98" t="str">
        <f t="shared" ref="X4:X8" si="5">U4+V4+W4</f>
        <v>1136.4</v>
      </c>
      <c r="Y4" s="97" t="str">
        <f t="shared" si="3"/>
        <v>5.7</v>
      </c>
      <c r="Z4" s="96">
        <v>98.9</v>
      </c>
      <c r="AA4" s="97" t="str">
        <f t="shared" si="4"/>
        <v>33.88</v>
      </c>
      <c r="AB4" s="96">
        <v>34.0</v>
      </c>
    </row>
    <row r="5">
      <c r="A5" s="95">
        <v>42474.0</v>
      </c>
      <c r="B5" s="96" t="s">
        <v>46</v>
      </c>
      <c r="C5" s="96">
        <v>57.5</v>
      </c>
      <c r="D5" s="96">
        <v>244.5</v>
      </c>
      <c r="E5" s="96"/>
      <c r="F5" s="96">
        <v>273.0</v>
      </c>
      <c r="G5" s="96"/>
      <c r="H5" s="96">
        <v>233.0</v>
      </c>
      <c r="I5" s="96">
        <v>140.5</v>
      </c>
      <c r="J5" s="96"/>
      <c r="K5" s="96">
        <v>352.9</v>
      </c>
      <c r="L5" s="96"/>
      <c r="M5" s="97"/>
      <c r="N5" s="97"/>
      <c r="O5" s="97"/>
      <c r="P5" s="97"/>
      <c r="Q5" s="97"/>
      <c r="R5" s="97"/>
      <c r="S5" s="98" t="str">
        <f t="shared" si="1"/>
        <v>1301.4</v>
      </c>
      <c r="T5" s="97"/>
      <c r="U5" s="96">
        <v>1234.9</v>
      </c>
      <c r="V5" s="96">
        <v>49.0</v>
      </c>
      <c r="W5" s="104">
        <v>16.0</v>
      </c>
      <c r="X5" s="98" t="str">
        <f t="shared" si="5"/>
        <v>1299.9</v>
      </c>
      <c r="Y5" s="97" t="str">
        <f t="shared" si="3"/>
        <v>-1.5</v>
      </c>
      <c r="Z5" s="96">
        <v>87.0</v>
      </c>
      <c r="AA5" s="97" t="str">
        <f t="shared" si="4"/>
        <v>-20.6</v>
      </c>
      <c r="AB5" s="96">
        <v>-23.0</v>
      </c>
    </row>
    <row r="6">
      <c r="A6" s="105">
        <v>42475.0</v>
      </c>
      <c r="B6" s="106" t="s">
        <v>47</v>
      </c>
      <c r="C6" s="106">
        <v>164.3</v>
      </c>
      <c r="D6" s="106">
        <v>183.0</v>
      </c>
      <c r="E6" s="107"/>
      <c r="F6" s="106">
        <v>256.6</v>
      </c>
      <c r="G6" s="106">
        <v>228.0</v>
      </c>
      <c r="H6" s="106">
        <v>196.0</v>
      </c>
      <c r="I6" s="106">
        <v>124.0</v>
      </c>
      <c r="J6" s="107"/>
      <c r="K6" s="106">
        <v>286.2</v>
      </c>
      <c r="L6" s="107"/>
      <c r="M6" s="107"/>
      <c r="N6" s="107"/>
      <c r="O6" s="107"/>
      <c r="P6" s="106" t="str">
        <f>-88+28.5-20</f>
        <v>-79.5</v>
      </c>
      <c r="Q6" s="107"/>
      <c r="R6" s="107"/>
      <c r="S6" s="108" t="str">
        <f t="shared" si="1"/>
        <v>1358.6</v>
      </c>
      <c r="T6" s="106" t="s">
        <v>74</v>
      </c>
      <c r="U6" s="106">
        <v>1061.4</v>
      </c>
      <c r="V6" s="106">
        <v>356.0</v>
      </c>
      <c r="W6" s="109"/>
      <c r="X6" s="108" t="str">
        <f t="shared" si="5"/>
        <v>1417.4</v>
      </c>
      <c r="Y6" s="107" t="str">
        <f t="shared" si="3"/>
        <v>58.8</v>
      </c>
      <c r="Z6" s="106">
        <v>50.0</v>
      </c>
      <c r="AA6" s="107" t="str">
        <f t="shared" si="4"/>
        <v>316</v>
      </c>
      <c r="AB6" s="106">
        <v>317.0</v>
      </c>
    </row>
    <row r="7">
      <c r="A7" s="110">
        <v>42476.0</v>
      </c>
      <c r="B7" s="83" t="s">
        <v>48</v>
      </c>
      <c r="C7" s="83">
        <v>75.0</v>
      </c>
      <c r="D7" s="83"/>
      <c r="E7" s="83">
        <v>132.2</v>
      </c>
      <c r="F7" s="83">
        <v>174.9</v>
      </c>
      <c r="G7" s="83">
        <v>196.9</v>
      </c>
      <c r="H7" s="83">
        <v>106.0</v>
      </c>
      <c r="I7" s="83">
        <v>69.2</v>
      </c>
      <c r="J7" s="83"/>
      <c r="K7" s="83">
        <v>152.2</v>
      </c>
      <c r="S7" s="92" t="str">
        <f t="shared" si="1"/>
        <v>906.4</v>
      </c>
      <c r="U7" s="83">
        <v>792.9</v>
      </c>
      <c r="V7" s="83"/>
      <c r="W7" s="112"/>
      <c r="X7" s="92" t="str">
        <f t="shared" si="5"/>
        <v>792.9</v>
      </c>
      <c r="Y7" t="str">
        <f t="shared" si="3"/>
        <v>-113.5</v>
      </c>
      <c r="Z7" s="83"/>
      <c r="AA7" t="str">
        <f t="shared" si="4"/>
        <v>0</v>
      </c>
      <c r="AB7" s="83"/>
    </row>
    <row r="8">
      <c r="A8" s="110">
        <v>42477.0</v>
      </c>
      <c r="B8" s="83" t="s">
        <v>49</v>
      </c>
      <c r="C8" s="83">
        <v>66.0</v>
      </c>
      <c r="D8" s="83">
        <v>20.0</v>
      </c>
      <c r="E8" s="83"/>
      <c r="F8" s="83"/>
      <c r="G8" s="83">
        <v>107.8</v>
      </c>
      <c r="H8" s="83"/>
      <c r="I8" s="83">
        <v>74.7</v>
      </c>
      <c r="J8" s="83"/>
      <c r="K8" s="83"/>
      <c r="L8" s="83"/>
      <c r="M8" s="83">
        <v>140.1</v>
      </c>
      <c r="N8" s="83">
        <v>120.9</v>
      </c>
      <c r="O8" s="83">
        <v>54.0</v>
      </c>
      <c r="S8" s="92" t="str">
        <f t="shared" si="1"/>
        <v>583.5</v>
      </c>
      <c r="U8" s="83"/>
      <c r="V8" s="83"/>
      <c r="W8" s="112"/>
      <c r="X8" s="92" t="str">
        <f t="shared" si="5"/>
        <v>0</v>
      </c>
      <c r="Y8" t="str">
        <f t="shared" si="3"/>
        <v>-583.5</v>
      </c>
      <c r="Z8" s="83"/>
      <c r="AA8" t="str">
        <f t="shared" si="4"/>
        <v>0</v>
      </c>
      <c r="AB8" s="83"/>
    </row>
    <row r="9">
      <c r="S9" t="str">
        <f>SUM(S2:S8)</f>
        <v>6429</v>
      </c>
      <c r="W9" s="93"/>
      <c r="AB9" t="str">
        <f>SUM(AB2:AB8)</f>
        <v>538</v>
      </c>
    </row>
    <row r="10">
      <c r="C10" t="str">
        <f t="shared" ref="C10:E10" si="6">SUM(C2:C9)</f>
        <v>520.6</v>
      </c>
      <c r="D10" t="str">
        <f t="shared" si="6"/>
        <v>924.6</v>
      </c>
      <c r="E10" t="str">
        <f t="shared" si="6"/>
        <v>551.4</v>
      </c>
      <c r="H10" t="str">
        <f t="shared" ref="H10:O10" si="7">SUM(H2:H9)</f>
        <v>826</v>
      </c>
      <c r="I10" t="str">
        <f t="shared" si="7"/>
        <v>563.4</v>
      </c>
      <c r="J10" t="str">
        <f t="shared" si="7"/>
        <v>0</v>
      </c>
      <c r="K10" t="str">
        <f t="shared" si="7"/>
        <v>1159.2</v>
      </c>
      <c r="L10" t="str">
        <f t="shared" si="7"/>
        <v>0</v>
      </c>
      <c r="M10" t="str">
        <f t="shared" si="7"/>
        <v>140.1</v>
      </c>
      <c r="N10" t="str">
        <f t="shared" si="7"/>
        <v>120.9</v>
      </c>
      <c r="O10" t="str">
        <f t="shared" si="7"/>
        <v>54</v>
      </c>
      <c r="W10" s="93"/>
      <c r="AB10" s="83"/>
    </row>
    <row r="11">
      <c r="A11" s="83"/>
      <c r="B11" s="83"/>
      <c r="C11" t="str">
        <f t="shared" ref="C11:E11" si="8">C10/2</f>
        <v>260.3</v>
      </c>
      <c r="D11" t="str">
        <f t="shared" si="8"/>
        <v>462.3</v>
      </c>
      <c r="E11" t="str">
        <f t="shared" si="8"/>
        <v>275.7</v>
      </c>
      <c r="H11" t="str">
        <f t="shared" ref="H11:O11" si="9">H10/2</f>
        <v>413</v>
      </c>
      <c r="I11" t="str">
        <f t="shared" si="9"/>
        <v>281.7</v>
      </c>
      <c r="J11" t="str">
        <f t="shared" si="9"/>
        <v>0</v>
      </c>
      <c r="K11" t="str">
        <f t="shared" si="9"/>
        <v>579.6</v>
      </c>
      <c r="L11" t="str">
        <f t="shared" si="9"/>
        <v>0</v>
      </c>
      <c r="M11" t="str">
        <f t="shared" si="9"/>
        <v>70.05</v>
      </c>
      <c r="N11" t="str">
        <f t="shared" si="9"/>
        <v>60.45</v>
      </c>
      <c r="O11" t="str">
        <f t="shared" si="9"/>
        <v>27</v>
      </c>
      <c r="W11" s="93"/>
    </row>
    <row r="12">
      <c r="C12" t="str">
        <f t="shared" ref="C12:D12" si="10">C11/2</f>
        <v>130.15</v>
      </c>
      <c r="D12" t="str">
        <f t="shared" si="10"/>
        <v>231.15</v>
      </c>
      <c r="E12" t="str">
        <f>E11</f>
        <v>275.7</v>
      </c>
      <c r="H12" t="str">
        <f t="shared" ref="H12:K12" si="11">H11/2</f>
        <v>206.5</v>
      </c>
      <c r="I12" t="str">
        <f t="shared" si="11"/>
        <v>140.85</v>
      </c>
      <c r="J12" t="str">
        <f t="shared" si="11"/>
        <v>0</v>
      </c>
      <c r="K12" t="str">
        <f t="shared" si="11"/>
        <v>289.8</v>
      </c>
      <c r="L12" s="83">
        <v>0.0</v>
      </c>
      <c r="M12" t="str">
        <f t="shared" ref="M12:O12" si="12">M11</f>
        <v>70.05</v>
      </c>
      <c r="N12" t="str">
        <f t="shared" si="12"/>
        <v>60.45</v>
      </c>
      <c r="O12" t="str">
        <f t="shared" si="12"/>
        <v>27</v>
      </c>
      <c r="R12" t="str">
        <f>SUM(C12:Q12)</f>
        <v>1431.65</v>
      </c>
      <c r="W12" s="9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43"/>
    <col customWidth="1" min="2" max="2" width="10.71"/>
    <col customWidth="1" min="3" max="4" width="6.71"/>
    <col customWidth="1" min="5" max="5" width="6.0"/>
    <col customWidth="1" min="6" max="6" width="6.14"/>
    <col customWidth="1" min="7" max="7" width="6.71"/>
    <col customWidth="1" min="8" max="8" width="6.14"/>
    <col customWidth="1" min="9" max="9" width="9.29"/>
    <col customWidth="1" min="10" max="10" width="6.71"/>
    <col customWidth="1" min="11" max="11" width="7.0"/>
    <col customWidth="1" min="12" max="12" width="7.29"/>
    <col customWidth="1" min="13" max="13" width="8.29"/>
    <col customWidth="1" min="14" max="14" width="5.71"/>
    <col customWidth="1" min="15" max="15" width="8.43"/>
    <col customWidth="1" min="17" max="17" width="5.71"/>
    <col customWidth="1" min="18" max="18" width="7.57"/>
    <col customWidth="1" min="20" max="20" width="4.86"/>
    <col customWidth="1" min="21" max="21" width="6.86"/>
    <col customWidth="1" min="22" max="22" width="4.86"/>
    <col customWidth="1" min="24" max="24" width="8.14"/>
  </cols>
  <sheetData>
    <row r="1">
      <c r="C1" s="83" t="s">
        <v>6</v>
      </c>
      <c r="D1" s="83" t="s">
        <v>7</v>
      </c>
      <c r="E1" s="83" t="s">
        <v>11</v>
      </c>
      <c r="F1" s="83" t="s">
        <v>70</v>
      </c>
      <c r="G1" s="83" t="s">
        <v>8</v>
      </c>
      <c r="H1" s="83" t="s">
        <v>10</v>
      </c>
      <c r="I1" s="83" t="s">
        <v>5</v>
      </c>
      <c r="J1" s="83" t="s">
        <v>14</v>
      </c>
      <c r="K1" s="83" t="s">
        <v>4</v>
      </c>
      <c r="L1" s="83" t="s">
        <v>75</v>
      </c>
      <c r="M1" s="83" t="s">
        <v>36</v>
      </c>
      <c r="N1" s="83" t="s">
        <v>12</v>
      </c>
      <c r="O1" s="83" t="s">
        <v>13</v>
      </c>
      <c r="P1" s="83" t="s">
        <v>37</v>
      </c>
      <c r="Q1" s="83" t="s">
        <v>52</v>
      </c>
      <c r="R1" s="83" t="s">
        <v>71</v>
      </c>
      <c r="S1" s="84" t="s">
        <v>18</v>
      </c>
      <c r="T1" s="83" t="s">
        <v>72</v>
      </c>
      <c r="U1" s="83" t="s">
        <v>34</v>
      </c>
      <c r="V1" s="83" t="s">
        <v>38</v>
      </c>
      <c r="W1" s="85" t="s">
        <v>39</v>
      </c>
      <c r="X1" s="84" t="s">
        <v>40</v>
      </c>
      <c r="Y1" s="83" t="s">
        <v>73</v>
      </c>
      <c r="Z1" s="83" t="s">
        <v>22</v>
      </c>
      <c r="AA1" s="83" t="s">
        <v>41</v>
      </c>
      <c r="AB1" s="83" t="s">
        <v>42</v>
      </c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5"/>
      <c r="AN1" s="115"/>
      <c r="AO1" s="115"/>
      <c r="AP1" s="116"/>
      <c r="AQ1" s="116"/>
      <c r="AR1" s="117"/>
      <c r="AS1" s="117"/>
      <c r="AT1" s="118"/>
      <c r="AU1" s="13"/>
      <c r="AV1" s="14"/>
    </row>
    <row r="2">
      <c r="A2" s="110">
        <v>42478.0</v>
      </c>
      <c r="B2" s="83" t="s">
        <v>43</v>
      </c>
      <c r="C2" s="83"/>
      <c r="D2" s="83"/>
      <c r="E2" s="83">
        <v>45.0</v>
      </c>
      <c r="G2" s="83">
        <v>45.9</v>
      </c>
      <c r="S2" s="92" t="str">
        <f t="shared" ref="S2:S8" si="1">SUM(C2:R2)</f>
        <v>90.9</v>
      </c>
      <c r="U2" s="83">
        <v>45.9</v>
      </c>
      <c r="V2" s="83">
        <v>45.0</v>
      </c>
      <c r="W2" s="111"/>
      <c r="X2" s="92" t="str">
        <f t="shared" ref="X2:X3" si="2">U2+V2</f>
        <v>90.9</v>
      </c>
      <c r="Y2" t="str">
        <f t="shared" ref="Y2:Y8" si="3">X2-S2</f>
        <v>0</v>
      </c>
      <c r="Z2" s="83">
        <v>9.1</v>
      </c>
      <c r="AA2" t="str">
        <f t="shared" ref="AA2:AA8" si="4">V2-Z2*0.8</f>
        <v>37.72</v>
      </c>
      <c r="AB2" s="83">
        <v>36.0</v>
      </c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5"/>
      <c r="AN2" s="115"/>
      <c r="AO2" s="115"/>
      <c r="AP2" s="116"/>
      <c r="AQ2" s="116"/>
      <c r="AR2" s="119"/>
      <c r="AS2" s="119"/>
      <c r="AT2" s="120"/>
      <c r="AU2" s="29"/>
      <c r="AV2" s="120"/>
    </row>
    <row r="3">
      <c r="A3" s="86">
        <v>42479.0</v>
      </c>
      <c r="B3" s="87" t="s">
        <v>44</v>
      </c>
      <c r="C3" s="87">
        <v>76.5</v>
      </c>
      <c r="D3" s="87">
        <v>125.5</v>
      </c>
      <c r="E3" s="88"/>
      <c r="F3" s="87">
        <v>271.2</v>
      </c>
      <c r="G3" s="87">
        <v>245.2</v>
      </c>
      <c r="H3" s="88"/>
      <c r="I3" s="87"/>
      <c r="J3" s="87"/>
      <c r="K3" s="87">
        <v>248.7</v>
      </c>
      <c r="L3" s="88"/>
      <c r="M3" s="88"/>
      <c r="N3" s="88"/>
      <c r="O3" s="88"/>
      <c r="P3" s="87"/>
      <c r="Q3" s="88"/>
      <c r="R3" s="88"/>
      <c r="S3" s="89" t="str">
        <f t="shared" si="1"/>
        <v>967.1</v>
      </c>
      <c r="T3" s="88"/>
      <c r="U3" s="87">
        <v>941.1</v>
      </c>
      <c r="V3" s="87">
        <v>26.0</v>
      </c>
      <c r="W3" s="90"/>
      <c r="X3" s="89" t="str">
        <f t="shared" si="2"/>
        <v>967.1</v>
      </c>
      <c r="Y3" s="88" t="str">
        <f t="shared" si="3"/>
        <v>0</v>
      </c>
      <c r="Z3" s="87">
        <v>65.8</v>
      </c>
      <c r="AA3" s="88" t="str">
        <f t="shared" si="4"/>
        <v>-26.64</v>
      </c>
      <c r="AB3" s="87">
        <v>-28.0</v>
      </c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2"/>
      <c r="AN3" s="122"/>
      <c r="AO3" s="122"/>
      <c r="AP3" s="123"/>
      <c r="AQ3" s="123"/>
      <c r="AR3" s="117"/>
      <c r="AS3" s="117"/>
      <c r="AT3" s="14"/>
      <c r="AU3" s="13"/>
      <c r="AV3" s="14"/>
    </row>
    <row r="4">
      <c r="A4" s="86">
        <v>42480.0</v>
      </c>
      <c r="B4" s="87" t="s">
        <v>45</v>
      </c>
      <c r="C4" s="88"/>
      <c r="D4" s="87">
        <v>166.9</v>
      </c>
      <c r="E4" s="87"/>
      <c r="F4" s="87">
        <v>228.2</v>
      </c>
      <c r="G4" s="87">
        <v>177.7</v>
      </c>
      <c r="H4" s="87">
        <v>196.0</v>
      </c>
      <c r="I4" s="88"/>
      <c r="J4" s="88"/>
      <c r="K4" s="87">
        <v>218.2</v>
      </c>
      <c r="L4" s="88"/>
      <c r="M4" s="88"/>
      <c r="N4" s="88"/>
      <c r="O4" s="88"/>
      <c r="P4" s="88"/>
      <c r="Q4" s="88"/>
      <c r="R4" s="88"/>
      <c r="S4" s="89" t="str">
        <f t="shared" si="1"/>
        <v>987</v>
      </c>
      <c r="T4" s="88"/>
      <c r="U4" s="87">
        <v>668.5</v>
      </c>
      <c r="V4" s="87">
        <v>318.0</v>
      </c>
      <c r="W4" s="91"/>
      <c r="X4" s="89" t="str">
        <f t="shared" ref="X4:X8" si="5">U4+V4+W4</f>
        <v>986.5</v>
      </c>
      <c r="Y4" s="88" t="str">
        <f t="shared" si="3"/>
        <v>-0.5</v>
      </c>
      <c r="Z4" s="87">
        <v>83.5</v>
      </c>
      <c r="AA4" s="88" t="str">
        <f t="shared" si="4"/>
        <v>251.2</v>
      </c>
      <c r="AB4" s="87">
        <v>250.0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2"/>
      <c r="AN4" s="122"/>
      <c r="AO4" s="122"/>
      <c r="AP4" s="123"/>
      <c r="AQ4" s="123"/>
      <c r="AR4" s="117"/>
      <c r="AS4" s="117"/>
      <c r="AT4" s="14"/>
      <c r="AU4" s="13"/>
      <c r="AV4" s="14"/>
    </row>
    <row r="5">
      <c r="A5" s="110">
        <v>42481.0</v>
      </c>
      <c r="B5" s="83" t="s">
        <v>46</v>
      </c>
      <c r="C5" s="83">
        <v>142.3</v>
      </c>
      <c r="D5" s="83">
        <v>193.5</v>
      </c>
      <c r="E5" s="83"/>
      <c r="F5" s="83">
        <v>201.2</v>
      </c>
      <c r="G5" s="83">
        <v>263.8</v>
      </c>
      <c r="H5" s="83">
        <v>314.0</v>
      </c>
      <c r="I5" s="83"/>
      <c r="J5" s="83"/>
      <c r="K5" s="83">
        <v>279.5</v>
      </c>
      <c r="L5" s="83"/>
      <c r="S5" s="92" t="str">
        <f t="shared" si="1"/>
        <v>1394.3</v>
      </c>
      <c r="U5" s="83">
        <v>1046.1</v>
      </c>
      <c r="V5" s="83">
        <v>340.2</v>
      </c>
      <c r="W5" s="112">
        <v>-10.0</v>
      </c>
      <c r="X5" s="92" t="str">
        <f t="shared" si="5"/>
        <v>1376.3</v>
      </c>
      <c r="Y5" t="str">
        <f t="shared" si="3"/>
        <v>-18</v>
      </c>
      <c r="Z5" s="83">
        <v>86.88</v>
      </c>
      <c r="AA5" t="str">
        <f t="shared" si="4"/>
        <v>270.696</v>
      </c>
      <c r="AB5" s="83">
        <v>270.0</v>
      </c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5"/>
      <c r="AN5" s="115"/>
      <c r="AO5" s="115"/>
      <c r="AP5" s="116"/>
      <c r="AQ5" s="116"/>
      <c r="AR5" s="119"/>
      <c r="AS5" s="119"/>
      <c r="AT5" s="120"/>
      <c r="AU5" s="29"/>
      <c r="AV5" s="120"/>
    </row>
    <row r="6">
      <c r="A6" s="86">
        <v>42482.0</v>
      </c>
      <c r="B6" s="87" t="s">
        <v>47</v>
      </c>
      <c r="C6" s="87">
        <v>128.8</v>
      </c>
      <c r="D6" s="87">
        <v>260.3</v>
      </c>
      <c r="E6" s="88"/>
      <c r="F6" s="87">
        <v>283.2</v>
      </c>
      <c r="G6" s="87">
        <v>260.9</v>
      </c>
      <c r="H6" s="87">
        <v>332.0</v>
      </c>
      <c r="I6" s="87">
        <v>21.0</v>
      </c>
      <c r="J6" s="87">
        <v>40.0</v>
      </c>
      <c r="K6" s="87">
        <v>278.8</v>
      </c>
      <c r="L6" s="87">
        <v>251.4</v>
      </c>
      <c r="M6" s="88"/>
      <c r="N6" s="88"/>
      <c r="O6" s="88"/>
      <c r="P6" s="87"/>
      <c r="Q6" s="88"/>
      <c r="R6" s="88"/>
      <c r="S6" s="89" t="str">
        <f t="shared" si="1"/>
        <v>1856.4</v>
      </c>
      <c r="T6" s="87"/>
      <c r="U6" s="87">
        <v>1636.3</v>
      </c>
      <c r="V6" s="87">
        <v>220.0</v>
      </c>
      <c r="W6" s="91"/>
      <c r="X6" s="89" t="str">
        <f t="shared" si="5"/>
        <v>1856.3</v>
      </c>
      <c r="Y6" s="88" t="str">
        <f t="shared" si="3"/>
        <v>-0.1</v>
      </c>
      <c r="Z6" s="87">
        <v>83.0</v>
      </c>
      <c r="AA6" s="88" t="str">
        <f t="shared" si="4"/>
        <v>153.6</v>
      </c>
      <c r="AB6" s="87">
        <v>153.0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2"/>
      <c r="AN6" s="122"/>
      <c r="AO6" s="122"/>
      <c r="AP6" s="123"/>
      <c r="AQ6" s="123"/>
      <c r="AR6" s="117"/>
      <c r="AS6" s="117"/>
      <c r="AT6" s="14"/>
      <c r="AU6" s="13"/>
      <c r="AV6" s="14"/>
    </row>
    <row r="7">
      <c r="A7" s="86">
        <v>42483.0</v>
      </c>
      <c r="B7" s="87" t="s">
        <v>48</v>
      </c>
      <c r="C7" s="87"/>
      <c r="D7" s="87">
        <v>270.0</v>
      </c>
      <c r="E7" s="87">
        <v>80.6</v>
      </c>
      <c r="F7" s="87">
        <v>132.5</v>
      </c>
      <c r="G7" s="87">
        <v>117.9</v>
      </c>
      <c r="H7" s="87">
        <v>273.0</v>
      </c>
      <c r="I7" s="87">
        <v>66.5</v>
      </c>
      <c r="J7" s="87"/>
      <c r="K7" s="87">
        <v>107.2</v>
      </c>
      <c r="L7" s="87">
        <v>132.4</v>
      </c>
      <c r="M7" s="88"/>
      <c r="N7" s="88"/>
      <c r="O7" s="88"/>
      <c r="P7" s="88"/>
      <c r="Q7" s="88"/>
      <c r="R7" s="88"/>
      <c r="S7" s="89" t="str">
        <f t="shared" si="1"/>
        <v>1180.1</v>
      </c>
      <c r="T7" s="88"/>
      <c r="U7" s="87">
        <v>862.7</v>
      </c>
      <c r="V7" s="87">
        <v>273.0</v>
      </c>
      <c r="W7" s="91">
        <v>43.4</v>
      </c>
      <c r="X7" s="89" t="str">
        <f t="shared" si="5"/>
        <v>1179.1</v>
      </c>
      <c r="Y7" s="88" t="str">
        <f t="shared" si="3"/>
        <v>-1</v>
      </c>
      <c r="Z7" s="87">
        <v>64.5</v>
      </c>
      <c r="AA7" s="88" t="str">
        <f t="shared" si="4"/>
        <v>221.4</v>
      </c>
      <c r="AB7" s="87">
        <v>221.0</v>
      </c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2"/>
      <c r="AN7" s="122"/>
      <c r="AO7" s="122"/>
      <c r="AP7" s="123"/>
      <c r="AQ7" s="123"/>
      <c r="AR7" s="117"/>
      <c r="AS7" s="117"/>
      <c r="AT7" s="14"/>
      <c r="AU7" s="13"/>
      <c r="AV7" s="14"/>
    </row>
    <row r="8">
      <c r="A8" s="86">
        <v>42484.0</v>
      </c>
      <c r="B8" s="87" t="s">
        <v>49</v>
      </c>
      <c r="C8" s="87">
        <v>204.1</v>
      </c>
      <c r="D8" s="87">
        <v>91.4</v>
      </c>
      <c r="E8" s="87"/>
      <c r="F8" s="87"/>
      <c r="G8" s="87">
        <v>320.5</v>
      </c>
      <c r="H8" s="87"/>
      <c r="I8" s="87"/>
      <c r="J8" s="87">
        <v>212.3</v>
      </c>
      <c r="K8" s="87"/>
      <c r="L8" s="87"/>
      <c r="M8" s="87"/>
      <c r="N8" s="87">
        <v>217.7</v>
      </c>
      <c r="O8" s="87"/>
      <c r="P8" s="87">
        <v>5.0</v>
      </c>
      <c r="Q8" s="88"/>
      <c r="R8" s="88"/>
      <c r="S8" s="89" t="str">
        <f t="shared" si="1"/>
        <v>1051</v>
      </c>
      <c r="T8" s="88"/>
      <c r="U8" s="87">
        <v>900.4</v>
      </c>
      <c r="V8" s="87">
        <v>150.6</v>
      </c>
      <c r="W8" s="91"/>
      <c r="X8" s="89" t="str">
        <f t="shared" si="5"/>
        <v>1051</v>
      </c>
      <c r="Y8" s="88" t="str">
        <f t="shared" si="3"/>
        <v>0</v>
      </c>
      <c r="Z8" s="87">
        <v>135.5</v>
      </c>
      <c r="AA8" s="88" t="str">
        <f t="shared" si="4"/>
        <v>42.2</v>
      </c>
      <c r="AB8" s="87">
        <v>56.0</v>
      </c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2"/>
      <c r="AN8" s="122"/>
      <c r="AO8" s="122"/>
      <c r="AP8" s="123"/>
      <c r="AQ8" s="123"/>
      <c r="AR8" s="117"/>
      <c r="AS8" s="117"/>
      <c r="AT8" s="14"/>
      <c r="AU8" s="13"/>
      <c r="AV8" s="14"/>
    </row>
    <row r="9">
      <c r="S9" t="str">
        <f>SUM(S2:S8)</f>
        <v>7526.8</v>
      </c>
      <c r="W9" s="93"/>
      <c r="AB9" t="str">
        <f>SUM(AB2:AB8)</f>
        <v>958</v>
      </c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5"/>
      <c r="AN9" s="115"/>
      <c r="AO9" s="115"/>
      <c r="AP9" s="116"/>
      <c r="AQ9" s="116"/>
      <c r="AR9" s="117"/>
      <c r="AS9" s="117"/>
      <c r="AT9" s="118"/>
      <c r="AU9" s="13"/>
      <c r="AV9" s="14"/>
    </row>
    <row r="10">
      <c r="C10" t="str">
        <f t="shared" ref="C10:O10" si="6">SUM(C2:C9)</f>
        <v>551.7</v>
      </c>
      <c r="D10" t="str">
        <f t="shared" si="6"/>
        <v>1107.6</v>
      </c>
      <c r="E10" t="str">
        <f t="shared" si="6"/>
        <v>125.6</v>
      </c>
      <c r="F10" t="str">
        <f t="shared" si="6"/>
        <v>1116.3</v>
      </c>
      <c r="G10" t="str">
        <f t="shared" si="6"/>
        <v>1431.9</v>
      </c>
      <c r="H10" t="str">
        <f t="shared" si="6"/>
        <v>1115</v>
      </c>
      <c r="I10" t="str">
        <f t="shared" si="6"/>
        <v>87.5</v>
      </c>
      <c r="J10" t="str">
        <f t="shared" si="6"/>
        <v>252.3</v>
      </c>
      <c r="K10" t="str">
        <f t="shared" si="6"/>
        <v>1132.4</v>
      </c>
      <c r="L10" t="str">
        <f t="shared" si="6"/>
        <v>383.8</v>
      </c>
      <c r="M10" t="str">
        <f t="shared" si="6"/>
        <v>0</v>
      </c>
      <c r="N10" t="str">
        <f t="shared" si="6"/>
        <v>217.7</v>
      </c>
      <c r="O10" t="str">
        <f t="shared" si="6"/>
        <v>0</v>
      </c>
      <c r="W10" s="93"/>
      <c r="AB10" s="83" t="str">
        <f>AB9+96+20</f>
        <v>1074</v>
      </c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5"/>
      <c r="AN10" s="115"/>
      <c r="AO10" s="115"/>
      <c r="AP10" s="116"/>
      <c r="AQ10" s="116"/>
      <c r="AR10" s="117"/>
      <c r="AS10" s="117"/>
      <c r="AT10" s="118"/>
      <c r="AU10" s="13"/>
      <c r="AV10" s="14"/>
    </row>
    <row r="11">
      <c r="A11" s="83"/>
      <c r="B11" s="83"/>
      <c r="C11" t="str">
        <f t="shared" ref="C11:O11" si="7">C10/2</f>
        <v>275.85</v>
      </c>
      <c r="D11" t="str">
        <f t="shared" si="7"/>
        <v>553.8</v>
      </c>
      <c r="E11" t="str">
        <f t="shared" si="7"/>
        <v>62.8</v>
      </c>
      <c r="F11" t="str">
        <f t="shared" si="7"/>
        <v>558.15</v>
      </c>
      <c r="G11" t="str">
        <f t="shared" si="7"/>
        <v>715.95</v>
      </c>
      <c r="H11" t="str">
        <f t="shared" si="7"/>
        <v>557.5</v>
      </c>
      <c r="I11" t="str">
        <f t="shared" si="7"/>
        <v>43.75</v>
      </c>
      <c r="J11" t="str">
        <f t="shared" si="7"/>
        <v>126.15</v>
      </c>
      <c r="K11" t="str">
        <f t="shared" si="7"/>
        <v>566.2</v>
      </c>
      <c r="L11" t="str">
        <f t="shared" si="7"/>
        <v>191.9</v>
      </c>
      <c r="M11" t="str">
        <f t="shared" si="7"/>
        <v>0</v>
      </c>
      <c r="N11" t="str">
        <f t="shared" si="7"/>
        <v>108.85</v>
      </c>
      <c r="O11" t="str">
        <f t="shared" si="7"/>
        <v>0</v>
      </c>
      <c r="W11" s="93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5"/>
      <c r="AN11" s="115"/>
      <c r="AO11" s="115"/>
      <c r="AP11" s="116"/>
      <c r="AQ11" s="116"/>
      <c r="AR11" s="117"/>
      <c r="AS11" s="117"/>
      <c r="AT11" s="118"/>
      <c r="AU11" s="13"/>
      <c r="AV11" s="14"/>
    </row>
    <row r="12">
      <c r="A12" s="83" t="s">
        <v>76</v>
      </c>
      <c r="C12" s="88" t="str">
        <f t="shared" ref="C12:D12" si="8">C11/2</f>
        <v>137.925</v>
      </c>
      <c r="D12" s="88" t="str">
        <f t="shared" si="8"/>
        <v>276.9</v>
      </c>
      <c r="E12" s="88" t="str">
        <f>E11</f>
        <v>62.8</v>
      </c>
      <c r="F12" s="88" t="str">
        <f t="shared" ref="F12:I12" si="9">F11/2</f>
        <v>279.075</v>
      </c>
      <c r="G12" s="88" t="str">
        <f t="shared" si="9"/>
        <v>357.975</v>
      </c>
      <c r="H12" t="str">
        <f t="shared" si="9"/>
        <v>278.75</v>
      </c>
      <c r="I12" s="88" t="str">
        <f t="shared" si="9"/>
        <v>21.875</v>
      </c>
      <c r="J12" s="88" t="str">
        <f>J11</f>
        <v>126.15</v>
      </c>
      <c r="K12" s="87">
        <v>300.0</v>
      </c>
      <c r="L12" s="88" t="str">
        <f>L11/2</f>
        <v>95.95</v>
      </c>
      <c r="M12" t="str">
        <f t="shared" ref="M12:O12" si="10">M11</f>
        <v>0</v>
      </c>
      <c r="N12" s="88" t="str">
        <f t="shared" si="10"/>
        <v>108.85</v>
      </c>
      <c r="O12" t="str">
        <f t="shared" si="10"/>
        <v>0</v>
      </c>
      <c r="Q12" s="83">
        <v>144.0</v>
      </c>
      <c r="R12" t="str">
        <f>SUM(C12:Q12)-H12+279</f>
        <v>2190.5</v>
      </c>
      <c r="T12" t="str">
        <f>R12-981-1200</f>
        <v>9.5</v>
      </c>
      <c r="W12" s="93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5"/>
      <c r="AN12" s="115"/>
      <c r="AO12" s="115"/>
      <c r="AP12" s="116"/>
      <c r="AQ12" s="116"/>
      <c r="AR12" s="117"/>
      <c r="AS12" s="117"/>
      <c r="AT12" s="118"/>
      <c r="AU12" s="13"/>
      <c r="AV12" s="14"/>
    </row>
    <row r="13">
      <c r="A13" s="124" t="s">
        <v>26</v>
      </c>
      <c r="B13" s="125"/>
      <c r="C13" s="126" t="str">
        <f t="shared" ref="C13:O13" si="11">C11-C12</f>
        <v>137.925</v>
      </c>
      <c r="D13" s="126" t="str">
        <f t="shared" si="11"/>
        <v>276.9</v>
      </c>
      <c r="E13" s="126" t="str">
        <f t="shared" si="11"/>
        <v>0</v>
      </c>
      <c r="F13" s="126" t="str">
        <f t="shared" si="11"/>
        <v>279.075</v>
      </c>
      <c r="G13" s="126" t="str">
        <f t="shared" si="11"/>
        <v>357.975</v>
      </c>
      <c r="H13" s="126" t="str">
        <f t="shared" si="11"/>
        <v>278.75</v>
      </c>
      <c r="I13" s="126" t="str">
        <f t="shared" si="11"/>
        <v>21.875</v>
      </c>
      <c r="J13" s="126" t="str">
        <f t="shared" si="11"/>
        <v>0</v>
      </c>
      <c r="K13" s="126" t="str">
        <f t="shared" si="11"/>
        <v>266.2</v>
      </c>
      <c r="L13" s="126" t="str">
        <f t="shared" si="11"/>
        <v>95.95</v>
      </c>
      <c r="M13" s="126" t="str">
        <f t="shared" si="11"/>
        <v>0</v>
      </c>
      <c r="N13" s="126" t="str">
        <f t="shared" si="11"/>
        <v>0</v>
      </c>
      <c r="O13" s="126" t="str">
        <f t="shared" si="11"/>
        <v>0</v>
      </c>
      <c r="P13" s="127"/>
      <c r="Q13" s="127"/>
      <c r="R13" s="126" t="str">
        <f>SUM(C13:Q13)</f>
        <v>1714.65</v>
      </c>
      <c r="S13" s="126"/>
      <c r="T13" s="126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6"/>
      <c r="AN13" s="126"/>
      <c r="AO13" s="126"/>
      <c r="AP13" s="128"/>
      <c r="AQ13" s="128"/>
      <c r="AR13" s="129"/>
      <c r="AS13" s="129"/>
      <c r="AT13" s="130"/>
      <c r="AU13" s="131"/>
      <c r="AV13" s="132"/>
    </row>
    <row r="14">
      <c r="A14" s="133"/>
      <c r="B14" s="133"/>
      <c r="C14" s="115"/>
      <c r="D14" s="115"/>
      <c r="E14" s="115"/>
      <c r="F14" s="115"/>
      <c r="G14" s="115"/>
      <c r="H14" s="115"/>
      <c r="I14" s="115"/>
      <c r="J14" s="115"/>
      <c r="K14" s="115"/>
      <c r="L14" s="114"/>
      <c r="M14" s="114"/>
      <c r="N14" s="114"/>
      <c r="O14" s="114"/>
      <c r="P14" s="114"/>
      <c r="Q14" s="114"/>
      <c r="R14" s="115"/>
      <c r="S14" s="115"/>
      <c r="T14" s="115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5"/>
      <c r="AN14" s="115"/>
      <c r="AO14" s="115"/>
      <c r="AP14" s="116"/>
      <c r="AQ14" s="116"/>
      <c r="AR14" s="117"/>
      <c r="AS14" s="117"/>
      <c r="AT14" s="118"/>
      <c r="AU14" s="13"/>
      <c r="AV14" s="14"/>
    </row>
    <row r="15">
      <c r="A15" s="134" t="s">
        <v>77</v>
      </c>
      <c r="B15" s="133" t="str">
        <f>R12+R13</f>
        <v>3905.15</v>
      </c>
      <c r="C15" s="135"/>
      <c r="D15" s="115"/>
      <c r="E15" s="115"/>
      <c r="F15" s="115"/>
      <c r="G15" s="115"/>
      <c r="H15" s="115"/>
      <c r="I15" s="115"/>
      <c r="J15" s="115"/>
      <c r="K15" s="115"/>
      <c r="L15" s="114"/>
      <c r="M15" s="114"/>
      <c r="N15" s="114"/>
      <c r="O15" s="114"/>
      <c r="P15" s="114"/>
      <c r="Q15" s="114"/>
      <c r="R15" s="115"/>
      <c r="S15" s="115"/>
      <c r="T15" s="115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5"/>
      <c r="AN15" s="115"/>
      <c r="AO15" s="115"/>
      <c r="AP15" s="116"/>
      <c r="AQ15" s="116"/>
      <c r="AR15" s="117"/>
      <c r="AS15" s="117"/>
      <c r="AT15" s="118"/>
      <c r="AU15" s="13"/>
      <c r="AV15" s="14"/>
    </row>
    <row r="16">
      <c r="A16" s="133"/>
      <c r="B16" s="133"/>
      <c r="C16" s="115"/>
      <c r="D16" s="115"/>
      <c r="E16" s="115"/>
      <c r="F16" s="115"/>
      <c r="G16" s="115"/>
      <c r="H16" s="115"/>
      <c r="I16" s="115"/>
      <c r="J16" s="115"/>
      <c r="K16" s="115"/>
      <c r="L16" s="114"/>
      <c r="M16" s="114"/>
      <c r="N16" s="114"/>
      <c r="O16" s="114"/>
      <c r="P16" s="114"/>
      <c r="Q16" s="114"/>
      <c r="R16" s="115"/>
      <c r="S16" s="115"/>
      <c r="T16" s="115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5"/>
      <c r="AN16" s="115"/>
      <c r="AO16" s="115"/>
      <c r="AP16" s="116"/>
      <c r="AQ16" s="116"/>
      <c r="AR16" s="117"/>
      <c r="AS16" s="117"/>
      <c r="AT16" s="118"/>
      <c r="AU16" s="13"/>
      <c r="AV16" s="14"/>
    </row>
    <row r="17">
      <c r="A17" s="133"/>
      <c r="B17" s="133"/>
      <c r="C17" s="115"/>
      <c r="D17" s="115"/>
      <c r="E17" s="115"/>
      <c r="F17" s="115"/>
      <c r="G17" s="115"/>
      <c r="H17" s="115"/>
      <c r="I17" s="115"/>
      <c r="J17" s="115"/>
      <c r="K17" s="115"/>
      <c r="L17" s="114"/>
      <c r="M17" s="114"/>
      <c r="N17" s="114"/>
      <c r="O17" s="114"/>
      <c r="P17" s="114"/>
      <c r="Q17" s="114"/>
      <c r="R17" s="115"/>
      <c r="S17" s="115"/>
      <c r="T17" s="115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5"/>
      <c r="AN17" s="115"/>
      <c r="AO17" s="115"/>
      <c r="AP17" s="116"/>
      <c r="AQ17" s="116"/>
      <c r="AR17" s="117"/>
      <c r="AS17" s="117"/>
      <c r="AT17" s="118"/>
      <c r="AU17" s="13"/>
      <c r="AV17" s="14"/>
    </row>
    <row r="18">
      <c r="A18" s="133"/>
      <c r="B18" s="133"/>
      <c r="C18" s="115"/>
      <c r="D18" s="115"/>
      <c r="E18" s="115"/>
      <c r="F18" s="115"/>
      <c r="G18" s="115"/>
      <c r="H18" s="115"/>
      <c r="I18" s="115"/>
      <c r="J18" s="115"/>
      <c r="K18" s="115"/>
      <c r="L18" s="114"/>
      <c r="M18" s="114"/>
      <c r="N18" s="114"/>
      <c r="O18" s="114"/>
      <c r="P18" s="114"/>
      <c r="Q18" s="114"/>
      <c r="R18" s="115"/>
      <c r="S18" s="115"/>
      <c r="T18" s="115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5"/>
      <c r="AN18" s="115"/>
      <c r="AO18" s="115"/>
      <c r="AP18" s="116"/>
      <c r="AQ18" s="116"/>
      <c r="AR18" s="117"/>
      <c r="AS18" s="117"/>
      <c r="AT18" s="118"/>
      <c r="AU18" s="13"/>
      <c r="AV18" s="14"/>
    </row>
    <row r="19">
      <c r="A19" s="133"/>
      <c r="B19" s="133"/>
      <c r="C19" s="115"/>
      <c r="D19" s="115"/>
      <c r="E19" s="115"/>
      <c r="F19" s="115"/>
      <c r="G19" s="115"/>
      <c r="H19" s="115"/>
      <c r="I19" s="115"/>
      <c r="J19" s="115"/>
      <c r="K19" s="115"/>
      <c r="L19" s="114"/>
      <c r="M19" s="114"/>
      <c r="N19" s="114"/>
      <c r="O19" s="114"/>
      <c r="P19" s="114"/>
      <c r="Q19" s="114"/>
      <c r="R19" s="115"/>
      <c r="S19" s="115"/>
      <c r="T19" s="115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5"/>
      <c r="AN19" s="115"/>
      <c r="AO19" s="115"/>
      <c r="AP19" s="116"/>
      <c r="AQ19" s="116"/>
      <c r="AR19" s="117"/>
      <c r="AS19" s="117"/>
      <c r="AT19" s="118"/>
      <c r="AU19" s="13"/>
      <c r="AV19" s="14"/>
    </row>
    <row r="20">
      <c r="A20" s="133"/>
      <c r="B20" s="133"/>
      <c r="C20" s="115"/>
      <c r="D20" s="115"/>
      <c r="E20" s="115"/>
      <c r="F20" s="115"/>
      <c r="G20" s="115"/>
      <c r="H20" s="115"/>
      <c r="I20" s="115"/>
      <c r="J20" s="115"/>
      <c r="K20" s="115"/>
      <c r="L20" s="114"/>
      <c r="M20" s="114"/>
      <c r="N20" s="114"/>
      <c r="O20" s="114"/>
      <c r="P20" s="114"/>
      <c r="Q20" s="114"/>
      <c r="R20" s="115"/>
      <c r="S20" s="115"/>
      <c r="T20" s="115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5"/>
      <c r="AN20" s="115"/>
      <c r="AO20" s="115"/>
      <c r="AP20" s="116"/>
      <c r="AQ20" s="116"/>
      <c r="AR20" s="117"/>
      <c r="AS20" s="117"/>
      <c r="AT20" s="118"/>
      <c r="AU20" s="13"/>
      <c r="AV20" s="14"/>
    </row>
    <row r="21">
      <c r="A21" s="133"/>
      <c r="B21" s="133"/>
      <c r="C21" s="115"/>
      <c r="D21" s="115"/>
      <c r="E21" s="115"/>
      <c r="F21" s="115"/>
      <c r="G21" s="115"/>
      <c r="H21" s="115"/>
      <c r="I21" s="115"/>
      <c r="J21" s="115"/>
      <c r="K21" s="115"/>
      <c r="L21" s="114"/>
      <c r="M21" s="114"/>
      <c r="N21" s="114"/>
      <c r="O21" s="114"/>
      <c r="P21" s="114"/>
      <c r="Q21" s="114"/>
      <c r="R21" s="115"/>
      <c r="S21" s="115"/>
      <c r="T21" s="115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5"/>
      <c r="AN21" s="115"/>
      <c r="AO21" s="115"/>
      <c r="AP21" s="116"/>
      <c r="AQ21" s="116"/>
      <c r="AR21" s="117"/>
      <c r="AS21" s="117"/>
      <c r="AT21" s="118"/>
      <c r="AU21" s="13"/>
      <c r="AV21" s="14"/>
    </row>
    <row r="22">
      <c r="A22" s="4" t="s">
        <v>1</v>
      </c>
      <c r="B22" s="5" t="s">
        <v>2</v>
      </c>
      <c r="C22" s="9" t="s">
        <v>8</v>
      </c>
      <c r="D22" s="7"/>
      <c r="E22" s="8"/>
      <c r="F22" s="9" t="s">
        <v>70</v>
      </c>
      <c r="G22" s="7"/>
      <c r="H22" s="8"/>
      <c r="I22" s="9" t="s">
        <v>4</v>
      </c>
      <c r="J22" s="7"/>
      <c r="K22" s="8"/>
      <c r="L22" s="6" t="s">
        <v>6</v>
      </c>
      <c r="M22" s="7"/>
      <c r="N22" s="8"/>
      <c r="O22" s="6" t="s">
        <v>7</v>
      </c>
      <c r="P22" s="7"/>
      <c r="Q22" s="8"/>
      <c r="R22" s="9" t="s">
        <v>8</v>
      </c>
      <c r="S22" s="7"/>
      <c r="T22" s="8"/>
      <c r="U22" s="6" t="s">
        <v>9</v>
      </c>
      <c r="V22" s="7"/>
      <c r="W22" s="8"/>
      <c r="X22" s="6" t="s">
        <v>10</v>
      </c>
      <c r="Y22" s="7"/>
      <c r="Z22" s="8"/>
      <c r="AA22" s="6" t="s">
        <v>11</v>
      </c>
      <c r="AB22" s="7"/>
      <c r="AC22" s="8"/>
      <c r="AD22" s="6" t="s">
        <v>12</v>
      </c>
      <c r="AE22" s="7"/>
      <c r="AF22" s="8"/>
      <c r="AG22" s="6" t="s">
        <v>13</v>
      </c>
      <c r="AH22" s="7"/>
      <c r="AI22" s="8"/>
      <c r="AJ22" s="6" t="s">
        <v>14</v>
      </c>
      <c r="AK22" s="7"/>
      <c r="AL22" s="8"/>
      <c r="AM22" s="9" t="s">
        <v>15</v>
      </c>
      <c r="AN22" s="7"/>
      <c r="AO22" s="8"/>
      <c r="AP22" s="10" t="s">
        <v>16</v>
      </c>
      <c r="AQ22" s="8"/>
      <c r="AR22" s="11" t="s">
        <v>17</v>
      </c>
      <c r="AS22" s="8"/>
      <c r="AT22" s="12" t="s">
        <v>18</v>
      </c>
      <c r="AU22" s="13"/>
      <c r="AV22" s="14" t="s">
        <v>19</v>
      </c>
    </row>
    <row r="23">
      <c r="A23" s="15"/>
      <c r="B23" s="8"/>
      <c r="C23" s="16" t="s">
        <v>20</v>
      </c>
      <c r="D23" s="16" t="s">
        <v>21</v>
      </c>
      <c r="E23" s="16" t="s">
        <v>22</v>
      </c>
      <c r="F23" s="16" t="s">
        <v>20</v>
      </c>
      <c r="G23" s="16" t="s">
        <v>21</v>
      </c>
      <c r="H23" s="16" t="s">
        <v>22</v>
      </c>
      <c r="I23" s="16" t="s">
        <v>20</v>
      </c>
      <c r="J23" s="16" t="s">
        <v>21</v>
      </c>
      <c r="K23" s="16" t="s">
        <v>22</v>
      </c>
      <c r="L23" s="16" t="s">
        <v>20</v>
      </c>
      <c r="M23" s="16" t="s">
        <v>21</v>
      </c>
      <c r="N23" s="16" t="s">
        <v>22</v>
      </c>
      <c r="O23" s="16" t="s">
        <v>20</v>
      </c>
      <c r="P23" s="16" t="s">
        <v>21</v>
      </c>
      <c r="Q23" s="16" t="s">
        <v>22</v>
      </c>
      <c r="R23" s="16" t="s">
        <v>20</v>
      </c>
      <c r="S23" s="16" t="s">
        <v>21</v>
      </c>
      <c r="T23" s="16" t="s">
        <v>22</v>
      </c>
      <c r="U23" s="16" t="s">
        <v>20</v>
      </c>
      <c r="V23" s="16" t="s">
        <v>21</v>
      </c>
      <c r="W23" s="16" t="s">
        <v>22</v>
      </c>
      <c r="X23" s="16" t="s">
        <v>20</v>
      </c>
      <c r="Y23" s="16" t="s">
        <v>21</v>
      </c>
      <c r="Z23" s="16" t="s">
        <v>22</v>
      </c>
      <c r="AA23" s="16" t="s">
        <v>20</v>
      </c>
      <c r="AB23" s="16" t="s">
        <v>21</v>
      </c>
      <c r="AC23" s="16" t="s">
        <v>22</v>
      </c>
      <c r="AD23" s="16" t="s">
        <v>20</v>
      </c>
      <c r="AE23" s="16" t="s">
        <v>21</v>
      </c>
      <c r="AF23" s="16" t="s">
        <v>22</v>
      </c>
      <c r="AG23" s="16" t="s">
        <v>20</v>
      </c>
      <c r="AH23" s="16" t="s">
        <v>21</v>
      </c>
      <c r="AI23" s="16" t="s">
        <v>22</v>
      </c>
      <c r="AJ23" s="16" t="s">
        <v>20</v>
      </c>
      <c r="AK23" s="16" t="s">
        <v>21</v>
      </c>
      <c r="AL23" s="16" t="s">
        <v>22</v>
      </c>
      <c r="AM23" s="16" t="s">
        <v>20</v>
      </c>
      <c r="AN23" s="16" t="s">
        <v>21</v>
      </c>
      <c r="AO23" s="16" t="s">
        <v>22</v>
      </c>
      <c r="AP23" s="16" t="s">
        <v>20</v>
      </c>
      <c r="AQ23" s="16" t="s">
        <v>21</v>
      </c>
      <c r="AR23" s="16" t="s">
        <v>20</v>
      </c>
      <c r="AS23" s="16" t="s">
        <v>21</v>
      </c>
      <c r="AT23" s="8"/>
      <c r="AU23" s="13"/>
      <c r="AV23" s="13"/>
    </row>
    <row r="24">
      <c r="A24" s="17">
        <v>42479.0</v>
      </c>
      <c r="B24" s="18"/>
      <c r="C24" s="18"/>
      <c r="D24" s="136">
        <v>35.0</v>
      </c>
      <c r="E24" s="136">
        <v>9.0</v>
      </c>
      <c r="F24" s="18"/>
      <c r="G24" s="136">
        <v>45.0</v>
      </c>
      <c r="H24" s="136">
        <v>11.0</v>
      </c>
      <c r="I24" s="18"/>
      <c r="J24" s="136">
        <v>16.0</v>
      </c>
      <c r="K24" s="18"/>
      <c r="L24" s="18"/>
      <c r="M24" s="136">
        <v>76.5</v>
      </c>
      <c r="N24" s="18"/>
      <c r="O24" s="18"/>
      <c r="P24" s="137">
        <v>54.0</v>
      </c>
      <c r="Q24" s="136">
        <v>10.8</v>
      </c>
      <c r="R24" s="18"/>
      <c r="S24" s="18"/>
      <c r="T24" s="18"/>
      <c r="U24" s="19"/>
      <c r="V24" s="19"/>
      <c r="W24" s="19"/>
      <c r="X24" s="19"/>
      <c r="Y24" s="19"/>
      <c r="Z24" s="19"/>
      <c r="AA24" s="18"/>
      <c r="AB24" s="18"/>
      <c r="AC24" s="18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21"/>
      <c r="AQ24" s="21"/>
      <c r="AR24" s="21"/>
      <c r="AS24" s="21"/>
      <c r="AT24" s="22"/>
      <c r="AU24" s="3"/>
      <c r="AV24" s="3"/>
    </row>
    <row r="25">
      <c r="A25" s="18"/>
      <c r="B25" s="18"/>
      <c r="C25" s="18"/>
      <c r="D25" s="136">
        <v>35.0</v>
      </c>
      <c r="E25" s="18"/>
      <c r="F25" s="18"/>
      <c r="G25" s="136">
        <v>38.0</v>
      </c>
      <c r="H25" s="136">
        <v>7.0</v>
      </c>
      <c r="I25" s="18"/>
      <c r="J25" s="136">
        <v>35.0</v>
      </c>
      <c r="K25" s="18"/>
      <c r="L25" s="18"/>
      <c r="M25" s="18"/>
      <c r="N25" s="18"/>
      <c r="O25" s="18"/>
      <c r="P25" s="136">
        <v>40.5</v>
      </c>
      <c r="Q25" s="18"/>
      <c r="R25" s="18"/>
      <c r="S25" s="18"/>
      <c r="T25" s="18"/>
      <c r="U25" s="19"/>
      <c r="V25" s="19"/>
      <c r="W25" s="19"/>
      <c r="X25" s="19"/>
      <c r="Y25" s="19"/>
      <c r="Z25" s="19"/>
      <c r="AA25" s="18"/>
      <c r="AB25" s="20"/>
      <c r="AC25" s="18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21"/>
      <c r="AQ25" s="21"/>
      <c r="AR25" s="21"/>
      <c r="AS25" s="21"/>
      <c r="AT25" s="22"/>
      <c r="AU25" s="3"/>
      <c r="AV25" s="3"/>
    </row>
    <row r="26">
      <c r="A26" s="18"/>
      <c r="B26" s="18"/>
      <c r="C26" s="18"/>
      <c r="D26" s="136">
        <v>35.0</v>
      </c>
      <c r="E26" s="136">
        <v>8.0</v>
      </c>
      <c r="F26" s="18"/>
      <c r="G26" s="136">
        <v>35.0</v>
      </c>
      <c r="H26" s="18"/>
      <c r="I26" s="18"/>
      <c r="J26" s="136">
        <v>67.5</v>
      </c>
      <c r="K26" s="136">
        <v>12.0</v>
      </c>
      <c r="L26" s="18"/>
      <c r="M26" s="18"/>
      <c r="N26" s="18"/>
      <c r="O26" s="18"/>
      <c r="P26" s="136">
        <v>31.0</v>
      </c>
      <c r="Q26" s="136">
        <v>5.0</v>
      </c>
      <c r="R26" s="18"/>
      <c r="S26" s="18"/>
      <c r="T26" s="18"/>
      <c r="U26" s="19"/>
      <c r="V26" s="19"/>
      <c r="W26" s="19"/>
      <c r="X26" s="19"/>
      <c r="Y26" s="19"/>
      <c r="Z26" s="19"/>
      <c r="AA26" s="18"/>
      <c r="AB26" s="20"/>
      <c r="AC26" s="18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21"/>
      <c r="AQ26" s="21"/>
      <c r="AR26" s="21"/>
      <c r="AS26" s="21"/>
      <c r="AT26" s="22"/>
      <c r="AU26" s="3"/>
      <c r="AV26" s="3"/>
    </row>
    <row r="27">
      <c r="A27" s="18"/>
      <c r="B27" s="18"/>
      <c r="C27" s="18"/>
      <c r="D27" s="136">
        <v>16.0</v>
      </c>
      <c r="E27" s="136">
        <v>3.0</v>
      </c>
      <c r="F27" s="18"/>
      <c r="G27" s="136">
        <v>97.2</v>
      </c>
      <c r="H27" s="18"/>
      <c r="I27" s="18"/>
      <c r="J27" s="136">
        <v>53.0</v>
      </c>
      <c r="K27" s="18"/>
      <c r="L27" s="18"/>
      <c r="M27" s="20"/>
      <c r="N27" s="20"/>
      <c r="O27" s="18"/>
      <c r="P27" s="18"/>
      <c r="Q27" s="18"/>
      <c r="R27" s="18"/>
      <c r="S27" s="18"/>
      <c r="T27" s="18"/>
      <c r="U27" s="19"/>
      <c r="V27" s="19"/>
      <c r="W27" s="19"/>
      <c r="X27" s="19"/>
      <c r="Y27" s="19"/>
      <c r="Z27" s="19"/>
      <c r="AA27" s="18"/>
      <c r="AB27" s="18"/>
      <c r="AC27" s="18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21"/>
      <c r="AQ27" s="21"/>
      <c r="AR27" s="21"/>
      <c r="AS27" s="21"/>
      <c r="AT27" s="22"/>
      <c r="AU27" s="3"/>
      <c r="AV27" s="3"/>
    </row>
    <row r="28">
      <c r="A28" s="18"/>
      <c r="B28" s="18"/>
      <c r="C28" s="18"/>
      <c r="D28" s="136">
        <v>63.0</v>
      </c>
      <c r="E28" s="136"/>
      <c r="F28" s="18"/>
      <c r="G28" s="136">
        <v>46.0</v>
      </c>
      <c r="H28" s="18"/>
      <c r="I28" s="18"/>
      <c r="J28" s="136">
        <v>61.2</v>
      </c>
      <c r="K28" s="18"/>
      <c r="L28" s="18"/>
      <c r="M28" s="20"/>
      <c r="N28" s="20"/>
      <c r="O28" s="18"/>
      <c r="P28" s="18"/>
      <c r="Q28" s="18"/>
      <c r="R28" s="18"/>
      <c r="S28" s="18"/>
      <c r="T28" s="18"/>
      <c r="U28" s="19"/>
      <c r="V28" s="19"/>
      <c r="W28" s="19"/>
      <c r="X28" s="19"/>
      <c r="Y28" s="19"/>
      <c r="Z28" s="19"/>
      <c r="AA28" s="18"/>
      <c r="AB28" s="18"/>
      <c r="AC28" s="18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21"/>
      <c r="AQ28" s="21"/>
      <c r="AR28" s="21"/>
      <c r="AS28" s="21"/>
      <c r="AT28" s="22"/>
      <c r="AU28" s="3"/>
      <c r="AV28" s="3"/>
    </row>
    <row r="29">
      <c r="A29" s="18"/>
      <c r="B29" s="18"/>
      <c r="C29" s="18"/>
      <c r="D29" s="136">
        <v>61.2</v>
      </c>
      <c r="E29" s="136"/>
      <c r="F29" s="136">
        <v>10.0</v>
      </c>
      <c r="G29" s="18"/>
      <c r="H29" s="18"/>
      <c r="I29" s="136">
        <v>16.0</v>
      </c>
      <c r="J29" s="136"/>
      <c r="K29" s="18"/>
      <c r="L29" s="18"/>
      <c r="M29" s="20"/>
      <c r="N29" s="20"/>
      <c r="O29" s="18"/>
      <c r="P29" s="18"/>
      <c r="Q29" s="18"/>
      <c r="R29" s="18"/>
      <c r="S29" s="18"/>
      <c r="T29" s="18"/>
      <c r="U29" s="19"/>
      <c r="V29" s="19"/>
      <c r="W29" s="19"/>
      <c r="X29" s="19"/>
      <c r="Y29" s="19"/>
      <c r="Z29" s="19"/>
      <c r="AA29" s="18"/>
      <c r="AB29" s="18"/>
      <c r="AC29" s="18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21"/>
      <c r="AQ29" s="21"/>
      <c r="AR29" s="21"/>
      <c r="AS29" s="21"/>
      <c r="AT29" s="22"/>
      <c r="AU29" s="3"/>
      <c r="AV29" s="3"/>
    </row>
    <row r="30">
      <c r="A30" s="18"/>
      <c r="B30" s="18"/>
      <c r="C30" s="18"/>
      <c r="D30" s="136"/>
      <c r="E30" s="136"/>
      <c r="F30" s="18"/>
      <c r="G30" s="18"/>
      <c r="H30" s="18"/>
      <c r="I30" s="18"/>
      <c r="J30" s="18"/>
      <c r="K30" s="18"/>
      <c r="L30" s="18"/>
      <c r="M30" s="20"/>
      <c r="N30" s="20"/>
      <c r="O30" s="18"/>
      <c r="P30" s="18"/>
      <c r="Q30" s="18"/>
      <c r="R30" s="18"/>
      <c r="S30" s="18"/>
      <c r="T30" s="18"/>
      <c r="U30" s="19"/>
      <c r="V30" s="19"/>
      <c r="W30" s="19"/>
      <c r="X30" s="19"/>
      <c r="Y30" s="19"/>
      <c r="Z30" s="19"/>
      <c r="AA30" s="18"/>
      <c r="AB30" s="18"/>
      <c r="AC30" s="18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21"/>
      <c r="AQ30" s="21"/>
      <c r="AR30" s="21"/>
      <c r="AS30" s="21"/>
      <c r="AT30" s="22"/>
      <c r="AU30" s="3"/>
      <c r="AV30" s="3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0"/>
      <c r="M31" s="18"/>
      <c r="N31" s="18"/>
      <c r="O31" s="20"/>
      <c r="P31" s="18"/>
      <c r="Q31" s="18"/>
      <c r="R31" s="18"/>
      <c r="S31" s="18"/>
      <c r="T31" s="18"/>
      <c r="U31" s="19"/>
      <c r="V31" s="19"/>
      <c r="W31" s="19"/>
      <c r="X31" s="19"/>
      <c r="Y31" s="19"/>
      <c r="Z31" s="19"/>
      <c r="AA31" s="18"/>
      <c r="AB31" s="18"/>
      <c r="AC31" s="18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21"/>
      <c r="AQ31" s="21"/>
      <c r="AR31" s="21"/>
      <c r="AS31" s="21"/>
      <c r="AT31" s="22"/>
      <c r="AU31" s="3"/>
      <c r="AV31" s="3"/>
    </row>
    <row r="32">
      <c r="A32" s="23"/>
      <c r="B32" s="24" t="s">
        <v>18</v>
      </c>
      <c r="C32" s="25" t="str">
        <f t="shared" ref="C32:AQ32" si="12">SUM(C24:C31)</f>
        <v>0</v>
      </c>
      <c r="D32" s="25" t="str">
        <f t="shared" si="12"/>
        <v>245.2</v>
      </c>
      <c r="E32" s="25" t="str">
        <f t="shared" si="12"/>
        <v>20</v>
      </c>
      <c r="F32" s="25" t="str">
        <f t="shared" si="12"/>
        <v>10</v>
      </c>
      <c r="G32" s="25" t="str">
        <f t="shared" si="12"/>
        <v>261.2</v>
      </c>
      <c r="H32" s="25" t="str">
        <f t="shared" si="12"/>
        <v>18</v>
      </c>
      <c r="I32" s="25" t="str">
        <f t="shared" si="12"/>
        <v>16</v>
      </c>
      <c r="J32" s="25" t="str">
        <f t="shared" si="12"/>
        <v>232.7</v>
      </c>
      <c r="K32" s="25" t="str">
        <f t="shared" si="12"/>
        <v>12</v>
      </c>
      <c r="L32" s="25" t="str">
        <f t="shared" si="12"/>
        <v>0</v>
      </c>
      <c r="M32" s="25" t="str">
        <f t="shared" si="12"/>
        <v>76.5</v>
      </c>
      <c r="N32" s="25" t="str">
        <f t="shared" si="12"/>
        <v>0</v>
      </c>
      <c r="O32" s="25" t="str">
        <f t="shared" si="12"/>
        <v>0</v>
      </c>
      <c r="P32" s="25" t="str">
        <f t="shared" si="12"/>
        <v>125.5</v>
      </c>
      <c r="Q32" s="25" t="str">
        <f t="shared" si="12"/>
        <v>15.8</v>
      </c>
      <c r="R32" s="25" t="str">
        <f t="shared" si="12"/>
        <v>0</v>
      </c>
      <c r="S32" s="25" t="str">
        <f t="shared" si="12"/>
        <v>0</v>
      </c>
      <c r="T32" s="25" t="str">
        <f t="shared" si="12"/>
        <v>0</v>
      </c>
      <c r="U32" s="25" t="str">
        <f t="shared" si="12"/>
        <v>0</v>
      </c>
      <c r="V32" s="25" t="str">
        <f t="shared" si="12"/>
        <v>0</v>
      </c>
      <c r="W32" s="25" t="str">
        <f t="shared" si="12"/>
        <v>0</v>
      </c>
      <c r="X32" s="25" t="str">
        <f t="shared" si="12"/>
        <v>0</v>
      </c>
      <c r="Y32" s="25" t="str">
        <f t="shared" si="12"/>
        <v>0</v>
      </c>
      <c r="Z32" s="25" t="str">
        <f t="shared" si="12"/>
        <v>0</v>
      </c>
      <c r="AA32" s="25" t="str">
        <f t="shared" si="12"/>
        <v>0</v>
      </c>
      <c r="AB32" s="25" t="str">
        <f t="shared" si="12"/>
        <v>0</v>
      </c>
      <c r="AC32" s="25" t="str">
        <f t="shared" si="12"/>
        <v>0</v>
      </c>
      <c r="AD32" s="25" t="str">
        <f t="shared" si="12"/>
        <v>0</v>
      </c>
      <c r="AE32" s="25" t="str">
        <f t="shared" si="12"/>
        <v>0</v>
      </c>
      <c r="AF32" s="25" t="str">
        <f t="shared" si="12"/>
        <v>0</v>
      </c>
      <c r="AG32" s="25" t="str">
        <f t="shared" si="12"/>
        <v>0</v>
      </c>
      <c r="AH32" s="25" t="str">
        <f t="shared" si="12"/>
        <v>0</v>
      </c>
      <c r="AI32" s="25" t="str">
        <f t="shared" si="12"/>
        <v>0</v>
      </c>
      <c r="AJ32" s="25" t="str">
        <f t="shared" si="12"/>
        <v>0</v>
      </c>
      <c r="AK32" s="25" t="str">
        <f t="shared" si="12"/>
        <v>0</v>
      </c>
      <c r="AL32" s="25" t="str">
        <f t="shared" si="12"/>
        <v>0</v>
      </c>
      <c r="AM32" s="25" t="str">
        <f t="shared" si="12"/>
        <v>0</v>
      </c>
      <c r="AN32" s="25" t="str">
        <f t="shared" si="12"/>
        <v>0</v>
      </c>
      <c r="AO32" s="25" t="str">
        <f t="shared" si="12"/>
        <v>0</v>
      </c>
      <c r="AP32" s="25" t="str">
        <f t="shared" si="12"/>
        <v>0</v>
      </c>
      <c r="AQ32" s="25" t="str">
        <f t="shared" si="12"/>
        <v>0</v>
      </c>
      <c r="AR32" s="25" t="str">
        <f>C32+F32+I32+L32+O32+R32+U32+X32+AG32+AP32+AD32+AJ32+AA32</f>
        <v>26</v>
      </c>
      <c r="AS32" s="25" t="str">
        <f>D32+E32+H32+K32+N32+Q32+T32+W32+Z32+AI32+G32+J32+M32+P32+S32+V32+Y32+AH32+AQ32+AE32+AF32+AK32+AL32+AB32+AC32</f>
        <v>1006.9</v>
      </c>
      <c r="AT32" s="26" t="str">
        <f>AS32+AU32</f>
        <v>980.26</v>
      </c>
      <c r="AU32" s="27" t="str">
        <f>AR32-AV32*0.8</f>
        <v>-26.64</v>
      </c>
      <c r="AV32" s="27" t="str">
        <f>E32+H32+K32+N32+Q32+T32+W32+Z32+AI32+AL32+AF32+AC32</f>
        <v>65.8</v>
      </c>
    </row>
    <row r="33">
      <c r="D33" t="str">
        <f>D32+C32</f>
        <v>245.2</v>
      </c>
      <c r="E33" t="str">
        <f>E32*0.8</f>
        <v>16</v>
      </c>
      <c r="G33" t="str">
        <f>G32+F32</f>
        <v>271.2</v>
      </c>
      <c r="H33" t="str">
        <f>H32*0.8</f>
        <v>14.4</v>
      </c>
      <c r="J33" t="str">
        <f>J32+I32</f>
        <v>248.7</v>
      </c>
      <c r="K33" t="str">
        <f>K32*0.8</f>
        <v>9.6</v>
      </c>
      <c r="M33" t="str">
        <f>L32+M32</f>
        <v>76.5</v>
      </c>
      <c r="P33" t="str">
        <f>P32+O32</f>
        <v>125.5</v>
      </c>
      <c r="Q33" t="str">
        <f>Q32*0.8</f>
        <v>12.64</v>
      </c>
    </row>
    <row r="35">
      <c r="A35" s="83" t="s">
        <v>20</v>
      </c>
      <c r="B35" t="str">
        <f>C32+F32+I32+L32+O32</f>
        <v>26</v>
      </c>
    </row>
    <row r="36">
      <c r="A36" s="83" t="s">
        <v>21</v>
      </c>
      <c r="B36" t="str">
        <f>D32+G32+J32+M32+P32</f>
        <v>941.1</v>
      </c>
    </row>
    <row r="37">
      <c r="A37" s="83" t="s">
        <v>22</v>
      </c>
      <c r="B37" t="str">
        <f>E32+H32+K32+N32+Q32</f>
        <v>65.8</v>
      </c>
      <c r="G37" s="83" t="str">
        <f>26-54</f>
        <v>-28</v>
      </c>
    </row>
    <row r="38">
      <c r="C38" t="str">
        <f>B37*0.8</f>
        <v>52.64</v>
      </c>
    </row>
    <row r="40">
      <c r="A40" s="4" t="s">
        <v>1</v>
      </c>
      <c r="B40" s="5" t="s">
        <v>2</v>
      </c>
      <c r="C40" s="9" t="s">
        <v>8</v>
      </c>
      <c r="D40" s="7"/>
      <c r="E40" s="8"/>
      <c r="F40" s="9" t="s">
        <v>70</v>
      </c>
      <c r="G40" s="7"/>
      <c r="H40" s="8"/>
      <c r="I40" s="9" t="s">
        <v>4</v>
      </c>
      <c r="J40" s="7"/>
      <c r="K40" s="8"/>
      <c r="L40" s="6" t="s">
        <v>6</v>
      </c>
      <c r="M40" s="7"/>
      <c r="N40" s="8"/>
      <c r="O40" s="6" t="s">
        <v>7</v>
      </c>
      <c r="P40" s="7"/>
      <c r="Q40" s="8"/>
      <c r="R40" s="6" t="s">
        <v>10</v>
      </c>
      <c r="S40" s="7"/>
      <c r="T40" s="8"/>
      <c r="U40" s="6"/>
      <c r="V40" s="7"/>
      <c r="W40" s="8"/>
      <c r="X40" s="6"/>
      <c r="Y40" s="7"/>
      <c r="Z40" s="8"/>
    </row>
    <row r="41">
      <c r="A41" s="15"/>
      <c r="B41" s="8"/>
      <c r="C41" s="16" t="s">
        <v>20</v>
      </c>
      <c r="D41" s="16" t="s">
        <v>21</v>
      </c>
      <c r="E41" s="16" t="s">
        <v>22</v>
      </c>
      <c r="F41" s="16" t="s">
        <v>20</v>
      </c>
      <c r="G41" s="16" t="s">
        <v>21</v>
      </c>
      <c r="H41" s="16" t="s">
        <v>22</v>
      </c>
      <c r="I41" s="16" t="s">
        <v>20</v>
      </c>
      <c r="J41" s="16" t="s">
        <v>21</v>
      </c>
      <c r="K41" s="16" t="s">
        <v>22</v>
      </c>
      <c r="L41" s="16" t="s">
        <v>20</v>
      </c>
      <c r="M41" s="16" t="s">
        <v>21</v>
      </c>
      <c r="N41" s="16" t="s">
        <v>22</v>
      </c>
      <c r="O41" s="16" t="s">
        <v>20</v>
      </c>
      <c r="P41" s="16" t="s">
        <v>21</v>
      </c>
      <c r="Q41" s="16" t="s">
        <v>22</v>
      </c>
      <c r="R41" s="16" t="s">
        <v>20</v>
      </c>
      <c r="S41" s="16" t="s">
        <v>21</v>
      </c>
      <c r="T41" s="16" t="s">
        <v>22</v>
      </c>
      <c r="U41" s="16"/>
      <c r="V41" s="16"/>
      <c r="W41" s="16"/>
      <c r="X41" s="16"/>
      <c r="Y41" s="16"/>
      <c r="Z41" s="16"/>
    </row>
    <row r="42">
      <c r="A42" s="17">
        <v>42481.0</v>
      </c>
      <c r="B42" s="18"/>
      <c r="C42" s="18"/>
      <c r="D42" s="136">
        <v>61.2</v>
      </c>
      <c r="E42" s="136">
        <v>12.0</v>
      </c>
      <c r="F42" s="18"/>
      <c r="G42" s="136">
        <v>51.0</v>
      </c>
      <c r="H42" s="136"/>
      <c r="I42" s="18"/>
      <c r="J42" s="136">
        <v>10.0</v>
      </c>
      <c r="K42" s="18"/>
      <c r="L42" s="18"/>
      <c r="M42" s="136">
        <v>18.9</v>
      </c>
      <c r="N42" s="18"/>
      <c r="O42" s="18"/>
      <c r="P42" s="137">
        <v>33.0</v>
      </c>
      <c r="Q42" s="136">
        <v>6.0</v>
      </c>
      <c r="R42" s="18"/>
      <c r="S42" s="136">
        <v>51.0</v>
      </c>
      <c r="T42" s="18"/>
      <c r="U42" s="19"/>
      <c r="V42" s="19"/>
      <c r="W42" s="19"/>
      <c r="X42" s="19"/>
      <c r="Y42" s="19"/>
      <c r="Z42" s="19"/>
    </row>
    <row r="43">
      <c r="A43" s="18"/>
      <c r="B43" s="18"/>
      <c r="C43" s="18"/>
      <c r="D43" s="136">
        <v>38.0</v>
      </c>
      <c r="E43" s="18"/>
      <c r="F43" s="18"/>
      <c r="G43" s="136">
        <v>63.0</v>
      </c>
      <c r="H43" s="136">
        <v>11.0</v>
      </c>
      <c r="I43" s="18"/>
      <c r="J43" s="136">
        <v>103.0</v>
      </c>
      <c r="K43" s="136">
        <v>19.0</v>
      </c>
      <c r="L43" s="18"/>
      <c r="M43" s="136">
        <v>67.5</v>
      </c>
      <c r="N43" s="136">
        <v>12.0</v>
      </c>
      <c r="O43" s="136">
        <v>45.0</v>
      </c>
      <c r="P43" s="136"/>
      <c r="Q43" s="18"/>
      <c r="R43" s="18"/>
      <c r="S43" s="136">
        <v>33.0</v>
      </c>
      <c r="T43" s="18"/>
      <c r="U43" s="19"/>
      <c r="V43" s="19"/>
      <c r="W43" s="19"/>
      <c r="X43" s="19"/>
      <c r="Y43" s="19"/>
      <c r="Z43" s="19"/>
    </row>
    <row r="44">
      <c r="A44" s="18"/>
      <c r="B44" s="18"/>
      <c r="C44" s="18"/>
      <c r="D44" s="136">
        <v>79.2</v>
      </c>
      <c r="E44" s="136">
        <v>11.88</v>
      </c>
      <c r="F44" s="18"/>
      <c r="G44" s="136">
        <v>26.0</v>
      </c>
      <c r="H44" s="18"/>
      <c r="I44" s="18"/>
      <c r="J44" s="136">
        <v>40.0</v>
      </c>
      <c r="K44" s="136">
        <v>5.0</v>
      </c>
      <c r="L44" s="18"/>
      <c r="M44" s="18"/>
      <c r="N44" s="18"/>
      <c r="O44" s="18"/>
      <c r="P44" s="136">
        <v>35.0</v>
      </c>
      <c r="Q44" s="136">
        <v>5.0</v>
      </c>
      <c r="R44" s="18"/>
      <c r="S44" s="136">
        <v>73.0</v>
      </c>
      <c r="T44" s="18"/>
      <c r="U44" s="19"/>
      <c r="V44" s="19"/>
      <c r="W44" s="19"/>
      <c r="X44" s="19"/>
      <c r="Y44" s="19"/>
      <c r="Z44" s="19"/>
    </row>
    <row r="45">
      <c r="A45" s="18"/>
      <c r="B45" s="18"/>
      <c r="C45" s="18"/>
      <c r="D45" s="136">
        <v>50.4</v>
      </c>
      <c r="E45" s="136"/>
      <c r="F45" s="136">
        <v>61.2</v>
      </c>
      <c r="G45" s="136"/>
      <c r="H45" s="18"/>
      <c r="I45" s="18"/>
      <c r="J45" s="136">
        <v>46.0</v>
      </c>
      <c r="K45" s="18"/>
      <c r="L45" s="18"/>
      <c r="M45" s="20"/>
      <c r="N45" s="20"/>
      <c r="O45" s="18"/>
      <c r="P45" s="18"/>
      <c r="Q45" s="18"/>
      <c r="R45" s="136">
        <v>73.0</v>
      </c>
      <c r="S45" s="18"/>
      <c r="T45" s="18"/>
      <c r="U45" s="19"/>
      <c r="V45" s="19"/>
      <c r="W45" s="19"/>
      <c r="X45" s="19"/>
      <c r="Y45" s="19"/>
      <c r="Z45" s="19"/>
    </row>
    <row r="46">
      <c r="A46" s="18"/>
      <c r="B46" s="18"/>
      <c r="C46" s="18"/>
      <c r="D46" s="136"/>
      <c r="E46" s="136"/>
      <c r="F46" s="18"/>
      <c r="G46" s="136"/>
      <c r="H46" s="18"/>
      <c r="I46" s="18"/>
      <c r="J46" s="136">
        <v>35.0</v>
      </c>
      <c r="K46" s="18"/>
      <c r="L46" s="18"/>
      <c r="M46" s="137">
        <v>45.9</v>
      </c>
      <c r="N46" s="20"/>
      <c r="O46" s="18"/>
      <c r="P46" s="18"/>
      <c r="Q46" s="18"/>
      <c r="R46" s="136">
        <v>21.0</v>
      </c>
      <c r="S46" s="18"/>
      <c r="T46" s="18"/>
      <c r="U46" s="19"/>
      <c r="V46" s="19"/>
      <c r="W46" s="19"/>
      <c r="X46" s="19"/>
      <c r="Y46" s="19"/>
      <c r="Z46" s="19"/>
    </row>
    <row r="47">
      <c r="A47" s="18"/>
      <c r="B47" s="18"/>
      <c r="C47" s="136">
        <v>35.0</v>
      </c>
      <c r="D47" s="136"/>
      <c r="E47" s="136"/>
      <c r="F47" s="136"/>
      <c r="G47" s="18"/>
      <c r="H47" s="18"/>
      <c r="I47" s="136"/>
      <c r="J47" s="136"/>
      <c r="K47" s="18"/>
      <c r="L47" s="136">
        <v>10.0</v>
      </c>
      <c r="M47" s="20"/>
      <c r="N47" s="20"/>
      <c r="O47" s="18"/>
      <c r="P47" s="136">
        <v>33.0</v>
      </c>
      <c r="Q47" s="136">
        <v>5.0</v>
      </c>
      <c r="R47" s="18"/>
      <c r="S47" s="18"/>
      <c r="T47" s="18"/>
      <c r="U47" s="19"/>
      <c r="V47" s="19"/>
      <c r="W47" s="19"/>
      <c r="X47" s="19"/>
      <c r="Y47" s="19"/>
      <c r="Z47" s="19"/>
    </row>
    <row r="48">
      <c r="A48" s="18"/>
      <c r="B48" s="18"/>
      <c r="C48" s="18"/>
      <c r="D48" s="136"/>
      <c r="E48" s="136"/>
      <c r="F48" s="18"/>
      <c r="G48" s="18"/>
      <c r="H48" s="18"/>
      <c r="I48" s="136">
        <v>45.5</v>
      </c>
      <c r="J48" s="18"/>
      <c r="K48" s="18"/>
      <c r="L48" s="18"/>
      <c r="M48" s="20"/>
      <c r="N48" s="20"/>
      <c r="O48" s="136">
        <v>49.5</v>
      </c>
      <c r="P48" s="18"/>
      <c r="Q48" s="18"/>
      <c r="R48" s="18"/>
      <c r="S48" s="18"/>
      <c r="T48" s="18"/>
      <c r="U48" s="19"/>
      <c r="V48" s="19"/>
      <c r="W48" s="19"/>
      <c r="X48" s="19"/>
      <c r="Y48" s="19"/>
      <c r="Z48" s="19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0"/>
      <c r="M49" s="18"/>
      <c r="N49" s="18"/>
      <c r="O49" s="20"/>
      <c r="P49" s="18"/>
      <c r="Q49" s="18"/>
      <c r="R49" s="18"/>
      <c r="S49" s="18"/>
      <c r="T49" s="18"/>
      <c r="U49" s="19"/>
      <c r="V49" s="19"/>
      <c r="W49" s="19"/>
      <c r="X49" s="19"/>
      <c r="Y49" s="19"/>
      <c r="Z49" s="19"/>
    </row>
    <row r="50">
      <c r="A50" s="23"/>
      <c r="B50" s="24" t="s">
        <v>18</v>
      </c>
      <c r="C50" s="25" t="str">
        <f t="shared" ref="C50:T50" si="13">SUM(C42:C49)</f>
        <v>35</v>
      </c>
      <c r="D50" s="25" t="str">
        <f t="shared" si="13"/>
        <v>228.8</v>
      </c>
      <c r="E50" s="25" t="str">
        <f t="shared" si="13"/>
        <v>23.88</v>
      </c>
      <c r="F50" s="25" t="str">
        <f t="shared" si="13"/>
        <v>61.2</v>
      </c>
      <c r="G50" s="25" t="str">
        <f t="shared" si="13"/>
        <v>140</v>
      </c>
      <c r="H50" s="25" t="str">
        <f t="shared" si="13"/>
        <v>11</v>
      </c>
      <c r="I50" s="25" t="str">
        <f t="shared" si="13"/>
        <v>45.5</v>
      </c>
      <c r="J50" s="25" t="str">
        <f t="shared" si="13"/>
        <v>234</v>
      </c>
      <c r="K50" s="25" t="str">
        <f t="shared" si="13"/>
        <v>24</v>
      </c>
      <c r="L50" s="25" t="str">
        <f t="shared" si="13"/>
        <v>10</v>
      </c>
      <c r="M50" s="25" t="str">
        <f t="shared" si="13"/>
        <v>132.3</v>
      </c>
      <c r="N50" s="25" t="str">
        <f t="shared" si="13"/>
        <v>12</v>
      </c>
      <c r="O50" s="25" t="str">
        <f t="shared" si="13"/>
        <v>94.5</v>
      </c>
      <c r="P50" s="25" t="str">
        <f t="shared" si="13"/>
        <v>101</v>
      </c>
      <c r="Q50" s="25" t="str">
        <f t="shared" si="13"/>
        <v>16</v>
      </c>
      <c r="R50" s="25" t="str">
        <f t="shared" si="13"/>
        <v>94</v>
      </c>
      <c r="S50" s="25" t="str">
        <f t="shared" si="13"/>
        <v>157</v>
      </c>
      <c r="T50" s="25" t="str">
        <f t="shared" si="13"/>
        <v>0</v>
      </c>
      <c r="U50" s="25"/>
      <c r="V50" s="25"/>
      <c r="W50" s="25"/>
      <c r="X50" s="25"/>
      <c r="Y50" s="25"/>
      <c r="Z50" s="25"/>
    </row>
    <row r="51">
      <c r="D51" t="str">
        <f>D50+C50</f>
        <v>263.8</v>
      </c>
      <c r="E51" t="str">
        <f>E50*0.8</f>
        <v>19.104</v>
      </c>
      <c r="G51" t="str">
        <f>G50+F50</f>
        <v>201.2</v>
      </c>
      <c r="H51" t="str">
        <f>H50*0.8</f>
        <v>8.8</v>
      </c>
      <c r="J51" t="str">
        <f>J50+I50</f>
        <v>279.5</v>
      </c>
      <c r="K51" t="str">
        <f>K50*0.8</f>
        <v>19.2</v>
      </c>
      <c r="M51" t="str">
        <f>L50+M50</f>
        <v>142.3</v>
      </c>
      <c r="N51" t="str">
        <f>N50*0.8</f>
        <v>9.6</v>
      </c>
      <c r="P51" t="str">
        <f>P50+O50</f>
        <v>195.5</v>
      </c>
      <c r="Q51" t="str">
        <f>Q50*0.8</f>
        <v>12.8</v>
      </c>
      <c r="S51" t="str">
        <f>S50+R50</f>
        <v>251</v>
      </c>
      <c r="T51" t="str">
        <f>T50*0.8</f>
        <v>0</v>
      </c>
    </row>
    <row r="56">
      <c r="A56" s="4" t="s">
        <v>1</v>
      </c>
      <c r="B56" s="5" t="s">
        <v>2</v>
      </c>
      <c r="C56" s="138" t="s">
        <v>8</v>
      </c>
      <c r="D56" s="139"/>
      <c r="E56" s="140"/>
      <c r="F56" s="141" t="s">
        <v>12</v>
      </c>
      <c r="G56" s="139"/>
      <c r="H56" s="140"/>
      <c r="I56" s="142" t="s">
        <v>6</v>
      </c>
      <c r="J56" s="139"/>
      <c r="K56" s="139"/>
      <c r="L56" s="142" t="s">
        <v>7</v>
      </c>
      <c r="M56" s="139"/>
      <c r="N56" s="140"/>
      <c r="O56" s="6"/>
      <c r="P56" s="7"/>
      <c r="Q56" s="8"/>
      <c r="R56" s="9" t="s">
        <v>78</v>
      </c>
      <c r="S56" s="7"/>
      <c r="T56" s="8"/>
    </row>
    <row r="57">
      <c r="A57" s="15"/>
      <c r="B57" s="8"/>
      <c r="C57" s="16" t="s">
        <v>20</v>
      </c>
      <c r="D57" s="16" t="s">
        <v>21</v>
      </c>
      <c r="E57" s="16" t="s">
        <v>22</v>
      </c>
      <c r="F57" s="16" t="s">
        <v>20</v>
      </c>
      <c r="G57" s="16" t="s">
        <v>21</v>
      </c>
      <c r="H57" s="16" t="s">
        <v>22</v>
      </c>
      <c r="I57" s="16" t="s">
        <v>20</v>
      </c>
      <c r="J57" s="16" t="s">
        <v>21</v>
      </c>
      <c r="K57" s="16" t="s">
        <v>22</v>
      </c>
      <c r="L57" s="16" t="s">
        <v>20</v>
      </c>
      <c r="M57" s="16" t="s">
        <v>21</v>
      </c>
      <c r="N57" s="16" t="s">
        <v>22</v>
      </c>
      <c r="O57" s="16" t="s">
        <v>20</v>
      </c>
      <c r="P57" s="16" t="s">
        <v>21</v>
      </c>
      <c r="Q57" s="16" t="s">
        <v>22</v>
      </c>
      <c r="R57" s="16" t="s">
        <v>20</v>
      </c>
      <c r="S57" s="16" t="s">
        <v>21</v>
      </c>
      <c r="T57" s="16" t="s">
        <v>22</v>
      </c>
    </row>
    <row r="58">
      <c r="A58" s="17">
        <v>42484.0</v>
      </c>
      <c r="B58" s="18"/>
      <c r="C58" s="18"/>
      <c r="D58" s="136">
        <v>45.0</v>
      </c>
      <c r="E58" s="143">
        <v>12.0</v>
      </c>
      <c r="F58" s="18"/>
      <c r="G58" s="136">
        <v>45.9</v>
      </c>
      <c r="H58" s="143">
        <v>10.0</v>
      </c>
      <c r="I58" s="18"/>
      <c r="J58" s="136"/>
      <c r="K58" s="18"/>
      <c r="L58" s="136">
        <v>21.0</v>
      </c>
      <c r="M58" s="136"/>
      <c r="N58" s="18"/>
      <c r="O58" s="18"/>
      <c r="P58" s="137"/>
      <c r="Q58" s="136"/>
      <c r="R58" s="18"/>
      <c r="S58" s="136">
        <v>67.5</v>
      </c>
      <c r="T58" s="143">
        <v>12.5</v>
      </c>
    </row>
    <row r="59">
      <c r="A59" s="18"/>
      <c r="B59" s="18"/>
      <c r="C59" s="136">
        <v>49.5</v>
      </c>
      <c r="D59" s="136"/>
      <c r="E59" s="18"/>
      <c r="F59" s="136">
        <v>45.9</v>
      </c>
      <c r="G59" s="136"/>
      <c r="H59" s="136"/>
      <c r="I59" s="136">
        <v>34.2</v>
      </c>
      <c r="J59" s="136"/>
      <c r="K59" s="136"/>
      <c r="L59" s="18"/>
      <c r="M59" s="136"/>
      <c r="N59" s="136"/>
      <c r="O59" s="136"/>
      <c r="P59" s="136"/>
      <c r="Q59" s="18"/>
      <c r="R59" s="18"/>
      <c r="S59" s="136">
        <v>35.0</v>
      </c>
      <c r="T59" s="18"/>
    </row>
    <row r="60">
      <c r="A60" s="18"/>
      <c r="B60" s="18"/>
      <c r="C60" s="18"/>
      <c r="D60" s="136">
        <v>31.5</v>
      </c>
      <c r="E60" s="136"/>
      <c r="F60" s="18"/>
      <c r="G60" s="136">
        <v>54.9</v>
      </c>
      <c r="H60" s="18"/>
      <c r="I60" s="18"/>
      <c r="J60" s="136">
        <v>40.0</v>
      </c>
      <c r="K60" s="136"/>
      <c r="L60" s="18"/>
      <c r="M60" s="18"/>
      <c r="N60" s="18"/>
      <c r="O60" s="18"/>
      <c r="P60" s="136"/>
      <c r="Q60" s="136"/>
      <c r="R60" s="18"/>
      <c r="S60" s="136">
        <v>109.8</v>
      </c>
      <c r="T60" s="136">
        <v>20.0</v>
      </c>
    </row>
    <row r="61">
      <c r="A61" s="18"/>
      <c r="B61" s="18"/>
      <c r="C61" s="18"/>
      <c r="D61" s="136"/>
      <c r="E61" s="136"/>
      <c r="F61" s="136"/>
      <c r="G61" s="136">
        <v>36.0</v>
      </c>
      <c r="H61" s="18"/>
      <c r="I61" s="18"/>
      <c r="J61" s="136">
        <v>40.0</v>
      </c>
      <c r="K61" s="18"/>
      <c r="L61" s="18"/>
      <c r="M61" s="137">
        <v>18.9</v>
      </c>
      <c r="N61" s="20"/>
      <c r="O61" s="18"/>
      <c r="P61" s="18"/>
      <c r="Q61" s="18"/>
      <c r="R61" s="136"/>
      <c r="S61" s="18"/>
      <c r="T61" s="18"/>
    </row>
    <row r="62">
      <c r="A62" s="18"/>
      <c r="B62" s="18"/>
      <c r="C62" s="18"/>
      <c r="D62" s="136">
        <v>38.0</v>
      </c>
      <c r="E62" s="143">
        <v>4.0</v>
      </c>
      <c r="F62" s="18"/>
      <c r="G62" s="136">
        <v>35.0</v>
      </c>
      <c r="H62" s="136">
        <v>10.0</v>
      </c>
      <c r="I62" s="18"/>
      <c r="J62" s="136">
        <v>35.0</v>
      </c>
      <c r="K62" s="136">
        <v>9.0</v>
      </c>
      <c r="L62" s="18"/>
      <c r="M62" s="137">
        <v>38.0</v>
      </c>
      <c r="N62" s="137">
        <v>7.0</v>
      </c>
      <c r="O62" s="18"/>
      <c r="P62" s="18"/>
      <c r="Q62" s="18"/>
      <c r="R62" s="136"/>
      <c r="S62" s="18"/>
      <c r="T62" s="18"/>
    </row>
    <row r="63">
      <c r="A63" s="18"/>
      <c r="B63" s="18"/>
      <c r="C63" s="136"/>
      <c r="D63" s="136">
        <v>46.8</v>
      </c>
      <c r="E63" s="136">
        <v>15.0</v>
      </c>
      <c r="F63" s="136"/>
      <c r="G63" s="18"/>
      <c r="H63" s="18"/>
      <c r="I63" s="136"/>
      <c r="J63" s="136">
        <v>54.9</v>
      </c>
      <c r="K63" s="143">
        <v>12.0</v>
      </c>
      <c r="L63" s="136"/>
      <c r="M63" s="137">
        <v>13.5</v>
      </c>
      <c r="N63" s="137">
        <v>5.0</v>
      </c>
      <c r="O63" s="18"/>
      <c r="P63" s="136"/>
      <c r="Q63" s="136"/>
      <c r="R63" s="18"/>
      <c r="S63" s="18"/>
      <c r="T63" s="18"/>
    </row>
    <row r="64">
      <c r="A64" s="18"/>
      <c r="B64" s="18"/>
      <c r="C64" s="18"/>
      <c r="D64" s="136">
        <v>35.0</v>
      </c>
      <c r="E64" s="143">
        <v>3.0</v>
      </c>
      <c r="F64" s="18"/>
      <c r="G64" s="18"/>
      <c r="H64" s="18"/>
      <c r="I64" s="136"/>
      <c r="J64" s="18"/>
      <c r="K64" s="18"/>
      <c r="L64" s="18"/>
      <c r="M64" s="20"/>
      <c r="N64" s="20"/>
      <c r="O64" s="136">
        <v>-5.0</v>
      </c>
      <c r="P64" s="136">
        <v>5.0</v>
      </c>
      <c r="Q64" s="18"/>
      <c r="R64" s="18"/>
      <c r="S64" s="18"/>
      <c r="T64" s="18"/>
    </row>
    <row r="65">
      <c r="A65" s="18"/>
      <c r="B65" s="18"/>
      <c r="C65" s="18"/>
      <c r="D65" s="136">
        <v>74.7</v>
      </c>
      <c r="E65" s="143">
        <v>16.0</v>
      </c>
      <c r="F65" s="18"/>
      <c r="G65" s="18"/>
      <c r="H65" s="18"/>
      <c r="I65" s="18"/>
      <c r="J65" s="18"/>
      <c r="K65" s="18"/>
      <c r="L65" s="20"/>
      <c r="M65" s="18"/>
      <c r="N65" s="18"/>
      <c r="O65" s="20"/>
      <c r="P65" s="18"/>
      <c r="Q65" s="18"/>
      <c r="R65" s="18"/>
      <c r="S65" s="18"/>
      <c r="T65" s="18"/>
    </row>
    <row r="66">
      <c r="A66" s="23"/>
      <c r="B66" s="24" t="s">
        <v>18</v>
      </c>
      <c r="C66" s="25" t="str">
        <f t="shared" ref="C66:T66" si="14">SUM(C58:C65)</f>
        <v>49.5</v>
      </c>
      <c r="D66" s="25" t="str">
        <f t="shared" si="14"/>
        <v>271</v>
      </c>
      <c r="E66" s="25" t="str">
        <f t="shared" si="14"/>
        <v>50</v>
      </c>
      <c r="F66" s="25" t="str">
        <f t="shared" si="14"/>
        <v>45.9</v>
      </c>
      <c r="G66" s="25" t="str">
        <f t="shared" si="14"/>
        <v>171.8</v>
      </c>
      <c r="H66" s="25" t="str">
        <f t="shared" si="14"/>
        <v>20</v>
      </c>
      <c r="I66" s="25" t="str">
        <f t="shared" si="14"/>
        <v>34.2</v>
      </c>
      <c r="J66" s="25" t="str">
        <f t="shared" si="14"/>
        <v>169.9</v>
      </c>
      <c r="K66" s="25" t="str">
        <f t="shared" si="14"/>
        <v>21</v>
      </c>
      <c r="L66" s="25" t="str">
        <f t="shared" si="14"/>
        <v>21</v>
      </c>
      <c r="M66" s="25" t="str">
        <f t="shared" si="14"/>
        <v>70.4</v>
      </c>
      <c r="N66" s="25" t="str">
        <f t="shared" si="14"/>
        <v>12</v>
      </c>
      <c r="O66" s="25" t="str">
        <f t="shared" si="14"/>
        <v>-5</v>
      </c>
      <c r="P66" s="25" t="str">
        <f t="shared" si="14"/>
        <v>5</v>
      </c>
      <c r="Q66" s="25" t="str">
        <f t="shared" si="14"/>
        <v>0</v>
      </c>
      <c r="R66" s="25" t="str">
        <f t="shared" si="14"/>
        <v>0</v>
      </c>
      <c r="S66" s="25" t="str">
        <f t="shared" si="14"/>
        <v>212.3</v>
      </c>
      <c r="T66" s="25" t="str">
        <f t="shared" si="14"/>
        <v>32.5</v>
      </c>
    </row>
    <row r="67">
      <c r="D67" s="107" t="str">
        <f>D66+C66</f>
        <v>320.5</v>
      </c>
      <c r="E67" t="str">
        <f>E66*0.8</f>
        <v>40</v>
      </c>
      <c r="G67" s="107" t="str">
        <f>G66+F66</f>
        <v>217.7</v>
      </c>
      <c r="H67" t="str">
        <f>H66*0.8</f>
        <v>16</v>
      </c>
      <c r="J67" s="107" t="str">
        <f>J66+I66</f>
        <v>204.1</v>
      </c>
      <c r="K67" t="str">
        <f>K66*0.8</f>
        <v>16.8</v>
      </c>
      <c r="M67" s="107" t="str">
        <f>L66+M66</f>
        <v>91.4</v>
      </c>
      <c r="N67" t="str">
        <f>N66*0.8</f>
        <v>9.6</v>
      </c>
      <c r="P67" t="str">
        <f>P66+O66</f>
        <v>0</v>
      </c>
      <c r="Q67" t="str">
        <f>Q66*0.8</f>
        <v>0</v>
      </c>
      <c r="S67" t="str">
        <f>S66+R66</f>
        <v>212.3</v>
      </c>
      <c r="T67" t="str">
        <f>T66*0.8</f>
        <v>26</v>
      </c>
    </row>
    <row r="69">
      <c r="D69" t="str">
        <f>D66+G66+E66+H66+J66+K66+M66+N66+S66+T66</f>
        <v>1030.9</v>
      </c>
      <c r="F69" t="str">
        <f>E66+H66+K66+N66+T66</f>
        <v>135.5</v>
      </c>
    </row>
    <row r="72">
      <c r="D72" t="str">
        <f>C66+F66+I66+L66</f>
        <v>150.6</v>
      </c>
    </row>
    <row r="74">
      <c r="I74" t="str">
        <f>20+150.6+15+16+20</f>
        <v>221.6</v>
      </c>
    </row>
  </sheetData>
  <mergeCells count="36">
    <mergeCell ref="O22:Q22"/>
    <mergeCell ref="R22:T22"/>
    <mergeCell ref="AJ22:AL22"/>
    <mergeCell ref="AM22:AO22"/>
    <mergeCell ref="AT22:AT23"/>
    <mergeCell ref="L22:N22"/>
    <mergeCell ref="F22:H22"/>
    <mergeCell ref="C22:E22"/>
    <mergeCell ref="AA22:AC22"/>
    <mergeCell ref="AG22:AI22"/>
    <mergeCell ref="AD22:AF22"/>
    <mergeCell ref="C56:E56"/>
    <mergeCell ref="A56:A57"/>
    <mergeCell ref="B56:B57"/>
    <mergeCell ref="L56:N56"/>
    <mergeCell ref="I56:K56"/>
    <mergeCell ref="R56:T56"/>
    <mergeCell ref="F40:H40"/>
    <mergeCell ref="C40:E40"/>
    <mergeCell ref="U40:W40"/>
    <mergeCell ref="R40:T40"/>
    <mergeCell ref="L40:N40"/>
    <mergeCell ref="I40:K40"/>
    <mergeCell ref="X40:Z40"/>
    <mergeCell ref="B22:B23"/>
    <mergeCell ref="A22:A23"/>
    <mergeCell ref="F56:H56"/>
    <mergeCell ref="B40:B41"/>
    <mergeCell ref="A40:A41"/>
    <mergeCell ref="O40:Q40"/>
    <mergeCell ref="O56:Q56"/>
    <mergeCell ref="I22:K22"/>
    <mergeCell ref="U22:W22"/>
    <mergeCell ref="X22:Z22"/>
    <mergeCell ref="AP22:AQ22"/>
    <mergeCell ref="AR22:AS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44" t="s">
        <v>1</v>
      </c>
      <c r="B1" s="145" t="s">
        <v>79</v>
      </c>
      <c r="F1" s="146" t="s">
        <v>80</v>
      </c>
      <c r="G1" s="139"/>
      <c r="H1" s="140"/>
      <c r="I1" s="146" t="s">
        <v>8</v>
      </c>
      <c r="J1" s="139"/>
      <c r="K1" s="140"/>
      <c r="L1" s="146" t="s">
        <v>4</v>
      </c>
      <c r="M1" s="139"/>
      <c r="N1" s="140"/>
      <c r="O1" s="146" t="s">
        <v>11</v>
      </c>
      <c r="P1" s="139"/>
      <c r="Q1" s="140"/>
      <c r="R1" s="146" t="s">
        <v>5</v>
      </c>
      <c r="S1" s="139"/>
      <c r="T1" s="140"/>
      <c r="U1" s="146" t="s">
        <v>30</v>
      </c>
      <c r="V1" s="139"/>
      <c r="W1" s="140"/>
      <c r="X1" s="146" t="s">
        <v>7</v>
      </c>
      <c r="Y1" s="139"/>
      <c r="Z1" s="140"/>
    </row>
    <row r="2">
      <c r="A2" s="15"/>
      <c r="B2" s="8"/>
      <c r="C2" s="147" t="s">
        <v>25</v>
      </c>
      <c r="D2" s="148" t="s">
        <v>21</v>
      </c>
      <c r="E2" s="149" t="s">
        <v>22</v>
      </c>
      <c r="F2" s="147" t="s">
        <v>25</v>
      </c>
      <c r="G2" s="148" t="s">
        <v>21</v>
      </c>
      <c r="H2" s="149" t="s">
        <v>22</v>
      </c>
      <c r="I2" s="147" t="s">
        <v>25</v>
      </c>
      <c r="J2" s="148" t="s">
        <v>21</v>
      </c>
      <c r="K2" s="149" t="s">
        <v>22</v>
      </c>
      <c r="L2" s="147" t="s">
        <v>25</v>
      </c>
      <c r="M2" s="148" t="s">
        <v>21</v>
      </c>
      <c r="N2" s="149" t="s">
        <v>22</v>
      </c>
      <c r="O2" s="147" t="s">
        <v>25</v>
      </c>
      <c r="P2" s="148" t="s">
        <v>21</v>
      </c>
      <c r="Q2" s="149" t="s">
        <v>22</v>
      </c>
      <c r="R2" s="147" t="s">
        <v>25</v>
      </c>
      <c r="S2" s="148" t="s">
        <v>21</v>
      </c>
      <c r="T2" s="149" t="s">
        <v>22</v>
      </c>
      <c r="U2" s="147" t="s">
        <v>25</v>
      </c>
      <c r="V2" s="148" t="s">
        <v>21</v>
      </c>
      <c r="W2" s="149" t="s">
        <v>22</v>
      </c>
      <c r="X2" s="147" t="s">
        <v>25</v>
      </c>
      <c r="Y2" s="148" t="s">
        <v>21</v>
      </c>
      <c r="Z2" s="149" t="s">
        <v>22</v>
      </c>
    </row>
    <row r="3">
      <c r="A3" s="150">
        <v>42485.0</v>
      </c>
      <c r="B3" s="18"/>
      <c r="C3" s="151"/>
      <c r="D3" s="152"/>
      <c r="E3" s="18"/>
      <c r="F3" s="151"/>
      <c r="G3" s="153">
        <v>21.0</v>
      </c>
      <c r="H3" s="154">
        <v>10.0</v>
      </c>
      <c r="I3" s="151"/>
      <c r="J3" s="153">
        <v>26.0</v>
      </c>
      <c r="K3" s="154">
        <v>6.0</v>
      </c>
      <c r="L3" s="151"/>
      <c r="M3" s="152"/>
      <c r="N3" s="18"/>
      <c r="O3" s="151"/>
      <c r="P3" s="153">
        <v>51.3</v>
      </c>
      <c r="Q3" s="18"/>
      <c r="R3" s="151"/>
      <c r="S3" s="152"/>
      <c r="T3" s="18"/>
      <c r="U3" s="151"/>
      <c r="V3" s="153">
        <v>60.0</v>
      </c>
      <c r="W3" s="154">
        <v>7.0</v>
      </c>
      <c r="X3" s="151"/>
      <c r="Y3" s="155" t="str">
        <f>57*0.9</f>
        <v>51.3</v>
      </c>
      <c r="Z3" s="18"/>
    </row>
    <row r="4">
      <c r="A4" s="18"/>
      <c r="B4" s="18"/>
      <c r="C4" s="151"/>
      <c r="D4" s="152"/>
      <c r="E4" s="18"/>
      <c r="F4" s="151"/>
      <c r="G4" s="153">
        <v>45.9</v>
      </c>
      <c r="H4" s="154">
        <v>5.0</v>
      </c>
      <c r="I4" s="151"/>
      <c r="J4" s="153">
        <v>38.0</v>
      </c>
      <c r="K4" s="18"/>
      <c r="L4" s="151"/>
      <c r="M4" s="152"/>
      <c r="N4" s="18"/>
      <c r="O4" s="156">
        <v>61.2</v>
      </c>
      <c r="P4" s="152"/>
      <c r="Q4" s="18"/>
      <c r="R4" s="151"/>
      <c r="S4" s="152"/>
      <c r="T4" s="18"/>
      <c r="U4" s="151"/>
      <c r="V4" s="153">
        <v>45.0</v>
      </c>
      <c r="W4" s="154">
        <v>5.0</v>
      </c>
      <c r="X4" s="151"/>
      <c r="Y4" s="152"/>
      <c r="Z4" s="18"/>
    </row>
    <row r="5">
      <c r="A5" s="18"/>
      <c r="B5" s="18"/>
      <c r="C5" s="151"/>
      <c r="D5" s="152"/>
      <c r="E5" s="18"/>
      <c r="F5" s="156">
        <v>35.0</v>
      </c>
      <c r="G5" s="152"/>
      <c r="H5" s="18"/>
      <c r="I5" s="151"/>
      <c r="J5" s="153">
        <v>38.0</v>
      </c>
      <c r="K5" s="154">
        <v>5.0</v>
      </c>
      <c r="L5" s="151"/>
      <c r="M5" s="152"/>
      <c r="N5" s="18"/>
      <c r="O5" s="151"/>
      <c r="P5" s="152"/>
      <c r="Q5" s="18"/>
      <c r="R5" s="151"/>
      <c r="S5" s="152"/>
      <c r="T5" s="18"/>
      <c r="U5" s="151"/>
      <c r="V5" s="152"/>
      <c r="W5" s="18"/>
      <c r="X5" s="151"/>
      <c r="Y5" s="152"/>
      <c r="Z5" s="18"/>
    </row>
    <row r="6">
      <c r="A6" s="18"/>
      <c r="B6" s="18"/>
      <c r="C6" s="151"/>
      <c r="D6" s="152"/>
      <c r="E6" s="18"/>
      <c r="F6" s="151"/>
      <c r="G6" s="153">
        <v>45.9</v>
      </c>
      <c r="H6" s="154">
        <v>12.0</v>
      </c>
      <c r="I6" s="151"/>
      <c r="J6" s="152"/>
      <c r="K6" s="18"/>
      <c r="L6" s="151"/>
      <c r="M6" s="152"/>
      <c r="N6" s="18"/>
      <c r="O6" s="151"/>
      <c r="P6" s="152"/>
      <c r="Q6" s="18"/>
      <c r="R6" s="151"/>
      <c r="S6" s="152"/>
      <c r="T6" s="18"/>
      <c r="U6" s="151"/>
      <c r="V6" s="152"/>
      <c r="W6" s="18"/>
      <c r="X6" s="151"/>
      <c r="Y6" s="152"/>
      <c r="Z6" s="18"/>
    </row>
    <row r="7">
      <c r="A7" s="18"/>
      <c r="B7" s="18"/>
      <c r="C7" s="151"/>
      <c r="D7" s="152"/>
      <c r="E7" s="18"/>
      <c r="F7" s="151"/>
      <c r="G7" s="152"/>
      <c r="H7" s="18"/>
      <c r="I7" s="151"/>
      <c r="J7" s="153">
        <v>67.5</v>
      </c>
      <c r="K7" s="154">
        <v>12.0</v>
      </c>
      <c r="L7" s="151"/>
      <c r="M7" s="152"/>
      <c r="N7" s="18"/>
      <c r="O7" s="151"/>
      <c r="P7" s="152"/>
      <c r="Q7" s="18"/>
      <c r="R7" s="151"/>
      <c r="S7" s="152"/>
      <c r="T7" s="18"/>
      <c r="U7" s="151"/>
      <c r="V7" s="152"/>
      <c r="W7" s="18"/>
      <c r="X7" s="151"/>
      <c r="Y7" s="152"/>
      <c r="Z7" s="18"/>
    </row>
    <row r="8">
      <c r="A8" s="18"/>
      <c r="B8" s="18"/>
      <c r="C8" s="151"/>
      <c r="D8" s="152"/>
      <c r="E8" s="18"/>
      <c r="F8" s="151"/>
      <c r="G8" s="152"/>
      <c r="H8" s="18"/>
      <c r="I8" s="151"/>
      <c r="J8" s="152"/>
      <c r="K8" s="18"/>
      <c r="L8" s="151"/>
      <c r="M8" s="152"/>
      <c r="N8" s="18"/>
      <c r="O8" s="151"/>
      <c r="P8" s="152"/>
      <c r="Q8" s="18"/>
      <c r="R8" s="151"/>
      <c r="S8" s="152"/>
      <c r="T8" s="18"/>
      <c r="U8" s="151"/>
      <c r="V8" s="152"/>
      <c r="W8" s="18"/>
      <c r="X8" s="151"/>
      <c r="Y8" s="152"/>
      <c r="Z8" s="18"/>
    </row>
    <row r="9">
      <c r="A9" s="18"/>
      <c r="B9" s="18"/>
      <c r="C9" s="151"/>
      <c r="D9" s="152"/>
      <c r="E9" s="18"/>
      <c r="F9" s="151"/>
      <c r="G9" s="152"/>
      <c r="H9" s="18"/>
      <c r="I9" s="151"/>
      <c r="J9" s="152"/>
      <c r="K9" s="18"/>
      <c r="L9" s="151"/>
      <c r="M9" s="152"/>
      <c r="N9" s="18"/>
      <c r="O9" s="151"/>
      <c r="P9" s="152"/>
      <c r="Q9" s="18"/>
      <c r="R9" s="151"/>
      <c r="S9" s="152"/>
      <c r="T9" s="18"/>
      <c r="U9" s="151"/>
      <c r="V9" s="152"/>
      <c r="W9" s="18"/>
      <c r="X9" s="151"/>
      <c r="Y9" s="152"/>
      <c r="Z9" s="18"/>
    </row>
    <row r="10">
      <c r="A10" s="18"/>
      <c r="B10" s="18"/>
      <c r="C10" s="151"/>
      <c r="D10" s="152"/>
      <c r="E10" s="18"/>
      <c r="F10" s="151"/>
      <c r="G10" s="152"/>
      <c r="H10" s="18"/>
      <c r="I10" s="151"/>
      <c r="J10" s="152"/>
      <c r="K10" s="18"/>
      <c r="L10" s="151"/>
      <c r="M10" s="152"/>
      <c r="N10" s="18"/>
      <c r="O10" s="151"/>
      <c r="P10" s="152"/>
      <c r="Q10" s="18"/>
      <c r="R10" s="151"/>
      <c r="S10" s="152"/>
      <c r="T10" s="18"/>
      <c r="U10" s="151"/>
      <c r="V10" s="152"/>
      <c r="W10" s="18"/>
      <c r="X10" s="151"/>
      <c r="Y10" s="152"/>
      <c r="Z10" s="18"/>
    </row>
    <row r="11">
      <c r="A11" s="18"/>
      <c r="B11" s="18"/>
      <c r="C11" s="151"/>
      <c r="D11" s="152"/>
      <c r="E11" s="18"/>
      <c r="F11" s="151"/>
      <c r="G11" s="152"/>
      <c r="H11" s="18"/>
      <c r="I11" s="151"/>
      <c r="J11" s="152"/>
      <c r="K11" s="18"/>
      <c r="L11" s="151"/>
      <c r="M11" s="152"/>
      <c r="N11" s="18"/>
      <c r="O11" s="151"/>
      <c r="P11" s="152"/>
      <c r="Q11" s="18"/>
      <c r="R11" s="151"/>
      <c r="S11" s="152"/>
      <c r="T11" s="18"/>
      <c r="U11" s="151"/>
      <c r="V11" s="152"/>
      <c r="W11" s="18"/>
      <c r="X11" s="151"/>
      <c r="Y11" s="152"/>
      <c r="Z11" s="18"/>
    </row>
    <row r="12">
      <c r="A12" s="18"/>
      <c r="B12" s="18"/>
      <c r="C12" s="151"/>
      <c r="D12" s="152"/>
      <c r="E12" s="18"/>
      <c r="F12" s="151"/>
      <c r="G12" s="152"/>
      <c r="H12" s="18"/>
      <c r="I12" s="151"/>
      <c r="J12" s="152"/>
      <c r="K12" s="18"/>
      <c r="L12" s="151"/>
      <c r="M12" s="152"/>
      <c r="N12" s="18"/>
      <c r="O12" s="151"/>
      <c r="P12" s="152"/>
      <c r="Q12" s="18"/>
      <c r="R12" s="151"/>
      <c r="S12" s="152"/>
      <c r="T12" s="18"/>
      <c r="U12" s="151"/>
      <c r="V12" s="152"/>
      <c r="W12" s="18"/>
      <c r="X12" s="151"/>
      <c r="Y12" s="152"/>
      <c r="Z12" s="18"/>
    </row>
    <row r="13">
      <c r="A13" s="18"/>
      <c r="B13" s="18"/>
      <c r="C13" s="151"/>
      <c r="D13" s="152"/>
      <c r="E13" s="18"/>
      <c r="F13" s="151"/>
      <c r="G13" s="152"/>
      <c r="H13" s="18"/>
      <c r="I13" s="151"/>
      <c r="J13" s="152"/>
      <c r="K13" s="18"/>
      <c r="L13" s="151"/>
      <c r="M13" s="152"/>
      <c r="N13" s="18"/>
      <c r="O13" s="151"/>
      <c r="P13" s="152"/>
      <c r="Q13" s="18"/>
      <c r="R13" s="151"/>
      <c r="S13" s="152"/>
      <c r="T13" s="18"/>
      <c r="U13" s="151"/>
      <c r="V13" s="152"/>
      <c r="W13" s="18"/>
      <c r="X13" s="151"/>
      <c r="Y13" s="152"/>
      <c r="Z13" s="18"/>
    </row>
    <row r="14">
      <c r="A14" s="18"/>
      <c r="B14" s="18"/>
      <c r="C14" s="151"/>
      <c r="D14" s="152"/>
      <c r="E14" s="18"/>
      <c r="F14" s="151"/>
      <c r="G14" s="152"/>
      <c r="H14" s="18"/>
      <c r="I14" s="151"/>
      <c r="J14" s="152"/>
      <c r="K14" s="18"/>
      <c r="L14" s="151"/>
      <c r="M14" s="152"/>
      <c r="N14" s="18"/>
      <c r="O14" s="151"/>
      <c r="P14" s="152"/>
      <c r="Q14" s="18"/>
      <c r="R14" s="151"/>
      <c r="S14" s="152"/>
      <c r="T14" s="18"/>
      <c r="U14" s="151"/>
      <c r="V14" s="152"/>
      <c r="W14" s="18"/>
      <c r="X14" s="151"/>
      <c r="Y14" s="152"/>
      <c r="Z14" s="18"/>
    </row>
    <row r="15">
      <c r="A15" s="18"/>
      <c r="B15" s="18"/>
      <c r="C15" s="151"/>
      <c r="D15" s="152"/>
      <c r="E15" s="18"/>
      <c r="F15" s="151"/>
      <c r="G15" s="152"/>
      <c r="H15" s="18"/>
      <c r="I15" s="151"/>
      <c r="J15" s="152"/>
      <c r="K15" s="18"/>
      <c r="L15" s="151"/>
      <c r="M15" s="152"/>
      <c r="N15" s="18"/>
      <c r="O15" s="151"/>
      <c r="P15" s="152"/>
      <c r="Q15" s="18"/>
      <c r="R15" s="151"/>
      <c r="S15" s="152"/>
      <c r="T15" s="18"/>
      <c r="U15" s="151"/>
      <c r="V15" s="152"/>
      <c r="W15" s="18"/>
      <c r="X15" s="151"/>
      <c r="Y15" s="152"/>
      <c r="Z15" s="18"/>
    </row>
    <row r="16">
      <c r="A16" s="18"/>
      <c r="B16" s="18"/>
      <c r="C16" s="151"/>
      <c r="D16" s="152"/>
      <c r="E16" s="18"/>
      <c r="F16" s="151"/>
      <c r="G16" s="152"/>
      <c r="H16" s="18"/>
      <c r="I16" s="151"/>
      <c r="J16" s="152"/>
      <c r="K16" s="18"/>
      <c r="L16" s="151"/>
      <c r="M16" s="152"/>
      <c r="N16" s="18"/>
      <c r="O16" s="151"/>
      <c r="P16" s="152"/>
      <c r="Q16" s="18"/>
      <c r="R16" s="151"/>
      <c r="S16" s="152"/>
      <c r="T16" s="18"/>
      <c r="U16" s="151"/>
      <c r="V16" s="152"/>
      <c r="W16" s="18"/>
      <c r="X16" s="151"/>
      <c r="Y16" s="152"/>
      <c r="Z16" s="18"/>
    </row>
    <row r="17">
      <c r="A17" s="157" t="s">
        <v>81</v>
      </c>
      <c r="B17" s="158"/>
      <c r="C17" s="159" t="str">
        <f t="shared" ref="C17:D17" si="1">C3+C4+C5+C6+C7+C8+C9+C10+C11+C12+C13+C14+C15+C16</f>
        <v>0</v>
      </c>
      <c r="D17" s="159" t="str">
        <f t="shared" si="1"/>
        <v>0</v>
      </c>
      <c r="E17" s="159" t="str">
        <f t="shared" ref="E17:Z17" si="2">SUM(E3:E16)</f>
        <v>0</v>
      </c>
      <c r="F17" s="159" t="str">
        <f t="shared" si="2"/>
        <v>35</v>
      </c>
      <c r="G17" s="159" t="str">
        <f t="shared" si="2"/>
        <v>112.8</v>
      </c>
      <c r="H17" s="159" t="str">
        <f t="shared" si="2"/>
        <v>27</v>
      </c>
      <c r="I17" s="159" t="str">
        <f t="shared" si="2"/>
        <v>0</v>
      </c>
      <c r="J17" s="159" t="str">
        <f t="shared" si="2"/>
        <v>169.5</v>
      </c>
      <c r="K17" s="159" t="str">
        <f t="shared" si="2"/>
        <v>23</v>
      </c>
      <c r="L17" s="159" t="str">
        <f t="shared" si="2"/>
        <v>0</v>
      </c>
      <c r="M17" s="159" t="str">
        <f t="shared" si="2"/>
        <v>0</v>
      </c>
      <c r="N17" s="159" t="str">
        <f t="shared" si="2"/>
        <v>0</v>
      </c>
      <c r="O17" s="159" t="str">
        <f t="shared" si="2"/>
        <v>61.2</v>
      </c>
      <c r="P17" s="159" t="str">
        <f t="shared" si="2"/>
        <v>51.3</v>
      </c>
      <c r="Q17" s="159" t="str">
        <f t="shared" si="2"/>
        <v>0</v>
      </c>
      <c r="R17" s="159" t="str">
        <f t="shared" si="2"/>
        <v>0</v>
      </c>
      <c r="S17" s="159" t="str">
        <f t="shared" si="2"/>
        <v>0</v>
      </c>
      <c r="T17" s="159" t="str">
        <f t="shared" si="2"/>
        <v>0</v>
      </c>
      <c r="U17" s="159" t="str">
        <f t="shared" si="2"/>
        <v>0</v>
      </c>
      <c r="V17" s="159" t="str">
        <f t="shared" si="2"/>
        <v>105</v>
      </c>
      <c r="W17" s="159" t="str">
        <f t="shared" si="2"/>
        <v>12</v>
      </c>
      <c r="X17" s="159" t="str">
        <f t="shared" si="2"/>
        <v>0</v>
      </c>
      <c r="Y17" s="159" t="str">
        <f t="shared" si="2"/>
        <v>51.3</v>
      </c>
      <c r="Z17" s="159" t="str">
        <f t="shared" si="2"/>
        <v>0</v>
      </c>
    </row>
    <row r="1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160" t="s">
        <v>82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161" t="s">
        <v>83</v>
      </c>
      <c r="B19" s="55"/>
      <c r="C19" s="55"/>
      <c r="D19" s="162" t="str">
        <f>SUM(C17+D17)</f>
        <v>0</v>
      </c>
      <c r="E19" s="58"/>
      <c r="F19" s="55"/>
      <c r="G19" s="162" t="str">
        <f>F17+G17</f>
        <v>147.8</v>
      </c>
      <c r="H19" s="58"/>
      <c r="I19" s="55"/>
      <c r="J19" s="162" t="str">
        <f>I17+J17</f>
        <v>169.5</v>
      </c>
      <c r="K19" s="58"/>
      <c r="L19" s="55"/>
      <c r="M19" s="162" t="str">
        <f>L17+M17</f>
        <v>0</v>
      </c>
      <c r="N19" s="58"/>
      <c r="O19" s="55"/>
      <c r="P19" s="162" t="str">
        <f>O17+P17</f>
        <v>112.5</v>
      </c>
      <c r="Q19" s="58"/>
      <c r="R19" s="55"/>
      <c r="S19" s="162" t="str">
        <f>R17+S17</f>
        <v>0</v>
      </c>
      <c r="T19" s="58"/>
      <c r="U19" s="55"/>
      <c r="V19" s="162" t="str">
        <f>U17+V17</f>
        <v>105</v>
      </c>
      <c r="W19" s="58"/>
      <c r="X19" s="55"/>
      <c r="Y19" s="162" t="str">
        <f>X17+Y17</f>
        <v>51.3</v>
      </c>
      <c r="Z19" s="58"/>
    </row>
    <row r="20">
      <c r="A20" s="55"/>
      <c r="B20" s="55"/>
      <c r="C20" s="55"/>
      <c r="D20" s="55"/>
      <c r="E20" s="58"/>
      <c r="F20" s="55"/>
      <c r="G20" s="55"/>
      <c r="H20" s="58"/>
      <c r="I20" s="55"/>
      <c r="J20" s="55"/>
      <c r="K20" s="58"/>
      <c r="L20" s="55"/>
      <c r="M20" s="55"/>
      <c r="N20" s="58"/>
      <c r="O20" s="55"/>
      <c r="P20" s="55"/>
      <c r="Q20" s="58"/>
      <c r="R20" s="55"/>
      <c r="S20" s="55"/>
      <c r="T20" s="58"/>
      <c r="U20" s="55"/>
      <c r="V20" s="55"/>
      <c r="W20" s="58"/>
      <c r="X20" s="55"/>
      <c r="Y20" s="55"/>
      <c r="Z20" s="55"/>
    </row>
    <row r="21">
      <c r="A21" s="163" t="s">
        <v>84</v>
      </c>
      <c r="B21" s="55"/>
      <c r="C21" s="55"/>
      <c r="D21" s="55"/>
      <c r="E21" s="164" t="str">
        <f>E17*0.8</f>
        <v>0</v>
      </c>
      <c r="F21" s="55"/>
      <c r="G21" s="55"/>
      <c r="H21" s="164" t="str">
        <f>H17*0.8</f>
        <v>21.6</v>
      </c>
      <c r="I21" s="55"/>
      <c r="J21" s="55"/>
      <c r="K21" s="164" t="str">
        <f>K17*0.8</f>
        <v>18.4</v>
      </c>
      <c r="L21" s="55"/>
      <c r="M21" s="55"/>
      <c r="N21" s="164" t="str">
        <f>N17*0.8</f>
        <v>0</v>
      </c>
      <c r="O21" s="55"/>
      <c r="P21" s="55"/>
      <c r="Q21" s="164" t="str">
        <f>Q17*0.8</f>
        <v>0</v>
      </c>
      <c r="R21" s="55"/>
      <c r="S21" s="55"/>
      <c r="T21" s="164" t="str">
        <f>T17*0.8</f>
        <v>0</v>
      </c>
      <c r="U21" s="55"/>
      <c r="V21" s="55"/>
      <c r="W21" s="164" t="str">
        <f>W17*0.8</f>
        <v>9.6</v>
      </c>
      <c r="X21" s="55"/>
      <c r="Y21" s="55"/>
      <c r="Z21" s="164" t="str">
        <f>Z17*0.8</f>
        <v>0</v>
      </c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165" t="s">
        <v>85</v>
      </c>
      <c r="B23" s="166" t="str">
        <f>C17+F17+I17+L17+O17+R17+U17+X17</f>
        <v>96.2</v>
      </c>
      <c r="C23" s="29"/>
      <c r="D23" s="165" t="s">
        <v>86</v>
      </c>
      <c r="E23" s="29"/>
      <c r="F23" s="166" t="str">
        <f>B23-E21-H21-K21-N21-Q21-T21-W21-Z21</f>
        <v>46.6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165" t="s">
        <v>87</v>
      </c>
      <c r="B24" s="166" t="str">
        <f>D17+G17+J17+M17+P17+S17+V17+Y17</f>
        <v>489.9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165" t="s">
        <v>88</v>
      </c>
      <c r="B25" s="166" t="str">
        <f>E17+H17+K17+N17+Q17+T17+W17+Z17</f>
        <v>62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165" t="s">
        <v>89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165" t="s">
        <v>90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165" t="s">
        <v>91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</sheetData>
  <mergeCells count="10">
    <mergeCell ref="I1:K1"/>
    <mergeCell ref="L1:N1"/>
    <mergeCell ref="U1:W1"/>
    <mergeCell ref="R1:T1"/>
    <mergeCell ref="X1:Z1"/>
    <mergeCell ref="A1:A2"/>
    <mergeCell ref="B1:B2"/>
    <mergeCell ref="C1:E1"/>
    <mergeCell ref="F1:H1"/>
    <mergeCell ref="O1:Q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29"/>
    <col customWidth="1" min="4" max="4" width="8.43"/>
    <col customWidth="1" min="5" max="5" width="8.57"/>
    <col customWidth="1" min="6" max="6" width="8.43"/>
    <col customWidth="1" min="7" max="9" width="6.71"/>
    <col customWidth="1" min="10" max="10" width="8.57"/>
    <col customWidth="1" min="11" max="13" width="5.71"/>
    <col customWidth="1" min="14" max="14" width="11.0"/>
    <col customWidth="1" min="15" max="18" width="5.71"/>
  </cols>
  <sheetData>
    <row r="1">
      <c r="A1" s="83" t="s">
        <v>92</v>
      </c>
      <c r="B1" s="110">
        <v>42659.0</v>
      </c>
      <c r="C1" s="83">
        <v>203.72</v>
      </c>
    </row>
    <row r="2">
      <c r="B2" s="167">
        <v>42677.0</v>
      </c>
      <c r="C2" s="168">
        <v>140.08</v>
      </c>
    </row>
    <row r="3">
      <c r="B3" s="110">
        <v>42711.0</v>
      </c>
      <c r="C3" s="168">
        <v>140.08</v>
      </c>
    </row>
    <row r="4">
      <c r="B4" s="167">
        <v>42377.0</v>
      </c>
      <c r="C4" s="168">
        <v>145.47</v>
      </c>
    </row>
    <row r="5">
      <c r="B5" s="167">
        <v>42408.0</v>
      </c>
      <c r="C5" s="168">
        <v>145.47</v>
      </c>
    </row>
    <row r="6">
      <c r="A6" s="83"/>
      <c r="B6" s="167">
        <v>42437.0</v>
      </c>
      <c r="C6" s="169">
        <v>145.47</v>
      </c>
    </row>
    <row r="7">
      <c r="A7" s="83"/>
      <c r="B7" s="83"/>
    </row>
    <row r="8">
      <c r="A8" s="83" t="s">
        <v>93</v>
      </c>
      <c r="B8" s="83" t="s">
        <v>94</v>
      </c>
      <c r="C8" t="str">
        <f>4642.5*7</f>
        <v>32497.5</v>
      </c>
    </row>
    <row r="10">
      <c r="A10" s="170" t="s">
        <v>95</v>
      </c>
      <c r="B10" s="171">
        <v>42678.0</v>
      </c>
      <c r="C10" s="168">
        <v>400.0</v>
      </c>
    </row>
    <row r="11">
      <c r="B11" s="110">
        <v>42735.0</v>
      </c>
      <c r="C11" s="168">
        <v>118.43</v>
      </c>
    </row>
    <row r="12">
      <c r="B12" s="83" t="s">
        <v>96</v>
      </c>
      <c r="C12" s="83">
        <v>777.42</v>
      </c>
    </row>
    <row r="13">
      <c r="A13" s="83"/>
      <c r="B13" s="83"/>
    </row>
    <row r="14">
      <c r="A14" s="83" t="s">
        <v>97</v>
      </c>
      <c r="B14" s="83">
        <v>250.0</v>
      </c>
      <c r="C14" t="str">
        <f>250*5</f>
        <v>1250</v>
      </c>
    </row>
    <row r="16">
      <c r="B16" s="84" t="s">
        <v>40</v>
      </c>
      <c r="C16" s="92" t="str">
        <f>SUM(C1:C15)</f>
        <v>35963.64</v>
      </c>
    </row>
    <row r="20">
      <c r="A20" s="57" t="s">
        <v>24</v>
      </c>
      <c r="B20" s="172" t="s">
        <v>98</v>
      </c>
      <c r="C20" s="139"/>
      <c r="D20" s="139"/>
      <c r="E20" s="140"/>
      <c r="F20" s="173" t="s">
        <v>99</v>
      </c>
      <c r="G20" s="139"/>
      <c r="H20" s="139"/>
      <c r="I20" s="140"/>
      <c r="J20" s="173" t="s">
        <v>100</v>
      </c>
      <c r="K20" s="139"/>
      <c r="L20" s="139"/>
      <c r="M20" s="140"/>
      <c r="N20" s="174">
        <v>2016.0</v>
      </c>
      <c r="O20" s="174"/>
      <c r="P20" s="173" t="s">
        <v>101</v>
      </c>
      <c r="Q20" s="139"/>
      <c r="R20" s="139"/>
      <c r="S20" s="140"/>
      <c r="T20" s="84">
        <v>2015.0</v>
      </c>
    </row>
    <row r="21">
      <c r="A21" s="64" t="s">
        <v>27</v>
      </c>
      <c r="B21" s="63">
        <v>117.7</v>
      </c>
      <c r="C21" s="63">
        <v>111.5</v>
      </c>
      <c r="D21" s="63">
        <v>146.0</v>
      </c>
      <c r="E21" s="175">
        <v>104.0</v>
      </c>
      <c r="F21" s="176">
        <v>58.0</v>
      </c>
      <c r="G21" s="176">
        <v>100.75</v>
      </c>
      <c r="H21" s="176">
        <v>93.4</v>
      </c>
      <c r="I21" s="176">
        <v>101.5</v>
      </c>
      <c r="J21" s="176">
        <v>103.0</v>
      </c>
      <c r="K21" s="176">
        <v>63.0</v>
      </c>
      <c r="L21" s="176">
        <v>62.0</v>
      </c>
      <c r="M21" s="176">
        <v>79.0</v>
      </c>
      <c r="N21" s="177" t="str">
        <f t="shared" ref="N21:N28" si="1">SUM(B21:M21)</f>
        <v>1139.85</v>
      </c>
      <c r="O21" s="178"/>
      <c r="P21" s="178"/>
      <c r="Q21" s="178"/>
      <c r="R21" s="178"/>
      <c r="S21" s="178"/>
      <c r="T21" s="92"/>
    </row>
    <row r="22">
      <c r="A22" s="64" t="s">
        <v>28</v>
      </c>
      <c r="B22" s="63">
        <v>282.0</v>
      </c>
      <c r="C22" s="63">
        <v>282.0</v>
      </c>
      <c r="D22" s="63">
        <v>222.0</v>
      </c>
      <c r="E22" s="175">
        <v>300.0</v>
      </c>
      <c r="F22" s="176">
        <v>240.0</v>
      </c>
      <c r="G22" s="176">
        <v>240.0</v>
      </c>
      <c r="H22" s="176">
        <v>240.0</v>
      </c>
      <c r="I22" s="176">
        <v>336.0</v>
      </c>
      <c r="J22" s="176">
        <v>282.0</v>
      </c>
      <c r="K22" s="176">
        <v>170.0</v>
      </c>
      <c r="L22" s="176">
        <v>240.0</v>
      </c>
      <c r="M22" s="176">
        <v>240.0</v>
      </c>
      <c r="N22" s="177" t="str">
        <f t="shared" si="1"/>
        <v>3074</v>
      </c>
      <c r="O22" s="178"/>
      <c r="P22" s="178"/>
      <c r="Q22" s="178"/>
      <c r="R22" s="178"/>
      <c r="S22" s="178"/>
      <c r="T22" s="92"/>
    </row>
    <row r="23">
      <c r="A23" s="64" t="s">
        <v>5</v>
      </c>
      <c r="B23" s="61"/>
      <c r="C23" s="61"/>
      <c r="D23" s="61"/>
      <c r="E23" s="65"/>
      <c r="F23" s="176">
        <v>124.675</v>
      </c>
      <c r="G23" s="176">
        <v>48.5</v>
      </c>
      <c r="H23" s="176">
        <v>129.35</v>
      </c>
      <c r="I23" s="176">
        <v>110.35</v>
      </c>
      <c r="J23" s="176">
        <v>57.42</v>
      </c>
      <c r="K23" s="176">
        <v>47.82</v>
      </c>
      <c r="L23" s="176">
        <v>91.92</v>
      </c>
      <c r="M23" s="176">
        <v>81.0</v>
      </c>
      <c r="N23" s="177" t="str">
        <f t="shared" si="1"/>
        <v>691.035</v>
      </c>
      <c r="O23" s="176"/>
      <c r="P23" s="176">
        <v>51.5</v>
      </c>
      <c r="Q23" s="176">
        <v>12.75</v>
      </c>
      <c r="R23" s="176">
        <v>71.5</v>
      </c>
      <c r="S23" s="178"/>
      <c r="T23" s="92" t="str">
        <f t="shared" ref="T23:T25" si="2">SUM(P23:S23)</f>
        <v>135.75</v>
      </c>
    </row>
    <row r="24">
      <c r="A24" s="64" t="s">
        <v>30</v>
      </c>
      <c r="B24" s="63">
        <v>77.25</v>
      </c>
      <c r="C24" s="63">
        <v>123.4</v>
      </c>
      <c r="D24" s="63">
        <v>130.8</v>
      </c>
      <c r="E24" s="175">
        <v>154.4</v>
      </c>
      <c r="F24" s="176">
        <v>95.37</v>
      </c>
      <c r="G24" s="176">
        <v>135.0</v>
      </c>
      <c r="H24" s="176">
        <v>124.0</v>
      </c>
      <c r="I24" s="176">
        <v>128.0</v>
      </c>
      <c r="J24" s="176">
        <v>58.0</v>
      </c>
      <c r="K24" s="176">
        <v>36.5</v>
      </c>
      <c r="L24" s="176">
        <v>86.68</v>
      </c>
      <c r="M24" s="176">
        <v>42.0</v>
      </c>
      <c r="N24" s="177" t="str">
        <f t="shared" si="1"/>
        <v>1191.4</v>
      </c>
      <c r="O24" s="176"/>
      <c r="P24" s="176">
        <v>34.75</v>
      </c>
      <c r="Q24" s="176">
        <v>17.25</v>
      </c>
      <c r="R24" s="176">
        <v>56.75</v>
      </c>
      <c r="S24" s="176"/>
      <c r="T24" s="92" t="str">
        <f t="shared" si="2"/>
        <v>108.75</v>
      </c>
    </row>
    <row r="25">
      <c r="A25" s="64" t="s">
        <v>7</v>
      </c>
      <c r="B25" s="63">
        <v>256.25</v>
      </c>
      <c r="C25" s="63">
        <v>269.5</v>
      </c>
      <c r="D25" s="63">
        <v>250.0</v>
      </c>
      <c r="E25" s="175">
        <v>448.0</v>
      </c>
      <c r="F25" s="176">
        <v>117.55</v>
      </c>
      <c r="G25" s="176">
        <v>183.65</v>
      </c>
      <c r="H25" s="176">
        <v>150.0</v>
      </c>
      <c r="I25" s="176">
        <v>218.0</v>
      </c>
      <c r="J25" s="176">
        <v>90.25</v>
      </c>
      <c r="K25" s="176">
        <v>18.0</v>
      </c>
      <c r="L25" s="176">
        <v>140.0</v>
      </c>
      <c r="M25" s="176">
        <v>34.0</v>
      </c>
      <c r="N25" s="177" t="str">
        <f t="shared" si="1"/>
        <v>2175.2</v>
      </c>
      <c r="O25" s="176"/>
      <c r="P25" s="176">
        <v>67.25</v>
      </c>
      <c r="Q25" s="176">
        <v>36.25</v>
      </c>
      <c r="R25" s="176">
        <v>8.75</v>
      </c>
      <c r="S25" s="176"/>
      <c r="T25" s="92" t="str">
        <f t="shared" si="2"/>
        <v>112.25</v>
      </c>
    </row>
    <row r="26">
      <c r="A26" s="64" t="s">
        <v>31</v>
      </c>
      <c r="B26" s="61"/>
      <c r="C26" s="61"/>
      <c r="D26" s="63">
        <v>229.0</v>
      </c>
      <c r="E26" s="175">
        <v>122.5</v>
      </c>
      <c r="F26" s="178"/>
      <c r="G26" s="178"/>
      <c r="H26" s="178"/>
      <c r="I26" s="178"/>
      <c r="J26" s="178"/>
      <c r="K26" s="178"/>
      <c r="L26" s="178"/>
      <c r="M26" s="178"/>
      <c r="N26" s="177" t="str">
        <f t="shared" si="1"/>
        <v>351.5</v>
      </c>
      <c r="O26" s="178"/>
      <c r="P26" s="178"/>
      <c r="Q26" s="178"/>
      <c r="R26" s="178"/>
      <c r="S26" s="178"/>
    </row>
    <row r="27">
      <c r="A27" s="64" t="s">
        <v>9</v>
      </c>
      <c r="B27" s="61"/>
      <c r="C27" s="179">
        <v>200.0</v>
      </c>
      <c r="D27" s="63">
        <v>200.0</v>
      </c>
      <c r="E27" s="65"/>
      <c r="F27" s="178"/>
      <c r="G27" s="178"/>
      <c r="H27" s="178"/>
      <c r="I27" s="178"/>
      <c r="J27" s="178"/>
      <c r="K27" s="178"/>
      <c r="L27" s="178"/>
      <c r="M27" s="178"/>
      <c r="N27" s="177" t="str">
        <f t="shared" si="1"/>
        <v>400</v>
      </c>
      <c r="O27" s="178"/>
      <c r="P27" s="178"/>
      <c r="Q27" s="178"/>
      <c r="R27" s="178"/>
      <c r="S27" s="178"/>
    </row>
    <row r="28">
      <c r="A28" s="64" t="s">
        <v>10</v>
      </c>
      <c r="B28" s="63">
        <v>269.5</v>
      </c>
      <c r="C28" s="63">
        <v>325.5</v>
      </c>
      <c r="D28" s="63">
        <v>224.5</v>
      </c>
      <c r="E28" s="180">
        <v>260.0</v>
      </c>
      <c r="F28" s="176">
        <v>244.25</v>
      </c>
      <c r="G28" s="176">
        <v>268.5</v>
      </c>
      <c r="H28" s="176">
        <v>163.0</v>
      </c>
      <c r="I28" s="176">
        <v>238.25</v>
      </c>
      <c r="J28" s="178"/>
      <c r="K28" s="178"/>
      <c r="L28" s="176">
        <v>224.0</v>
      </c>
      <c r="M28" s="176">
        <v>181.5</v>
      </c>
      <c r="N28" s="177" t="str">
        <f t="shared" si="1"/>
        <v>2399</v>
      </c>
      <c r="O28" s="178"/>
      <c r="P28" s="178"/>
      <c r="Q28" s="178"/>
      <c r="R28" s="178"/>
      <c r="S28" s="178"/>
    </row>
  </sheetData>
  <mergeCells count="4">
    <mergeCell ref="B20:E20"/>
    <mergeCell ref="F20:I20"/>
    <mergeCell ref="J20:M20"/>
    <mergeCell ref="P20:S2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83" t="s">
        <v>6</v>
      </c>
      <c r="D1" s="83" t="s">
        <v>7</v>
      </c>
      <c r="E1" s="83" t="s">
        <v>11</v>
      </c>
      <c r="F1" s="83" t="s">
        <v>35</v>
      </c>
      <c r="G1" s="83" t="s">
        <v>10</v>
      </c>
      <c r="H1" s="83" t="s">
        <v>5</v>
      </c>
      <c r="I1" s="83" t="s">
        <v>14</v>
      </c>
      <c r="J1" s="83" t="s">
        <v>4</v>
      </c>
      <c r="K1" s="83" t="s">
        <v>9</v>
      </c>
      <c r="L1" s="83" t="s">
        <v>36</v>
      </c>
      <c r="M1" s="83" t="s">
        <v>12</v>
      </c>
      <c r="N1" s="83" t="s">
        <v>13</v>
      </c>
      <c r="O1" s="83" t="s">
        <v>37</v>
      </c>
      <c r="Q1" s="84" t="s">
        <v>18</v>
      </c>
      <c r="S1" s="83" t="s">
        <v>34</v>
      </c>
      <c r="T1" s="83" t="s">
        <v>38</v>
      </c>
      <c r="U1" s="85" t="s">
        <v>39</v>
      </c>
      <c r="V1" s="84" t="s">
        <v>40</v>
      </c>
      <c r="X1" s="83" t="s">
        <v>22</v>
      </c>
      <c r="Y1" s="83" t="s">
        <v>41</v>
      </c>
      <c r="Z1" s="83" t="s">
        <v>42</v>
      </c>
    </row>
    <row r="2">
      <c r="A2" s="86">
        <v>42457.0</v>
      </c>
      <c r="B2" s="87" t="s">
        <v>43</v>
      </c>
      <c r="C2" s="87"/>
      <c r="D2" s="87"/>
      <c r="E2" s="87"/>
      <c r="F2" s="87"/>
      <c r="G2" s="88"/>
      <c r="H2" s="88"/>
      <c r="I2" s="88"/>
      <c r="J2" s="88"/>
      <c r="K2" s="88"/>
      <c r="L2" s="88"/>
      <c r="M2" s="88"/>
      <c r="N2" s="88"/>
      <c r="O2" s="88"/>
      <c r="P2" s="88"/>
      <c r="Q2" s="89" t="str">
        <f t="shared" ref="Q2:Q8" si="1">SUM(C2:P2)</f>
        <v>0</v>
      </c>
      <c r="R2" s="88"/>
      <c r="S2" s="87"/>
      <c r="T2" s="87"/>
      <c r="U2" s="90"/>
      <c r="V2" s="89" t="str">
        <f t="shared" ref="V2:V3" si="2">S2+T2</f>
        <v>0</v>
      </c>
      <c r="W2" s="88" t="str">
        <f t="shared" ref="W2:W8" si="3">V2-Q2</f>
        <v>0</v>
      </c>
      <c r="X2" s="87"/>
      <c r="Y2" s="88" t="str">
        <f t="shared" ref="Y2:Y8" si="4">T2-X2*0.8</f>
        <v>0</v>
      </c>
      <c r="Z2" s="87"/>
    </row>
    <row r="3">
      <c r="A3" s="86">
        <v>42458.0</v>
      </c>
      <c r="B3" s="87" t="s">
        <v>44</v>
      </c>
      <c r="C3" s="88"/>
      <c r="D3" s="88"/>
      <c r="E3" s="88"/>
      <c r="F3" s="88"/>
      <c r="G3" s="88"/>
      <c r="H3" s="87"/>
      <c r="I3" s="87"/>
      <c r="J3" s="87"/>
      <c r="K3" s="88"/>
      <c r="L3" s="88"/>
      <c r="M3" s="88"/>
      <c r="N3" s="88"/>
      <c r="O3" s="87"/>
      <c r="P3" s="88"/>
      <c r="Q3" s="89" t="str">
        <f t="shared" si="1"/>
        <v>0</v>
      </c>
      <c r="R3" s="88"/>
      <c r="S3" s="87"/>
      <c r="T3" s="87"/>
      <c r="U3" s="90"/>
      <c r="V3" s="89" t="str">
        <f t="shared" si="2"/>
        <v>0</v>
      </c>
      <c r="W3" s="88" t="str">
        <f t="shared" si="3"/>
        <v>0</v>
      </c>
      <c r="X3" s="87"/>
      <c r="Y3" s="88" t="str">
        <f t="shared" si="4"/>
        <v>0</v>
      </c>
      <c r="Z3" s="87"/>
    </row>
    <row r="4">
      <c r="A4" s="86">
        <v>42459.0</v>
      </c>
      <c r="B4" s="87" t="s">
        <v>45</v>
      </c>
      <c r="C4" s="88"/>
      <c r="D4" s="87"/>
      <c r="E4" s="87"/>
      <c r="F4" s="87"/>
      <c r="G4" s="87"/>
      <c r="H4" s="88"/>
      <c r="I4" s="88"/>
      <c r="J4" s="87"/>
      <c r="K4" s="88"/>
      <c r="L4" s="88"/>
      <c r="M4" s="88"/>
      <c r="N4" s="88"/>
      <c r="O4" s="88"/>
      <c r="P4" s="88"/>
      <c r="Q4" s="89" t="str">
        <f t="shared" si="1"/>
        <v>0</v>
      </c>
      <c r="R4" s="88"/>
      <c r="S4" s="87"/>
      <c r="T4" s="87"/>
      <c r="U4" s="91"/>
      <c r="V4" s="89" t="str">
        <f t="shared" ref="V4:V8" si="5">S4+T4+U4</f>
        <v>0</v>
      </c>
      <c r="W4" s="88" t="str">
        <f t="shared" si="3"/>
        <v>0</v>
      </c>
      <c r="X4" s="87"/>
      <c r="Y4" s="88" t="str">
        <f t="shared" si="4"/>
        <v>0</v>
      </c>
      <c r="Z4" s="87"/>
    </row>
    <row r="5">
      <c r="A5" s="86">
        <v>42460.0</v>
      </c>
      <c r="B5" s="83" t="s">
        <v>46</v>
      </c>
      <c r="C5" s="83"/>
      <c r="D5" s="83"/>
      <c r="E5" s="83"/>
      <c r="F5" s="83"/>
      <c r="G5" s="83"/>
      <c r="H5" s="83"/>
      <c r="I5" s="83"/>
      <c r="J5" s="83"/>
      <c r="K5" s="83"/>
      <c r="Q5" s="92" t="str">
        <f t="shared" si="1"/>
        <v>0</v>
      </c>
      <c r="S5" s="83"/>
      <c r="U5" s="93"/>
      <c r="V5" s="89" t="str">
        <f t="shared" si="5"/>
        <v>0</v>
      </c>
      <c r="W5" s="88" t="str">
        <f t="shared" si="3"/>
        <v>0</v>
      </c>
      <c r="X5" s="83"/>
      <c r="Y5" t="str">
        <f t="shared" si="4"/>
        <v>0</v>
      </c>
      <c r="Z5" s="83"/>
    </row>
    <row r="6">
      <c r="A6" s="86">
        <v>42461.0</v>
      </c>
      <c r="B6" s="87" t="s">
        <v>47</v>
      </c>
      <c r="C6" s="87"/>
      <c r="D6" s="87"/>
      <c r="E6" s="88"/>
      <c r="F6" s="87"/>
      <c r="G6" s="87"/>
      <c r="H6" s="87"/>
      <c r="I6" s="88"/>
      <c r="J6" s="87"/>
      <c r="K6" s="88"/>
      <c r="L6" s="88"/>
      <c r="M6" s="88"/>
      <c r="N6" s="88"/>
      <c r="O6" s="88"/>
      <c r="P6" s="88"/>
      <c r="Q6" s="89" t="str">
        <f t="shared" si="1"/>
        <v>0</v>
      </c>
      <c r="R6" s="88"/>
      <c r="S6" s="87"/>
      <c r="T6" s="87"/>
      <c r="U6" s="85"/>
      <c r="V6" s="89" t="str">
        <f t="shared" si="5"/>
        <v>0</v>
      </c>
      <c r="W6" s="88" t="str">
        <f t="shared" si="3"/>
        <v>0</v>
      </c>
      <c r="X6" s="87"/>
      <c r="Y6" s="88" t="str">
        <f t="shared" si="4"/>
        <v>0</v>
      </c>
      <c r="Z6" s="87"/>
    </row>
    <row r="7">
      <c r="A7" s="86">
        <v>42462.0</v>
      </c>
      <c r="B7" s="87" t="s">
        <v>48</v>
      </c>
      <c r="C7" s="87"/>
      <c r="D7" s="87"/>
      <c r="E7" s="87"/>
      <c r="F7" s="87"/>
      <c r="G7" s="87"/>
      <c r="H7" s="87"/>
      <c r="I7" s="87"/>
      <c r="J7" s="87"/>
      <c r="K7" s="88"/>
      <c r="L7" s="88"/>
      <c r="M7" s="88"/>
      <c r="N7" s="88"/>
      <c r="O7" s="88"/>
      <c r="P7" s="88"/>
      <c r="Q7" s="89" t="str">
        <f t="shared" si="1"/>
        <v>0</v>
      </c>
      <c r="R7" s="88"/>
      <c r="S7" s="87"/>
      <c r="T7" s="87"/>
      <c r="U7" s="85"/>
      <c r="V7" s="89" t="str">
        <f t="shared" si="5"/>
        <v>0</v>
      </c>
      <c r="W7" s="88" t="str">
        <f t="shared" si="3"/>
        <v>0</v>
      </c>
      <c r="X7" s="87"/>
      <c r="Y7" s="88" t="str">
        <f t="shared" si="4"/>
        <v>0</v>
      </c>
      <c r="Z7" s="87"/>
    </row>
    <row r="8">
      <c r="A8" s="86">
        <v>42463.0</v>
      </c>
      <c r="B8" s="83" t="s">
        <v>49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Q8" s="92" t="str">
        <f t="shared" si="1"/>
        <v>0</v>
      </c>
      <c r="S8" s="83"/>
      <c r="T8" s="83"/>
      <c r="U8" s="85"/>
      <c r="V8" s="89" t="str">
        <f t="shared" si="5"/>
        <v>0</v>
      </c>
      <c r="W8" s="88" t="str">
        <f t="shared" si="3"/>
        <v>0</v>
      </c>
      <c r="X8" s="83"/>
      <c r="Y8" s="88" t="str">
        <f t="shared" si="4"/>
        <v>0</v>
      </c>
      <c r="Z8" s="83"/>
    </row>
    <row r="9">
      <c r="Q9" t="str">
        <f>SUM(Q2:Q8)</f>
        <v>0</v>
      </c>
      <c r="U9" s="93"/>
      <c r="Z9" t="str">
        <f>SUM(Z2:Z8)</f>
        <v>0</v>
      </c>
    </row>
    <row r="10">
      <c r="C10" t="str">
        <f t="shared" ref="C10:E10" si="6">SUM(C2:C9)</f>
        <v>0</v>
      </c>
      <c r="D10" t="str">
        <f t="shared" si="6"/>
        <v>0</v>
      </c>
      <c r="E10" t="str">
        <f t="shared" si="6"/>
        <v>0</v>
      </c>
      <c r="G10" t="str">
        <f t="shared" ref="G10:N10" si="7">SUM(G2:G9)</f>
        <v>0</v>
      </c>
      <c r="H10" t="str">
        <f t="shared" si="7"/>
        <v>0</v>
      </c>
      <c r="I10" t="str">
        <f t="shared" si="7"/>
        <v>0</v>
      </c>
      <c r="J10" t="str">
        <f t="shared" si="7"/>
        <v>0</v>
      </c>
      <c r="K10" t="str">
        <f t="shared" si="7"/>
        <v>0</v>
      </c>
      <c r="L10" t="str">
        <f t="shared" si="7"/>
        <v>0</v>
      </c>
      <c r="M10" t="str">
        <f t="shared" si="7"/>
        <v>0</v>
      </c>
      <c r="N10" t="str">
        <f t="shared" si="7"/>
        <v>0</v>
      </c>
      <c r="U10" s="93"/>
      <c r="Z10" s="83"/>
    </row>
    <row r="11">
      <c r="A11" s="83"/>
      <c r="B11" s="83"/>
      <c r="C11" t="str">
        <f t="shared" ref="C11:E11" si="8">C10/2</f>
        <v>0</v>
      </c>
      <c r="D11" t="str">
        <f t="shared" si="8"/>
        <v>0</v>
      </c>
      <c r="E11" t="str">
        <f t="shared" si="8"/>
        <v>0</v>
      </c>
      <c r="G11" t="str">
        <f t="shared" ref="G11:N11" si="9">G10/2</f>
        <v>0</v>
      </c>
      <c r="H11" t="str">
        <f t="shared" si="9"/>
        <v>0</v>
      </c>
      <c r="I11" t="str">
        <f t="shared" si="9"/>
        <v>0</v>
      </c>
      <c r="J11" t="str">
        <f t="shared" si="9"/>
        <v>0</v>
      </c>
      <c r="K11" t="str">
        <f t="shared" si="9"/>
        <v>0</v>
      </c>
      <c r="L11" t="str">
        <f t="shared" si="9"/>
        <v>0</v>
      </c>
      <c r="M11" t="str">
        <f t="shared" si="9"/>
        <v>0</v>
      </c>
      <c r="N11" t="str">
        <f t="shared" si="9"/>
        <v>0</v>
      </c>
      <c r="U11" s="93"/>
    </row>
    <row r="12">
      <c r="C12" t="str">
        <f t="shared" ref="C12:D12" si="10">C11/2</f>
        <v>0</v>
      </c>
      <c r="D12" t="str">
        <f t="shared" si="10"/>
        <v>0</v>
      </c>
      <c r="E12" t="str">
        <f>E11</f>
        <v>0</v>
      </c>
      <c r="G12" t="str">
        <f t="shared" ref="G12:J12" si="11">G11/2</f>
        <v>0</v>
      </c>
      <c r="H12" t="str">
        <f t="shared" si="11"/>
        <v>0</v>
      </c>
      <c r="I12" t="str">
        <f t="shared" si="11"/>
        <v>0</v>
      </c>
      <c r="J12" t="str">
        <f t="shared" si="11"/>
        <v>0</v>
      </c>
      <c r="K12" s="83">
        <v>0.0</v>
      </c>
      <c r="L12" t="str">
        <f t="shared" ref="L12:N12" si="12">L11</f>
        <v>0</v>
      </c>
      <c r="M12" t="str">
        <f t="shared" si="12"/>
        <v>0</v>
      </c>
      <c r="N12" t="str">
        <f t="shared" si="12"/>
        <v>0</v>
      </c>
      <c r="P12" t="str">
        <f>SUM(C12:O12)</f>
        <v>0</v>
      </c>
      <c r="U12" s="9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43"/>
    <col customWidth="1" min="2" max="2" width="10.86"/>
    <col customWidth="1" min="3" max="3" width="9.29"/>
    <col customWidth="1" min="4" max="4" width="8.86"/>
    <col customWidth="1" min="5" max="5" width="6.0"/>
    <col customWidth="1" min="6" max="6" width="9.29"/>
    <col customWidth="1" min="7" max="7" width="6.57"/>
    <col customWidth="1" min="8" max="8" width="6.71"/>
    <col customWidth="1" min="9" max="9" width="7.57"/>
    <col customWidth="1" min="10" max="10" width="6.57"/>
    <col customWidth="1" min="11" max="11" width="7.14"/>
    <col customWidth="1" min="12" max="12" width="8.14"/>
    <col customWidth="1" min="13" max="13" width="8.43"/>
    <col customWidth="1" min="14" max="14" width="4.57"/>
    <col customWidth="1" min="15" max="15" width="6.71"/>
    <col customWidth="1" min="16" max="16" width="11.57"/>
    <col customWidth="1" min="17" max="17" width="5.0"/>
    <col customWidth="1" min="18" max="18" width="9.0"/>
    <col customWidth="1" min="19" max="19" width="6.71"/>
    <col customWidth="1" min="20" max="20" width="4.86"/>
    <col customWidth="1" min="21" max="21" width="6.71"/>
    <col customWidth="1" min="22" max="22" width="5.71"/>
    <col customWidth="1" min="23" max="23" width="12.57"/>
    <col customWidth="1" min="24" max="24" width="7.29"/>
    <col customWidth="1" min="25" max="25" width="7.86"/>
    <col customWidth="1" min="26" max="26" width="6.29"/>
  </cols>
  <sheetData>
    <row r="1">
      <c r="C1" s="83" t="s">
        <v>6</v>
      </c>
      <c r="D1" s="83" t="s">
        <v>7</v>
      </c>
      <c r="E1" s="83" t="s">
        <v>11</v>
      </c>
      <c r="F1" s="83" t="s">
        <v>70</v>
      </c>
      <c r="G1" s="83" t="s">
        <v>8</v>
      </c>
      <c r="H1" s="83" t="s">
        <v>10</v>
      </c>
      <c r="I1" s="83" t="s">
        <v>5</v>
      </c>
      <c r="J1" s="83" t="s">
        <v>14</v>
      </c>
      <c r="K1" s="83" t="s">
        <v>4</v>
      </c>
      <c r="L1" s="83" t="s">
        <v>75</v>
      </c>
      <c r="M1" s="83" t="s">
        <v>36</v>
      </c>
      <c r="N1" s="83" t="s">
        <v>102</v>
      </c>
      <c r="O1" s="83" t="s">
        <v>13</v>
      </c>
      <c r="P1" s="83" t="s">
        <v>37</v>
      </c>
      <c r="Q1" s="83" t="s">
        <v>52</v>
      </c>
      <c r="R1" s="83" t="s">
        <v>102</v>
      </c>
      <c r="S1" s="84" t="s">
        <v>18</v>
      </c>
      <c r="T1" s="83" t="s">
        <v>72</v>
      </c>
      <c r="U1" s="83" t="s">
        <v>34</v>
      </c>
      <c r="V1" s="83" t="s">
        <v>38</v>
      </c>
      <c r="W1" s="85" t="s">
        <v>39</v>
      </c>
      <c r="X1" s="84" t="s">
        <v>40</v>
      </c>
      <c r="Y1" s="83" t="s">
        <v>73</v>
      </c>
      <c r="Z1" s="83" t="s">
        <v>22</v>
      </c>
      <c r="AA1" s="83" t="s">
        <v>41</v>
      </c>
      <c r="AB1" s="83" t="s">
        <v>42</v>
      </c>
      <c r="AC1" s="114"/>
      <c r="AD1" s="114"/>
      <c r="AE1" s="114"/>
    </row>
    <row r="2">
      <c r="A2" s="110">
        <v>42485.0</v>
      </c>
      <c r="B2" s="83" t="s">
        <v>43</v>
      </c>
      <c r="C2" s="83"/>
      <c r="D2" s="83"/>
      <c r="E2" s="83"/>
      <c r="S2" s="92" t="str">
        <f t="shared" ref="S2:S8" si="1">SUM(C2:R2)</f>
        <v>0</v>
      </c>
      <c r="U2" s="83"/>
      <c r="V2" s="83"/>
      <c r="W2" s="111"/>
      <c r="X2" s="92"/>
      <c r="Z2" s="83"/>
      <c r="AA2" t="str">
        <f t="shared" ref="AA2:AA3" si="2">V2-Z2*0.8</f>
        <v>0</v>
      </c>
      <c r="AB2" s="83"/>
      <c r="AC2" s="114"/>
      <c r="AD2" s="114"/>
      <c r="AE2" s="114"/>
    </row>
    <row r="3">
      <c r="A3" s="110">
        <v>42486.0</v>
      </c>
      <c r="B3" s="83" t="s">
        <v>44</v>
      </c>
      <c r="C3" s="83"/>
      <c r="D3" s="83"/>
      <c r="F3" s="83"/>
      <c r="G3" s="83"/>
      <c r="I3" s="83"/>
      <c r="J3" s="83"/>
      <c r="K3" s="83"/>
      <c r="P3" s="83"/>
      <c r="S3" s="92" t="str">
        <f t="shared" si="1"/>
        <v>0</v>
      </c>
      <c r="U3" s="83"/>
      <c r="V3" s="83"/>
      <c r="W3" s="111"/>
      <c r="X3" s="92"/>
      <c r="Z3" s="83"/>
      <c r="AA3" t="str">
        <f t="shared" si="2"/>
        <v>0</v>
      </c>
      <c r="AB3" s="83"/>
      <c r="AC3" s="114"/>
      <c r="AD3" s="114"/>
      <c r="AE3" s="114"/>
    </row>
    <row r="4">
      <c r="A4" s="110">
        <v>42487.0</v>
      </c>
      <c r="B4" s="83" t="s">
        <v>45</v>
      </c>
      <c r="S4" s="92" t="str">
        <f t="shared" si="1"/>
        <v>0</v>
      </c>
      <c r="W4" s="112"/>
      <c r="X4" s="92"/>
      <c r="Z4" s="83"/>
      <c r="AA4" t="str">
        <f>V6-Z4*0.8</f>
        <v>154</v>
      </c>
      <c r="AB4" s="83"/>
      <c r="AC4" s="114"/>
      <c r="AD4" s="114"/>
      <c r="AE4" s="114"/>
    </row>
    <row r="5">
      <c r="A5" s="110">
        <v>42488.0</v>
      </c>
      <c r="B5" s="83" t="s">
        <v>46</v>
      </c>
      <c r="C5" s="83">
        <v>47.0</v>
      </c>
      <c r="D5" s="83">
        <v>0.0</v>
      </c>
      <c r="E5" s="83"/>
      <c r="F5" s="83">
        <v>182.0</v>
      </c>
      <c r="G5" s="83">
        <v>145.2</v>
      </c>
      <c r="H5" s="83">
        <v>264.9</v>
      </c>
      <c r="I5" s="83">
        <v>68.5</v>
      </c>
      <c r="J5" s="83"/>
      <c r="K5" s="83">
        <v>180.0</v>
      </c>
      <c r="L5" s="83">
        <v>165.6</v>
      </c>
      <c r="N5" s="83">
        <v>95.0</v>
      </c>
      <c r="P5" s="83">
        <v>-22.0</v>
      </c>
      <c r="R5" s="83"/>
      <c r="S5" s="92" t="str">
        <f t="shared" si="1"/>
        <v>1126.2</v>
      </c>
      <c r="U5" s="83">
        <v>768.8</v>
      </c>
      <c r="V5" s="83">
        <v>357.4</v>
      </c>
      <c r="W5" s="112"/>
      <c r="X5" s="92" t="str">
        <f t="shared" ref="X5:X7" si="3">U5+V5</f>
        <v>1126.2</v>
      </c>
      <c r="Y5" t="str">
        <f t="shared" ref="Y5:Y7" si="4">X5-S5</f>
        <v>0</v>
      </c>
      <c r="Z5" s="83">
        <v>72.0</v>
      </c>
      <c r="AA5" t="str">
        <f t="shared" ref="AA5:AA8" si="5">V5-Z5*0.8</f>
        <v>299.8</v>
      </c>
      <c r="AB5" s="83"/>
      <c r="AC5" s="114"/>
      <c r="AD5" s="114"/>
      <c r="AE5" s="114"/>
    </row>
    <row r="6">
      <c r="A6" s="110">
        <v>42489.0</v>
      </c>
      <c r="B6" s="83" t="s">
        <v>47</v>
      </c>
      <c r="C6" s="83">
        <v>61.0</v>
      </c>
      <c r="D6" s="83">
        <v>185.4</v>
      </c>
      <c r="E6" s="83"/>
      <c r="F6" s="83">
        <v>257.4</v>
      </c>
      <c r="G6" s="83">
        <v>273.2</v>
      </c>
      <c r="H6" s="83">
        <v>346.0</v>
      </c>
      <c r="I6" s="83">
        <v>59.4</v>
      </c>
      <c r="K6" s="83">
        <v>253.8</v>
      </c>
      <c r="L6" s="83">
        <v>232.9</v>
      </c>
      <c r="P6" s="83"/>
      <c r="S6" s="92" t="str">
        <f t="shared" si="1"/>
        <v>1669.1</v>
      </c>
      <c r="T6" s="83"/>
      <c r="U6" s="83">
        <v>1515.1</v>
      </c>
      <c r="V6" s="83">
        <v>154.0</v>
      </c>
      <c r="W6" s="112"/>
      <c r="X6" s="92" t="str">
        <f t="shared" si="3"/>
        <v>1669.1</v>
      </c>
      <c r="Y6" t="str">
        <f t="shared" si="4"/>
        <v>0</v>
      </c>
      <c r="Z6" s="83">
        <v>83.0</v>
      </c>
      <c r="AA6" t="str">
        <f t="shared" si="5"/>
        <v>87.6</v>
      </c>
      <c r="AB6" s="83"/>
      <c r="AC6" s="114"/>
      <c r="AD6" s="114"/>
      <c r="AE6" s="114"/>
    </row>
    <row r="7">
      <c r="A7" s="110">
        <v>42490.0</v>
      </c>
      <c r="B7" s="83" t="s">
        <v>48</v>
      </c>
      <c r="C7" s="83">
        <v>193.8</v>
      </c>
      <c r="D7" s="83">
        <v>183.0</v>
      </c>
      <c r="E7" s="83"/>
      <c r="F7" s="83">
        <v>341.5</v>
      </c>
      <c r="G7" s="83">
        <v>302.3</v>
      </c>
      <c r="H7" s="83">
        <v>282.0</v>
      </c>
      <c r="I7" s="83">
        <v>189.5</v>
      </c>
      <c r="J7" s="83"/>
      <c r="K7" s="83">
        <v>348.4</v>
      </c>
      <c r="L7" s="83">
        <v>261.1</v>
      </c>
      <c r="P7" s="83">
        <v>50.0</v>
      </c>
      <c r="S7" s="92" t="str">
        <f t="shared" si="1"/>
        <v>2151.6</v>
      </c>
      <c r="U7" s="83">
        <v>1586.2</v>
      </c>
      <c r="V7" s="83">
        <v>561.0</v>
      </c>
      <c r="W7" s="112"/>
      <c r="X7" s="92" t="str">
        <f t="shared" si="3"/>
        <v>2147.2</v>
      </c>
      <c r="Y7" t="str">
        <f t="shared" si="4"/>
        <v>-4.4</v>
      </c>
      <c r="Z7" s="83">
        <v>128.1</v>
      </c>
      <c r="AA7" t="str">
        <f t="shared" si="5"/>
        <v>458.52</v>
      </c>
      <c r="AB7" s="83"/>
      <c r="AC7" s="114"/>
      <c r="AD7" s="114"/>
      <c r="AE7" s="114"/>
    </row>
    <row r="8">
      <c r="A8" s="110">
        <v>42491.0</v>
      </c>
      <c r="B8" s="83" t="s">
        <v>49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S8" s="92" t="str">
        <f t="shared" si="1"/>
        <v>0</v>
      </c>
      <c r="U8" s="83"/>
      <c r="V8" s="83"/>
      <c r="W8" s="112"/>
      <c r="X8" s="92"/>
      <c r="Z8" s="83"/>
      <c r="AA8" t="str">
        <f t="shared" si="5"/>
        <v>0</v>
      </c>
      <c r="AB8" s="83"/>
      <c r="AC8" s="114"/>
      <c r="AD8" s="114"/>
      <c r="AE8" s="114"/>
    </row>
    <row r="9">
      <c r="S9" t="str">
        <f>SUM(S2:S8)</f>
        <v>4946.9</v>
      </c>
      <c r="W9" s="93"/>
      <c r="AC9" s="114"/>
      <c r="AD9" s="114"/>
      <c r="AE9" s="114"/>
    </row>
    <row r="10">
      <c r="C10" t="str">
        <f t="shared" ref="C10:E10" si="6">SUM(C2:C9)</f>
        <v>301.8</v>
      </c>
      <c r="D10" t="str">
        <f t="shared" si="6"/>
        <v>368.4</v>
      </c>
      <c r="E10" t="str">
        <f t="shared" si="6"/>
        <v>0</v>
      </c>
      <c r="H10" t="str">
        <f t="shared" ref="H10:O10" si="7">SUM(H2:H9)</f>
        <v>892.9</v>
      </c>
      <c r="I10" t="str">
        <f t="shared" si="7"/>
        <v>317.4</v>
      </c>
      <c r="J10" t="str">
        <f t="shared" si="7"/>
        <v>0</v>
      </c>
      <c r="K10" t="str">
        <f t="shared" si="7"/>
        <v>782.2</v>
      </c>
      <c r="L10" t="str">
        <f t="shared" si="7"/>
        <v>659.6</v>
      </c>
      <c r="M10" t="str">
        <f t="shared" si="7"/>
        <v>0</v>
      </c>
      <c r="N10" t="str">
        <f t="shared" si="7"/>
        <v>95</v>
      </c>
      <c r="O10" t="str">
        <f t="shared" si="7"/>
        <v>0</v>
      </c>
      <c r="W10" s="93"/>
      <c r="AB10" s="83"/>
      <c r="AC10" s="114"/>
      <c r="AD10" s="114"/>
      <c r="AE10" s="114"/>
    </row>
    <row r="11">
      <c r="A11" s="83"/>
      <c r="B11" s="83"/>
      <c r="C11" t="str">
        <f t="shared" ref="C11:E11" si="8">C10/2</f>
        <v>150.9</v>
      </c>
      <c r="D11" t="str">
        <f t="shared" si="8"/>
        <v>184.2</v>
      </c>
      <c r="E11" t="str">
        <f t="shared" si="8"/>
        <v>0</v>
      </c>
      <c r="H11" t="str">
        <f t="shared" ref="H11:O11" si="9">H10/2</f>
        <v>446.45</v>
      </c>
      <c r="I11" t="str">
        <f t="shared" si="9"/>
        <v>158.7</v>
      </c>
      <c r="J11" t="str">
        <f t="shared" si="9"/>
        <v>0</v>
      </c>
      <c r="K11" t="str">
        <f t="shared" si="9"/>
        <v>391.1</v>
      </c>
      <c r="L11" t="str">
        <f t="shared" si="9"/>
        <v>329.8</v>
      </c>
      <c r="M11" t="str">
        <f t="shared" si="9"/>
        <v>0</v>
      </c>
      <c r="N11" t="str">
        <f t="shared" si="9"/>
        <v>47.5</v>
      </c>
      <c r="O11" t="str">
        <f t="shared" si="9"/>
        <v>0</v>
      </c>
      <c r="W11" s="93"/>
      <c r="AC11" s="114"/>
      <c r="AD11" s="114"/>
      <c r="AE11" s="114"/>
    </row>
    <row r="12">
      <c r="C12" t="str">
        <f t="shared" ref="C12:D12" si="10">C11/2</f>
        <v>75.45</v>
      </c>
      <c r="D12" t="str">
        <f t="shared" si="10"/>
        <v>92.1</v>
      </c>
      <c r="E12" t="str">
        <f>E11</f>
        <v>0</v>
      </c>
      <c r="H12" t="str">
        <f t="shared" ref="H12:K12" si="11">H11/2</f>
        <v>223.225</v>
      </c>
      <c r="I12" t="str">
        <f t="shared" si="11"/>
        <v>79.35</v>
      </c>
      <c r="J12" t="str">
        <f t="shared" si="11"/>
        <v>0</v>
      </c>
      <c r="K12" t="str">
        <f t="shared" si="11"/>
        <v>195.55</v>
      </c>
      <c r="L12" s="83">
        <v>0.0</v>
      </c>
      <c r="M12" t="str">
        <f t="shared" ref="M12:O12" si="12">M11</f>
        <v>0</v>
      </c>
      <c r="N12" t="str">
        <f t="shared" si="12"/>
        <v>47.5</v>
      </c>
      <c r="O12" t="str">
        <f t="shared" si="12"/>
        <v>0</v>
      </c>
      <c r="R12" t="str">
        <f>SUM(C12:Q12)</f>
        <v>713.175</v>
      </c>
      <c r="W12" s="93"/>
      <c r="AC12" s="114"/>
      <c r="AD12" s="114"/>
      <c r="AE12" s="114"/>
    </row>
    <row r="13">
      <c r="A13" s="133"/>
      <c r="B13" s="133"/>
      <c r="C13" s="115"/>
      <c r="D13" s="115"/>
      <c r="E13" s="115"/>
      <c r="F13" s="115"/>
      <c r="G13" s="115"/>
      <c r="H13" s="115"/>
      <c r="I13" s="115"/>
      <c r="J13" s="115"/>
      <c r="K13" s="115"/>
      <c r="L13" s="114"/>
      <c r="M13" s="114"/>
      <c r="N13" s="114"/>
      <c r="O13" s="114"/>
      <c r="P13" s="114"/>
      <c r="Q13" s="114"/>
      <c r="R13" s="115"/>
      <c r="S13" s="115"/>
      <c r="T13" s="115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</row>
    <row r="15">
      <c r="A15" s="144" t="s">
        <v>1</v>
      </c>
      <c r="B15" s="145" t="s">
        <v>79</v>
      </c>
      <c r="C15" s="146" t="s">
        <v>70</v>
      </c>
      <c r="D15" s="139"/>
      <c r="E15" s="140"/>
      <c r="F15" s="146" t="s">
        <v>80</v>
      </c>
      <c r="G15" s="139"/>
      <c r="H15" s="140"/>
      <c r="I15" s="146" t="s">
        <v>8</v>
      </c>
      <c r="J15" s="139"/>
      <c r="K15" s="140"/>
      <c r="L15" s="146" t="s">
        <v>4</v>
      </c>
      <c r="M15" s="139"/>
      <c r="N15" s="140"/>
      <c r="O15" s="146" t="s">
        <v>11</v>
      </c>
      <c r="P15" s="139"/>
      <c r="Q15" s="140"/>
      <c r="R15" s="146" t="s">
        <v>5</v>
      </c>
      <c r="S15" s="139"/>
      <c r="T15" s="140"/>
      <c r="U15" s="146" t="s">
        <v>30</v>
      </c>
      <c r="V15" s="139"/>
      <c r="W15" s="140"/>
      <c r="X15" s="181" t="s">
        <v>10</v>
      </c>
      <c r="Y15" s="139"/>
      <c r="Z15" s="140"/>
      <c r="AA15" s="146" t="s">
        <v>102</v>
      </c>
      <c r="AB15" s="139"/>
      <c r="AC15" s="140"/>
    </row>
    <row r="16">
      <c r="A16" s="15"/>
      <c r="B16" s="8"/>
      <c r="C16" s="147" t="s">
        <v>25</v>
      </c>
      <c r="D16" s="148" t="s">
        <v>21</v>
      </c>
      <c r="E16" s="149" t="s">
        <v>22</v>
      </c>
      <c r="F16" s="147" t="s">
        <v>25</v>
      </c>
      <c r="G16" s="148" t="s">
        <v>21</v>
      </c>
      <c r="H16" s="149" t="s">
        <v>22</v>
      </c>
      <c r="I16" s="147" t="s">
        <v>25</v>
      </c>
      <c r="J16" s="148" t="s">
        <v>21</v>
      </c>
      <c r="K16" s="149" t="s">
        <v>22</v>
      </c>
      <c r="L16" s="147" t="s">
        <v>25</v>
      </c>
      <c r="M16" s="148" t="s">
        <v>21</v>
      </c>
      <c r="N16" s="149" t="s">
        <v>22</v>
      </c>
      <c r="O16" s="147" t="s">
        <v>25</v>
      </c>
      <c r="P16" s="148" t="s">
        <v>21</v>
      </c>
      <c r="Q16" s="149" t="s">
        <v>22</v>
      </c>
      <c r="R16" s="147" t="s">
        <v>25</v>
      </c>
      <c r="S16" s="148" t="s">
        <v>21</v>
      </c>
      <c r="T16" s="149" t="s">
        <v>22</v>
      </c>
      <c r="U16" s="147" t="s">
        <v>25</v>
      </c>
      <c r="V16" s="148" t="s">
        <v>21</v>
      </c>
      <c r="W16" s="149" t="s">
        <v>22</v>
      </c>
      <c r="X16" s="147" t="s">
        <v>25</v>
      </c>
      <c r="Y16" s="148" t="s">
        <v>21</v>
      </c>
      <c r="Z16" s="149" t="s">
        <v>22</v>
      </c>
      <c r="AA16" s="147" t="s">
        <v>25</v>
      </c>
      <c r="AB16" s="148" t="s">
        <v>21</v>
      </c>
      <c r="AC16" s="149" t="s">
        <v>22</v>
      </c>
    </row>
    <row r="17">
      <c r="A17" s="150">
        <v>42488.0</v>
      </c>
      <c r="B17" s="18"/>
      <c r="C17" s="151"/>
      <c r="D17" s="153">
        <v>35.0</v>
      </c>
      <c r="E17" s="18"/>
      <c r="F17" s="156">
        <v>50.4</v>
      </c>
      <c r="G17" s="152"/>
      <c r="H17" s="18"/>
      <c r="I17" s="151"/>
      <c r="J17" s="153">
        <v>35.0</v>
      </c>
      <c r="K17" s="136">
        <v>7.0</v>
      </c>
      <c r="L17" s="156">
        <v>35.0</v>
      </c>
      <c r="M17" s="152"/>
      <c r="N17" s="18"/>
      <c r="O17" s="151"/>
      <c r="P17" s="152"/>
      <c r="Q17" s="18"/>
      <c r="R17" s="156">
        <v>16.0</v>
      </c>
      <c r="S17" s="152"/>
      <c r="T17" s="18"/>
      <c r="U17" s="151"/>
      <c r="V17" s="153">
        <v>16.0</v>
      </c>
      <c r="W17" s="154">
        <v>10.0</v>
      </c>
      <c r="X17" s="182"/>
      <c r="Y17" s="183">
        <v>74.9</v>
      </c>
      <c r="Z17" s="18"/>
      <c r="AA17" s="151"/>
      <c r="AB17" s="153">
        <v>93.0</v>
      </c>
      <c r="AC17" s="154">
        <v>20.0</v>
      </c>
    </row>
    <row r="18">
      <c r="A18" s="18"/>
      <c r="B18" s="18"/>
      <c r="C18" s="151"/>
      <c r="D18" s="153">
        <v>59.0</v>
      </c>
      <c r="E18" s="18"/>
      <c r="F18" s="151"/>
      <c r="G18" s="153">
        <v>65.7</v>
      </c>
      <c r="H18" s="154">
        <v>20.0</v>
      </c>
      <c r="I18" s="151"/>
      <c r="J18" s="153">
        <v>16.0</v>
      </c>
      <c r="K18" s="18"/>
      <c r="L18" s="151"/>
      <c r="M18" s="153">
        <v>60.0</v>
      </c>
      <c r="N18" s="154">
        <v>5.0</v>
      </c>
      <c r="O18" s="151"/>
      <c r="P18" s="152"/>
      <c r="Q18" s="18"/>
      <c r="R18" s="151"/>
      <c r="S18" s="152"/>
      <c r="T18" s="18"/>
      <c r="U18" s="151"/>
      <c r="V18" s="153">
        <v>21.0</v>
      </c>
      <c r="W18" s="18"/>
      <c r="X18" s="151"/>
      <c r="Y18" s="183">
        <v>51.0</v>
      </c>
      <c r="Z18" s="18"/>
      <c r="AA18" s="151"/>
      <c r="AB18" s="152"/>
      <c r="AC18" s="18"/>
    </row>
    <row r="19">
      <c r="A19" s="18"/>
      <c r="B19" s="18"/>
      <c r="C19" s="156">
        <v>38.0</v>
      </c>
      <c r="D19" s="152"/>
      <c r="E19" s="18"/>
      <c r="F19" s="156">
        <v>14.5</v>
      </c>
      <c r="G19" s="152"/>
      <c r="H19" s="18"/>
      <c r="I19" s="151"/>
      <c r="J19" s="153">
        <v>61.2</v>
      </c>
      <c r="K19" s="18"/>
      <c r="L19" s="151"/>
      <c r="M19" s="153">
        <v>45.0</v>
      </c>
      <c r="N19" s="154">
        <v>10.0</v>
      </c>
      <c r="O19" s="151"/>
      <c r="P19" s="152"/>
      <c r="Q19" s="18"/>
      <c r="R19" s="156">
        <v>31.5</v>
      </c>
      <c r="S19" s="152"/>
      <c r="T19" s="18"/>
      <c r="U19" s="151"/>
      <c r="V19" s="152"/>
      <c r="W19" s="18"/>
      <c r="X19" s="182">
        <v>51.0</v>
      </c>
      <c r="Y19" s="152"/>
      <c r="Z19" s="18"/>
      <c r="AA19" s="151"/>
      <c r="AB19" s="152"/>
      <c r="AC19" s="18"/>
    </row>
    <row r="20">
      <c r="A20" s="18"/>
      <c r="B20" s="18"/>
      <c r="C20" s="151"/>
      <c r="D20" s="152"/>
      <c r="E20" s="18"/>
      <c r="F20" s="151"/>
      <c r="G20" s="153">
        <v>35.0</v>
      </c>
      <c r="H20" s="18"/>
      <c r="I20" s="156">
        <v>33.0</v>
      </c>
      <c r="J20" s="152"/>
      <c r="K20" s="18"/>
      <c r="L20" s="151"/>
      <c r="M20" s="183">
        <v>40.0</v>
      </c>
      <c r="N20" s="18"/>
      <c r="O20" s="151"/>
      <c r="P20" s="152"/>
      <c r="Q20" s="18"/>
      <c r="R20" s="151"/>
      <c r="S20" s="156">
        <v>21.0</v>
      </c>
      <c r="T20" s="18"/>
      <c r="U20" s="151"/>
      <c r="V20" s="156">
        <v>10.0</v>
      </c>
      <c r="W20" s="18"/>
      <c r="X20" s="182">
        <v>88.0</v>
      </c>
      <c r="Y20" s="152"/>
      <c r="Z20" s="18"/>
      <c r="AA20" s="151"/>
      <c r="AB20" s="152"/>
      <c r="AC20" s="18"/>
    </row>
    <row r="21">
      <c r="A21" s="18"/>
      <c r="B21" s="18"/>
      <c r="C21" s="151"/>
      <c r="D21" s="153">
        <v>50.0</v>
      </c>
      <c r="E21" s="18"/>
      <c r="F21" s="151"/>
      <c r="G21" s="152"/>
      <c r="H21" s="18"/>
      <c r="I21" s="151"/>
      <c r="J21" s="152"/>
      <c r="K21" s="18"/>
      <c r="L21" s="151"/>
      <c r="M21" s="152"/>
      <c r="N21" s="18"/>
      <c r="O21" s="151"/>
      <c r="P21" s="152"/>
      <c r="Q21" s="18"/>
      <c r="R21" s="151"/>
      <c r="S21" s="152"/>
      <c r="T21" s="18"/>
      <c r="U21" s="151"/>
      <c r="V21" s="152"/>
      <c r="W21" s="18"/>
      <c r="X21" s="151"/>
      <c r="Y21" s="152"/>
      <c r="Z21" s="18"/>
      <c r="AA21" s="151"/>
      <c r="AB21" s="152"/>
      <c r="AC21" s="18"/>
    </row>
    <row r="22">
      <c r="A22" s="18"/>
      <c r="B22" s="18"/>
      <c r="C22" s="151"/>
      <c r="D22" s="152"/>
      <c r="E22" s="18"/>
      <c r="F22" s="151"/>
      <c r="G22" s="152"/>
      <c r="H22" s="18"/>
      <c r="I22" s="151"/>
      <c r="J22" s="152"/>
      <c r="K22" s="18"/>
      <c r="L22" s="151"/>
      <c r="M22" s="152"/>
      <c r="N22" s="18"/>
      <c r="O22" s="151"/>
      <c r="P22" s="152"/>
      <c r="Q22" s="18"/>
      <c r="R22" s="151"/>
      <c r="S22" s="152"/>
      <c r="T22" s="18"/>
      <c r="U22" s="151"/>
      <c r="V22" s="152"/>
      <c r="W22" s="18"/>
      <c r="X22" s="151"/>
      <c r="Y22" s="152"/>
      <c r="Z22" s="18"/>
      <c r="AA22" s="151"/>
      <c r="AB22" s="152"/>
      <c r="AC22" s="18"/>
    </row>
    <row r="23">
      <c r="A23" s="18"/>
      <c r="B23" s="18"/>
      <c r="C23" s="151"/>
      <c r="D23" s="152"/>
      <c r="E23" s="18"/>
      <c r="F23" s="151"/>
      <c r="G23" s="152"/>
      <c r="H23" s="18"/>
      <c r="I23" s="151"/>
      <c r="J23" s="152"/>
      <c r="K23" s="18"/>
      <c r="L23" s="151"/>
      <c r="M23" s="152"/>
      <c r="N23" s="18"/>
      <c r="O23" s="151"/>
      <c r="P23" s="152"/>
      <c r="Q23" s="18"/>
      <c r="R23" s="151"/>
      <c r="S23" s="152"/>
      <c r="T23" s="18"/>
      <c r="U23" s="151"/>
      <c r="V23" s="152"/>
      <c r="W23" s="18"/>
      <c r="X23" s="151"/>
      <c r="Y23" s="152"/>
      <c r="Z23" s="18"/>
      <c r="AA23" s="151"/>
      <c r="AB23" s="152"/>
      <c r="AC23" s="18"/>
    </row>
    <row r="24">
      <c r="A24" s="18"/>
      <c r="B24" s="18"/>
      <c r="C24" s="151"/>
      <c r="D24" s="152"/>
      <c r="E24" s="18"/>
      <c r="F24" s="151"/>
      <c r="G24" s="152"/>
      <c r="H24" s="18"/>
      <c r="I24" s="151"/>
      <c r="J24" s="152"/>
      <c r="K24" s="18"/>
      <c r="L24" s="151"/>
      <c r="M24" s="152"/>
      <c r="N24" s="18"/>
      <c r="O24" s="151"/>
      <c r="P24" s="152"/>
      <c r="Q24" s="18"/>
      <c r="R24" s="151"/>
      <c r="S24" s="152"/>
      <c r="T24" s="18"/>
      <c r="U24" s="151"/>
      <c r="V24" s="152"/>
      <c r="W24" s="18"/>
      <c r="X24" s="151"/>
      <c r="Y24" s="152"/>
      <c r="Z24" s="18"/>
      <c r="AA24" s="151"/>
      <c r="AB24" s="152"/>
      <c r="AC24" s="18"/>
    </row>
    <row r="25">
      <c r="A25" s="18"/>
      <c r="B25" s="18"/>
      <c r="C25" s="151"/>
      <c r="D25" s="152"/>
      <c r="E25" s="18"/>
      <c r="F25" s="151"/>
      <c r="G25" s="152"/>
      <c r="H25" s="18"/>
      <c r="I25" s="151"/>
      <c r="J25" s="152"/>
      <c r="K25" s="18"/>
      <c r="L25" s="151"/>
      <c r="M25" s="152"/>
      <c r="N25" s="18"/>
      <c r="O25" s="151"/>
      <c r="P25" s="152"/>
      <c r="Q25" s="18"/>
      <c r="R25" s="151"/>
      <c r="S25" s="152"/>
      <c r="T25" s="18"/>
      <c r="U25" s="151"/>
      <c r="V25" s="152"/>
      <c r="W25" s="18"/>
      <c r="X25" s="151"/>
      <c r="Y25" s="152"/>
      <c r="Z25" s="18"/>
      <c r="AA25" s="151"/>
      <c r="AB25" s="152"/>
      <c r="AC25" s="18"/>
    </row>
    <row r="26">
      <c r="A26" s="18"/>
      <c r="B26" s="18"/>
      <c r="C26" s="151"/>
      <c r="D26" s="152"/>
      <c r="E26" s="18"/>
      <c r="F26" s="151"/>
      <c r="G26" s="152"/>
      <c r="H26" s="18"/>
      <c r="I26" s="151"/>
      <c r="J26" s="152"/>
      <c r="K26" s="18"/>
      <c r="L26" s="151"/>
      <c r="M26" s="152"/>
      <c r="N26" s="18"/>
      <c r="O26" s="151"/>
      <c r="P26" s="152"/>
      <c r="Q26" s="18"/>
      <c r="R26" s="151"/>
      <c r="S26" s="152"/>
      <c r="T26" s="18"/>
      <c r="U26" s="151"/>
      <c r="V26" s="152"/>
      <c r="W26" s="18"/>
      <c r="X26" s="151"/>
      <c r="Y26" s="152"/>
      <c r="Z26" s="18"/>
      <c r="AA26" s="151"/>
      <c r="AB26" s="152"/>
      <c r="AC26" s="18"/>
    </row>
    <row r="27">
      <c r="A27" s="18"/>
      <c r="B27" s="18"/>
      <c r="C27" s="151"/>
      <c r="D27" s="152"/>
      <c r="E27" s="18"/>
      <c r="F27" s="151"/>
      <c r="G27" s="152"/>
      <c r="H27" s="18"/>
      <c r="I27" s="151"/>
      <c r="J27" s="152"/>
      <c r="K27" s="18"/>
      <c r="L27" s="151"/>
      <c r="M27" s="152"/>
      <c r="N27" s="18"/>
      <c r="O27" s="151"/>
      <c r="P27" s="152"/>
      <c r="Q27" s="18"/>
      <c r="R27" s="151"/>
      <c r="S27" s="152"/>
      <c r="T27" s="18"/>
      <c r="U27" s="151"/>
      <c r="V27" s="152"/>
      <c r="W27" s="18"/>
      <c r="X27" s="151"/>
      <c r="Y27" s="152"/>
      <c r="Z27" s="18"/>
      <c r="AA27" s="151"/>
      <c r="AB27" s="152"/>
      <c r="AC27" s="18"/>
    </row>
    <row r="28">
      <c r="A28" s="18"/>
      <c r="B28" s="18"/>
      <c r="C28" s="151"/>
      <c r="D28" s="152"/>
      <c r="E28" s="18"/>
      <c r="F28" s="151"/>
      <c r="G28" s="152"/>
      <c r="H28" s="18"/>
      <c r="I28" s="151"/>
      <c r="J28" s="152"/>
      <c r="K28" s="18"/>
      <c r="L28" s="151"/>
      <c r="M28" s="152"/>
      <c r="N28" s="18"/>
      <c r="O28" s="151"/>
      <c r="P28" s="152"/>
      <c r="Q28" s="18"/>
      <c r="R28" s="151"/>
      <c r="S28" s="152"/>
      <c r="T28" s="18"/>
      <c r="U28" s="151"/>
      <c r="V28" s="152"/>
      <c r="W28" s="18"/>
      <c r="X28" s="151"/>
      <c r="Y28" s="152"/>
      <c r="Z28" s="18"/>
      <c r="AA28" s="151"/>
      <c r="AB28" s="152"/>
      <c r="AC28" s="18"/>
    </row>
    <row r="29">
      <c r="A29" s="18"/>
      <c r="B29" s="18"/>
      <c r="C29" s="151"/>
      <c r="D29" s="152"/>
      <c r="E29" s="18"/>
      <c r="F29" s="151"/>
      <c r="G29" s="152"/>
      <c r="H29" s="18"/>
      <c r="I29" s="151"/>
      <c r="J29" s="152"/>
      <c r="K29" s="18"/>
      <c r="L29" s="151"/>
      <c r="M29" s="152"/>
      <c r="N29" s="18"/>
      <c r="O29" s="151"/>
      <c r="P29" s="152"/>
      <c r="Q29" s="18"/>
      <c r="R29" s="151"/>
      <c r="S29" s="152"/>
      <c r="T29" s="18"/>
      <c r="U29" s="151"/>
      <c r="V29" s="152"/>
      <c r="W29" s="18"/>
      <c r="X29" s="151"/>
      <c r="Y29" s="152"/>
      <c r="Z29" s="18"/>
      <c r="AA29" s="151"/>
      <c r="AB29" s="152"/>
      <c r="AC29" s="18"/>
    </row>
    <row r="30">
      <c r="A30" s="18"/>
      <c r="B30" s="18"/>
      <c r="C30" s="151"/>
      <c r="D30" s="152"/>
      <c r="E30" s="18"/>
      <c r="F30" s="151"/>
      <c r="G30" s="152"/>
      <c r="H30" s="18"/>
      <c r="I30" s="151"/>
      <c r="J30" s="152"/>
      <c r="K30" s="18"/>
      <c r="L30" s="151"/>
      <c r="M30" s="152"/>
      <c r="N30" s="18"/>
      <c r="O30" s="151"/>
      <c r="P30" s="152"/>
      <c r="Q30" s="18"/>
      <c r="R30" s="151"/>
      <c r="S30" s="152"/>
      <c r="T30" s="18"/>
      <c r="U30" s="151"/>
      <c r="V30" s="152"/>
      <c r="W30" s="18"/>
      <c r="X30" s="151"/>
      <c r="Y30" s="152"/>
      <c r="Z30" s="18"/>
      <c r="AA30" s="151"/>
      <c r="AB30" s="152"/>
      <c r="AC30" s="18"/>
    </row>
    <row r="31">
      <c r="A31" s="157" t="s">
        <v>81</v>
      </c>
      <c r="B31" s="158"/>
      <c r="C31" s="159" t="str">
        <f t="shared" ref="C31:D31" si="13">C17+C18+C19+C20+C21+C22+C23+C24+C25+C26+C27+C28+C29+C30</f>
        <v>38</v>
      </c>
      <c r="D31" s="159" t="str">
        <f t="shared" si="13"/>
        <v>144</v>
      </c>
      <c r="E31" s="159" t="str">
        <f t="shared" ref="E31:AC31" si="14">SUM(E17:E30)</f>
        <v>0</v>
      </c>
      <c r="F31" s="159" t="str">
        <f t="shared" si="14"/>
        <v>64.9</v>
      </c>
      <c r="G31" s="159" t="str">
        <f t="shared" si="14"/>
        <v>100.7</v>
      </c>
      <c r="H31" s="159" t="str">
        <f t="shared" si="14"/>
        <v>20</v>
      </c>
      <c r="I31" s="159" t="str">
        <f t="shared" si="14"/>
        <v>33</v>
      </c>
      <c r="J31" s="159" t="str">
        <f t="shared" si="14"/>
        <v>112.2</v>
      </c>
      <c r="K31" s="159" t="str">
        <f t="shared" si="14"/>
        <v>7</v>
      </c>
      <c r="L31" s="159" t="str">
        <f t="shared" si="14"/>
        <v>35</v>
      </c>
      <c r="M31" s="159" t="str">
        <f t="shared" si="14"/>
        <v>145</v>
      </c>
      <c r="N31" s="159" t="str">
        <f t="shared" si="14"/>
        <v>15</v>
      </c>
      <c r="O31" s="159" t="str">
        <f t="shared" si="14"/>
        <v>0</v>
      </c>
      <c r="P31" s="159" t="str">
        <f t="shared" si="14"/>
        <v>0</v>
      </c>
      <c r="Q31" s="159" t="str">
        <f t="shared" si="14"/>
        <v>0</v>
      </c>
      <c r="R31" s="159" t="str">
        <f t="shared" si="14"/>
        <v>47.5</v>
      </c>
      <c r="S31" s="159" t="str">
        <f t="shared" si="14"/>
        <v>21</v>
      </c>
      <c r="T31" s="159" t="str">
        <f t="shared" si="14"/>
        <v>0</v>
      </c>
      <c r="U31" s="159" t="str">
        <f t="shared" si="14"/>
        <v>0</v>
      </c>
      <c r="V31" s="159" t="str">
        <f t="shared" si="14"/>
        <v>47</v>
      </c>
      <c r="W31" s="159" t="str">
        <f t="shared" si="14"/>
        <v>10</v>
      </c>
      <c r="X31" s="159" t="str">
        <f t="shared" si="14"/>
        <v>139</v>
      </c>
      <c r="Y31" s="159" t="str">
        <f t="shared" si="14"/>
        <v>125.9</v>
      </c>
      <c r="Z31" s="159" t="str">
        <f t="shared" si="14"/>
        <v>0</v>
      </c>
      <c r="AA31" s="159" t="str">
        <f t="shared" si="14"/>
        <v>0</v>
      </c>
      <c r="AB31" s="159" t="str">
        <f t="shared" si="14"/>
        <v>93</v>
      </c>
      <c r="AC31" s="159" t="str">
        <f t="shared" si="14"/>
        <v>20</v>
      </c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160" t="s">
        <v>82</v>
      </c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</row>
    <row r="33">
      <c r="A33" s="161" t="s">
        <v>83</v>
      </c>
      <c r="B33" s="55"/>
      <c r="C33" s="55"/>
      <c r="D33" s="162" t="str">
        <f>SUM(C31+D31)</f>
        <v>182</v>
      </c>
      <c r="E33" s="58"/>
      <c r="F33" s="55"/>
      <c r="G33" s="162" t="str">
        <f>F31+G31</f>
        <v>165.6</v>
      </c>
      <c r="H33" s="58"/>
      <c r="I33" s="55"/>
      <c r="J33" s="162" t="str">
        <f>I31+J31</f>
        <v>145.2</v>
      </c>
      <c r="K33" s="58"/>
      <c r="L33" s="55"/>
      <c r="M33" s="162" t="str">
        <f>L31+M31</f>
        <v>180</v>
      </c>
      <c r="N33" s="58"/>
      <c r="O33" s="55"/>
      <c r="P33" s="162" t="str">
        <f>O31+P31</f>
        <v>0</v>
      </c>
      <c r="Q33" s="58"/>
      <c r="R33" s="55"/>
      <c r="S33" s="162" t="str">
        <f>R31+S31</f>
        <v>68.5</v>
      </c>
      <c r="T33" s="58"/>
      <c r="U33" s="55"/>
      <c r="V33" s="162" t="str">
        <f>U31+V31</f>
        <v>47</v>
      </c>
      <c r="W33" s="58"/>
      <c r="X33" s="55"/>
      <c r="Y33" s="162" t="str">
        <f>X31+Y31</f>
        <v>264.9</v>
      </c>
      <c r="Z33" s="58"/>
      <c r="AA33" s="55"/>
      <c r="AB33" s="162" t="str">
        <f>AA31+AB31</f>
        <v>93</v>
      </c>
      <c r="AC33" s="58"/>
    </row>
    <row r="34">
      <c r="A34" s="55"/>
      <c r="B34" s="55"/>
      <c r="C34" s="55"/>
      <c r="D34" s="55"/>
      <c r="E34" s="58"/>
      <c r="F34" s="55"/>
      <c r="G34" s="55"/>
      <c r="H34" s="58"/>
      <c r="I34" s="55"/>
      <c r="J34" s="55"/>
      <c r="K34" s="58"/>
      <c r="L34" s="55"/>
      <c r="M34" s="55"/>
      <c r="N34" s="58"/>
      <c r="O34" s="55"/>
      <c r="P34" s="55"/>
      <c r="Q34" s="58"/>
      <c r="R34" s="55"/>
      <c r="S34" s="55"/>
      <c r="T34" s="58"/>
      <c r="U34" s="55"/>
      <c r="V34" s="55"/>
      <c r="W34" s="58"/>
      <c r="X34" s="55"/>
      <c r="Y34" s="55"/>
      <c r="Z34" s="55"/>
      <c r="AA34" s="55"/>
      <c r="AB34" s="55"/>
      <c r="AC34" s="55"/>
    </row>
    <row r="35">
      <c r="A35" s="163" t="s">
        <v>84</v>
      </c>
      <c r="B35" s="55"/>
      <c r="C35" s="55"/>
      <c r="D35" s="55"/>
      <c r="E35" s="164" t="str">
        <f>E31*0.8</f>
        <v>0</v>
      </c>
      <c r="F35" s="55"/>
      <c r="G35" s="55"/>
      <c r="H35" s="164" t="str">
        <f>H31*0.8</f>
        <v>16</v>
      </c>
      <c r="I35" s="55"/>
      <c r="J35" s="55"/>
      <c r="K35" s="164" t="str">
        <f>K31*0.8</f>
        <v>5.6</v>
      </c>
      <c r="L35" s="55"/>
      <c r="M35" s="55"/>
      <c r="N35" s="164" t="str">
        <f>N31*0.8</f>
        <v>12</v>
      </c>
      <c r="O35" s="55"/>
      <c r="P35" s="55"/>
      <c r="Q35" s="164" t="str">
        <f>Q31*0.8</f>
        <v>0</v>
      </c>
      <c r="R35" s="55"/>
      <c r="S35" s="55"/>
      <c r="T35" s="164" t="str">
        <f>T31*0.8</f>
        <v>0</v>
      </c>
      <c r="U35" s="55"/>
      <c r="V35" s="55"/>
      <c r="W35" s="164" t="str">
        <f>W31*0.8</f>
        <v>8</v>
      </c>
      <c r="X35" s="55"/>
      <c r="Y35" s="55"/>
      <c r="Z35" s="164" t="str">
        <f>Z31*0.8</f>
        <v>0</v>
      </c>
      <c r="AA35" s="55"/>
      <c r="AB35" s="55"/>
      <c r="AC35" s="164" t="str">
        <f>AC31*0.8</f>
        <v>16</v>
      </c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>
      <c r="A37" s="165" t="s">
        <v>85</v>
      </c>
      <c r="B37" s="166" t="str">
        <f>C31+F31+I31+L31+O31+R31+U31+X31</f>
        <v>357.4</v>
      </c>
      <c r="C37" s="29"/>
      <c r="D37" s="165" t="s">
        <v>86</v>
      </c>
      <c r="E37" s="29"/>
      <c r="F37" s="166" t="str">
        <f>B37-E35-H35-K35-N35-Q35-T35-W35-Z35</f>
        <v>315.8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>
      <c r="A38" s="165" t="s">
        <v>87</v>
      </c>
      <c r="B38" s="166" t="str">
        <f>D31+G31+J31+M31+P31+S31+V31+Y31</f>
        <v>695.8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>
      <c r="A39" s="165" t="s">
        <v>88</v>
      </c>
      <c r="B39" s="166" t="str">
        <f>E31+H31+K31+N31+Q31+T31+W31+Z31</f>
        <v>52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>
      <c r="A41" s="184" t="s">
        <v>103</v>
      </c>
      <c r="B41" s="185">
        <v>73.0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>
      <c r="A42" s="87" t="s">
        <v>104</v>
      </c>
      <c r="B42" s="88" t="str">
        <f>B37-B41</f>
        <v>284.4</v>
      </c>
    </row>
    <row r="44">
      <c r="A44" s="144" t="s">
        <v>1</v>
      </c>
      <c r="B44" s="145" t="s">
        <v>79</v>
      </c>
      <c r="C44" s="146" t="s">
        <v>80</v>
      </c>
      <c r="D44" s="139"/>
      <c r="E44" s="140"/>
      <c r="F44" s="146" t="s">
        <v>8</v>
      </c>
      <c r="G44" s="139"/>
      <c r="H44" s="140"/>
      <c r="I44" s="146" t="s">
        <v>70</v>
      </c>
      <c r="J44" s="139"/>
      <c r="K44" s="140"/>
      <c r="L44" s="146" t="s">
        <v>4</v>
      </c>
      <c r="M44" s="139"/>
      <c r="N44" s="140"/>
      <c r="O44" s="181" t="s">
        <v>10</v>
      </c>
      <c r="P44" s="139"/>
      <c r="Q44" s="140"/>
      <c r="R44" s="146" t="s">
        <v>5</v>
      </c>
      <c r="S44" s="139"/>
      <c r="T44" s="140"/>
      <c r="U44" s="146" t="s">
        <v>30</v>
      </c>
      <c r="V44" s="139"/>
      <c r="W44" s="140"/>
      <c r="X44" s="146" t="s">
        <v>7</v>
      </c>
      <c r="Y44" s="139"/>
      <c r="Z44" s="140"/>
      <c r="AA44" s="146" t="s">
        <v>102</v>
      </c>
      <c r="AB44" s="139"/>
      <c r="AC44" s="140"/>
    </row>
    <row r="45">
      <c r="A45" s="15"/>
      <c r="B45" s="8"/>
      <c r="C45" s="147" t="s">
        <v>25</v>
      </c>
      <c r="D45" s="148" t="s">
        <v>21</v>
      </c>
      <c r="E45" s="149" t="s">
        <v>22</v>
      </c>
      <c r="F45" s="147" t="s">
        <v>25</v>
      </c>
      <c r="G45" s="148" t="s">
        <v>21</v>
      </c>
      <c r="H45" s="149" t="s">
        <v>22</v>
      </c>
      <c r="I45" s="147" t="s">
        <v>25</v>
      </c>
      <c r="J45" s="148" t="s">
        <v>21</v>
      </c>
      <c r="K45" s="149" t="s">
        <v>22</v>
      </c>
      <c r="L45" s="147" t="s">
        <v>25</v>
      </c>
      <c r="M45" s="148" t="s">
        <v>21</v>
      </c>
      <c r="N45" s="149" t="s">
        <v>22</v>
      </c>
      <c r="O45" s="147" t="s">
        <v>25</v>
      </c>
      <c r="P45" s="148" t="s">
        <v>21</v>
      </c>
      <c r="Q45" s="149" t="s">
        <v>22</v>
      </c>
      <c r="R45" s="147" t="s">
        <v>25</v>
      </c>
      <c r="S45" s="148" t="s">
        <v>21</v>
      </c>
      <c r="T45" s="149" t="s">
        <v>22</v>
      </c>
      <c r="U45" s="147" t="s">
        <v>25</v>
      </c>
      <c r="V45" s="148" t="s">
        <v>21</v>
      </c>
      <c r="W45" s="149" t="s">
        <v>22</v>
      </c>
      <c r="X45" s="147" t="s">
        <v>25</v>
      </c>
      <c r="Y45" s="148" t="s">
        <v>21</v>
      </c>
      <c r="Z45" s="149" t="s">
        <v>22</v>
      </c>
      <c r="AA45" s="147" t="s">
        <v>25</v>
      </c>
      <c r="AB45" s="148" t="s">
        <v>21</v>
      </c>
      <c r="AC45" s="149" t="s">
        <v>22</v>
      </c>
    </row>
    <row r="46">
      <c r="A46" s="150">
        <v>42489.0</v>
      </c>
      <c r="B46" s="18"/>
      <c r="C46" s="151"/>
      <c r="D46" s="153">
        <v>55.9</v>
      </c>
      <c r="E46" s="18"/>
      <c r="F46" s="151"/>
      <c r="G46" s="153">
        <v>54.9</v>
      </c>
      <c r="H46" s="18"/>
      <c r="I46" s="151"/>
      <c r="J46" s="153">
        <v>35.0</v>
      </c>
      <c r="K46" s="18"/>
      <c r="L46" s="151"/>
      <c r="M46" s="153">
        <v>21.0</v>
      </c>
      <c r="N46" s="18"/>
      <c r="O46" s="151"/>
      <c r="P46" s="183">
        <v>88.0</v>
      </c>
      <c r="Q46" s="18"/>
      <c r="R46" s="151"/>
      <c r="S46" s="152"/>
      <c r="T46" s="18"/>
      <c r="U46" s="151"/>
      <c r="V46" s="152"/>
      <c r="W46" s="18"/>
      <c r="X46" s="151"/>
      <c r="Y46" s="152"/>
      <c r="Z46" s="18"/>
      <c r="AA46" s="151"/>
      <c r="AB46" s="152"/>
      <c r="AC46" s="18"/>
    </row>
    <row r="47">
      <c r="A47" s="18"/>
      <c r="B47" s="18"/>
      <c r="C47" s="151"/>
      <c r="D47" s="153">
        <v>21.0</v>
      </c>
      <c r="E47" s="18"/>
      <c r="F47" s="151"/>
      <c r="G47" s="153">
        <v>54.9</v>
      </c>
      <c r="H47" s="18"/>
      <c r="I47" s="151"/>
      <c r="J47" s="152"/>
      <c r="K47" s="18"/>
      <c r="L47" s="151"/>
      <c r="M47" s="183">
        <v>16.0</v>
      </c>
      <c r="N47" s="18"/>
      <c r="O47" s="151"/>
      <c r="P47" s="183">
        <v>33.0</v>
      </c>
      <c r="Q47" s="18"/>
      <c r="R47" s="151"/>
      <c r="S47" s="152"/>
      <c r="T47" s="18"/>
      <c r="U47" s="151"/>
      <c r="V47" s="152"/>
      <c r="W47" s="18"/>
      <c r="X47" s="151"/>
      <c r="Y47" s="152"/>
      <c r="Z47" s="18"/>
      <c r="AA47" s="151"/>
      <c r="AB47" s="152"/>
      <c r="AC47" s="18"/>
    </row>
    <row r="48">
      <c r="A48" s="18"/>
      <c r="B48" s="18"/>
      <c r="C48" s="151"/>
      <c r="D48" s="152"/>
      <c r="E48" s="18"/>
      <c r="F48" s="151"/>
      <c r="G48" s="152"/>
      <c r="H48" s="18"/>
      <c r="I48" s="151"/>
      <c r="J48" s="152"/>
      <c r="K48" s="18"/>
      <c r="L48" s="151"/>
      <c r="M48" s="152"/>
      <c r="N48" s="18"/>
      <c r="O48" s="151"/>
      <c r="P48" s="152"/>
      <c r="Q48" s="18"/>
      <c r="R48" s="151"/>
      <c r="S48" s="152"/>
      <c r="T48" s="18"/>
      <c r="U48" s="151"/>
      <c r="V48" s="152"/>
      <c r="W48" s="18"/>
      <c r="X48" s="151"/>
      <c r="Y48" s="152"/>
      <c r="Z48" s="18"/>
      <c r="AA48" s="151"/>
      <c r="AB48" s="152"/>
      <c r="AC48" s="18"/>
    </row>
    <row r="49">
      <c r="A49" s="18"/>
      <c r="B49" s="18"/>
      <c r="C49" s="151"/>
      <c r="D49" s="152"/>
      <c r="E49" s="18"/>
      <c r="F49" s="151"/>
      <c r="G49" s="152"/>
      <c r="H49" s="18"/>
      <c r="I49" s="151"/>
      <c r="J49" s="152"/>
      <c r="K49" s="18"/>
      <c r="L49" s="151"/>
      <c r="M49" s="152"/>
      <c r="N49" s="18"/>
      <c r="O49" s="151"/>
      <c r="P49" s="152"/>
      <c r="Q49" s="18"/>
      <c r="R49" s="151"/>
      <c r="S49" s="151"/>
      <c r="T49" s="18"/>
      <c r="U49" s="151"/>
      <c r="V49" s="151"/>
      <c r="W49" s="18"/>
      <c r="X49" s="151"/>
      <c r="Y49" s="152"/>
      <c r="Z49" s="18"/>
      <c r="AA49" s="151"/>
      <c r="AB49" s="152"/>
      <c r="AC49" s="18"/>
    </row>
    <row r="50">
      <c r="A50" s="18"/>
      <c r="B50" s="18"/>
      <c r="C50" s="151"/>
      <c r="D50" s="152"/>
      <c r="E50" s="18"/>
      <c r="F50" s="151"/>
      <c r="G50" s="152"/>
      <c r="H50" s="18"/>
      <c r="I50" s="151"/>
      <c r="J50" s="152"/>
      <c r="K50" s="18"/>
      <c r="L50" s="151"/>
      <c r="M50" s="152"/>
      <c r="N50" s="18"/>
      <c r="O50" s="151"/>
      <c r="P50" s="152"/>
      <c r="Q50" s="18"/>
      <c r="R50" s="151"/>
      <c r="S50" s="152"/>
      <c r="T50" s="18"/>
      <c r="U50" s="151"/>
      <c r="V50" s="152"/>
      <c r="W50" s="18"/>
      <c r="X50" s="151"/>
      <c r="Y50" s="152"/>
      <c r="Z50" s="18"/>
      <c r="AA50" s="151"/>
      <c r="AB50" s="152"/>
      <c r="AC50" s="18"/>
    </row>
    <row r="51">
      <c r="A51" s="18"/>
      <c r="B51" s="18"/>
      <c r="C51" s="151"/>
      <c r="D51" s="152"/>
      <c r="E51" s="18"/>
      <c r="F51" s="151"/>
      <c r="G51" s="152"/>
      <c r="H51" s="18"/>
      <c r="I51" s="151"/>
      <c r="J51" s="152"/>
      <c r="K51" s="18"/>
      <c r="L51" s="151"/>
      <c r="M51" s="152"/>
      <c r="N51" s="18"/>
      <c r="O51" s="151"/>
      <c r="P51" s="152"/>
      <c r="Q51" s="18"/>
      <c r="R51" s="151"/>
      <c r="S51" s="152"/>
      <c r="T51" s="18"/>
      <c r="U51" s="151"/>
      <c r="V51" s="152"/>
      <c r="W51" s="18"/>
      <c r="X51" s="151"/>
      <c r="Y51" s="152"/>
      <c r="Z51" s="18"/>
      <c r="AA51" s="151"/>
      <c r="AB51" s="152"/>
      <c r="AC51" s="18"/>
    </row>
    <row r="52">
      <c r="A52" s="18"/>
      <c r="B52" s="18"/>
      <c r="C52" s="151"/>
      <c r="D52" s="152"/>
      <c r="E52" s="18"/>
      <c r="F52" s="151"/>
      <c r="G52" s="152"/>
      <c r="H52" s="18"/>
      <c r="I52" s="151"/>
      <c r="J52" s="152"/>
      <c r="K52" s="18"/>
      <c r="L52" s="151"/>
      <c r="M52" s="152"/>
      <c r="N52" s="18"/>
      <c r="O52" s="151"/>
      <c r="P52" s="152"/>
      <c r="Q52" s="18"/>
      <c r="R52" s="151"/>
      <c r="S52" s="152"/>
      <c r="T52" s="18"/>
      <c r="U52" s="151"/>
      <c r="V52" s="152"/>
      <c r="W52" s="18"/>
      <c r="X52" s="151"/>
      <c r="Y52" s="152"/>
      <c r="Z52" s="18"/>
      <c r="AA52" s="151"/>
      <c r="AB52" s="152"/>
      <c r="AC52" s="18"/>
    </row>
    <row r="53">
      <c r="A53" s="18"/>
      <c r="B53" s="18"/>
      <c r="C53" s="151"/>
      <c r="D53" s="152"/>
      <c r="E53" s="18"/>
      <c r="F53" s="151"/>
      <c r="G53" s="152"/>
      <c r="H53" s="18"/>
      <c r="I53" s="151"/>
      <c r="J53" s="152"/>
      <c r="K53" s="18"/>
      <c r="L53" s="151"/>
      <c r="M53" s="152"/>
      <c r="N53" s="18"/>
      <c r="O53" s="151"/>
      <c r="P53" s="152"/>
      <c r="Q53" s="18"/>
      <c r="R53" s="151"/>
      <c r="S53" s="152"/>
      <c r="T53" s="18"/>
      <c r="U53" s="151"/>
      <c r="V53" s="152"/>
      <c r="W53" s="18"/>
      <c r="X53" s="151"/>
      <c r="Y53" s="152"/>
      <c r="Z53" s="18"/>
      <c r="AA53" s="151"/>
      <c r="AB53" s="152"/>
      <c r="AC53" s="18"/>
    </row>
    <row r="54">
      <c r="A54" s="18"/>
      <c r="B54" s="18"/>
      <c r="C54" s="151"/>
      <c r="D54" s="152"/>
      <c r="E54" s="18"/>
      <c r="F54" s="151"/>
      <c r="G54" s="152"/>
      <c r="H54" s="18"/>
      <c r="I54" s="151"/>
      <c r="J54" s="152"/>
      <c r="K54" s="18"/>
      <c r="L54" s="151"/>
      <c r="M54" s="152"/>
      <c r="N54" s="18"/>
      <c r="O54" s="151"/>
      <c r="P54" s="152"/>
      <c r="Q54" s="18"/>
      <c r="R54" s="151"/>
      <c r="S54" s="152"/>
      <c r="T54" s="18"/>
      <c r="U54" s="151"/>
      <c r="V54" s="152"/>
      <c r="W54" s="18"/>
      <c r="X54" s="151"/>
      <c r="Y54" s="152"/>
      <c r="Z54" s="18"/>
      <c r="AA54" s="151"/>
      <c r="AB54" s="152"/>
      <c r="AC54" s="18"/>
    </row>
    <row r="55">
      <c r="A55" s="18"/>
      <c r="B55" s="18"/>
      <c r="C55" s="151"/>
      <c r="D55" s="152"/>
      <c r="E55" s="18"/>
      <c r="F55" s="151"/>
      <c r="G55" s="152"/>
      <c r="H55" s="18"/>
      <c r="I55" s="151"/>
      <c r="J55" s="152"/>
      <c r="K55" s="18"/>
      <c r="L55" s="151"/>
      <c r="M55" s="152"/>
      <c r="N55" s="18"/>
      <c r="O55" s="151"/>
      <c r="P55" s="152"/>
      <c r="Q55" s="18"/>
      <c r="R55" s="151"/>
      <c r="S55" s="152"/>
      <c r="T55" s="18"/>
      <c r="U55" s="151"/>
      <c r="V55" s="152"/>
      <c r="W55" s="18"/>
      <c r="X55" s="151"/>
      <c r="Y55" s="152"/>
      <c r="Z55" s="18"/>
      <c r="AA55" s="151"/>
      <c r="AB55" s="152"/>
      <c r="AC55" s="18"/>
    </row>
    <row r="56">
      <c r="A56" s="18"/>
      <c r="B56" s="18"/>
      <c r="C56" s="151"/>
      <c r="D56" s="152"/>
      <c r="E56" s="18"/>
      <c r="F56" s="151"/>
      <c r="G56" s="152"/>
      <c r="H56" s="18"/>
      <c r="I56" s="151"/>
      <c r="J56" s="152"/>
      <c r="K56" s="18"/>
      <c r="L56" s="151"/>
      <c r="M56" s="152"/>
      <c r="N56" s="18"/>
      <c r="O56" s="151"/>
      <c r="P56" s="152"/>
      <c r="Q56" s="18"/>
      <c r="R56" s="151"/>
      <c r="S56" s="152"/>
      <c r="T56" s="18"/>
      <c r="U56" s="151"/>
      <c r="V56" s="152"/>
      <c r="W56" s="18"/>
      <c r="X56" s="151"/>
      <c r="Y56" s="152"/>
      <c r="Z56" s="18"/>
      <c r="AA56" s="151"/>
      <c r="AB56" s="152"/>
      <c r="AC56" s="18"/>
    </row>
    <row r="57">
      <c r="A57" s="18"/>
      <c r="B57" s="18"/>
      <c r="C57" s="151"/>
      <c r="D57" s="152"/>
      <c r="E57" s="18"/>
      <c r="F57" s="151"/>
      <c r="G57" s="152"/>
      <c r="H57" s="18"/>
      <c r="I57" s="151"/>
      <c r="J57" s="152"/>
      <c r="K57" s="18"/>
      <c r="L57" s="151"/>
      <c r="M57" s="152"/>
      <c r="N57" s="18"/>
      <c r="O57" s="151"/>
      <c r="P57" s="152"/>
      <c r="Q57" s="18"/>
      <c r="R57" s="151"/>
      <c r="S57" s="152"/>
      <c r="T57" s="18"/>
      <c r="U57" s="151"/>
      <c r="V57" s="152"/>
      <c r="W57" s="18"/>
      <c r="X57" s="151"/>
      <c r="Y57" s="152"/>
      <c r="Z57" s="18"/>
      <c r="AA57" s="151"/>
      <c r="AB57" s="152"/>
      <c r="AC57" s="18"/>
    </row>
    <row r="58">
      <c r="A58" s="18"/>
      <c r="B58" s="18"/>
      <c r="C58" s="151"/>
      <c r="D58" s="152"/>
      <c r="E58" s="18"/>
      <c r="F58" s="151"/>
      <c r="G58" s="152"/>
      <c r="H58" s="18"/>
      <c r="I58" s="151"/>
      <c r="J58" s="152"/>
      <c r="K58" s="18"/>
      <c r="L58" s="151"/>
      <c r="M58" s="152"/>
      <c r="N58" s="18"/>
      <c r="O58" s="151"/>
      <c r="P58" s="152"/>
      <c r="Q58" s="18"/>
      <c r="R58" s="151"/>
      <c r="S58" s="152"/>
      <c r="T58" s="18"/>
      <c r="U58" s="151"/>
      <c r="V58" s="152"/>
      <c r="W58" s="18"/>
      <c r="X58" s="151"/>
      <c r="Y58" s="152"/>
      <c r="Z58" s="18"/>
      <c r="AA58" s="151"/>
      <c r="AB58" s="152"/>
      <c r="AC58" s="18"/>
    </row>
    <row r="59">
      <c r="A59" s="18"/>
      <c r="B59" s="18"/>
      <c r="C59" s="151"/>
      <c r="D59" s="152"/>
      <c r="E59" s="18"/>
      <c r="F59" s="151"/>
      <c r="G59" s="152"/>
      <c r="H59" s="18"/>
      <c r="I59" s="151"/>
      <c r="J59" s="152"/>
      <c r="K59" s="18"/>
      <c r="L59" s="151"/>
      <c r="M59" s="152"/>
      <c r="N59" s="18"/>
      <c r="O59" s="151"/>
      <c r="P59" s="152"/>
      <c r="Q59" s="18"/>
      <c r="R59" s="151"/>
      <c r="S59" s="152"/>
      <c r="T59" s="18"/>
      <c r="U59" s="151"/>
      <c r="V59" s="152"/>
      <c r="W59" s="18"/>
      <c r="X59" s="151"/>
      <c r="Y59" s="152"/>
      <c r="Z59" s="18"/>
      <c r="AA59" s="151"/>
      <c r="AB59" s="152"/>
      <c r="AC59" s="18"/>
    </row>
    <row r="60">
      <c r="A60" s="157" t="s">
        <v>81</v>
      </c>
      <c r="B60" s="158"/>
      <c r="C60" s="159" t="str">
        <f t="shared" ref="C60:D60" si="15">C46+C47+C48+C49+C50+C51+C52+C53+C54+C55+C56+C57+C58+C59</f>
        <v>0</v>
      </c>
      <c r="D60" s="159" t="str">
        <f t="shared" si="15"/>
        <v>76.9</v>
      </c>
      <c r="E60" s="159" t="str">
        <f t="shared" ref="E60:AC60" si="16">SUM(E46:E59)</f>
        <v>0</v>
      </c>
      <c r="F60" s="159" t="str">
        <f t="shared" si="16"/>
        <v>0</v>
      </c>
      <c r="G60" s="159" t="str">
        <f t="shared" si="16"/>
        <v>109.8</v>
      </c>
      <c r="H60" s="159" t="str">
        <f t="shared" si="16"/>
        <v>0</v>
      </c>
      <c r="I60" s="159" t="str">
        <f t="shared" si="16"/>
        <v>0</v>
      </c>
      <c r="J60" s="159" t="str">
        <f t="shared" si="16"/>
        <v>35</v>
      </c>
      <c r="K60" s="159" t="str">
        <f t="shared" si="16"/>
        <v>0</v>
      </c>
      <c r="L60" s="159" t="str">
        <f t="shared" si="16"/>
        <v>0</v>
      </c>
      <c r="M60" s="159" t="str">
        <f t="shared" si="16"/>
        <v>37</v>
      </c>
      <c r="N60" s="159" t="str">
        <f t="shared" si="16"/>
        <v>0</v>
      </c>
      <c r="O60" s="159" t="str">
        <f t="shared" si="16"/>
        <v>0</v>
      </c>
      <c r="P60" s="159" t="str">
        <f t="shared" si="16"/>
        <v>121</v>
      </c>
      <c r="Q60" s="159" t="str">
        <f t="shared" si="16"/>
        <v>0</v>
      </c>
      <c r="R60" s="159" t="str">
        <f t="shared" si="16"/>
        <v>0</v>
      </c>
      <c r="S60" s="159" t="str">
        <f t="shared" si="16"/>
        <v>0</v>
      </c>
      <c r="T60" s="159" t="str">
        <f t="shared" si="16"/>
        <v>0</v>
      </c>
      <c r="U60" s="159" t="str">
        <f t="shared" si="16"/>
        <v>0</v>
      </c>
      <c r="V60" s="159" t="str">
        <f t="shared" si="16"/>
        <v>0</v>
      </c>
      <c r="W60" s="159" t="str">
        <f t="shared" si="16"/>
        <v>0</v>
      </c>
      <c r="X60" s="159" t="str">
        <f t="shared" si="16"/>
        <v>0</v>
      </c>
      <c r="Y60" s="159" t="str">
        <f t="shared" si="16"/>
        <v>0</v>
      </c>
      <c r="Z60" s="159" t="str">
        <f t="shared" si="16"/>
        <v>0</v>
      </c>
      <c r="AA60" s="159" t="str">
        <f t="shared" si="16"/>
        <v>0</v>
      </c>
      <c r="AB60" s="159" t="str">
        <f t="shared" si="16"/>
        <v>0</v>
      </c>
      <c r="AC60" s="159" t="str">
        <f t="shared" si="16"/>
        <v>0</v>
      </c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160" t="s">
        <v>82</v>
      </c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</row>
    <row r="62">
      <c r="A62" s="161" t="s">
        <v>83</v>
      </c>
      <c r="B62" s="55"/>
      <c r="C62" s="55"/>
      <c r="D62" s="162" t="str">
        <f>SUM(C60+D60)</f>
        <v>76.9</v>
      </c>
      <c r="E62" s="58"/>
      <c r="F62" s="55"/>
      <c r="G62" s="162" t="str">
        <f>F60+G60</f>
        <v>109.8</v>
      </c>
      <c r="H62" s="58"/>
      <c r="I62" s="55"/>
      <c r="J62" s="162" t="str">
        <f>I60+J60</f>
        <v>35</v>
      </c>
      <c r="K62" s="58"/>
      <c r="L62" s="55"/>
      <c r="M62" s="162" t="str">
        <f>L60+M60</f>
        <v>37</v>
      </c>
      <c r="N62" s="58"/>
      <c r="O62" s="55"/>
      <c r="P62" s="162" t="str">
        <f>O60+P60</f>
        <v>121</v>
      </c>
      <c r="Q62" s="58"/>
      <c r="R62" s="55"/>
      <c r="S62" s="162" t="str">
        <f>R60+S60</f>
        <v>0</v>
      </c>
      <c r="T62" s="58"/>
      <c r="U62" s="55"/>
      <c r="V62" s="162" t="str">
        <f>U60+V60</f>
        <v>0</v>
      </c>
      <c r="W62" s="58"/>
      <c r="X62" s="55"/>
      <c r="Y62" s="162" t="str">
        <f>X60+Y60</f>
        <v>0</v>
      </c>
      <c r="Z62" s="58"/>
      <c r="AA62" s="55"/>
      <c r="AB62" s="162" t="str">
        <f>AA60+AB60</f>
        <v>0</v>
      </c>
      <c r="AC62" s="58"/>
    </row>
    <row r="63">
      <c r="A63" s="55"/>
      <c r="B63" s="55"/>
      <c r="C63" s="55"/>
      <c r="D63" s="55"/>
      <c r="E63" s="58"/>
      <c r="F63" s="55"/>
      <c r="G63" s="55"/>
      <c r="H63" s="58"/>
      <c r="I63" s="55"/>
      <c r="J63" s="55"/>
      <c r="K63" s="58"/>
      <c r="L63" s="55"/>
      <c r="M63" s="55"/>
      <c r="N63" s="58"/>
      <c r="O63" s="55"/>
      <c r="P63" s="55"/>
      <c r="Q63" s="58"/>
      <c r="R63" s="55"/>
      <c r="S63" s="55"/>
      <c r="T63" s="58"/>
      <c r="U63" s="55"/>
      <c r="V63" s="55"/>
      <c r="W63" s="58"/>
      <c r="X63" s="55"/>
      <c r="Y63" s="55"/>
      <c r="Z63" s="55"/>
      <c r="AA63" s="55"/>
      <c r="AB63" s="55"/>
      <c r="AC63" s="55"/>
    </row>
    <row r="64">
      <c r="A64" s="163" t="s">
        <v>84</v>
      </c>
      <c r="B64" s="55"/>
      <c r="C64" s="55"/>
      <c r="D64" s="55"/>
      <c r="E64" s="164" t="str">
        <f>E60*0.8</f>
        <v>0</v>
      </c>
      <c r="F64" s="55"/>
      <c r="G64" s="55"/>
      <c r="H64" s="164" t="str">
        <f>H60*0.8</f>
        <v>0</v>
      </c>
      <c r="I64" s="55"/>
      <c r="J64" s="55"/>
      <c r="K64" s="164" t="str">
        <f>K60*0.8</f>
        <v>0</v>
      </c>
      <c r="L64" s="55"/>
      <c r="M64" s="55"/>
      <c r="N64" s="164" t="str">
        <f>N60*0.8</f>
        <v>0</v>
      </c>
      <c r="O64" s="55"/>
      <c r="P64" s="55"/>
      <c r="Q64" s="164" t="str">
        <f>Q60*0.8</f>
        <v>0</v>
      </c>
      <c r="R64" s="55"/>
      <c r="S64" s="55"/>
      <c r="T64" s="164" t="str">
        <f>T60*0.8</f>
        <v>0</v>
      </c>
      <c r="U64" s="55"/>
      <c r="V64" s="55"/>
      <c r="W64" s="164" t="str">
        <f>W60*0.8</f>
        <v>0</v>
      </c>
      <c r="X64" s="55"/>
      <c r="Y64" s="55"/>
      <c r="Z64" s="164" t="str">
        <f>Z60*0.8</f>
        <v>0</v>
      </c>
      <c r="AA64" s="55"/>
      <c r="AB64" s="55"/>
      <c r="AC64" s="164" t="str">
        <f>AC60*0.8</f>
        <v>0</v>
      </c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>
      <c r="A66" s="165" t="s">
        <v>85</v>
      </c>
      <c r="B66" s="166" t="str">
        <f>C60+F60+I60+L60+O60+R60+U60+X60</f>
        <v>0</v>
      </c>
      <c r="C66" s="29"/>
      <c r="D66" s="165" t="s">
        <v>86</v>
      </c>
      <c r="E66" s="29"/>
      <c r="F66" s="166" t="str">
        <f>B66-E64-H64-K64-N64-Q64-T64-W64-Z64</f>
        <v>0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>
      <c r="A67" s="165" t="s">
        <v>87</v>
      </c>
      <c r="B67" s="166" t="str">
        <f>D60+G60+J60+M60+P60+S60+V60+Y60</f>
        <v>379.7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>
      <c r="A68" s="165" t="s">
        <v>88</v>
      </c>
      <c r="B68" s="166" t="str">
        <f>E60+H60+K60+N60+Q60+T60+W60+Z60</f>
        <v>0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>
      <c r="L70" t="str">
        <f>28*10/147.8</f>
        <v>1.894451962</v>
      </c>
    </row>
    <row r="72">
      <c r="A72" s="144" t="s">
        <v>1</v>
      </c>
      <c r="B72" s="145" t="s">
        <v>79</v>
      </c>
      <c r="C72" s="146" t="s">
        <v>8</v>
      </c>
      <c r="D72" s="139"/>
      <c r="E72" s="140"/>
      <c r="F72" s="146" t="s">
        <v>30</v>
      </c>
      <c r="G72" s="139"/>
      <c r="H72" s="140"/>
      <c r="I72" s="181" t="s">
        <v>105</v>
      </c>
      <c r="J72" s="139"/>
      <c r="K72" s="140"/>
      <c r="L72" s="181" t="s">
        <v>13</v>
      </c>
      <c r="M72" s="139"/>
      <c r="N72" s="140"/>
      <c r="O72" s="181" t="s">
        <v>14</v>
      </c>
      <c r="P72" s="139"/>
      <c r="Q72" s="140"/>
      <c r="R72" s="181" t="s">
        <v>106</v>
      </c>
      <c r="S72" s="139"/>
      <c r="T72" s="140"/>
    </row>
    <row r="73">
      <c r="A73" s="15"/>
      <c r="B73" s="8"/>
      <c r="C73" s="147" t="s">
        <v>25</v>
      </c>
      <c r="D73" s="148" t="s">
        <v>21</v>
      </c>
      <c r="E73" s="149" t="s">
        <v>22</v>
      </c>
      <c r="F73" s="147" t="s">
        <v>25</v>
      </c>
      <c r="G73" s="148" t="s">
        <v>21</v>
      </c>
      <c r="H73" s="149" t="s">
        <v>22</v>
      </c>
      <c r="I73" s="147" t="s">
        <v>25</v>
      </c>
      <c r="J73" s="148" t="s">
        <v>21</v>
      </c>
      <c r="K73" s="149" t="s">
        <v>22</v>
      </c>
      <c r="L73" s="147" t="s">
        <v>25</v>
      </c>
      <c r="M73" s="148" t="s">
        <v>21</v>
      </c>
      <c r="N73" s="149" t="s">
        <v>22</v>
      </c>
      <c r="O73" s="147" t="s">
        <v>25</v>
      </c>
      <c r="P73" s="148" t="s">
        <v>21</v>
      </c>
      <c r="Q73" s="149" t="s">
        <v>22</v>
      </c>
      <c r="R73" s="147" t="s">
        <v>25</v>
      </c>
      <c r="S73" s="148" t="s">
        <v>21</v>
      </c>
      <c r="T73" s="149" t="s">
        <v>22</v>
      </c>
      <c r="U73" s="147" t="s">
        <v>25</v>
      </c>
      <c r="V73" s="148" t="s">
        <v>21</v>
      </c>
      <c r="W73" s="149" t="s">
        <v>22</v>
      </c>
    </row>
    <row r="74">
      <c r="A74" s="186">
        <v>42491.0</v>
      </c>
      <c r="B74" s="18"/>
      <c r="C74" s="151"/>
      <c r="D74" s="187">
        <v>46.0</v>
      </c>
      <c r="E74" s="18"/>
      <c r="F74" s="151"/>
      <c r="G74" s="187">
        <v>21.0</v>
      </c>
      <c r="H74" s="18"/>
      <c r="I74" s="151"/>
      <c r="J74" s="187">
        <v>35.0</v>
      </c>
      <c r="K74" s="18"/>
      <c r="L74" s="151"/>
      <c r="M74" s="187">
        <v>37.9</v>
      </c>
      <c r="N74" s="18"/>
      <c r="O74" s="151"/>
      <c r="P74" s="183">
        <v>45.9</v>
      </c>
      <c r="Q74" s="136">
        <v>8.0</v>
      </c>
      <c r="R74" s="182">
        <v>16.0</v>
      </c>
      <c r="S74" s="152"/>
      <c r="T74" s="18"/>
      <c r="U74" s="151"/>
      <c r="V74" s="152"/>
      <c r="W74" s="18"/>
    </row>
    <row r="75">
      <c r="A75" s="18"/>
      <c r="B75" s="18"/>
      <c r="C75" s="151"/>
      <c r="D75" s="187">
        <v>45.9</v>
      </c>
      <c r="E75" s="18"/>
      <c r="F75" s="182">
        <v>21.0</v>
      </c>
      <c r="G75" s="153"/>
      <c r="H75" s="18"/>
      <c r="I75" s="151"/>
      <c r="J75" s="183">
        <v>35.0</v>
      </c>
      <c r="K75" s="18"/>
      <c r="L75" s="151"/>
      <c r="M75" s="183">
        <v>45.0</v>
      </c>
      <c r="N75" s="18"/>
      <c r="O75" s="182">
        <v>35.0</v>
      </c>
      <c r="P75" s="183"/>
      <c r="Q75" s="18"/>
      <c r="R75" s="182">
        <v>67.5</v>
      </c>
      <c r="S75" s="152"/>
      <c r="T75" s="18"/>
      <c r="U75" s="151"/>
      <c r="V75" s="152"/>
      <c r="W75" s="18"/>
    </row>
    <row r="76">
      <c r="A76" s="18"/>
      <c r="B76" s="18"/>
      <c r="C76" s="151"/>
      <c r="D76" s="183">
        <v>78.4</v>
      </c>
      <c r="E76" s="18"/>
      <c r="F76" s="151"/>
      <c r="G76" s="183">
        <v>10.0</v>
      </c>
      <c r="H76" s="18"/>
      <c r="I76" s="151"/>
      <c r="J76" s="183">
        <v>35.0</v>
      </c>
      <c r="K76" s="18"/>
      <c r="L76" s="151"/>
      <c r="M76" s="152"/>
      <c r="N76" s="18"/>
      <c r="O76" s="151"/>
      <c r="P76" s="152"/>
      <c r="Q76" s="136">
        <v>3.0</v>
      </c>
      <c r="R76" s="182">
        <v>16.0</v>
      </c>
      <c r="S76" s="152"/>
      <c r="T76" s="18"/>
      <c r="U76" s="151"/>
      <c r="V76" s="152"/>
      <c r="W76" s="18"/>
    </row>
    <row r="77">
      <c r="A77" s="18"/>
      <c r="B77" s="18"/>
      <c r="C77" s="151"/>
      <c r="D77" s="183"/>
      <c r="E77" s="18"/>
      <c r="F77" s="151"/>
      <c r="G77" s="183">
        <v>16.0</v>
      </c>
      <c r="H77" s="136">
        <v>3.0</v>
      </c>
      <c r="I77" s="151"/>
      <c r="J77" s="183">
        <v>14.4</v>
      </c>
      <c r="K77" s="18"/>
      <c r="L77" s="151"/>
      <c r="M77" s="152"/>
      <c r="N77" s="18"/>
      <c r="O77" s="151"/>
      <c r="P77" s="152"/>
      <c r="Q77" s="18"/>
      <c r="R77" s="151"/>
      <c r="S77" s="152"/>
      <c r="T77" s="18"/>
      <c r="U77" s="151"/>
      <c r="V77" s="152"/>
      <c r="W77" s="18"/>
    </row>
    <row r="78">
      <c r="A78" s="18"/>
      <c r="B78" s="18"/>
      <c r="C78" s="151"/>
      <c r="D78" s="152"/>
      <c r="E78" s="18"/>
      <c r="F78" s="151"/>
      <c r="G78" s="152"/>
      <c r="H78" s="18"/>
      <c r="I78" s="182">
        <v>46.8</v>
      </c>
      <c r="J78" s="152"/>
      <c r="K78" s="18"/>
      <c r="L78" s="151"/>
      <c r="M78" s="152"/>
      <c r="N78" s="18"/>
      <c r="O78" s="151"/>
      <c r="P78" s="152"/>
      <c r="Q78" s="18"/>
      <c r="R78" s="151"/>
      <c r="S78" s="152"/>
      <c r="T78" s="18"/>
      <c r="U78" s="151"/>
      <c r="V78" s="152"/>
      <c r="W78" s="18"/>
    </row>
    <row r="79">
      <c r="A79" s="18"/>
      <c r="B79" s="18"/>
      <c r="C79" s="151"/>
      <c r="D79" s="152"/>
      <c r="E79" s="18"/>
      <c r="F79" s="151"/>
      <c r="G79" s="152"/>
      <c r="H79" s="18"/>
      <c r="I79" s="151"/>
      <c r="J79" s="152"/>
      <c r="K79" s="18"/>
      <c r="L79" s="151"/>
      <c r="M79" s="152"/>
      <c r="N79" s="18"/>
      <c r="O79" s="151"/>
      <c r="P79" s="152"/>
      <c r="Q79" s="18"/>
      <c r="R79" s="151"/>
      <c r="S79" s="152"/>
      <c r="T79" s="18"/>
      <c r="U79" s="151"/>
      <c r="V79" s="152"/>
      <c r="W79" s="18"/>
    </row>
    <row r="80">
      <c r="A80" s="18"/>
      <c r="B80" s="18"/>
      <c r="C80" s="151"/>
      <c r="D80" s="152"/>
      <c r="E80" s="18"/>
      <c r="F80" s="151"/>
      <c r="G80" s="152"/>
      <c r="H80" s="18"/>
      <c r="I80" s="151"/>
      <c r="J80" s="152"/>
      <c r="K80" s="18"/>
      <c r="L80" s="151"/>
      <c r="M80" s="152"/>
      <c r="N80" s="18"/>
      <c r="O80" s="151"/>
      <c r="P80" s="152"/>
      <c r="Q80" s="18"/>
      <c r="R80" s="151"/>
      <c r="S80" s="152"/>
      <c r="T80" s="18"/>
      <c r="U80" s="151"/>
      <c r="V80" s="152"/>
      <c r="W80" s="18"/>
    </row>
    <row r="81">
      <c r="A81" s="18"/>
      <c r="B81" s="18"/>
      <c r="C81" s="151"/>
      <c r="D81" s="152"/>
      <c r="E81" s="18"/>
      <c r="F81" s="151"/>
      <c r="G81" s="152"/>
      <c r="H81" s="18"/>
      <c r="I81" s="151"/>
      <c r="J81" s="152"/>
      <c r="K81" s="18"/>
      <c r="L81" s="151"/>
      <c r="M81" s="152"/>
      <c r="N81" s="18"/>
      <c r="O81" s="151"/>
      <c r="P81" s="152"/>
      <c r="Q81" s="18"/>
      <c r="R81" s="151"/>
      <c r="S81" s="152"/>
      <c r="T81" s="18"/>
      <c r="U81" s="151"/>
      <c r="V81" s="152"/>
      <c r="W81" s="18"/>
    </row>
    <row r="82">
      <c r="A82" s="18"/>
      <c r="B82" s="18"/>
      <c r="C82" s="151"/>
      <c r="D82" s="152"/>
      <c r="E82" s="18"/>
      <c r="F82" s="151"/>
      <c r="G82" s="152"/>
      <c r="H82" s="18"/>
      <c r="I82" s="151"/>
      <c r="J82" s="152"/>
      <c r="K82" s="18"/>
      <c r="L82" s="151"/>
      <c r="M82" s="152"/>
      <c r="N82" s="18"/>
      <c r="O82" s="151"/>
      <c r="P82" s="152"/>
      <c r="Q82" s="18"/>
      <c r="R82" s="151"/>
      <c r="S82" s="152"/>
      <c r="T82" s="18"/>
      <c r="U82" s="151"/>
      <c r="V82" s="152"/>
      <c r="W82" s="18"/>
    </row>
    <row r="83">
      <c r="A83" s="18"/>
      <c r="B83" s="18"/>
      <c r="C83" s="151"/>
      <c r="D83" s="152"/>
      <c r="E83" s="18"/>
      <c r="F83" s="151"/>
      <c r="G83" s="152"/>
      <c r="H83" s="18"/>
      <c r="I83" s="151"/>
      <c r="J83" s="152"/>
      <c r="K83" s="18"/>
      <c r="L83" s="151"/>
      <c r="M83" s="152"/>
      <c r="N83" s="18"/>
      <c r="O83" s="151"/>
      <c r="P83" s="152"/>
      <c r="Q83" s="18"/>
      <c r="R83" s="151"/>
      <c r="S83" s="152"/>
      <c r="T83" s="18"/>
      <c r="U83" s="151"/>
      <c r="V83" s="152"/>
      <c r="W83" s="18"/>
    </row>
    <row r="84">
      <c r="A84" s="18"/>
      <c r="B84" s="18"/>
      <c r="C84" s="151"/>
      <c r="D84" s="152"/>
      <c r="E84" s="18"/>
      <c r="F84" s="151"/>
      <c r="G84" s="152"/>
      <c r="H84" s="18"/>
      <c r="I84" s="151"/>
      <c r="J84" s="152"/>
      <c r="K84" s="18"/>
      <c r="L84" s="151"/>
      <c r="M84" s="152"/>
      <c r="N84" s="18"/>
      <c r="O84" s="151"/>
      <c r="P84" s="152"/>
      <c r="Q84" s="18"/>
      <c r="R84" s="151"/>
      <c r="S84" s="152"/>
      <c r="T84" s="18"/>
      <c r="U84" s="151"/>
      <c r="V84" s="152"/>
      <c r="W84" s="18"/>
    </row>
    <row r="85">
      <c r="A85" s="18"/>
      <c r="B85" s="18"/>
      <c r="C85" s="151"/>
      <c r="D85" s="152"/>
      <c r="E85" s="18"/>
      <c r="F85" s="151"/>
      <c r="G85" s="152"/>
      <c r="H85" s="18"/>
      <c r="I85" s="151"/>
      <c r="J85" s="152"/>
      <c r="K85" s="18"/>
      <c r="L85" s="151"/>
      <c r="M85" s="152"/>
      <c r="N85" s="18"/>
      <c r="O85" s="151"/>
      <c r="P85" s="152"/>
      <c r="Q85" s="18"/>
      <c r="R85" s="151"/>
      <c r="S85" s="152"/>
      <c r="T85" s="18"/>
      <c r="U85" s="151"/>
      <c r="V85" s="152"/>
      <c r="W85" s="18"/>
    </row>
    <row r="86">
      <c r="A86" s="18"/>
      <c r="B86" s="18"/>
      <c r="C86" s="151"/>
      <c r="D86" s="152"/>
      <c r="E86" s="18"/>
      <c r="F86" s="151"/>
      <c r="G86" s="152"/>
      <c r="H86" s="18"/>
      <c r="I86" s="151"/>
      <c r="J86" s="152"/>
      <c r="K86" s="18"/>
      <c r="L86" s="151"/>
      <c r="M86" s="152"/>
      <c r="N86" s="18"/>
      <c r="O86" s="151"/>
      <c r="P86" s="152"/>
      <c r="Q86" s="18"/>
      <c r="R86" s="151"/>
      <c r="S86" s="152"/>
      <c r="T86" s="18"/>
      <c r="U86" s="151"/>
      <c r="V86" s="152"/>
      <c r="W86" s="18"/>
    </row>
    <row r="87">
      <c r="A87" s="18"/>
      <c r="B87" s="18"/>
      <c r="C87" s="151"/>
      <c r="D87" s="152"/>
      <c r="E87" s="18"/>
      <c r="F87" s="151"/>
      <c r="G87" s="152"/>
      <c r="H87" s="18"/>
      <c r="I87" s="151"/>
      <c r="J87" s="152"/>
      <c r="K87" s="18"/>
      <c r="L87" s="151"/>
      <c r="M87" s="152"/>
      <c r="N87" s="18"/>
      <c r="O87" s="151"/>
      <c r="P87" s="152"/>
      <c r="Q87" s="18"/>
      <c r="R87" s="151"/>
      <c r="S87" s="152"/>
      <c r="T87" s="18"/>
      <c r="U87" s="151"/>
      <c r="V87" s="152"/>
      <c r="W87" s="18"/>
    </row>
    <row r="88">
      <c r="A88" s="157" t="s">
        <v>81</v>
      </c>
      <c r="B88" s="158"/>
      <c r="C88" s="159" t="str">
        <f t="shared" ref="C88:D88" si="17">C74+C75+C76+C77+C78+C79+C80+C81+C82+C83+C84+C85+C86+C87</f>
        <v>0</v>
      </c>
      <c r="D88" s="159" t="str">
        <f t="shared" si="17"/>
        <v>170.3</v>
      </c>
      <c r="E88" s="159" t="str">
        <f t="shared" ref="E88:W88" si="18">SUM(E74:E87)</f>
        <v>0</v>
      </c>
      <c r="F88" s="159" t="str">
        <f t="shared" si="18"/>
        <v>21</v>
      </c>
      <c r="G88" s="159" t="str">
        <f t="shared" si="18"/>
        <v>47</v>
      </c>
      <c r="H88" s="159" t="str">
        <f t="shared" si="18"/>
        <v>3</v>
      </c>
      <c r="I88" s="159" t="str">
        <f t="shared" si="18"/>
        <v>46.8</v>
      </c>
      <c r="J88" s="159" t="str">
        <f t="shared" si="18"/>
        <v>119.4</v>
      </c>
      <c r="K88" s="159" t="str">
        <f t="shared" si="18"/>
        <v>0</v>
      </c>
      <c r="L88" s="159" t="str">
        <f t="shared" si="18"/>
        <v>0</v>
      </c>
      <c r="M88" s="159" t="str">
        <f t="shared" si="18"/>
        <v>82.9</v>
      </c>
      <c r="N88" s="159" t="str">
        <f t="shared" si="18"/>
        <v>0</v>
      </c>
      <c r="O88" s="159" t="str">
        <f t="shared" si="18"/>
        <v>35</v>
      </c>
      <c r="P88" s="159" t="str">
        <f t="shared" si="18"/>
        <v>45.9</v>
      </c>
      <c r="Q88" s="159" t="str">
        <f t="shared" si="18"/>
        <v>11</v>
      </c>
      <c r="R88" s="159" t="str">
        <f t="shared" si="18"/>
        <v>99.5</v>
      </c>
      <c r="S88" s="159" t="str">
        <f t="shared" si="18"/>
        <v>0</v>
      </c>
      <c r="T88" s="159" t="str">
        <f t="shared" si="18"/>
        <v>0</v>
      </c>
      <c r="U88" s="159" t="str">
        <f t="shared" si="18"/>
        <v>0</v>
      </c>
      <c r="V88" s="159" t="str">
        <f t="shared" si="18"/>
        <v>0</v>
      </c>
      <c r="W88" s="159" t="str">
        <f t="shared" si="18"/>
        <v>0</v>
      </c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160" t="s">
        <v>82</v>
      </c>
      <c r="O89" s="55"/>
      <c r="P89" s="55"/>
      <c r="Q89" s="55"/>
      <c r="R89" s="55"/>
      <c r="S89" s="55"/>
      <c r="T89" s="55"/>
      <c r="U89" s="55"/>
      <c r="V89" s="55"/>
      <c r="W89" s="55"/>
    </row>
    <row r="90">
      <c r="A90" s="161" t="s">
        <v>83</v>
      </c>
      <c r="B90" s="55"/>
      <c r="C90" s="55"/>
      <c r="D90" s="162" t="str">
        <f>SUM(C88+D88)</f>
        <v>170.3</v>
      </c>
      <c r="E90" s="58"/>
      <c r="F90" s="55"/>
      <c r="G90" s="162" t="str">
        <f>F88+G88</f>
        <v>68</v>
      </c>
      <c r="H90" s="58"/>
      <c r="I90" s="55"/>
      <c r="J90" s="162" t="str">
        <f>I88+J88</f>
        <v>166.2</v>
      </c>
      <c r="K90" s="58"/>
      <c r="L90" s="55"/>
      <c r="M90" s="162" t="str">
        <f>L88+M88</f>
        <v>82.9</v>
      </c>
      <c r="N90" s="58"/>
      <c r="O90" s="55"/>
      <c r="P90" s="162" t="str">
        <f>O88+P88</f>
        <v>80.9</v>
      </c>
      <c r="Q90" s="58"/>
      <c r="R90" s="55"/>
      <c r="S90" s="162" t="str">
        <f>R88+S88</f>
        <v>99.5</v>
      </c>
      <c r="T90" s="58"/>
      <c r="U90" s="55"/>
      <c r="V90" s="162" t="str">
        <f>U88+V88</f>
        <v>0</v>
      </c>
      <c r="W90" s="58"/>
    </row>
    <row r="91">
      <c r="A91" s="55"/>
      <c r="B91" s="55"/>
      <c r="C91" s="55"/>
      <c r="D91" s="55"/>
      <c r="E91" s="58"/>
      <c r="F91" s="55"/>
      <c r="G91" s="55"/>
      <c r="H91" s="58"/>
      <c r="I91" s="55"/>
      <c r="J91" s="55"/>
      <c r="K91" s="58"/>
      <c r="L91" s="55"/>
      <c r="M91" s="55"/>
      <c r="N91" s="58"/>
      <c r="O91" s="55"/>
      <c r="P91" s="55"/>
      <c r="Q91" s="58"/>
      <c r="R91" s="55"/>
      <c r="S91" s="55"/>
      <c r="T91" s="58"/>
      <c r="U91" s="55"/>
      <c r="V91" s="55"/>
      <c r="W91" s="58"/>
    </row>
    <row r="92">
      <c r="A92" s="163" t="s">
        <v>84</v>
      </c>
      <c r="B92" s="55"/>
      <c r="C92" s="55"/>
      <c r="D92" s="55"/>
      <c r="E92" s="164" t="str">
        <f>E88*0.8</f>
        <v>0</v>
      </c>
      <c r="F92" s="55"/>
      <c r="G92" s="55"/>
      <c r="H92" s="164" t="str">
        <f>H88*0.8</f>
        <v>2.4</v>
      </c>
      <c r="I92" s="55"/>
      <c r="J92" s="55"/>
      <c r="K92" s="164" t="str">
        <f>K88*0.8</f>
        <v>0</v>
      </c>
      <c r="L92" s="55"/>
      <c r="M92" s="55"/>
      <c r="N92" s="164" t="str">
        <f>N88*0.8</f>
        <v>0</v>
      </c>
      <c r="O92" s="55"/>
      <c r="P92" s="55"/>
      <c r="Q92" s="164" t="str">
        <f>Q88*0.8</f>
        <v>8.8</v>
      </c>
      <c r="R92" s="55"/>
      <c r="S92" s="55"/>
      <c r="T92" s="164" t="str">
        <f>T88*0.8</f>
        <v>0</v>
      </c>
      <c r="U92" s="55"/>
      <c r="V92" s="55"/>
      <c r="W92" s="164" t="str">
        <f>W88*0.8</f>
        <v>0</v>
      </c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>
      <c r="A94" s="165" t="s">
        <v>85</v>
      </c>
      <c r="B94" s="166" t="str">
        <f>C88+F88+I88+L88+O88+R88+U88+X88</f>
        <v>202.3</v>
      </c>
      <c r="C94" s="29"/>
      <c r="D94" s="165" t="s">
        <v>86</v>
      </c>
      <c r="E94" s="29"/>
      <c r="F94" s="166" t="str">
        <f>B94-E92-H92-K92-N92-Q92-T92-W92-Z92</f>
        <v>191.1</v>
      </c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</row>
    <row r="95">
      <c r="A95" s="165" t="s">
        <v>87</v>
      </c>
      <c r="B95" s="166" t="str">
        <f>D88+G88+J88+M88+P88+S88+V88+Y88</f>
        <v>465.5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>
      <c r="A96" s="165" t="s">
        <v>88</v>
      </c>
      <c r="B96" s="166" t="str">
        <f>E88+H88+K88+N88+Q88+T88+W88+Z88</f>
        <v>14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</row>
  </sheetData>
  <mergeCells count="30">
    <mergeCell ref="L72:N72"/>
    <mergeCell ref="I72:K72"/>
    <mergeCell ref="A72:A73"/>
    <mergeCell ref="B72:B73"/>
    <mergeCell ref="C72:E72"/>
    <mergeCell ref="O72:Q72"/>
    <mergeCell ref="R72:T72"/>
    <mergeCell ref="F72:H72"/>
    <mergeCell ref="O15:Q15"/>
    <mergeCell ref="R15:T15"/>
    <mergeCell ref="AA15:AC15"/>
    <mergeCell ref="U15:W15"/>
    <mergeCell ref="F15:H15"/>
    <mergeCell ref="C15:E15"/>
    <mergeCell ref="L44:N44"/>
    <mergeCell ref="F44:H44"/>
    <mergeCell ref="I44:K44"/>
    <mergeCell ref="C44:E44"/>
    <mergeCell ref="U44:W44"/>
    <mergeCell ref="AA44:AC44"/>
    <mergeCell ref="O44:Q44"/>
    <mergeCell ref="R44:T44"/>
    <mergeCell ref="A15:A16"/>
    <mergeCell ref="B15:B16"/>
    <mergeCell ref="A44:A45"/>
    <mergeCell ref="B44:B45"/>
    <mergeCell ref="X15:Z15"/>
    <mergeCell ref="I15:K15"/>
    <mergeCell ref="L15:N15"/>
    <mergeCell ref="X44:Z44"/>
  </mergeCells>
  <drawing r:id="rId1"/>
</worksheet>
</file>