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407\Documents\GitHub\Polymer\src\data\"/>
    </mc:Choice>
  </mc:AlternateContent>
  <xr:revisionPtr revIDLastSave="0" documentId="13_ncr:1_{81030FAC-8049-41CD-AB2B-C7E79AC98412}" xr6:coauthVersionLast="47" xr6:coauthVersionMax="47" xr10:uidLastSave="{00000000-0000-0000-0000-000000000000}"/>
  <bookViews>
    <workbookView xWindow="-38520" yWindow="-120" windowWidth="38640" windowHeight="21240" xr2:uid="{E834531C-69FF-4871-B001-224ACE17D4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1" i="1"/>
  <c r="E10" i="1"/>
  <c r="E9" i="1"/>
  <c r="E8" i="1"/>
  <c r="E7" i="1"/>
  <c r="D11" i="1"/>
  <c r="D10" i="1"/>
  <c r="D9" i="1"/>
  <c r="D8" i="1"/>
  <c r="D7" i="1"/>
  <c r="D6" i="1"/>
  <c r="D5" i="1"/>
  <c r="D4" i="1"/>
  <c r="D3" i="1"/>
  <c r="D2" i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<sst xmlns="http://schemas.openxmlformats.org/spreadsheetml/2006/main" count="30" uniqueCount="30">
  <si>
    <t>Name</t>
  </si>
  <si>
    <t>bp</t>
  </si>
  <si>
    <t>Styrene</t>
  </si>
  <si>
    <t>Styrene dimer</t>
  </si>
  <si>
    <t>Styrene trimer</t>
  </si>
  <si>
    <t>Styrene 4-mer</t>
  </si>
  <si>
    <t>Styrene 5-mer</t>
  </si>
  <si>
    <t>dB</t>
  </si>
  <si>
    <t>Note</t>
  </si>
  <si>
    <t>C8H8</t>
  </si>
  <si>
    <t>C16H16</t>
  </si>
  <si>
    <t>C24H24</t>
  </si>
  <si>
    <t>C32H32</t>
  </si>
  <si>
    <t>C40H40</t>
  </si>
  <si>
    <t>Ethylene</t>
  </si>
  <si>
    <t>1-Butene</t>
  </si>
  <si>
    <t>1-Hexene</t>
  </si>
  <si>
    <t>1-Octene</t>
  </si>
  <si>
    <t>1-Decene</t>
  </si>
  <si>
    <t>C2H4</t>
  </si>
  <si>
    <t>C4H8</t>
  </si>
  <si>
    <t>C8H16</t>
  </si>
  <si>
    <t>C6H12</t>
  </si>
  <si>
    <t>C10H20</t>
  </si>
  <si>
    <t>MW</t>
  </si>
  <si>
    <t>MW (g/mol)</t>
  </si>
  <si>
    <t>bp_HYSYS</t>
  </si>
  <si>
    <t>bp_Joback</t>
  </si>
  <si>
    <t>bp_Nannoolal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</si>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</sst>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B0A0-C382-4244-AE47-393084D9E6A6}">
  <dimension ref="A1:J11"/>
  <sheetViews>
    <sheetView tabSelected="1" workbookViewId="0">
      <selection activeCell="J7" sqref="J7"/>
    </sheetView>
  </sheetViews>
  <sheetFormatPr defaultRowHeight="13.5" x14ac:dyDescent="0.15"/>
  <cols>
    <col min="1" max="1" width="17" customWidth="1"/>
    <col min="5" max="5" width="11.875" customWidth="1"/>
  </cols>
  <sheetData>
    <row r="1" spans="1:10" s="1" customFormat="1" ht="15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7</v>
      </c>
      <c r="G1" s="1" t="s">
        <v>8</v>
      </c>
      <c r="H1" s="1" t="s">
        <v>25</v>
      </c>
      <c r="I1" s="1" t="s">
        <v>24</v>
      </c>
      <c r="J1" s="1" t="s">
        <v>29</v>
      </c>
    </row>
    <row r="2" spans="1:10" x14ac:dyDescent="0.15">
      <c r="A2" t="s">
        <v>2</v>
      </c>
      <c r="B2">
        <v>418.30801389999999</v>
      </c>
      <c r="C2">
        <v>418.30801389999999</v>
      </c>
      <c r="D2">
        <f>26.73*6+31.01+18.18+198.2</f>
        <v>407.77</v>
      </c>
      <c r="E2">
        <f>(5*235.3462+315.4128+412.6276)/(POWER(8,0.6583)+1.6868)+84.3395</f>
        <v>423.3989255109023</v>
      </c>
      <c r="F2">
        <f>(5 * 32.7177 + 69.8796 + 34.2541) * 0.001 - 0.176055</f>
        <v>9.1667199999999976E-2</v>
      </c>
      <c r="G2" t="s">
        <v>9</v>
      </c>
      <c r="H2">
        <f>13*8</f>
        <v>104</v>
      </c>
      <c r="I2">
        <f>H2*0.001</f>
        <v>0.10400000000000001</v>
      </c>
      <c r="J2">
        <v>0</v>
      </c>
    </row>
    <row r="3" spans="1:10" x14ac:dyDescent="0.15">
      <c r="A3" t="s">
        <v>3</v>
      </c>
      <c r="B3">
        <v>575.52146194661907</v>
      </c>
      <c r="D3">
        <f>(26.73*5+31.01)*2+18.18+24.14+22.88*2+198.2</f>
        <v>615.59999999999991</v>
      </c>
      <c r="E3">
        <f>(10*235.3462+2*315.4128+412.6276+2*239.4531)/(POWER(16,0.6583)+1.6868)+84.3395</f>
        <v>575.52146194661907</v>
      </c>
      <c r="F3">
        <f>(10 * 32.7177 + 2*69.8796 + 34.2541+2*54.6564) * 0.001 - 0.176055</f>
        <v>0.43444810000000011</v>
      </c>
      <c r="G3" t="s">
        <v>10</v>
      </c>
      <c r="H3">
        <f>13*16</f>
        <v>208</v>
      </c>
      <c r="I3">
        <f t="shared" ref="I3:I11" si="0">H3*0.001</f>
        <v>0.20800000000000002</v>
      </c>
      <c r="J3">
        <v>0</v>
      </c>
    </row>
    <row r="4" spans="1:10" x14ac:dyDescent="0.15">
      <c r="A4" t="s">
        <v>4</v>
      </c>
      <c r="B4">
        <v>681.76591011378196</v>
      </c>
      <c r="D4">
        <f>(26.73*5+31.01)*2+18.18+24.14+22.88*2+198.2+(26.73*5+31.01+22.88+21.74)</f>
        <v>824.87999999999988</v>
      </c>
      <c r="E4">
        <f>(15*235.3462+3*315.4128+412.6276+3*239.4531+240.6785)/(POWER(24,0.6583)+1.6868)+84.3395</f>
        <v>681.76591011378196</v>
      </c>
      <c r="F4">
        <f>(15 * 32.7177 + 3*69.8796 + 34.2541+3*54.6564+45.7437) * 0.001 - 0.176055</f>
        <v>0.76831630000000006</v>
      </c>
      <c r="G4" t="s">
        <v>11</v>
      </c>
      <c r="H4">
        <f>13*24</f>
        <v>312</v>
      </c>
      <c r="I4">
        <f t="shared" si="0"/>
        <v>0.312</v>
      </c>
      <c r="J4">
        <v>0</v>
      </c>
    </row>
    <row r="5" spans="1:10" x14ac:dyDescent="0.15">
      <c r="A5" t="s">
        <v>5</v>
      </c>
      <c r="B5">
        <v>765.66952364942631</v>
      </c>
      <c r="D5">
        <f>(26.73*5+31.01)*2+18.18+24.14+22.88*2+198.2+(26.73*5+31.01+22.88+21.74)*2</f>
        <v>1034.1599999999999</v>
      </c>
      <c r="E5">
        <f>(20*235.3462+4*315.4128+412.6276+4*239.4531+2*240.6785)/(POWER(32,0.6583)+1.6868)+84.3395</f>
        <v>765.66952364942631</v>
      </c>
      <c r="F5">
        <f>(20 * 32.7177 + 4*69.8796 + 34.2541+4*54.6564+2*45.7437) * 0.001 - 0.176055</f>
        <v>1.1021844999999999</v>
      </c>
      <c r="G5" t="s">
        <v>12</v>
      </c>
      <c r="H5">
        <f>13*32</f>
        <v>416</v>
      </c>
      <c r="I5">
        <f t="shared" si="0"/>
        <v>0.41600000000000004</v>
      </c>
      <c r="J5">
        <v>0</v>
      </c>
    </row>
    <row r="6" spans="1:10" x14ac:dyDescent="0.15">
      <c r="A6" t="s">
        <v>6</v>
      </c>
      <c r="B6">
        <v>836.03565013224352</v>
      </c>
      <c r="D6">
        <f>(26.73*5+31.01)*2+18.18+24.14+22.88*2+198.2+(26.73*5+31.01+22.88+21.74)*3</f>
        <v>1243.44</v>
      </c>
      <c r="E6">
        <f>(25*235.3462+5*315.4128+412.6276+5*239.4531+3*240.6785)/(POWER(40,0.6583)+1.6868)+84.3395</f>
        <v>836.03565013224352</v>
      </c>
      <c r="F6">
        <f>(25 * 32.7177 + 5*69.8796 + 34.2541+5*54.6564+3*45.7437) * 0.001 - 0.176055</f>
        <v>1.4360527000000001</v>
      </c>
      <c r="G6" t="s">
        <v>13</v>
      </c>
      <c r="H6">
        <f>13*40</f>
        <v>520</v>
      </c>
      <c r="I6">
        <f t="shared" si="0"/>
        <v>0.52</v>
      </c>
      <c r="J6">
        <v>0</v>
      </c>
    </row>
    <row r="7" spans="1:10" x14ac:dyDescent="0.15">
      <c r="A7" t="s">
        <v>14</v>
      </c>
      <c r="B7">
        <v>169.39900209999999</v>
      </c>
      <c r="C7">
        <v>169.39900209999999</v>
      </c>
      <c r="D7">
        <f>18.18*2+198.2</f>
        <v>234.56</v>
      </c>
      <c r="E7">
        <f>412.6276/(POWER(2,0.6583)+1.6868)+84.3395</f>
        <v>210.71770557908633</v>
      </c>
      <c r="F7">
        <f>(34.2541) * 0.001 - 0.176055</f>
        <v>-0.14180089999999998</v>
      </c>
      <c r="G7" t="s">
        <v>19</v>
      </c>
      <c r="H7">
        <f>12*2+4</f>
        <v>28</v>
      </c>
      <c r="I7">
        <f t="shared" si="0"/>
        <v>2.8000000000000001E-2</v>
      </c>
    </row>
    <row r="8" spans="1:10" x14ac:dyDescent="0.15">
      <c r="A8" t="s">
        <v>15</v>
      </c>
      <c r="B8">
        <v>266.89801030000001</v>
      </c>
      <c r="C8">
        <v>266.89801030000001</v>
      </c>
      <c r="D8">
        <f>18.18+24.96+22.88+23.58+198.2</f>
        <v>287.79999999999995</v>
      </c>
      <c r="E8">
        <f>(412.6276+239.4531+177.3066)/(POWER(4,0.6583)+1.6868)+84.3395</f>
        <v>282.8722575776228</v>
      </c>
      <c r="F8">
        <f>(34.2541+54.6564+13.3063) * 0.001 - 0.176055</f>
        <v>-7.3838199999999979E-2</v>
      </c>
      <c r="G8" t="s">
        <v>20</v>
      </c>
      <c r="H8">
        <f>28*2</f>
        <v>56</v>
      </c>
      <c r="I8">
        <f t="shared" si="0"/>
        <v>5.6000000000000001E-2</v>
      </c>
    </row>
    <row r="9" spans="1:10" x14ac:dyDescent="0.15">
      <c r="A9" t="s">
        <v>16</v>
      </c>
      <c r="B9">
        <v>336.60000609999997</v>
      </c>
      <c r="C9">
        <v>336.60000609999997</v>
      </c>
      <c r="D9">
        <f>18.18+24.96+22.88+23.58+198.2+22.88*2</f>
        <v>333.55999999999995</v>
      </c>
      <c r="E9">
        <f>(412.6276+239.4531*3+177.3066)/(POWER(6,0.6583)+1.6868)+84.3395</f>
        <v>349.19784479372885</v>
      </c>
      <c r="F9">
        <f>(34.2541+54.6564*3+13.3063) * 0.001 - 0.176055</f>
        <v>3.5474599999999995E-2</v>
      </c>
      <c r="G9" t="s">
        <v>22</v>
      </c>
      <c r="H9">
        <f>28*3</f>
        <v>84</v>
      </c>
      <c r="I9">
        <f t="shared" si="0"/>
        <v>8.4000000000000005E-2</v>
      </c>
    </row>
    <row r="10" spans="1:10" x14ac:dyDescent="0.15">
      <c r="A10" t="s">
        <v>17</v>
      </c>
      <c r="B10">
        <v>394.39801030000001</v>
      </c>
      <c r="C10">
        <v>394.39801030000001</v>
      </c>
      <c r="D10">
        <f>18.18+24.96+22.88+23.58+198.2+22.88*4</f>
        <v>379.31999999999994</v>
      </c>
      <c r="E10">
        <f>(412.6276+239.4531*5+177.3066)/(POWER(8,0.6583)+1.6868)+84.3395</f>
        <v>402.47053848328306</v>
      </c>
      <c r="F10">
        <f>(34.2541+54.6564*5+13.3063) * 0.001 - 0.176055</f>
        <v>0.14478740000000004</v>
      </c>
      <c r="G10" t="s">
        <v>21</v>
      </c>
      <c r="H10">
        <f>28*4</f>
        <v>112</v>
      </c>
      <c r="I10">
        <f t="shared" si="0"/>
        <v>0.112</v>
      </c>
    </row>
    <row r="11" spans="1:10" x14ac:dyDescent="0.15">
      <c r="A11" t="s">
        <v>18</v>
      </c>
      <c r="B11">
        <v>443.75</v>
      </c>
      <c r="C11">
        <v>443.75</v>
      </c>
      <c r="D11">
        <f>18.18+24.96+22.88+23.58+198.2+22.88*6</f>
        <v>425.07999999999993</v>
      </c>
      <c r="E11">
        <f>(412.6276+239.4531*7+177.3066)/(POWER(10,0.6583)+1.6868)+84.3395</f>
        <v>447.507703133208</v>
      </c>
      <c r="F11">
        <f>(34.2541+54.6564*7+13.3063) * 0.001 - 0.176055</f>
        <v>0.2541002</v>
      </c>
      <c r="G11" t="s">
        <v>23</v>
      </c>
      <c r="H11">
        <f>28*5</f>
        <v>140</v>
      </c>
      <c r="I11">
        <f t="shared" si="0"/>
        <v>0.14000000000000001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Dong</dc:creator>
  <cp:lastModifiedBy>Kevin Dong</cp:lastModifiedBy>
  <dcterms:created xsi:type="dcterms:W3CDTF">2024-10-21T11:14:54Z</dcterms:created>
  <dcterms:modified xsi:type="dcterms:W3CDTF">2025-03-08T01:53:48Z</dcterms:modified>
</cp:coreProperties>
</file>