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dark\Documents\JobApplication\Round5\"/>
    </mc:Choice>
  </mc:AlternateContent>
  <bookViews>
    <workbookView xWindow="0" yWindow="0" windowWidth="28800" windowHeight="12420" xr2:uid="{2B483EAB-E6DF-4FE6-979D-D1DB52C9E903}"/>
  </bookViews>
  <sheets>
    <sheet name="MSdeconvolution" sheetId="2" r:id="rId1"/>
    <sheet name="Sheet1" sheetId="1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2" l="1"/>
  <c r="I35" i="2" s="1"/>
  <c r="I43" i="2" s="1"/>
  <c r="I50" i="2" s="1"/>
  <c r="H27" i="2"/>
  <c r="H35" i="2" s="1"/>
  <c r="H43" i="2" s="1"/>
  <c r="H50" i="2" s="1"/>
  <c r="G27" i="2"/>
  <c r="J27" i="2" s="1"/>
  <c r="F27" i="2"/>
  <c r="F35" i="2" s="1"/>
  <c r="F43" i="2" s="1"/>
  <c r="F50" i="2" s="1"/>
  <c r="E27" i="2"/>
  <c r="E35" i="2" s="1"/>
  <c r="E43" i="2" s="1"/>
  <c r="E50" i="2" s="1"/>
  <c r="D27" i="2"/>
  <c r="D35" i="2" s="1"/>
  <c r="D43" i="2" s="1"/>
  <c r="D50" i="2" s="1"/>
  <c r="C27" i="2"/>
  <c r="C35" i="2" s="1"/>
  <c r="C43" i="2" s="1"/>
  <c r="C50" i="2" s="1"/>
  <c r="H26" i="2"/>
  <c r="H34" i="2" s="1"/>
  <c r="H42" i="2" s="1"/>
  <c r="H49" i="2" s="1"/>
  <c r="G26" i="2"/>
  <c r="G34" i="2" s="1"/>
  <c r="G42" i="2" s="1"/>
  <c r="G49" i="2" s="1"/>
  <c r="F26" i="2"/>
  <c r="F34" i="2" s="1"/>
  <c r="F42" i="2" s="1"/>
  <c r="F49" i="2" s="1"/>
  <c r="E26" i="2"/>
  <c r="E34" i="2" s="1"/>
  <c r="E42" i="2" s="1"/>
  <c r="E49" i="2" s="1"/>
  <c r="D26" i="2"/>
  <c r="D34" i="2" s="1"/>
  <c r="D42" i="2" s="1"/>
  <c r="D49" i="2" s="1"/>
  <c r="C26" i="2"/>
  <c r="C34" i="2" s="1"/>
  <c r="C42" i="2" s="1"/>
  <c r="C49" i="2" s="1"/>
  <c r="H25" i="2"/>
  <c r="H33" i="2" s="1"/>
  <c r="H41" i="2" s="1"/>
  <c r="H48" i="2" s="1"/>
  <c r="E25" i="2"/>
  <c r="E33" i="2" s="1"/>
  <c r="E41" i="2" s="1"/>
  <c r="E48" i="2" s="1"/>
  <c r="D25" i="2"/>
  <c r="D33" i="2" s="1"/>
  <c r="D41" i="2" s="1"/>
  <c r="D48" i="2" s="1"/>
  <c r="C25" i="2"/>
  <c r="C33" i="2" s="1"/>
  <c r="C41" i="2" s="1"/>
  <c r="C48" i="2" s="1"/>
  <c r="I24" i="2"/>
  <c r="H24" i="2"/>
  <c r="H32" i="2" s="1"/>
  <c r="H40" i="2" s="1"/>
  <c r="H47" i="2" s="1"/>
  <c r="G24" i="2"/>
  <c r="J24" i="2" s="1"/>
  <c r="F24" i="2"/>
  <c r="E24" i="2"/>
  <c r="E32" i="2" s="1"/>
  <c r="E40" i="2" s="1"/>
  <c r="E47" i="2" s="1"/>
  <c r="E53" i="2" s="1"/>
  <c r="D24" i="2"/>
  <c r="C24" i="2"/>
  <c r="C32" i="2" s="1"/>
  <c r="C40" i="2" s="1"/>
  <c r="C47" i="2" s="1"/>
  <c r="I23" i="2"/>
  <c r="H23" i="2"/>
  <c r="H31" i="2" s="1"/>
  <c r="H39" i="2" s="1"/>
  <c r="H46" i="2" s="1"/>
  <c r="G23" i="2"/>
  <c r="J23" i="2" s="1"/>
  <c r="F23" i="2"/>
  <c r="E23" i="2"/>
  <c r="E31" i="2" s="1"/>
  <c r="E39" i="2" s="1"/>
  <c r="E46" i="2" s="1"/>
  <c r="E51" i="2" s="1"/>
  <c r="D23" i="2"/>
  <c r="C23" i="2"/>
  <c r="I22" i="2"/>
  <c r="H22" i="2"/>
  <c r="G22" i="2"/>
  <c r="F22" i="2"/>
  <c r="E22" i="2"/>
  <c r="E30" i="2" s="1"/>
  <c r="E38" i="2" s="1"/>
  <c r="D22" i="2"/>
  <c r="C22" i="2"/>
  <c r="I21" i="2"/>
  <c r="H21" i="2"/>
  <c r="H29" i="2" s="1"/>
  <c r="H37" i="2" s="1"/>
  <c r="H45" i="2" s="1"/>
  <c r="H54" i="2" s="1"/>
  <c r="G21" i="2"/>
  <c r="J21" i="2" s="1"/>
  <c r="F21" i="2"/>
  <c r="E21" i="2"/>
  <c r="E29" i="2" s="1"/>
  <c r="E37" i="2" s="1"/>
  <c r="E45" i="2" s="1"/>
  <c r="E54" i="2" s="1"/>
  <c r="D21" i="2"/>
  <c r="C21" i="2"/>
  <c r="I20" i="2"/>
  <c r="H20" i="2"/>
  <c r="G20" i="2"/>
  <c r="F20" i="2"/>
  <c r="E20" i="2"/>
  <c r="D20" i="2"/>
  <c r="C20" i="2"/>
  <c r="B20" i="2"/>
  <c r="W19" i="2"/>
  <c r="V19" i="2"/>
  <c r="U19" i="2"/>
  <c r="T19" i="2"/>
  <c r="S19" i="2"/>
  <c r="Y18" i="2"/>
  <c r="Y17" i="2"/>
  <c r="I15" i="2"/>
  <c r="I26" i="2" s="1"/>
  <c r="I34" i="2" s="1"/>
  <c r="I42" i="2" s="1"/>
  <c r="I49" i="2" s="1"/>
  <c r="I14" i="2"/>
  <c r="I25" i="2" s="1"/>
  <c r="I33" i="2" s="1"/>
  <c r="I41" i="2" s="1"/>
  <c r="I48" i="2" s="1"/>
  <c r="G14" i="2"/>
  <c r="G25" i="2" s="1"/>
  <c r="F14" i="2"/>
  <c r="F25" i="2" s="1"/>
  <c r="F33" i="2" s="1"/>
  <c r="F41" i="2" s="1"/>
  <c r="F48" i="2" s="1"/>
  <c r="L10" i="2"/>
  <c r="L9" i="2"/>
  <c r="L8" i="2"/>
  <c r="L7" i="2"/>
  <c r="I7" i="2"/>
  <c r="H7" i="2"/>
  <c r="G7" i="2"/>
  <c r="E7" i="2"/>
  <c r="C7" i="2"/>
  <c r="I4" i="2"/>
  <c r="H4" i="2"/>
  <c r="G4" i="2"/>
  <c r="F4" i="2"/>
  <c r="E4" i="2"/>
  <c r="D4" i="2"/>
  <c r="C4" i="2"/>
  <c r="J25" i="2" l="1"/>
  <c r="G33" i="2"/>
  <c r="G41" i="2" s="1"/>
  <c r="G48" i="2" s="1"/>
  <c r="C31" i="2"/>
  <c r="C39" i="2" s="1"/>
  <c r="C46" i="2" s="1"/>
  <c r="C51" i="2" s="1"/>
  <c r="D32" i="2"/>
  <c r="D40" i="2" s="1"/>
  <c r="D47" i="2" s="1"/>
  <c r="H53" i="2"/>
  <c r="C30" i="2"/>
  <c r="C38" i="2" s="1"/>
  <c r="H51" i="2"/>
  <c r="H52" i="2" s="1"/>
  <c r="I32" i="2"/>
  <c r="I40" i="2" s="1"/>
  <c r="I47" i="2" s="1"/>
  <c r="H30" i="2"/>
  <c r="H38" i="2" s="1"/>
  <c r="E52" i="2"/>
  <c r="F32" i="2"/>
  <c r="F40" i="2" s="1"/>
  <c r="F47" i="2" s="1"/>
  <c r="G35" i="2"/>
  <c r="G43" i="2" s="1"/>
  <c r="G50" i="2" s="1"/>
  <c r="J22" i="2"/>
  <c r="J26" i="2"/>
  <c r="F29" i="2" l="1"/>
  <c r="F37" i="2" s="1"/>
  <c r="F45" i="2" s="1"/>
  <c r="F54" i="2" s="1"/>
  <c r="G31" i="2"/>
  <c r="G39" i="2" s="1"/>
  <c r="G46" i="2" s="1"/>
  <c r="I31" i="2"/>
  <c r="I39" i="2" s="1"/>
  <c r="I46" i="2" s="1"/>
  <c r="I51" i="2" s="1"/>
  <c r="C29" i="2"/>
  <c r="C37" i="2" s="1"/>
  <c r="C45" i="2" s="1"/>
  <c r="C54" i="2" s="1"/>
  <c r="D31" i="2"/>
  <c r="D39" i="2" s="1"/>
  <c r="D46" i="2" s="1"/>
  <c r="D51" i="2" s="1"/>
  <c r="D29" i="2"/>
  <c r="D37" i="2" s="1"/>
  <c r="D45" i="2" s="1"/>
  <c r="D54" i="2" s="1"/>
  <c r="F31" i="2"/>
  <c r="F39" i="2" s="1"/>
  <c r="F46" i="2" s="1"/>
  <c r="F51" i="2" s="1"/>
  <c r="I53" i="2"/>
  <c r="D53" i="2"/>
  <c r="C52" i="2"/>
  <c r="G32" i="2"/>
  <c r="C53" i="2"/>
  <c r="G30" i="2"/>
  <c r="G38" i="2" s="1"/>
  <c r="I29" i="2"/>
  <c r="I37" i="2" s="1"/>
  <c r="I45" i="2" s="1"/>
  <c r="I54" i="2" s="1"/>
  <c r="I30" i="2"/>
  <c r="I38" i="2" s="1"/>
  <c r="D52" i="2" l="1"/>
  <c r="G40" i="2"/>
  <c r="G47" i="2" s="1"/>
  <c r="G53" i="2" s="1"/>
  <c r="G29" i="2"/>
  <c r="G37" i="2" s="1"/>
  <c r="G45" i="2" s="1"/>
  <c r="G54" i="2" s="1"/>
  <c r="F52" i="2"/>
  <c r="D30" i="2"/>
  <c r="D38" i="2" s="1"/>
  <c r="F30" i="2"/>
  <c r="F38" i="2" s="1"/>
  <c r="I52" i="2"/>
  <c r="F53" i="2"/>
  <c r="G51" i="2" l="1"/>
  <c r="G52" i="2" s="1"/>
</calcChain>
</file>

<file path=xl/sharedStrings.xml><?xml version="1.0" encoding="utf-8"?>
<sst xmlns="http://schemas.openxmlformats.org/spreadsheetml/2006/main" count="25" uniqueCount="19">
  <si>
    <t>MS sens</t>
  </si>
  <si>
    <t>IG sens</t>
  </si>
  <si>
    <t>C2H4</t>
  </si>
  <si>
    <t>C2</t>
  </si>
  <si>
    <t>C2H3D</t>
  </si>
  <si>
    <t>H2+D2</t>
  </si>
  <si>
    <t>C2H6</t>
  </si>
  <si>
    <t>actual ratio</t>
  </si>
  <si>
    <t>C2H5D</t>
  </si>
  <si>
    <t>C2H4D2</t>
  </si>
  <si>
    <t>C2H3D3</t>
  </si>
  <si>
    <t>C2H2D4</t>
  </si>
  <si>
    <t>CF</t>
  </si>
  <si>
    <t>subt</t>
  </si>
  <si>
    <t>corr</t>
  </si>
  <si>
    <t>Ethane</t>
  </si>
  <si>
    <t>yield</t>
  </si>
  <si>
    <t>avg 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</si>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</sst>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MSdeconvolution!$A$39</c:f>
              <c:strCache>
                <c:ptCount val="1"/>
                <c:pt idx="0">
                  <c:v>30</c:v>
                </c:pt>
              </c:strCache>
            </c:strRef>
          </c:tx>
          <c:marker>
            <c:symbol val="diamond"/>
            <c:size val="5"/>
          </c:marker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MSdeconvolution!$B$39:$I$39</c:f>
              <c:numCache>
                <c:formatCode>General</c:formatCode>
                <c:ptCount val="8"/>
                <c:pt idx="1">
                  <c:v>1.7546226459218913E-11</c:v>
                </c:pt>
                <c:pt idx="2">
                  <c:v>3.7425987781820351E-11</c:v>
                </c:pt>
                <c:pt idx="3">
                  <c:v>5.7433808997289986E-11</c:v>
                </c:pt>
                <c:pt idx="4">
                  <c:v>1.3386473108606288E-10</c:v>
                </c:pt>
                <c:pt idx="5">
                  <c:v>3.5500451055979008E-10</c:v>
                </c:pt>
                <c:pt idx="6">
                  <c:v>1.7967715469825476E-9</c:v>
                </c:pt>
                <c:pt idx="7">
                  <c:v>1.5118971779363419E-9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36-4F1D-83DD-A69F73CD07AD}"/>
            </c:ext>
          </c:extLst>
        </c:ser>
        <c:ser>
          <c:idx val="1"/>
          <c:order val="1"/>
          <c:tx>
            <c:strRef>
              <c:f>MSdeconvolution!$A$40</c:f>
              <c:strCache>
                <c:ptCount val="1"/>
                <c:pt idx="0">
                  <c:v>31</c:v>
                </c:pt>
              </c:strCache>
            </c:strRef>
          </c:tx>
          <c:marker>
            <c:symbol val="square"/>
            <c:size val="5"/>
          </c:marker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MSdeconvolution!$B$40:$I$40</c:f>
              <c:numCache>
                <c:formatCode>General</c:formatCode>
                <c:ptCount val="8"/>
                <c:pt idx="1">
                  <c:v>3.0008860550534428E-11</c:v>
                </c:pt>
                <c:pt idx="2">
                  <c:v>9.5780010232223871E-11</c:v>
                </c:pt>
                <c:pt idx="3">
                  <c:v>1.3647084227642275E-10</c:v>
                </c:pt>
                <c:pt idx="4">
                  <c:v>3.5684319580122694E-10</c:v>
                </c:pt>
                <c:pt idx="5">
                  <c:v>5.162286573805894E-10</c:v>
                </c:pt>
                <c:pt idx="6">
                  <c:v>6.7108591451229504E-10</c:v>
                </c:pt>
                <c:pt idx="7">
                  <c:v>2.3646263144120837E-10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36-4F1D-83DD-A69F73CD07AD}"/>
            </c:ext>
          </c:extLst>
        </c:ser>
        <c:ser>
          <c:idx val="2"/>
          <c:order val="2"/>
          <c:tx>
            <c:strRef>
              <c:f>MSdeconvolution!$A$41</c:f>
              <c:strCache>
                <c:ptCount val="1"/>
                <c:pt idx="0">
                  <c:v>32</c:v>
                </c:pt>
              </c:strCache>
            </c:strRef>
          </c:tx>
          <c:marker>
            <c:symbol val="triangle"/>
            <c:size val="5"/>
          </c:marker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MSdeconvolution!$B$41:$I$41</c:f>
              <c:numCache>
                <c:formatCode>General</c:formatCode>
                <c:ptCount val="8"/>
                <c:pt idx="1">
                  <c:v>0</c:v>
                </c:pt>
                <c:pt idx="2">
                  <c:v>1.7357458563535913E-11</c:v>
                </c:pt>
                <c:pt idx="3">
                  <c:v>5.0400000000000002E-11</c:v>
                </c:pt>
                <c:pt idx="4">
                  <c:v>1.8940339425587464E-10</c:v>
                </c:pt>
                <c:pt idx="5">
                  <c:v>1.5875807291666664E-10</c:v>
                </c:pt>
                <c:pt idx="6">
                  <c:v>1.1552727272727275E-10</c:v>
                </c:pt>
                <c:pt idx="7">
                  <c:v>9.8011286681715617E-12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36-4F1D-83DD-A69F73CD07AD}"/>
            </c:ext>
          </c:extLst>
        </c:ser>
        <c:ser>
          <c:idx val="3"/>
          <c:order val="3"/>
          <c:tx>
            <c:strRef>
              <c:f>MSdeconvolution!$A$42</c:f>
              <c:strCache>
                <c:ptCount val="1"/>
                <c:pt idx="0">
                  <c:v>33</c:v>
                </c:pt>
              </c:strCache>
            </c:strRef>
          </c:tx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MSdeconvolution!$B$42:$I$42</c:f>
              <c:numCache>
                <c:formatCode>General</c:formatCode>
                <c:ptCount val="8"/>
                <c:pt idx="1">
                  <c:v>0</c:v>
                </c:pt>
                <c:pt idx="2">
                  <c:v>6.5334254143646413E-12</c:v>
                </c:pt>
                <c:pt idx="3">
                  <c:v>6.8000000000000009E-12</c:v>
                </c:pt>
                <c:pt idx="4">
                  <c:v>1.1705221932114882E-11</c:v>
                </c:pt>
                <c:pt idx="5">
                  <c:v>1.4892187500000006E-11</c:v>
                </c:pt>
                <c:pt idx="6">
                  <c:v>1.379041769041769E-11</c:v>
                </c:pt>
                <c:pt idx="7">
                  <c:v>6.8528216704288954E-12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36-4F1D-83DD-A69F73CD07AD}"/>
            </c:ext>
          </c:extLst>
        </c:ser>
        <c:ser>
          <c:idx val="4"/>
          <c:order val="4"/>
          <c:tx>
            <c:strRef>
              <c:f>MSdeconvolution!$A$43</c:f>
              <c:strCache>
                <c:ptCount val="1"/>
                <c:pt idx="0">
                  <c:v>34</c:v>
                </c:pt>
              </c:strCache>
            </c:strRef>
          </c:tx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MSdeconvolution!$B$43:$I$43</c:f>
              <c:numCache>
                <c:formatCode>General</c:formatCode>
                <c:ptCount val="8"/>
                <c:pt idx="1">
                  <c:v>0</c:v>
                </c:pt>
                <c:pt idx="2">
                  <c:v>5.4607734806629822E-12</c:v>
                </c:pt>
                <c:pt idx="3">
                  <c:v>0</c:v>
                </c:pt>
                <c:pt idx="4">
                  <c:v>3.2258485639686657E-12</c:v>
                </c:pt>
                <c:pt idx="5">
                  <c:v>3.0335937500000024E-12</c:v>
                </c:pt>
                <c:pt idx="6">
                  <c:v>2.8621621621621646E-12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536-4F1D-83DD-A69F73CD0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48736"/>
        <c:axId val="251750656"/>
      </c:scatterChart>
      <c:valAx>
        <c:axId val="25174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C2/(H2+D2)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1750656"/>
        <c:crosses val="autoZero"/>
        <c:crossBetween val="midCat"/>
      </c:valAx>
      <c:valAx>
        <c:axId val="25175065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MS Signal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1748736"/>
        <c:crosses val="autoZero"/>
        <c:crossBetween val="midCat"/>
        <c:majorUnit val="5.0000000000000024E-10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MSdeconvolution!$A$46</c:f>
              <c:strCache>
                <c:ptCount val="1"/>
                <c:pt idx="0">
                  <c:v>C2H6</c:v>
                </c:pt>
              </c:strCache>
            </c:strRef>
          </c:tx>
          <c:marker>
            <c:symbol val="diamond"/>
            <c:size val="5"/>
          </c:marker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MSdeconvolution!$B$46:$I$46</c:f>
              <c:numCache>
                <c:formatCode>General</c:formatCode>
                <c:ptCount val="8"/>
                <c:pt idx="1">
                  <c:v>2.2354996300400225E-12</c:v>
                </c:pt>
                <c:pt idx="2">
                  <c:v>4.7683062813875402E-12</c:v>
                </c:pt>
                <c:pt idx="3">
                  <c:v>7.3174285686807794E-12</c:v>
                </c:pt>
                <c:pt idx="4">
                  <c:v>1.7055208851534584E-11</c:v>
                </c:pt>
                <c:pt idx="5">
                  <c:v>4.5229807894219924E-11</c:v>
                </c:pt>
                <c:pt idx="6">
                  <c:v>2.2891999814783711E-10</c:v>
                </c:pt>
                <c:pt idx="7">
                  <c:v>1.9262521145448065E-10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1E-410E-A588-9452E8CEC552}"/>
            </c:ext>
          </c:extLst>
        </c:ser>
        <c:ser>
          <c:idx val="1"/>
          <c:order val="1"/>
          <c:tx>
            <c:strRef>
              <c:f>MSdeconvolution!$A$47</c:f>
              <c:strCache>
                <c:ptCount val="1"/>
                <c:pt idx="0">
                  <c:v>C2H5D</c:v>
                </c:pt>
              </c:strCache>
            </c:strRef>
          </c:tx>
          <c:marker>
            <c:symbol val="square"/>
            <c:size val="5"/>
          </c:marker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MSdeconvolution!$B$47:$I$47</c:f>
              <c:numCache>
                <c:formatCode>General</c:formatCode>
                <c:ptCount val="8"/>
                <c:pt idx="1">
                  <c:v>4.0403371218532277E-12</c:v>
                </c:pt>
                <c:pt idx="2">
                  <c:v>1.2895642279421514E-11</c:v>
                </c:pt>
                <c:pt idx="3">
                  <c:v>1.837418015827289E-11</c:v>
                </c:pt>
                <c:pt idx="4">
                  <c:v>4.8044703605074427E-11</c:v>
                </c:pt>
                <c:pt idx="5">
                  <c:v>6.9504065449832675E-11</c:v>
                </c:pt>
                <c:pt idx="6">
                  <c:v>9.0353758277188574E-11</c:v>
                </c:pt>
                <c:pt idx="7">
                  <c:v>3.1836888512782862E-11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1E-410E-A588-9452E8CEC552}"/>
            </c:ext>
          </c:extLst>
        </c:ser>
        <c:ser>
          <c:idx val="2"/>
          <c:order val="2"/>
          <c:tx>
            <c:strRef>
              <c:f>MSdeconvolution!$A$48</c:f>
              <c:strCache>
                <c:ptCount val="1"/>
                <c:pt idx="0">
                  <c:v>C2H4D2</c:v>
                </c:pt>
              </c:strCache>
            </c:strRef>
          </c:tx>
          <c:marker>
            <c:symbol val="triangle"/>
            <c:size val="5"/>
          </c:marker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MSdeconvolution!$B$48:$I$48</c:f>
              <c:numCache>
                <c:formatCode>General</c:formatCode>
                <c:ptCount val="8"/>
                <c:pt idx="1">
                  <c:v>0</c:v>
                </c:pt>
                <c:pt idx="2">
                  <c:v>2.4789074306041241E-12</c:v>
                </c:pt>
                <c:pt idx="3">
                  <c:v>7.1978817662230832E-12</c:v>
                </c:pt>
                <c:pt idx="4">
                  <c:v>2.704966742014131E-11</c:v>
                </c:pt>
                <c:pt idx="5">
                  <c:v>2.2673052346975983E-11</c:v>
                </c:pt>
                <c:pt idx="6">
                  <c:v>1.6499040671926941E-11</c:v>
                </c:pt>
                <c:pt idx="7">
                  <c:v>1.3997493120840955E-12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1E-410E-A588-9452E8CEC552}"/>
            </c:ext>
          </c:extLst>
        </c:ser>
        <c:ser>
          <c:idx val="3"/>
          <c:order val="3"/>
          <c:tx>
            <c:strRef>
              <c:f>MSdeconvolution!$A$49</c:f>
              <c:strCache>
                <c:ptCount val="1"/>
                <c:pt idx="0">
                  <c:v>C2H3D3</c:v>
                </c:pt>
              </c:strCache>
            </c:strRef>
          </c:tx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MSdeconvolution!$B$49:$I$49</c:f>
              <c:numCache>
                <c:formatCode>General</c:formatCode>
                <c:ptCount val="8"/>
                <c:pt idx="1">
                  <c:v>0</c:v>
                </c:pt>
                <c:pt idx="2">
                  <c:v>9.9340430615913781E-13</c:v>
                </c:pt>
                <c:pt idx="3">
                  <c:v>1.0339368483536991E-12</c:v>
                </c:pt>
                <c:pt idx="4">
                  <c:v>1.7797735696722729E-12</c:v>
                </c:pt>
                <c:pt idx="5">
                  <c:v>2.2643502071826995E-12</c:v>
                </c:pt>
                <c:pt idx="6">
                  <c:v>2.0968266182811117E-12</c:v>
                </c:pt>
                <c:pt idx="7">
                  <c:v>1.0419683588607621E-12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91E-410E-A588-9452E8CEC552}"/>
            </c:ext>
          </c:extLst>
        </c:ser>
        <c:ser>
          <c:idx val="4"/>
          <c:order val="4"/>
          <c:tx>
            <c:strRef>
              <c:f>MSdeconvolution!$A$50</c:f>
              <c:strCache>
                <c:ptCount val="1"/>
                <c:pt idx="0">
                  <c:v>C2H2D4</c:v>
                </c:pt>
              </c:strCache>
            </c:strRef>
          </c:tx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MSdeconvolution!$B$50:$I$50</c:f>
              <c:numCache>
                <c:formatCode>General</c:formatCode>
                <c:ptCount val="8"/>
                <c:pt idx="1">
                  <c:v>0</c:v>
                </c:pt>
                <c:pt idx="2">
                  <c:v>8.877072048633909E-13</c:v>
                </c:pt>
                <c:pt idx="3">
                  <c:v>0</c:v>
                </c:pt>
                <c:pt idx="4">
                  <c:v>5.2439622741603665E-13</c:v>
                </c:pt>
                <c:pt idx="5">
                  <c:v>4.9314314868387644E-13</c:v>
                </c:pt>
                <c:pt idx="6">
                  <c:v>4.6527510834056159E-13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91E-410E-A588-9452E8CEC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82656"/>
        <c:axId val="251784576"/>
      </c:scatterChart>
      <c:valAx>
        <c:axId val="25178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C2/(H2+D2)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1784576"/>
        <c:crosses val="autoZero"/>
        <c:crossBetween val="midCat"/>
      </c:valAx>
      <c:valAx>
        <c:axId val="25178457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 (Torr)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178265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MSdeconvolution!$A$51</c:f>
              <c:strCache>
                <c:ptCount val="1"/>
                <c:pt idx="0">
                  <c:v>Ethane</c:v>
                </c:pt>
              </c:strCache>
            </c:strRef>
          </c:tx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MSdeconvolution!$B$51:$I$51</c:f>
              <c:numCache>
                <c:formatCode>General</c:formatCode>
                <c:ptCount val="8"/>
                <c:pt idx="1">
                  <c:v>6.2758367518932506E-12</c:v>
                </c:pt>
                <c:pt idx="2">
                  <c:v>2.2023967502435706E-11</c:v>
                </c:pt>
                <c:pt idx="3">
                  <c:v>3.3923427341530453E-11</c:v>
                </c:pt>
                <c:pt idx="4">
                  <c:v>9.4453749673838627E-11</c:v>
                </c:pt>
                <c:pt idx="5">
                  <c:v>1.4016441904689518E-10</c:v>
                </c:pt>
                <c:pt idx="6">
                  <c:v>3.3833489882357424E-10</c:v>
                </c:pt>
                <c:pt idx="7">
                  <c:v>2.2690381763820837E-10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0F-4D82-9D2D-284EFD4AE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09152"/>
        <c:axId val="251827328"/>
      </c:scatterChart>
      <c:valAx>
        <c:axId val="25180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1827328"/>
        <c:crosses val="autoZero"/>
        <c:crossBetween val="midCat"/>
      </c:valAx>
      <c:valAx>
        <c:axId val="25182732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809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MSdeconvolution!$A$52</c:f>
              <c:strCache>
                <c:ptCount val="1"/>
                <c:pt idx="0">
                  <c:v>yield</c:v>
                </c:pt>
              </c:strCache>
            </c:strRef>
          </c:tx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MSdeconvolution!$B$52:$I$52</c:f>
              <c:numCache>
                <c:formatCode>General</c:formatCode>
                <c:ptCount val="8"/>
                <c:pt idx="1">
                  <c:v>0.82101916614765991</c:v>
                </c:pt>
                <c:pt idx="2">
                  <c:v>0.66060342967439312</c:v>
                </c:pt>
                <c:pt idx="3">
                  <c:v>0.50811507018384128</c:v>
                </c:pt>
                <c:pt idx="4">
                  <c:v>0.30280640043363316</c:v>
                </c:pt>
                <c:pt idx="5">
                  <c:v>0.26096630010409799</c:v>
                </c:pt>
                <c:pt idx="6">
                  <c:v>4.5511297620939452E-2</c:v>
                </c:pt>
                <c:pt idx="7">
                  <c:v>5.1836617008907805E-4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23-40A6-9D28-D345E1C8F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0096"/>
        <c:axId val="251862016"/>
      </c:scatterChart>
      <c:valAx>
        <c:axId val="25186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C2/(H2+D2)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1862016"/>
        <c:crosses val="autoZero"/>
        <c:crossBetween val="midCat"/>
      </c:valAx>
      <c:valAx>
        <c:axId val="25186201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Yield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1860096"/>
        <c:crosses val="autoZero"/>
        <c:crossBetween val="midCat"/>
        <c:maj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MSdeconvolution!$A$53</c:f>
              <c:strCache>
                <c:ptCount val="1"/>
                <c:pt idx="0">
                  <c:v>avg D</c:v>
                </c:pt>
              </c:strCache>
            </c:strRef>
          </c:tx>
          <c:xVal>
            <c:numRef>
              <c:f>MSdeconvolution!$B$4:$I$4</c:f>
              <c:numCache>
                <c:formatCode>General</c:formatCode>
                <c:ptCount val="8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  <c:pt idx="6">
                  <c:v>8.4550588235294127E-3</c:v>
                </c:pt>
                <c:pt idx="7">
                  <c:v>4.3289901176470587E-2</c:v>
                </c:pt>
              </c:numCache>
            </c:numRef>
          </c:xVal>
          <c:yVal>
            <c:numRef>
              <c:f>MSdeconvolution!$B$53:$I$53</c:f>
              <c:numCache>
                <c:formatCode>General</c:formatCode>
                <c:ptCount val="8"/>
                <c:pt idx="1">
                  <c:v>0.64379257803899492</c:v>
                </c:pt>
                <c:pt idx="2">
                  <c:v>1.1071801152932128</c:v>
                </c:pt>
                <c:pt idx="3">
                  <c:v>1.0574330793476308</c:v>
                </c:pt>
                <c:pt idx="4">
                  <c:v>1.1601545141663048</c:v>
                </c:pt>
                <c:pt idx="5">
                  <c:v>0.88193418986533079</c:v>
                </c:pt>
                <c:pt idx="6">
                  <c:v>0.38867826040558967</c:v>
                </c:pt>
                <c:pt idx="7">
                  <c:v>0.16642422594116169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85-4275-B7BB-D77E7DF7B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9824"/>
        <c:axId val="251872000"/>
      </c:scatterChart>
      <c:valAx>
        <c:axId val="2518698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C2/(H2+D2)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1872000"/>
        <c:crossesAt val="0"/>
        <c:crossBetween val="midCat"/>
      </c:valAx>
      <c:valAx>
        <c:axId val="251872000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 #D in ethane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1869824"/>
        <c:crossesAt val="1.0000000000000004E-6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MSdeconvolution!$S$16:$V$16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MSdeconvolution!$S$17:$V$17</c:f>
              <c:numCache>
                <c:formatCode>General</c:formatCode>
                <c:ptCount val="4"/>
                <c:pt idx="0">
                  <c:v>3.9882352941176475E-6</c:v>
                </c:pt>
                <c:pt idx="1">
                  <c:v>3.988235294117647E-5</c:v>
                </c:pt>
                <c:pt idx="2">
                  <c:v>3.9882352941176478E-4</c:v>
                </c:pt>
                <c:pt idx="3">
                  <c:v>3.9882352941176475E-3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57-48D2-9720-7C4DD256D7EB}"/>
            </c:ext>
          </c:extLst>
        </c:ser>
        <c:ser>
          <c:idx val="1"/>
          <c:order val="1"/>
          <c:xVal>
            <c:numRef>
              <c:f>MSdeconvolution!$S$16:$V$16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MSdeconvolution!$S$18:$V$18</c:f>
              <c:numCache>
                <c:formatCode>General</c:formatCode>
                <c:ptCount val="4"/>
                <c:pt idx="0">
                  <c:v>1.0175875019667807E-5</c:v>
                </c:pt>
                <c:pt idx="1">
                  <c:v>8.2163553199800427E-5</c:v>
                </c:pt>
                <c:pt idx="2">
                  <c:v>8.4578758969946458E-4</c:v>
                </c:pt>
                <c:pt idx="3">
                  <c:v>1.1130498415174148E-2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57-48D2-9720-7C4DD256D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89152"/>
        <c:axId val="251890688"/>
      </c:scatterChart>
      <c:valAx>
        <c:axId val="25188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1890688"/>
        <c:crosses val="autoZero"/>
        <c:crossBetween val="midCat"/>
      </c:valAx>
      <c:valAx>
        <c:axId val="25189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889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intercept val="0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MSdeconvolution!$S$17:$U$17</c:f>
              <c:numCache>
                <c:formatCode>General</c:formatCode>
                <c:ptCount val="3"/>
                <c:pt idx="0">
                  <c:v>3.9882352941176475E-6</c:v>
                </c:pt>
                <c:pt idx="1">
                  <c:v>3.988235294117647E-5</c:v>
                </c:pt>
                <c:pt idx="2">
                  <c:v>3.9882352941176478E-4</c:v>
                </c:pt>
              </c:numCache>
            </c:numRef>
          </c:xVal>
          <c:yVal>
            <c:numRef>
              <c:f>MSdeconvolution!$S$18:$U$18</c:f>
              <c:numCache>
                <c:formatCode>General</c:formatCode>
                <c:ptCount val="3"/>
                <c:pt idx="0">
                  <c:v>1.0175875019667807E-5</c:v>
                </c:pt>
                <c:pt idx="1">
                  <c:v>8.2163553199800427E-5</c:v>
                </c:pt>
                <c:pt idx="2">
                  <c:v>8.4578758969946458E-4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89-4CFA-A32A-F711D056D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27936"/>
        <c:axId val="251950208"/>
      </c:scatterChart>
      <c:valAx>
        <c:axId val="25192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1950208"/>
        <c:crosses val="autoZero"/>
        <c:crossBetween val="midCat"/>
      </c:valAx>
      <c:valAx>
        <c:axId val="25195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927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MSdeconvolution!$A$46</c:f>
              <c:strCache>
                <c:ptCount val="1"/>
                <c:pt idx="0">
                  <c:v>C2H6</c:v>
                </c:pt>
              </c:strCache>
            </c:strRef>
          </c:tx>
          <c:marker>
            <c:symbol val="diamond"/>
            <c:size val="5"/>
          </c:marker>
          <c:xVal>
            <c:numRef>
              <c:f>MSdeconvolution!$B$4:$G$4</c:f>
              <c:numCache>
                <c:formatCode>General</c:formatCode>
                <c:ptCount val="6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</c:numCache>
            </c:numRef>
          </c:xVal>
          <c:yVal>
            <c:numRef>
              <c:f>MSdeconvolution!$B$46:$G$46</c:f>
              <c:numCache>
                <c:formatCode>General</c:formatCode>
                <c:ptCount val="6"/>
                <c:pt idx="1">
                  <c:v>2.2354996300400225E-12</c:v>
                </c:pt>
                <c:pt idx="2">
                  <c:v>4.7683062813875402E-12</c:v>
                </c:pt>
                <c:pt idx="3">
                  <c:v>7.3174285686807794E-12</c:v>
                </c:pt>
                <c:pt idx="4">
                  <c:v>1.7055208851534584E-11</c:v>
                </c:pt>
                <c:pt idx="5">
                  <c:v>4.5229807894219924E-11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92-4EB4-8778-D375E6D338FC}"/>
            </c:ext>
          </c:extLst>
        </c:ser>
        <c:ser>
          <c:idx val="1"/>
          <c:order val="1"/>
          <c:tx>
            <c:strRef>
              <c:f>MSdeconvolution!$A$47</c:f>
              <c:strCache>
                <c:ptCount val="1"/>
                <c:pt idx="0">
                  <c:v>C2H5D</c:v>
                </c:pt>
              </c:strCache>
            </c:strRef>
          </c:tx>
          <c:marker>
            <c:symbol val="square"/>
            <c:size val="5"/>
          </c:marker>
          <c:xVal>
            <c:numRef>
              <c:f>MSdeconvolution!$B$4:$G$4</c:f>
              <c:numCache>
                <c:formatCode>General</c:formatCode>
                <c:ptCount val="6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</c:numCache>
            </c:numRef>
          </c:xVal>
          <c:yVal>
            <c:numRef>
              <c:f>MSdeconvolution!$B$47:$G$47</c:f>
              <c:numCache>
                <c:formatCode>General</c:formatCode>
                <c:ptCount val="6"/>
                <c:pt idx="1">
                  <c:v>4.0403371218532277E-12</c:v>
                </c:pt>
                <c:pt idx="2">
                  <c:v>1.2895642279421514E-11</c:v>
                </c:pt>
                <c:pt idx="3">
                  <c:v>1.837418015827289E-11</c:v>
                </c:pt>
                <c:pt idx="4">
                  <c:v>4.8044703605074427E-11</c:v>
                </c:pt>
                <c:pt idx="5">
                  <c:v>6.9504065449832675E-11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92-4EB4-8778-D375E6D338FC}"/>
            </c:ext>
          </c:extLst>
        </c:ser>
        <c:ser>
          <c:idx val="2"/>
          <c:order val="2"/>
          <c:tx>
            <c:strRef>
              <c:f>MSdeconvolution!$A$48</c:f>
              <c:strCache>
                <c:ptCount val="1"/>
                <c:pt idx="0">
                  <c:v>C2H4D2</c:v>
                </c:pt>
              </c:strCache>
            </c:strRef>
          </c:tx>
          <c:marker>
            <c:symbol val="triangle"/>
            <c:size val="5"/>
          </c:marker>
          <c:xVal>
            <c:numRef>
              <c:f>MSdeconvolution!$B$4:$G$4</c:f>
              <c:numCache>
                <c:formatCode>General</c:formatCode>
                <c:ptCount val="6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</c:numCache>
            </c:numRef>
          </c:xVal>
          <c:yVal>
            <c:numRef>
              <c:f>MSdeconvolution!$B$48:$G$48</c:f>
              <c:numCache>
                <c:formatCode>General</c:formatCode>
                <c:ptCount val="6"/>
                <c:pt idx="1">
                  <c:v>0</c:v>
                </c:pt>
                <c:pt idx="2">
                  <c:v>2.4789074306041241E-12</c:v>
                </c:pt>
                <c:pt idx="3">
                  <c:v>7.1978817662230832E-12</c:v>
                </c:pt>
                <c:pt idx="4">
                  <c:v>2.704966742014131E-11</c:v>
                </c:pt>
                <c:pt idx="5">
                  <c:v>2.2673052346975983E-11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92-4EB4-8778-D375E6D338FC}"/>
            </c:ext>
          </c:extLst>
        </c:ser>
        <c:ser>
          <c:idx val="3"/>
          <c:order val="3"/>
          <c:tx>
            <c:strRef>
              <c:f>MSdeconvolution!$A$49</c:f>
              <c:strCache>
                <c:ptCount val="1"/>
                <c:pt idx="0">
                  <c:v>C2H3D3</c:v>
                </c:pt>
              </c:strCache>
            </c:strRef>
          </c:tx>
          <c:xVal>
            <c:numRef>
              <c:f>MSdeconvolution!$B$4:$G$4</c:f>
              <c:numCache>
                <c:formatCode>General</c:formatCode>
                <c:ptCount val="6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</c:numCache>
            </c:numRef>
          </c:xVal>
          <c:yVal>
            <c:numRef>
              <c:f>MSdeconvolution!$B$49:$G$49</c:f>
              <c:numCache>
                <c:formatCode>General</c:formatCode>
                <c:ptCount val="6"/>
                <c:pt idx="1">
                  <c:v>0</c:v>
                </c:pt>
                <c:pt idx="2">
                  <c:v>9.9340430615913781E-13</c:v>
                </c:pt>
                <c:pt idx="3">
                  <c:v>1.0339368483536991E-12</c:v>
                </c:pt>
                <c:pt idx="4">
                  <c:v>1.7797735696722729E-12</c:v>
                </c:pt>
                <c:pt idx="5">
                  <c:v>2.2643502071826995E-12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92-4EB4-8778-D375E6D338FC}"/>
            </c:ext>
          </c:extLst>
        </c:ser>
        <c:ser>
          <c:idx val="4"/>
          <c:order val="4"/>
          <c:tx>
            <c:strRef>
              <c:f>MSdeconvolution!$A$50</c:f>
              <c:strCache>
                <c:ptCount val="1"/>
                <c:pt idx="0">
                  <c:v>C2H2D4</c:v>
                </c:pt>
              </c:strCache>
            </c:strRef>
          </c:tx>
          <c:xVal>
            <c:numRef>
              <c:f>MSdeconvolution!$B$4:$G$4</c:f>
              <c:numCache>
                <c:formatCode>General</c:formatCode>
                <c:ptCount val="6"/>
                <c:pt idx="1">
                  <c:v>8.4550588235294125E-6</c:v>
                </c:pt>
                <c:pt idx="2">
                  <c:v>4.2275294117647057E-5</c:v>
                </c:pt>
                <c:pt idx="3">
                  <c:v>8.4550588235294115E-5</c:v>
                </c:pt>
                <c:pt idx="4">
                  <c:v>4.2275294117647067E-4</c:v>
                </c:pt>
                <c:pt idx="5">
                  <c:v>8.4550588235294134E-4</c:v>
                </c:pt>
              </c:numCache>
            </c:numRef>
          </c:xVal>
          <c:yVal>
            <c:numRef>
              <c:f>MSdeconvolution!$B$50:$G$50</c:f>
              <c:numCache>
                <c:formatCode>General</c:formatCode>
                <c:ptCount val="6"/>
                <c:pt idx="1">
                  <c:v>0</c:v>
                </c:pt>
                <c:pt idx="2">
                  <c:v>8.877072048633909E-13</c:v>
                </c:pt>
                <c:pt idx="3">
                  <c:v>0</c:v>
                </c:pt>
                <c:pt idx="4">
                  <c:v>5.2439622741603665E-13</c:v>
                </c:pt>
                <c:pt idx="5">
                  <c:v>4.9314314868387644E-13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92-4EB4-8778-D375E6D33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16992"/>
        <c:axId val="252118912"/>
      </c:scatterChart>
      <c:valAx>
        <c:axId val="25211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C2/(H2+D2)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2118912"/>
        <c:crosses val="autoZero"/>
        <c:crossBetween val="midCat"/>
      </c:valAx>
      <c:valAx>
        <c:axId val="25211891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 (Torr)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2116992"/>
        <c:crosses val="autoZero"/>
        <c:crossBetween val="midCat"/>
        <c:majorUnit val="2.0000000000000012E-11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8153107891675966"/>
          <c:y val="0.27227872557596972"/>
          <c:w val="0.18443953206545238"/>
          <c:h val="0.39062773403324585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MSdeconvolution!$A$37</c:f>
              <c:strCache>
                <c:ptCount val="1"/>
                <c:pt idx="0">
                  <c:v>27</c:v>
                </c:pt>
              </c:strCache>
            </c:strRef>
          </c:tx>
          <c:marker>
            <c:symbol val="diamond"/>
            <c:size val="5"/>
          </c:marker>
          <c:xVal>
            <c:numRef>
              <c:f>MSdeconvolution!$C$4:$H$4</c:f>
              <c:numCache>
                <c:formatCode>General</c:formatCode>
                <c:ptCount val="6"/>
                <c:pt idx="0">
                  <c:v>8.4550588235294125E-6</c:v>
                </c:pt>
                <c:pt idx="1">
                  <c:v>4.2275294117647057E-5</c:v>
                </c:pt>
                <c:pt idx="2">
                  <c:v>8.4550588235294115E-5</c:v>
                </c:pt>
                <c:pt idx="3">
                  <c:v>4.2275294117647067E-4</c:v>
                </c:pt>
                <c:pt idx="4">
                  <c:v>8.4550588235294134E-4</c:v>
                </c:pt>
                <c:pt idx="5">
                  <c:v>8.4550588235294127E-3</c:v>
                </c:pt>
              </c:numCache>
            </c:numRef>
          </c:xVal>
          <c:yVal>
            <c:numRef>
              <c:f>MSdeconvolution!$C$37:$H$37</c:f>
              <c:numCache>
                <c:formatCode>General</c:formatCode>
                <c:ptCount val="6"/>
                <c:pt idx="0">
                  <c:v>2.2191967131360641E-11</c:v>
                </c:pt>
                <c:pt idx="1">
                  <c:v>1.8354100849344832E-10</c:v>
                </c:pt>
                <c:pt idx="2">
                  <c:v>5.326869965502439E-10</c:v>
                </c:pt>
                <c:pt idx="3">
                  <c:v>3.5275930246685727E-9</c:v>
                </c:pt>
                <c:pt idx="4">
                  <c:v>6.4385567280445147E-9</c:v>
                </c:pt>
                <c:pt idx="5">
                  <c:v>1.1509840408202128E-7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DF-4474-9B9F-2B491D809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43488"/>
        <c:axId val="252145664"/>
      </c:scatterChart>
      <c:valAx>
        <c:axId val="25214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C2/(H2+D2)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2145664"/>
        <c:crosses val="autoZero"/>
        <c:crossBetween val="midCat"/>
      </c:valAx>
      <c:valAx>
        <c:axId val="252145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MS Signal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5214348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23</xdr:row>
      <xdr:rowOff>138112</xdr:rowOff>
    </xdr:from>
    <xdr:to>
      <xdr:col>17</xdr:col>
      <xdr:colOff>123825</xdr:colOff>
      <xdr:row>38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F8026-A6E0-4E23-BCE3-F272E61A9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257174</xdr:colOff>
      <xdr:row>38</xdr:row>
      <xdr:rowOff>0</xdr:rowOff>
    </xdr:from>
    <xdr:to>
      <xdr:col>17</xdr:col>
      <xdr:colOff>95249</xdr:colOff>
      <xdr:row>52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D35FA8-CCA3-4B19-A2CC-488770BA3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409575</xdr:colOff>
      <xdr:row>67</xdr:row>
      <xdr:rowOff>95250</xdr:rowOff>
    </xdr:from>
    <xdr:to>
      <xdr:col>20</xdr:col>
      <xdr:colOff>104775</xdr:colOff>
      <xdr:row>81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8FC72-4D02-428B-A0AB-A73B73B96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428625</xdr:colOff>
      <xdr:row>67</xdr:row>
      <xdr:rowOff>85725</xdr:rowOff>
    </xdr:from>
    <xdr:to>
      <xdr:col>6</xdr:col>
      <xdr:colOff>161925</xdr:colOff>
      <xdr:row>81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0A232A-6213-4C4E-9BE8-FA019DA0B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390525</xdr:colOff>
      <xdr:row>67</xdr:row>
      <xdr:rowOff>85724</xdr:rowOff>
    </xdr:from>
    <xdr:to>
      <xdr:col>12</xdr:col>
      <xdr:colOff>314325</xdr:colOff>
      <xdr:row>82</xdr:row>
      <xdr:rowOff>28574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A8567A-0C4F-493D-B453-CF29A3B4D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38100</xdr:colOff>
      <xdr:row>22</xdr:row>
      <xdr:rowOff>100012</xdr:rowOff>
    </xdr:from>
    <xdr:to>
      <xdr:col>25</xdr:col>
      <xdr:colOff>304800</xdr:colOff>
      <xdr:row>36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3FED66-E926-4EC6-95F1-B1F5D3908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95250</xdr:colOff>
      <xdr:row>37</xdr:row>
      <xdr:rowOff>33337</xdr:rowOff>
    </xdr:from>
    <xdr:to>
      <xdr:col>25</xdr:col>
      <xdr:colOff>361950</xdr:colOff>
      <xdr:row>51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9EFECC-8E62-4764-97C1-317868F5D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219075</xdr:colOff>
      <xdr:row>52</xdr:row>
      <xdr:rowOff>123825</xdr:rowOff>
    </xdr:from>
    <xdr:to>
      <xdr:col>17</xdr:col>
      <xdr:colOff>57150</xdr:colOff>
      <xdr:row>67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1FB014C-086A-4DC9-88B7-ADDDE7D6E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304800</xdr:colOff>
      <xdr:row>9</xdr:row>
      <xdr:rowOff>104775</xdr:rowOff>
    </xdr:from>
    <xdr:to>
      <xdr:col>17</xdr:col>
      <xdr:colOff>114300</xdr:colOff>
      <xdr:row>24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AACCDA-6949-44A2-A2DD-E183A2879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edark/Documents/UCRPostdoc/data/1601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1 (3)"/>
      <sheetName val="Sheet1 (4)"/>
      <sheetName val="Sheet2 (2)"/>
      <sheetName val="Sheet2"/>
      <sheetName val="Sheet3"/>
    </sheetNames>
    <sheetDataSet>
      <sheetData sheetId="0" refreshError="1"/>
      <sheetData sheetId="1" refreshError="1"/>
      <sheetData sheetId="2" refreshError="1"/>
      <sheetData sheetId="3">
        <row r="4">
          <cell r="C4">
            <v>8.4550588235294125E-6</v>
          </cell>
          <cell r="D4">
            <v>4.2275294117647057E-5</v>
          </cell>
          <cell r="E4">
            <v>8.4550588235294115E-5</v>
          </cell>
          <cell r="F4">
            <v>4.2275294117647067E-4</v>
          </cell>
          <cell r="G4">
            <v>8.4550588235294134E-4</v>
          </cell>
          <cell r="H4">
            <v>8.4550588235294127E-3</v>
          </cell>
          <cell r="I4">
            <v>4.3289901176470587E-2</v>
          </cell>
        </row>
        <row r="16">
          <cell r="S16">
            <v>1</v>
          </cell>
          <cell r="T16">
            <v>10</v>
          </cell>
          <cell r="U16">
            <v>100</v>
          </cell>
          <cell r="V16">
            <v>1000</v>
          </cell>
        </row>
        <row r="17">
          <cell r="S17">
            <v>3.9882352941176475E-6</v>
          </cell>
          <cell r="T17">
            <v>3.988235294117647E-5</v>
          </cell>
          <cell r="U17">
            <v>3.9882352941176478E-4</v>
          </cell>
          <cell r="V17">
            <v>3.9882352941176475E-3</v>
          </cell>
        </row>
        <row r="18">
          <cell r="S18">
            <v>1.0175875019667807E-5</v>
          </cell>
          <cell r="T18">
            <v>8.2163553199800427E-5</v>
          </cell>
          <cell r="U18">
            <v>8.4578758969946458E-4</v>
          </cell>
          <cell r="V18">
            <v>1.1130498415174148E-2</v>
          </cell>
        </row>
        <row r="37">
          <cell r="A37">
            <v>27</v>
          </cell>
          <cell r="C37">
            <v>2.2191967131360641E-11</v>
          </cell>
          <cell r="D37">
            <v>1.8354100849344832E-10</v>
          </cell>
          <cell r="E37">
            <v>5.326869965502439E-10</v>
          </cell>
          <cell r="F37">
            <v>3.5275930246685727E-9</v>
          </cell>
          <cell r="G37">
            <v>6.4385567280445147E-9</v>
          </cell>
          <cell r="H37">
            <v>1.1509840408202128E-7</v>
          </cell>
        </row>
        <row r="39">
          <cell r="A39">
            <v>30</v>
          </cell>
          <cell r="C39">
            <v>1.7546226459218913E-11</v>
          </cell>
          <cell r="D39">
            <v>3.7425987781820351E-11</v>
          </cell>
          <cell r="E39">
            <v>5.7433808997289986E-11</v>
          </cell>
          <cell r="F39">
            <v>1.3386473108606288E-10</v>
          </cell>
          <cell r="G39">
            <v>3.5500451055979008E-10</v>
          </cell>
          <cell r="H39">
            <v>1.7967715469825476E-9</v>
          </cell>
          <cell r="I39">
            <v>1.5118971779363419E-9</v>
          </cell>
        </row>
        <row r="40">
          <cell r="A40">
            <v>31</v>
          </cell>
          <cell r="C40">
            <v>3.0008860550534428E-11</v>
          </cell>
          <cell r="D40">
            <v>9.5780010232223871E-11</v>
          </cell>
          <cell r="E40">
            <v>1.3647084227642275E-10</v>
          </cell>
          <cell r="F40">
            <v>3.5684319580122694E-10</v>
          </cell>
          <cell r="G40">
            <v>5.162286573805894E-10</v>
          </cell>
          <cell r="H40">
            <v>6.7108591451229504E-10</v>
          </cell>
          <cell r="I40">
            <v>2.3646263144120837E-10</v>
          </cell>
        </row>
        <row r="41">
          <cell r="A41">
            <v>32</v>
          </cell>
          <cell r="C41">
            <v>0</v>
          </cell>
          <cell r="D41">
            <v>1.7357458563535913E-11</v>
          </cell>
          <cell r="E41">
            <v>5.0400000000000002E-11</v>
          </cell>
          <cell r="F41">
            <v>1.8940339425587464E-10</v>
          </cell>
          <cell r="G41">
            <v>1.5875807291666664E-10</v>
          </cell>
          <cell r="H41">
            <v>1.1552727272727275E-10</v>
          </cell>
          <cell r="I41">
            <v>9.8011286681715617E-12</v>
          </cell>
        </row>
        <row r="42">
          <cell r="A42">
            <v>33</v>
          </cell>
          <cell r="C42">
            <v>0</v>
          </cell>
          <cell r="D42">
            <v>6.5334254143646413E-12</v>
          </cell>
          <cell r="E42">
            <v>6.8000000000000009E-12</v>
          </cell>
          <cell r="F42">
            <v>1.1705221932114882E-11</v>
          </cell>
          <cell r="G42">
            <v>1.4892187500000006E-11</v>
          </cell>
          <cell r="H42">
            <v>1.379041769041769E-11</v>
          </cell>
          <cell r="I42">
            <v>6.8528216704288954E-12</v>
          </cell>
        </row>
        <row r="43">
          <cell r="A43">
            <v>34</v>
          </cell>
          <cell r="C43">
            <v>0</v>
          </cell>
          <cell r="D43">
            <v>5.4607734806629822E-12</v>
          </cell>
          <cell r="E43">
            <v>0</v>
          </cell>
          <cell r="F43">
            <v>3.2258485639686657E-12</v>
          </cell>
          <cell r="G43">
            <v>3.0335937500000024E-12</v>
          </cell>
          <cell r="H43">
            <v>2.8621621621621646E-12</v>
          </cell>
          <cell r="I43">
            <v>0</v>
          </cell>
        </row>
        <row r="46">
          <cell r="A46" t="str">
            <v>C2H6</v>
          </cell>
          <cell r="C46">
            <v>2.2354996300400225E-12</v>
          </cell>
          <cell r="D46">
            <v>4.7683062813875402E-12</v>
          </cell>
          <cell r="E46">
            <v>7.3174285686807794E-12</v>
          </cell>
          <cell r="F46">
            <v>1.7055208851534584E-11</v>
          </cell>
          <cell r="G46">
            <v>4.5229807894219924E-11</v>
          </cell>
          <cell r="H46">
            <v>2.2891999814783711E-10</v>
          </cell>
          <cell r="I46">
            <v>1.9262521145448065E-10</v>
          </cell>
        </row>
        <row r="47">
          <cell r="A47" t="str">
            <v>C2H5D</v>
          </cell>
          <cell r="C47">
            <v>4.0403371218532277E-12</v>
          </cell>
          <cell r="D47">
            <v>1.2895642279421514E-11</v>
          </cell>
          <cell r="E47">
            <v>1.837418015827289E-11</v>
          </cell>
          <cell r="F47">
            <v>4.8044703605074427E-11</v>
          </cell>
          <cell r="G47">
            <v>6.9504065449832675E-11</v>
          </cell>
          <cell r="H47">
            <v>9.0353758277188574E-11</v>
          </cell>
          <cell r="I47">
            <v>3.1836888512782862E-11</v>
          </cell>
        </row>
        <row r="48">
          <cell r="A48" t="str">
            <v>C2H4D2</v>
          </cell>
          <cell r="C48">
            <v>0</v>
          </cell>
          <cell r="D48">
            <v>2.4789074306041241E-12</v>
          </cell>
          <cell r="E48">
            <v>7.1978817662230832E-12</v>
          </cell>
          <cell r="F48">
            <v>2.704966742014131E-11</v>
          </cell>
          <cell r="G48">
            <v>2.2673052346975983E-11</v>
          </cell>
          <cell r="H48">
            <v>1.6499040671926941E-11</v>
          </cell>
          <cell r="I48">
            <v>1.3997493120840955E-12</v>
          </cell>
        </row>
        <row r="49">
          <cell r="A49" t="str">
            <v>C2H3D3</v>
          </cell>
          <cell r="C49">
            <v>0</v>
          </cell>
          <cell r="D49">
            <v>9.9340430615913781E-13</v>
          </cell>
          <cell r="E49">
            <v>1.0339368483536991E-12</v>
          </cell>
          <cell r="F49">
            <v>1.7797735696722729E-12</v>
          </cell>
          <cell r="G49">
            <v>2.2643502071826995E-12</v>
          </cell>
          <cell r="H49">
            <v>2.0968266182811117E-12</v>
          </cell>
          <cell r="I49">
            <v>1.0419683588607621E-12</v>
          </cell>
        </row>
        <row r="50">
          <cell r="A50" t="str">
            <v>C2H2D4</v>
          </cell>
          <cell r="C50">
            <v>0</v>
          </cell>
          <cell r="D50">
            <v>8.877072048633909E-13</v>
          </cell>
          <cell r="E50">
            <v>0</v>
          </cell>
          <cell r="F50">
            <v>5.2439622741603665E-13</v>
          </cell>
          <cell r="G50">
            <v>4.9314314868387644E-13</v>
          </cell>
          <cell r="H50">
            <v>4.6527510834056159E-13</v>
          </cell>
          <cell r="I50">
            <v>0</v>
          </cell>
        </row>
        <row r="51">
          <cell r="A51" t="str">
            <v>Ethane</v>
          </cell>
          <cell r="C51">
            <v>6.2758367518932506E-12</v>
          </cell>
          <cell r="D51">
            <v>2.2023967502435706E-11</v>
          </cell>
          <cell r="E51">
            <v>3.3923427341530453E-11</v>
          </cell>
          <cell r="F51">
            <v>9.4453749673838627E-11</v>
          </cell>
          <cell r="G51">
            <v>1.4016441904689518E-10</v>
          </cell>
          <cell r="H51">
            <v>3.3833489882357424E-10</v>
          </cell>
          <cell r="I51">
            <v>2.2690381763820837E-10</v>
          </cell>
        </row>
        <row r="52">
          <cell r="A52" t="str">
            <v>yield</v>
          </cell>
          <cell r="C52">
            <v>0.82101916614765991</v>
          </cell>
          <cell r="D52">
            <v>0.66060342967439312</v>
          </cell>
          <cell r="E52">
            <v>0.50811507018384128</v>
          </cell>
          <cell r="F52">
            <v>0.30280640043363316</v>
          </cell>
          <cell r="G52">
            <v>0.26096630010409799</v>
          </cell>
          <cell r="H52">
            <v>4.5511297620939452E-2</v>
          </cell>
          <cell r="I52">
            <v>5.1836617008907805E-4</v>
          </cell>
        </row>
        <row r="53">
          <cell r="A53" t="str">
            <v>avg D</v>
          </cell>
          <cell r="C53">
            <v>0.64379257803899492</v>
          </cell>
          <cell r="D53">
            <v>1.1071801152932128</v>
          </cell>
          <cell r="E53">
            <v>1.0574330793476308</v>
          </cell>
          <cell r="F53">
            <v>1.1601545141663048</v>
          </cell>
          <cell r="G53">
            <v>0.88193418986533079</v>
          </cell>
          <cell r="H53">
            <v>0.38867826040558967</v>
          </cell>
          <cell r="I53">
            <v>0.16642422594116169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7709-2872-4346-AD2C-A7B13349DC69}">
  <dimension ref="A1:Y54"/>
  <sheetViews>
    <sheetView tabSelected="1" topLeftCell="A16" workbookViewId="0">
      <selection activeCell="X70" sqref="X70"/>
    </sheetView>
  </sheetViews>
  <sheetFormatPr defaultRowHeight="14.25" x14ac:dyDescent="0.45"/>
  <cols>
    <col min="1" max="1" width="10.3984375" customWidth="1"/>
    <col min="3" max="3" width="12" bestFit="1" customWidth="1"/>
    <col min="22" max="27" width="9.265625" bestFit="1" customWidth="1"/>
    <col min="28" max="28" width="12.73046875" bestFit="1" customWidth="1"/>
  </cols>
  <sheetData>
    <row r="1" spans="1:23" x14ac:dyDescent="0.45">
      <c r="B1" s="1">
        <v>42395</v>
      </c>
      <c r="C1" s="1">
        <v>42394</v>
      </c>
      <c r="D1" s="1">
        <v>42391</v>
      </c>
      <c r="E1" s="1">
        <v>42390</v>
      </c>
      <c r="F1" s="1">
        <v>42396</v>
      </c>
      <c r="G1" s="1">
        <v>42398</v>
      </c>
      <c r="H1" s="1">
        <v>42401</v>
      </c>
      <c r="I1" s="1">
        <v>42402</v>
      </c>
    </row>
    <row r="2" spans="1:23" x14ac:dyDescent="0.45">
      <c r="B2">
        <v>0</v>
      </c>
      <c r="C2">
        <v>1</v>
      </c>
      <c r="D2">
        <v>5</v>
      </c>
      <c r="E2">
        <v>10</v>
      </c>
      <c r="F2">
        <v>50</v>
      </c>
      <c r="G2">
        <v>100</v>
      </c>
      <c r="H2">
        <v>1000</v>
      </c>
      <c r="I2">
        <v>5120</v>
      </c>
      <c r="L2" t="s">
        <v>0</v>
      </c>
      <c r="M2" t="s">
        <v>1</v>
      </c>
      <c r="N2">
        <v>27</v>
      </c>
      <c r="O2">
        <v>29</v>
      </c>
      <c r="P2">
        <v>30</v>
      </c>
      <c r="Q2">
        <v>31</v>
      </c>
      <c r="R2">
        <v>32</v>
      </c>
      <c r="S2">
        <v>33</v>
      </c>
      <c r="T2">
        <v>34</v>
      </c>
    </row>
    <row r="3" spans="1:23" x14ac:dyDescent="0.45">
      <c r="B3">
        <v>0</v>
      </c>
      <c r="C3">
        <v>3.9882352941176475E-6</v>
      </c>
      <c r="D3">
        <v>1.9941176470588235E-5</v>
      </c>
      <c r="E3">
        <v>3.988235294117647E-5</v>
      </c>
      <c r="F3">
        <v>1.9941176470588239E-4</v>
      </c>
      <c r="G3">
        <v>3.9882352941176478E-4</v>
      </c>
      <c r="H3">
        <v>3.9882352941176475E-3</v>
      </c>
      <c r="I3">
        <v>2.0419764705882353E-2</v>
      </c>
    </row>
    <row r="4" spans="1:23" x14ac:dyDescent="0.45">
      <c r="C4">
        <f>C3*2.12</f>
        <v>8.4550588235294125E-6</v>
      </c>
      <c r="D4">
        <f t="shared" ref="D4:I4" si="0">D3*2.12</f>
        <v>4.2275294117647057E-5</v>
      </c>
      <c r="E4">
        <f t="shared" si="0"/>
        <v>8.4550588235294115E-5</v>
      </c>
      <c r="F4">
        <f t="shared" si="0"/>
        <v>4.2275294117647067E-4</v>
      </c>
      <c r="G4">
        <f t="shared" si="0"/>
        <v>8.4550588235294134E-4</v>
      </c>
      <c r="H4">
        <f t="shared" si="0"/>
        <v>8.4550588235294127E-3</v>
      </c>
      <c r="I4">
        <f t="shared" si="0"/>
        <v>4.3289901176470587E-2</v>
      </c>
      <c r="K4" t="s">
        <v>2</v>
      </c>
      <c r="L4">
        <v>4.9909999999999997</v>
      </c>
      <c r="M4">
        <v>3.25</v>
      </c>
      <c r="N4">
        <v>1</v>
      </c>
    </row>
    <row r="5" spans="1:23" x14ac:dyDescent="0.45">
      <c r="A5" t="s">
        <v>3</v>
      </c>
      <c r="C5">
        <v>6.4862106371227366E-12</v>
      </c>
      <c r="D5">
        <v>2.5687867866985187E-11</v>
      </c>
      <c r="E5">
        <v>5.0011113256318346E-11</v>
      </c>
      <c r="F5">
        <v>2.5499223619917102E-10</v>
      </c>
      <c r="G5">
        <v>4.8099766907675141E-10</v>
      </c>
      <c r="H5">
        <v>7.3818645287550027E-9</v>
      </c>
      <c r="I5">
        <v>4.3771747431522254E-7</v>
      </c>
      <c r="K5" t="s">
        <v>4</v>
      </c>
      <c r="L5">
        <v>4.9909999999999997</v>
      </c>
      <c r="M5">
        <v>3.25</v>
      </c>
      <c r="N5">
        <v>0.50600000000000001</v>
      </c>
      <c r="O5">
        <v>1</v>
      </c>
    </row>
    <row r="6" spans="1:23" x14ac:dyDescent="0.45">
      <c r="A6" t="s">
        <v>5</v>
      </c>
      <c r="C6">
        <v>6.3741060347009646E-7</v>
      </c>
      <c r="E6">
        <v>6.0867758645617849E-7</v>
      </c>
      <c r="G6">
        <v>5.6869795080306784E-7</v>
      </c>
      <c r="H6">
        <v>6.6321059968809184E-7</v>
      </c>
      <c r="I6">
        <v>6.268218351799318E-7</v>
      </c>
      <c r="K6" t="s">
        <v>6</v>
      </c>
      <c r="L6">
        <v>2.1414</v>
      </c>
      <c r="M6">
        <v>3.6659999999999999</v>
      </c>
      <c r="N6">
        <v>1.2430000000000001</v>
      </c>
      <c r="O6">
        <v>0.81</v>
      </c>
      <c r="P6">
        <v>1</v>
      </c>
    </row>
    <row r="7" spans="1:23" x14ac:dyDescent="0.45">
      <c r="A7" t="s">
        <v>7</v>
      </c>
      <c r="C7">
        <f>C5/C6</f>
        <v>1.0175875019667807E-5</v>
      </c>
      <c r="E7">
        <f t="shared" ref="E7:I7" si="1">E5/E6</f>
        <v>8.2163553199800427E-5</v>
      </c>
      <c r="G7">
        <f t="shared" si="1"/>
        <v>8.4578758969946458E-4</v>
      </c>
      <c r="H7">
        <f t="shared" si="1"/>
        <v>1.1130498415174148E-2</v>
      </c>
      <c r="I7">
        <f t="shared" si="1"/>
        <v>0.69831242268319182</v>
      </c>
      <c r="K7" t="s">
        <v>8</v>
      </c>
      <c r="L7">
        <f>2.1414*1.4/1.48</f>
        <v>2.0256486486486485</v>
      </c>
      <c r="M7">
        <v>3.6659999999999999</v>
      </c>
      <c r="N7">
        <v>0.78200000000000003</v>
      </c>
      <c r="O7">
        <v>3.1669999999999998</v>
      </c>
      <c r="P7">
        <v>0.72899999999999998</v>
      </c>
      <c r="Q7">
        <v>1</v>
      </c>
    </row>
    <row r="8" spans="1:23" x14ac:dyDescent="0.45">
      <c r="K8" t="s">
        <v>9</v>
      </c>
      <c r="L8">
        <f>2.1414*1.32/1.48</f>
        <v>1.9098972972972974</v>
      </c>
      <c r="M8">
        <v>3.6659999999999999</v>
      </c>
      <c r="N8">
        <v>0.59699999999999998</v>
      </c>
      <c r="O8">
        <v>2.016</v>
      </c>
      <c r="P8">
        <v>2.581</v>
      </c>
      <c r="Q8">
        <v>0.64200000000000002</v>
      </c>
      <c r="R8">
        <v>1</v>
      </c>
    </row>
    <row r="9" spans="1:23" x14ac:dyDescent="0.45">
      <c r="K9" t="s">
        <v>10</v>
      </c>
      <c r="L9">
        <f>2.1414*1.24/1.48</f>
        <v>1.7941459459459461</v>
      </c>
      <c r="M9">
        <v>3.6659999999999999</v>
      </c>
      <c r="N9">
        <v>0.41499999999999998</v>
      </c>
      <c r="O9">
        <v>1.073</v>
      </c>
      <c r="P9">
        <v>2.2949999999999999</v>
      </c>
      <c r="Q9">
        <v>1.7230000000000001</v>
      </c>
      <c r="R9">
        <v>0.499</v>
      </c>
      <c r="S9">
        <v>1</v>
      </c>
    </row>
    <row r="10" spans="1:23" x14ac:dyDescent="0.45">
      <c r="A10">
        <v>27</v>
      </c>
      <c r="B10">
        <v>1.153</v>
      </c>
      <c r="C10">
        <v>1.9450000000000001</v>
      </c>
      <c r="D10">
        <v>4.2880000000000003</v>
      </c>
      <c r="E10">
        <v>8.3970000000000002</v>
      </c>
      <c r="F10">
        <v>45.24</v>
      </c>
      <c r="G10">
        <v>80.69</v>
      </c>
      <c r="H10">
        <v>1356.78</v>
      </c>
      <c r="I10">
        <v>89083</v>
      </c>
      <c r="K10" t="s">
        <v>11</v>
      </c>
      <c r="L10">
        <f>2.1414*1.16/1.48</f>
        <v>1.6783945945945944</v>
      </c>
      <c r="M10">
        <v>3.6659999999999999</v>
      </c>
      <c r="N10">
        <v>0.28100000000000003</v>
      </c>
      <c r="O10">
        <v>0.627</v>
      </c>
      <c r="P10">
        <v>1.552</v>
      </c>
      <c r="Q10">
        <v>2.9129999999999998</v>
      </c>
      <c r="R10">
        <v>0.64600000000000002</v>
      </c>
      <c r="S10">
        <v>0.36499999999999999</v>
      </c>
      <c r="T10">
        <v>1</v>
      </c>
    </row>
    <row r="11" spans="1:23" x14ac:dyDescent="0.45">
      <c r="A11">
        <v>29</v>
      </c>
      <c r="B11">
        <v>1.3420000000000001</v>
      </c>
      <c r="C11">
        <v>1.784</v>
      </c>
      <c r="D11">
        <v>2.62</v>
      </c>
      <c r="E11">
        <v>3.7170000000000001</v>
      </c>
      <c r="F11">
        <v>12.35</v>
      </c>
      <c r="G11">
        <v>18.7</v>
      </c>
      <c r="H11">
        <v>118.12</v>
      </c>
      <c r="I11">
        <v>403.1</v>
      </c>
    </row>
    <row r="12" spans="1:23" x14ac:dyDescent="0.45">
      <c r="A12">
        <v>30</v>
      </c>
      <c r="B12">
        <v>0.97699999999999998</v>
      </c>
      <c r="C12">
        <v>1.44</v>
      </c>
      <c r="D12">
        <v>2.3410000000000002</v>
      </c>
      <c r="E12">
        <v>3.4870000000000001</v>
      </c>
      <c r="F12">
        <v>9.516</v>
      </c>
      <c r="G12">
        <v>12.22</v>
      </c>
      <c r="H12">
        <v>29.5</v>
      </c>
      <c r="I12">
        <v>22.21</v>
      </c>
    </row>
    <row r="13" spans="1:23" x14ac:dyDescent="0.45">
      <c r="A13">
        <v>31</v>
      </c>
      <c r="B13">
        <v>0.60599999999999998</v>
      </c>
      <c r="C13">
        <v>0.98199999999999998</v>
      </c>
      <c r="D13">
        <v>1.6910000000000001</v>
      </c>
      <c r="E13">
        <v>2.2679999999999998</v>
      </c>
      <c r="F13">
        <v>5.82</v>
      </c>
      <c r="G13">
        <v>7.3550000000000004</v>
      </c>
      <c r="H13">
        <v>9.261000000000001</v>
      </c>
      <c r="I13">
        <v>3.774</v>
      </c>
    </row>
    <row r="14" spans="1:23" x14ac:dyDescent="0.45">
      <c r="A14">
        <v>32</v>
      </c>
      <c r="B14">
        <v>0.36899999999999999</v>
      </c>
      <c r="C14">
        <v>0.39400000000000002</v>
      </c>
      <c r="D14">
        <v>0.54</v>
      </c>
      <c r="E14">
        <v>0.85699999999999998</v>
      </c>
      <c r="F14">
        <f>3.477-1.039</f>
        <v>2.4379999999999997</v>
      </c>
      <c r="G14">
        <f>3.315-1.204</f>
        <v>2.1109999999999998</v>
      </c>
      <c r="H14">
        <v>1.7390000000000003</v>
      </c>
      <c r="I14">
        <f>1.72-1.154</f>
        <v>0.56600000000000006</v>
      </c>
    </row>
    <row r="15" spans="1:23" x14ac:dyDescent="0.45">
      <c r="A15">
        <v>33</v>
      </c>
      <c r="B15">
        <v>0.36899999999999999</v>
      </c>
      <c r="C15">
        <v>0.39400000000000002</v>
      </c>
      <c r="D15">
        <v>0.42899999999999999</v>
      </c>
      <c r="E15">
        <v>0.42099999999999999</v>
      </c>
      <c r="F15">
        <v>0.51</v>
      </c>
      <c r="G15">
        <v>0.54600000000000004</v>
      </c>
      <c r="H15">
        <v>0.56599999999999995</v>
      </c>
      <c r="I15">
        <f>0.529</f>
        <v>0.52900000000000003</v>
      </c>
    </row>
    <row r="16" spans="1:23" x14ac:dyDescent="0.45">
      <c r="A16">
        <v>34</v>
      </c>
      <c r="B16">
        <v>0.36899999999999999</v>
      </c>
      <c r="C16">
        <v>0.39400000000000002</v>
      </c>
      <c r="D16">
        <v>0.41799999999999998</v>
      </c>
      <c r="E16">
        <v>0.35299999999999998</v>
      </c>
      <c r="F16">
        <v>0.41799999999999998</v>
      </c>
      <c r="G16">
        <v>0.41699999999999998</v>
      </c>
      <c r="H16">
        <v>0.44</v>
      </c>
      <c r="I16">
        <v>0.443</v>
      </c>
      <c r="S16">
        <v>1</v>
      </c>
      <c r="T16">
        <v>10</v>
      </c>
      <c r="U16">
        <v>100</v>
      </c>
      <c r="V16">
        <v>1000</v>
      </c>
      <c r="W16">
        <v>5120</v>
      </c>
    </row>
    <row r="17" spans="1:25" x14ac:dyDescent="0.45">
      <c r="A17">
        <v>35</v>
      </c>
      <c r="B17">
        <v>0.36899999999999999</v>
      </c>
      <c r="C17">
        <v>0.39400000000000002</v>
      </c>
      <c r="D17">
        <v>0.36199999999999999</v>
      </c>
      <c r="E17">
        <v>0.35299999999999998</v>
      </c>
      <c r="F17">
        <v>0.38300000000000001</v>
      </c>
      <c r="G17">
        <v>0.38400000000000001</v>
      </c>
      <c r="H17">
        <v>0.40699999999999997</v>
      </c>
      <c r="I17">
        <v>0.443</v>
      </c>
      <c r="S17">
        <v>3.9882352941176475E-6</v>
      </c>
      <c r="T17">
        <v>3.988235294117647E-5</v>
      </c>
      <c r="U17">
        <v>3.9882352941176478E-4</v>
      </c>
      <c r="V17">
        <v>3.9882352941176475E-3</v>
      </c>
      <c r="W17">
        <v>2.0419764705882353E-2</v>
      </c>
      <c r="Y17">
        <f>SQRT(14)</f>
        <v>3.7416573867739413</v>
      </c>
    </row>
    <row r="18" spans="1:25" x14ac:dyDescent="0.45">
      <c r="A18">
        <v>36</v>
      </c>
      <c r="B18">
        <v>0.36899999999999999</v>
      </c>
      <c r="C18">
        <v>0.39400000000000002</v>
      </c>
      <c r="D18">
        <v>0.36199999999999999</v>
      </c>
      <c r="E18">
        <v>0.35299999999999998</v>
      </c>
      <c r="F18">
        <v>0.38300000000000001</v>
      </c>
      <c r="G18">
        <v>0.38400000000000001</v>
      </c>
      <c r="H18">
        <v>0.40699999999999997</v>
      </c>
      <c r="I18">
        <v>0.443</v>
      </c>
      <c r="S18">
        <v>1.0175875019667807E-5</v>
      </c>
      <c r="T18">
        <v>8.2163553199800427E-5</v>
      </c>
      <c r="U18">
        <v>8.4578758969946458E-4</v>
      </c>
      <c r="V18">
        <v>1.1130498415174148E-2</v>
      </c>
      <c r="W18">
        <v>0.69831242268319182</v>
      </c>
      <c r="Y18">
        <f>SQRT(28/3)</f>
        <v>3.0550504633038935</v>
      </c>
    </row>
    <row r="19" spans="1:25" x14ac:dyDescent="0.45">
      <c r="A19">
        <v>37</v>
      </c>
      <c r="B19">
        <v>0.36899999999999999</v>
      </c>
      <c r="C19">
        <v>0.39400000000000002</v>
      </c>
      <c r="D19">
        <v>0.36199999999999999</v>
      </c>
      <c r="E19">
        <v>0.35299999999999998</v>
      </c>
      <c r="F19">
        <v>0.38300000000000001</v>
      </c>
      <c r="G19">
        <v>0.38400000000000001</v>
      </c>
      <c r="H19">
        <v>0.40699999999999997</v>
      </c>
      <c r="I19">
        <v>0.443</v>
      </c>
      <c r="S19">
        <f>S18/S17</f>
        <v>2.5514730875273259</v>
      </c>
      <c r="T19">
        <f t="shared" ref="T19:W19" si="2">T18/T17</f>
        <v>2.0601480890805419</v>
      </c>
      <c r="U19">
        <f t="shared" si="2"/>
        <v>2.1207063458541144</v>
      </c>
      <c r="V19">
        <f t="shared" si="2"/>
        <v>2.7908329359581194</v>
      </c>
      <c r="W19">
        <f t="shared" si="2"/>
        <v>34.197868229207749</v>
      </c>
    </row>
    <row r="20" spans="1:25" x14ac:dyDescent="0.45">
      <c r="A20" t="s">
        <v>12</v>
      </c>
      <c r="B20">
        <f>B19/$E19</f>
        <v>1.0453257790368273</v>
      </c>
      <c r="C20">
        <f t="shared" ref="C20:I20" si="3">C19/$E19</f>
        <v>1.1161473087818699</v>
      </c>
      <c r="D20">
        <f t="shared" si="3"/>
        <v>1.0254957507082154</v>
      </c>
      <c r="E20">
        <f t="shared" si="3"/>
        <v>1</v>
      </c>
      <c r="F20">
        <f t="shared" si="3"/>
        <v>1.0849858356940512</v>
      </c>
      <c r="G20">
        <f t="shared" si="3"/>
        <v>1.0878186968838528</v>
      </c>
      <c r="H20">
        <f t="shared" si="3"/>
        <v>1.1529745042492918</v>
      </c>
      <c r="I20">
        <f t="shared" si="3"/>
        <v>1.254957507082153</v>
      </c>
    </row>
    <row r="21" spans="1:25" x14ac:dyDescent="0.45">
      <c r="A21">
        <v>27</v>
      </c>
      <c r="C21">
        <f t="shared" ref="C21:I27" si="4">C10-C$19*$B10/$B$19</f>
        <v>0.71388346883468823</v>
      </c>
      <c r="D21">
        <f t="shared" si="4"/>
        <v>3.1568726287262878</v>
      </c>
      <c r="E21">
        <f t="shared" si="4"/>
        <v>7.2939945799457995</v>
      </c>
      <c r="F21">
        <f t="shared" si="4"/>
        <v>44.043254742547425</v>
      </c>
      <c r="G21">
        <f t="shared" si="4"/>
        <v>79.490130081300805</v>
      </c>
      <c r="H21">
        <f t="shared" si="4"/>
        <v>1355.5082628726286</v>
      </c>
      <c r="I21">
        <f t="shared" si="4"/>
        <v>89081.615775067752</v>
      </c>
      <c r="J21">
        <f>G21/G10</f>
        <v>0.98512988079440833</v>
      </c>
    </row>
    <row r="22" spans="1:25" x14ac:dyDescent="0.45">
      <c r="A22">
        <v>29</v>
      </c>
      <c r="C22">
        <f t="shared" si="4"/>
        <v>0.35107859078590753</v>
      </c>
      <c r="D22">
        <f t="shared" si="4"/>
        <v>1.3034579945799458</v>
      </c>
      <c r="E22">
        <f t="shared" si="4"/>
        <v>2.4331897018970192</v>
      </c>
      <c r="F22">
        <f t="shared" si="4"/>
        <v>10.957084010840108</v>
      </c>
      <c r="G22">
        <f t="shared" si="4"/>
        <v>17.303447154471545</v>
      </c>
      <c r="H22">
        <f t="shared" si="4"/>
        <v>116.63979945799458</v>
      </c>
      <c r="I22">
        <f t="shared" si="4"/>
        <v>401.48887262872631</v>
      </c>
      <c r="J22">
        <f t="shared" ref="J22:J27" si="5">G22/G11</f>
        <v>0.92531802965088483</v>
      </c>
    </row>
    <row r="23" spans="1:25" x14ac:dyDescent="0.45">
      <c r="A23">
        <v>30</v>
      </c>
      <c r="C23">
        <f t="shared" si="4"/>
        <v>0.39680758807588079</v>
      </c>
      <c r="D23">
        <f t="shared" si="4"/>
        <v>1.3825338753387535</v>
      </c>
      <c r="E23">
        <f t="shared" si="4"/>
        <v>2.5523631436314362</v>
      </c>
      <c r="F23">
        <f t="shared" si="4"/>
        <v>8.5019322493224934</v>
      </c>
      <c r="G23">
        <f t="shared" si="4"/>
        <v>11.203284552845529</v>
      </c>
      <c r="H23">
        <f t="shared" si="4"/>
        <v>28.422387533875337</v>
      </c>
      <c r="I23">
        <f t="shared" si="4"/>
        <v>21.037070460704609</v>
      </c>
      <c r="J23">
        <f t="shared" si="5"/>
        <v>0.91679906324431493</v>
      </c>
    </row>
    <row r="24" spans="1:25" x14ac:dyDescent="0.45">
      <c r="A24">
        <v>31</v>
      </c>
      <c r="C24">
        <f t="shared" si="4"/>
        <v>0.33494308943089424</v>
      </c>
      <c r="D24">
        <f t="shared" si="4"/>
        <v>1.0964959349593497</v>
      </c>
      <c r="E24">
        <f t="shared" si="4"/>
        <v>1.6882764227642275</v>
      </c>
      <c r="F24">
        <f t="shared" si="4"/>
        <v>5.1910081300813014</v>
      </c>
      <c r="G24">
        <f t="shared" si="4"/>
        <v>6.7243658536585373</v>
      </c>
      <c r="H24">
        <f t="shared" si="4"/>
        <v>8.5925934959349597</v>
      </c>
      <c r="I24">
        <f t="shared" si="4"/>
        <v>3.0464715447154473</v>
      </c>
      <c r="J24">
        <f t="shared" si="5"/>
        <v>0.91425776392366243</v>
      </c>
    </row>
    <row r="25" spans="1:25" x14ac:dyDescent="0.45">
      <c r="A25">
        <v>32</v>
      </c>
      <c r="C25">
        <f t="shared" si="4"/>
        <v>0</v>
      </c>
      <c r="D25">
        <f t="shared" si="4"/>
        <v>0.17800000000000005</v>
      </c>
      <c r="E25">
        <f t="shared" si="4"/>
        <v>0.504</v>
      </c>
      <c r="F25">
        <f t="shared" si="4"/>
        <v>2.0549999999999997</v>
      </c>
      <c r="G25">
        <f t="shared" si="4"/>
        <v>1.7269999999999999</v>
      </c>
      <c r="H25">
        <f t="shared" si="4"/>
        <v>1.3320000000000003</v>
      </c>
      <c r="I25">
        <f t="shared" si="4"/>
        <v>0.12300000000000005</v>
      </c>
      <c r="J25">
        <f t="shared" si="5"/>
        <v>0.81809568924680254</v>
      </c>
    </row>
    <row r="26" spans="1:25" x14ac:dyDescent="0.45">
      <c r="A26">
        <v>33</v>
      </c>
      <c r="C26">
        <f t="shared" si="4"/>
        <v>0</v>
      </c>
      <c r="D26">
        <f t="shared" si="4"/>
        <v>6.7000000000000004E-2</v>
      </c>
      <c r="E26">
        <f t="shared" si="4"/>
        <v>6.8000000000000005E-2</v>
      </c>
      <c r="F26">
        <f t="shared" si="4"/>
        <v>0.127</v>
      </c>
      <c r="G26">
        <f t="shared" si="4"/>
        <v>0.16200000000000009</v>
      </c>
      <c r="H26">
        <f t="shared" si="4"/>
        <v>0.15899999999999997</v>
      </c>
      <c r="I26">
        <f t="shared" si="4"/>
        <v>8.6000000000000021E-2</v>
      </c>
      <c r="J26">
        <f t="shared" si="5"/>
        <v>0.29670329670329687</v>
      </c>
    </row>
    <row r="27" spans="1:25" x14ac:dyDescent="0.45">
      <c r="A27">
        <v>34</v>
      </c>
      <c r="C27">
        <f t="shared" si="4"/>
        <v>0</v>
      </c>
      <c r="D27">
        <f t="shared" si="4"/>
        <v>5.5999999999999994E-2</v>
      </c>
      <c r="E27">
        <f t="shared" si="4"/>
        <v>0</v>
      </c>
      <c r="F27">
        <f t="shared" si="4"/>
        <v>3.4999999999999976E-2</v>
      </c>
      <c r="G27">
        <f t="shared" si="4"/>
        <v>3.3000000000000029E-2</v>
      </c>
      <c r="H27">
        <f t="shared" si="4"/>
        <v>3.3000000000000029E-2</v>
      </c>
      <c r="I27">
        <f t="shared" si="4"/>
        <v>0</v>
      </c>
      <c r="J27">
        <f t="shared" si="5"/>
        <v>7.9136690647482091E-2</v>
      </c>
    </row>
    <row r="28" spans="1:25" x14ac:dyDescent="0.45">
      <c r="A28" t="s">
        <v>13</v>
      </c>
    </row>
    <row r="29" spans="1:25" x14ac:dyDescent="0.45">
      <c r="A29">
        <v>27</v>
      </c>
      <c r="C29">
        <f>C21-C33*0.597-C32*0.782-C31*1.043</f>
        <v>0.24769504390243891</v>
      </c>
      <c r="D29">
        <f t="shared" ref="D29:I29" si="6">D21-D33*0.597-D32*0.782-D31*1.043</f>
        <v>1.8822052429073173</v>
      </c>
      <c r="E29">
        <f t="shared" si="6"/>
        <v>5.3268699655024392</v>
      </c>
      <c r="F29">
        <f t="shared" si="6"/>
        <v>38.273884658585366</v>
      </c>
      <c r="G29">
        <f t="shared" si="6"/>
        <v>70.03982389714146</v>
      </c>
      <c r="H29">
        <f t="shared" si="6"/>
        <v>1327.0552538635316</v>
      </c>
      <c r="I29">
        <f t="shared" si="6"/>
        <v>89059.432219911148</v>
      </c>
    </row>
    <row r="30" spans="1:25" x14ac:dyDescent="0.45">
      <c r="A30">
        <v>29</v>
      </c>
      <c r="C30">
        <f>C22-C33*2.016-C32*3.167-C31*0.762</f>
        <v>-0.85891757506775068</v>
      </c>
      <c r="D30">
        <f t="shared" ref="D30:I30" si="7">D22-D33*2.016-D32*3.167-D31*0.762</f>
        <v>-2.4585375981810298</v>
      </c>
      <c r="E30">
        <f t="shared" si="7"/>
        <v>-3.3425514975566388</v>
      </c>
      <c r="F30">
        <f t="shared" si="7"/>
        <v>-6.554202956037944</v>
      </c>
      <c r="G30">
        <f t="shared" si="7"/>
        <v>-6.905586671840652</v>
      </c>
      <c r="H30">
        <f t="shared" si="7"/>
        <v>73.66415071309703</v>
      </c>
      <c r="I30">
        <f t="shared" si="7"/>
        <v>377.38488021259946</v>
      </c>
    </row>
    <row r="31" spans="1:25" x14ac:dyDescent="0.45">
      <c r="A31">
        <v>30</v>
      </c>
      <c r="C31">
        <f>C23-C33*2.3-C32*0.6</f>
        <v>0.19584173441734426</v>
      </c>
      <c r="D31">
        <f t="shared" ref="D31:I31" si="8">D23-D33*2.3-D32*0.6</f>
        <v>0.38380191436314359</v>
      </c>
      <c r="E31">
        <f t="shared" si="8"/>
        <v>0.57433808997289981</v>
      </c>
      <c r="F31">
        <f t="shared" si="8"/>
        <v>1.4524133712737135</v>
      </c>
      <c r="G31">
        <f t="shared" si="8"/>
        <v>3.8618054406504077</v>
      </c>
      <c r="H31">
        <f t="shared" si="8"/>
        <v>20.71631783631436</v>
      </c>
      <c r="I31">
        <f t="shared" si="8"/>
        <v>18.973667133875338</v>
      </c>
    </row>
    <row r="32" spans="1:25" x14ac:dyDescent="0.45">
      <c r="A32">
        <v>31</v>
      </c>
      <c r="C32">
        <f>C24-C33*0.642</f>
        <v>0.33494308943089424</v>
      </c>
      <c r="D32">
        <f t="shared" ref="D32:I32" si="9">D24-D33*0.642</f>
        <v>0.98221993495934967</v>
      </c>
      <c r="E32">
        <f t="shared" si="9"/>
        <v>1.3647084227642274</v>
      </c>
      <c r="F32">
        <f t="shared" si="9"/>
        <v>3.8716981300813016</v>
      </c>
      <c r="G32">
        <f t="shared" si="9"/>
        <v>5.6156318536585372</v>
      </c>
      <c r="H32">
        <f t="shared" si="9"/>
        <v>7.7374494959349596</v>
      </c>
      <c r="I32">
        <f t="shared" si="9"/>
        <v>2.9675055447154475</v>
      </c>
    </row>
    <row r="33" spans="1:9" x14ac:dyDescent="0.45">
      <c r="A33">
        <v>32</v>
      </c>
      <c r="C33">
        <f>C25</f>
        <v>0</v>
      </c>
      <c r="D33">
        <f t="shared" ref="D33:I35" si="10">D25</f>
        <v>0.17800000000000005</v>
      </c>
      <c r="E33">
        <f t="shared" si="10"/>
        <v>0.504</v>
      </c>
      <c r="F33">
        <f t="shared" si="10"/>
        <v>2.0549999999999997</v>
      </c>
      <c r="G33">
        <f t="shared" si="10"/>
        <v>1.7269999999999999</v>
      </c>
      <c r="H33">
        <f t="shared" si="10"/>
        <v>1.3320000000000003</v>
      </c>
      <c r="I33">
        <f t="shared" si="10"/>
        <v>0.12300000000000005</v>
      </c>
    </row>
    <row r="34" spans="1:9" x14ac:dyDescent="0.45">
      <c r="A34">
        <v>33</v>
      </c>
      <c r="C34">
        <f>C26</f>
        <v>0</v>
      </c>
      <c r="D34">
        <f t="shared" si="10"/>
        <v>6.7000000000000004E-2</v>
      </c>
      <c r="E34">
        <f t="shared" si="10"/>
        <v>6.8000000000000005E-2</v>
      </c>
      <c r="F34">
        <f t="shared" si="10"/>
        <v>0.127</v>
      </c>
      <c r="G34">
        <f t="shared" si="10"/>
        <v>0.16200000000000009</v>
      </c>
      <c r="H34">
        <f t="shared" si="10"/>
        <v>0.15899999999999997</v>
      </c>
      <c r="I34">
        <f t="shared" si="10"/>
        <v>8.6000000000000021E-2</v>
      </c>
    </row>
    <row r="35" spans="1:9" x14ac:dyDescent="0.45">
      <c r="A35">
        <v>34</v>
      </c>
      <c r="C35">
        <f>C27</f>
        <v>0</v>
      </c>
      <c r="D35">
        <f t="shared" si="10"/>
        <v>5.5999999999999994E-2</v>
      </c>
      <c r="E35">
        <f t="shared" si="10"/>
        <v>0</v>
      </c>
      <c r="F35">
        <f t="shared" si="10"/>
        <v>3.4999999999999976E-2</v>
      </c>
      <c r="G35">
        <f t="shared" si="10"/>
        <v>3.3000000000000029E-2</v>
      </c>
      <c r="H35">
        <f t="shared" si="10"/>
        <v>3.3000000000000029E-2</v>
      </c>
      <c r="I35">
        <f t="shared" si="10"/>
        <v>0</v>
      </c>
    </row>
    <row r="36" spans="1:9" x14ac:dyDescent="0.45">
      <c r="A36" t="s">
        <v>14</v>
      </c>
    </row>
    <row r="37" spans="1:9" x14ac:dyDescent="0.45">
      <c r="A37">
        <v>27</v>
      </c>
      <c r="C37">
        <f>C29/C$20*10^-10</f>
        <v>2.2191967131360641E-11</v>
      </c>
      <c r="D37">
        <f t="shared" ref="D37:I37" si="11">D29/D$20*10^-10</f>
        <v>1.8354100849344832E-10</v>
      </c>
      <c r="E37">
        <f t="shared" si="11"/>
        <v>5.326869965502439E-10</v>
      </c>
      <c r="F37">
        <f t="shared" si="11"/>
        <v>3.5275930246685727E-9</v>
      </c>
      <c r="G37">
        <f t="shared" si="11"/>
        <v>6.4385567280445147E-9</v>
      </c>
      <c r="H37">
        <f t="shared" si="11"/>
        <v>1.1509840408202128E-7</v>
      </c>
      <c r="I37">
        <f t="shared" si="11"/>
        <v>7.096609384566284E-6</v>
      </c>
    </row>
    <row r="38" spans="1:9" x14ac:dyDescent="0.45">
      <c r="A38">
        <v>29</v>
      </c>
      <c r="C38">
        <f t="shared" ref="C38:I43" si="12">C30/C$20*10^-10</f>
        <v>-7.6953782740841622E-11</v>
      </c>
      <c r="D38">
        <f t="shared" si="12"/>
        <v>-2.3974137352428276E-10</v>
      </c>
      <c r="E38">
        <f t="shared" si="12"/>
        <v>-3.3425514975566387E-10</v>
      </c>
      <c r="F38">
        <f t="shared" si="12"/>
        <v>-6.0408189124840568E-10</v>
      </c>
      <c r="G38">
        <f t="shared" si="12"/>
        <v>-6.3481044144785155E-10</v>
      </c>
      <c r="H38">
        <f t="shared" si="12"/>
        <v>6.3890528751162777E-9</v>
      </c>
      <c r="I38">
        <f t="shared" si="12"/>
        <v>3.0071526572245507E-8</v>
      </c>
    </row>
    <row r="39" spans="1:9" x14ac:dyDescent="0.45">
      <c r="A39">
        <v>30</v>
      </c>
      <c r="C39">
        <f t="shared" si="12"/>
        <v>1.7546226459218913E-11</v>
      </c>
      <c r="D39">
        <f t="shared" si="12"/>
        <v>3.7425987781820351E-11</v>
      </c>
      <c r="E39">
        <f t="shared" si="12"/>
        <v>5.7433808997289986E-11</v>
      </c>
      <c r="F39">
        <f t="shared" si="12"/>
        <v>1.3386473108606288E-10</v>
      </c>
      <c r="G39">
        <f t="shared" si="12"/>
        <v>3.5500451055979008E-10</v>
      </c>
      <c r="H39">
        <f t="shared" si="12"/>
        <v>1.7967715469825476E-9</v>
      </c>
      <c r="I39">
        <f t="shared" si="12"/>
        <v>1.5118971779363419E-9</v>
      </c>
    </row>
    <row r="40" spans="1:9" x14ac:dyDescent="0.45">
      <c r="A40">
        <v>31</v>
      </c>
      <c r="C40">
        <f t="shared" si="12"/>
        <v>3.0008860550534428E-11</v>
      </c>
      <c r="D40">
        <f t="shared" si="12"/>
        <v>9.5780010232223871E-11</v>
      </c>
      <c r="E40">
        <f t="shared" si="12"/>
        <v>1.3647084227642275E-10</v>
      </c>
      <c r="F40">
        <f t="shared" si="12"/>
        <v>3.5684319580122694E-10</v>
      </c>
      <c r="G40">
        <f t="shared" si="12"/>
        <v>5.162286573805894E-10</v>
      </c>
      <c r="H40">
        <f t="shared" si="12"/>
        <v>6.7108591451229504E-10</v>
      </c>
      <c r="I40">
        <f t="shared" si="12"/>
        <v>2.3646263144120837E-10</v>
      </c>
    </row>
    <row r="41" spans="1:9" x14ac:dyDescent="0.45">
      <c r="A41">
        <v>32</v>
      </c>
      <c r="C41">
        <f t="shared" si="12"/>
        <v>0</v>
      </c>
      <c r="D41">
        <f t="shared" si="12"/>
        <v>1.7357458563535913E-11</v>
      </c>
      <c r="E41">
        <f t="shared" si="12"/>
        <v>5.0400000000000002E-11</v>
      </c>
      <c r="F41">
        <f t="shared" si="12"/>
        <v>1.8940339425587464E-10</v>
      </c>
      <c r="G41">
        <f t="shared" si="12"/>
        <v>1.5875807291666664E-10</v>
      </c>
      <c r="H41">
        <f t="shared" si="12"/>
        <v>1.1552727272727275E-10</v>
      </c>
      <c r="I41">
        <f t="shared" si="12"/>
        <v>9.8011286681715617E-12</v>
      </c>
    </row>
    <row r="42" spans="1:9" x14ac:dyDescent="0.45">
      <c r="A42">
        <v>33</v>
      </c>
      <c r="C42">
        <f t="shared" si="12"/>
        <v>0</v>
      </c>
      <c r="D42">
        <f t="shared" si="12"/>
        <v>6.5334254143646413E-12</v>
      </c>
      <c r="E42">
        <f t="shared" si="12"/>
        <v>6.8000000000000009E-12</v>
      </c>
      <c r="F42">
        <f t="shared" si="12"/>
        <v>1.1705221932114882E-11</v>
      </c>
      <c r="G42">
        <f t="shared" si="12"/>
        <v>1.4892187500000006E-11</v>
      </c>
      <c r="H42">
        <f t="shared" si="12"/>
        <v>1.379041769041769E-11</v>
      </c>
      <c r="I42">
        <f t="shared" si="12"/>
        <v>6.8528216704288954E-12</v>
      </c>
    </row>
    <row r="43" spans="1:9" x14ac:dyDescent="0.45">
      <c r="A43">
        <v>34</v>
      </c>
      <c r="C43">
        <f t="shared" si="12"/>
        <v>0</v>
      </c>
      <c r="D43">
        <f t="shared" si="12"/>
        <v>5.4607734806629822E-12</v>
      </c>
      <c r="E43">
        <f t="shared" si="12"/>
        <v>0</v>
      </c>
      <c r="F43">
        <f t="shared" si="12"/>
        <v>3.2258485639686657E-12</v>
      </c>
      <c r="G43">
        <f t="shared" si="12"/>
        <v>3.0335937500000024E-12</v>
      </c>
      <c r="H43">
        <f t="shared" si="12"/>
        <v>2.8621621621621646E-12</v>
      </c>
      <c r="I43">
        <f t="shared" si="12"/>
        <v>0</v>
      </c>
    </row>
    <row r="45" spans="1:9" x14ac:dyDescent="0.45">
      <c r="A45" t="s">
        <v>2</v>
      </c>
      <c r="C45">
        <f>C37/4.991/3.25</f>
        <v>1.368122135620156E-12</v>
      </c>
      <c r="D45">
        <f t="shared" ref="D45:I45" si="13">D37/4.991/3.25</f>
        <v>1.1315198649473566E-11</v>
      </c>
      <c r="E45">
        <f t="shared" si="13"/>
        <v>3.2839849979208354E-11</v>
      </c>
      <c r="F45">
        <f t="shared" si="13"/>
        <v>2.1747410105380904E-10</v>
      </c>
      <c r="G45">
        <f t="shared" si="13"/>
        <v>3.9693335561207188E-10</v>
      </c>
      <c r="H45">
        <f t="shared" si="13"/>
        <v>7.0957510646561527E-9</v>
      </c>
      <c r="I45">
        <f t="shared" si="13"/>
        <v>4.3750192713445954E-7</v>
      </c>
    </row>
    <row r="46" spans="1:9" x14ac:dyDescent="0.45">
      <c r="A46" t="s">
        <v>6</v>
      </c>
      <c r="C46">
        <f>C39/2.141/3.666</f>
        <v>2.2354996300400225E-12</v>
      </c>
      <c r="D46">
        <f t="shared" ref="D46:I46" si="14">D39/2.141/3.666</f>
        <v>4.7683062813875402E-12</v>
      </c>
      <c r="E46">
        <f t="shared" si="14"/>
        <v>7.3174285686807794E-12</v>
      </c>
      <c r="F46">
        <f t="shared" si="14"/>
        <v>1.7055208851534584E-11</v>
      </c>
      <c r="G46">
        <f t="shared" si="14"/>
        <v>4.5229807894219924E-11</v>
      </c>
      <c r="H46">
        <f t="shared" si="14"/>
        <v>2.2891999814783711E-10</v>
      </c>
      <c r="I46">
        <f t="shared" si="14"/>
        <v>1.9262521145448065E-10</v>
      </c>
    </row>
    <row r="47" spans="1:9" x14ac:dyDescent="0.45">
      <c r="A47" t="s">
        <v>8</v>
      </c>
      <c r="C47">
        <f>C40/2.026/3.666</f>
        <v>4.0403371218532277E-12</v>
      </c>
      <c r="D47">
        <f t="shared" ref="D47:I47" si="15">D40/2.026/3.666</f>
        <v>1.2895642279421514E-11</v>
      </c>
      <c r="E47">
        <f t="shared" si="15"/>
        <v>1.837418015827289E-11</v>
      </c>
      <c r="F47">
        <f t="shared" si="15"/>
        <v>4.8044703605074427E-11</v>
      </c>
      <c r="G47">
        <f t="shared" si="15"/>
        <v>6.9504065449832675E-11</v>
      </c>
      <c r="H47">
        <f t="shared" si="15"/>
        <v>9.0353758277188574E-11</v>
      </c>
      <c r="I47">
        <f t="shared" si="15"/>
        <v>3.1836888512782862E-11</v>
      </c>
    </row>
    <row r="48" spans="1:9" x14ac:dyDescent="0.45">
      <c r="A48" t="s">
        <v>9</v>
      </c>
      <c r="C48">
        <f>C41/1.91/3.666</f>
        <v>0</v>
      </c>
      <c r="D48">
        <f t="shared" ref="D48:I48" si="16">D41/1.91/3.666</f>
        <v>2.4789074306041241E-12</v>
      </c>
      <c r="E48">
        <f t="shared" si="16"/>
        <v>7.1978817662230832E-12</v>
      </c>
      <c r="F48">
        <f t="shared" si="16"/>
        <v>2.704966742014131E-11</v>
      </c>
      <c r="G48">
        <f t="shared" si="16"/>
        <v>2.2673052346975983E-11</v>
      </c>
      <c r="H48">
        <f t="shared" si="16"/>
        <v>1.6499040671926941E-11</v>
      </c>
      <c r="I48">
        <f t="shared" si="16"/>
        <v>1.3997493120840955E-12</v>
      </c>
    </row>
    <row r="49" spans="1:9" x14ac:dyDescent="0.45">
      <c r="A49" t="s">
        <v>10</v>
      </c>
      <c r="C49">
        <f>C42/1.794/3.666</f>
        <v>0</v>
      </c>
      <c r="D49">
        <f t="shared" ref="D49:I49" si="17">D42/1.794/3.666</f>
        <v>9.9340430615913781E-13</v>
      </c>
      <c r="E49">
        <f t="shared" si="17"/>
        <v>1.0339368483536991E-12</v>
      </c>
      <c r="F49">
        <f t="shared" si="17"/>
        <v>1.7797735696722729E-12</v>
      </c>
      <c r="G49">
        <f t="shared" si="17"/>
        <v>2.2643502071826995E-12</v>
      </c>
      <c r="H49">
        <f t="shared" si="17"/>
        <v>2.0968266182811117E-12</v>
      </c>
      <c r="I49">
        <f t="shared" si="17"/>
        <v>1.0419683588607621E-12</v>
      </c>
    </row>
    <row r="50" spans="1:9" x14ac:dyDescent="0.45">
      <c r="A50" t="s">
        <v>11</v>
      </c>
      <c r="C50">
        <f>C43/1.678/3.666</f>
        <v>0</v>
      </c>
      <c r="D50">
        <f t="shared" ref="D50:I50" si="18">D43/1.678/3.666</f>
        <v>8.877072048633909E-13</v>
      </c>
      <c r="E50">
        <f t="shared" si="18"/>
        <v>0</v>
      </c>
      <c r="F50">
        <f t="shared" si="18"/>
        <v>5.2439622741603665E-13</v>
      </c>
      <c r="G50">
        <f t="shared" si="18"/>
        <v>4.9314314868387644E-13</v>
      </c>
      <c r="H50">
        <f t="shared" si="18"/>
        <v>4.6527510834056159E-13</v>
      </c>
      <c r="I50">
        <f t="shared" si="18"/>
        <v>0</v>
      </c>
    </row>
    <row r="51" spans="1:9" x14ac:dyDescent="0.45">
      <c r="A51" t="s">
        <v>15</v>
      </c>
      <c r="C51">
        <f>SUM(C46:C50)</f>
        <v>6.2758367518932506E-12</v>
      </c>
      <c r="D51">
        <f t="shared" ref="D51:I51" si="19">SUM(D46:D50)</f>
        <v>2.2023967502435706E-11</v>
      </c>
      <c r="E51">
        <f t="shared" si="19"/>
        <v>3.3923427341530453E-11</v>
      </c>
      <c r="F51">
        <f t="shared" si="19"/>
        <v>9.4453749673838627E-11</v>
      </c>
      <c r="G51">
        <f t="shared" si="19"/>
        <v>1.4016441904689518E-10</v>
      </c>
      <c r="H51">
        <f t="shared" si="19"/>
        <v>3.3833489882357424E-10</v>
      </c>
      <c r="I51">
        <f t="shared" si="19"/>
        <v>2.2690381763820837E-10</v>
      </c>
    </row>
    <row r="52" spans="1:9" x14ac:dyDescent="0.45">
      <c r="A52" t="s">
        <v>16</v>
      </c>
      <c r="C52">
        <f>C51/(C45+C51)</f>
        <v>0.82101916614765991</v>
      </c>
      <c r="D52">
        <f t="shared" ref="D52:I52" si="20">D51/(D45+D51)</f>
        <v>0.66060342967439312</v>
      </c>
      <c r="E52">
        <f t="shared" si="20"/>
        <v>0.50811507018384128</v>
      </c>
      <c r="F52">
        <f t="shared" si="20"/>
        <v>0.30280640043363316</v>
      </c>
      <c r="G52">
        <f t="shared" si="20"/>
        <v>0.26096630010409799</v>
      </c>
      <c r="H52">
        <f t="shared" si="20"/>
        <v>4.5511297620939452E-2</v>
      </c>
      <c r="I52">
        <f t="shared" si="20"/>
        <v>5.1836617008907805E-4</v>
      </c>
    </row>
    <row r="53" spans="1:9" x14ac:dyDescent="0.45">
      <c r="A53" t="s">
        <v>17</v>
      </c>
      <c r="C53">
        <f>(C47+C48*2+C49*3+C50*4)/SUM(C46:C50)</f>
        <v>0.64379257803899492</v>
      </c>
      <c r="D53">
        <f t="shared" ref="D53:I53" si="21">(D47+D48*2+D49*3+D50*4)/SUM(D46:D50)</f>
        <v>1.1071801152932128</v>
      </c>
      <c r="E53">
        <f t="shared" si="21"/>
        <v>1.0574330793476308</v>
      </c>
      <c r="F53">
        <f t="shared" si="21"/>
        <v>1.1601545141663048</v>
      </c>
      <c r="G53">
        <f t="shared" si="21"/>
        <v>0.88193418986533079</v>
      </c>
      <c r="H53">
        <f t="shared" si="21"/>
        <v>0.38867826040558967</v>
      </c>
      <c r="I53">
        <f t="shared" si="21"/>
        <v>0.16642422594116169</v>
      </c>
    </row>
    <row r="54" spans="1:9" x14ac:dyDescent="0.45">
      <c r="A54" t="s">
        <v>18</v>
      </c>
      <c r="C54">
        <f>SUM(C45:C50)</f>
        <v>7.6439588875134064E-12</v>
      </c>
      <c r="D54">
        <f t="shared" ref="D54:I54" si="22">SUM(D45:D50)</f>
        <v>3.3339166151909278E-11</v>
      </c>
      <c r="E54">
        <f t="shared" si="22"/>
        <v>6.6763277320738813E-11</v>
      </c>
      <c r="F54">
        <f t="shared" si="22"/>
        <v>3.1192785072764759E-10</v>
      </c>
      <c r="G54">
        <f t="shared" si="22"/>
        <v>5.3709777465896703E-10</v>
      </c>
      <c r="H54">
        <f t="shared" si="22"/>
        <v>7.434085963479726E-9</v>
      </c>
      <c r="I54">
        <f t="shared" si="22"/>
        <v>4.3772883095209768E-7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16A3-34E2-448B-AA04-3D786678D2A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MSdeconvolution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janedark</dc:creator>
  <cp:lastModifiedBy>janedark</cp:lastModifiedBy>
  <dcterms:created xsi:type="dcterms:W3CDTF">2017-11-21T03:00:36Z</dcterms:created>
  <dcterms:modified xsi:type="dcterms:W3CDTF">2017-11-21T03:12:00Z</dcterms:modified>
</cp:coreProperties>
</file>