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rtoad\Downloads\"/>
    </mc:Choice>
  </mc:AlternateContent>
  <xr:revisionPtr revIDLastSave="0" documentId="13_ncr:1_{89798AB2-1B56-498B-BCF0-AEA70728FB2D}" xr6:coauthVersionLast="47" xr6:coauthVersionMax="47" xr10:uidLastSave="{00000000-0000-0000-0000-000000000000}"/>
  <bookViews>
    <workbookView xWindow="-120" yWindow="-120" windowWidth="20730" windowHeight="11160" xr2:uid="{0544001C-EE5B-4143-BFFE-3772AB433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C20" i="1"/>
  <c r="BN20" i="1" s="1"/>
  <c r="AU20" i="1"/>
  <c r="AO20" i="1"/>
  <c r="BS20" i="1" l="1"/>
  <c r="BC20" i="1"/>
  <c r="AP20" i="1"/>
  <c r="AX20" i="1"/>
  <c r="BF20" i="1"/>
  <c r="BO20" i="1"/>
  <c r="AQ20" i="1"/>
  <c r="AY20" i="1"/>
  <c r="BG20" i="1"/>
  <c r="BR20" i="1"/>
  <c r="AT20" i="1"/>
  <c r="BB20" i="1"/>
  <c r="BJ20" i="1"/>
  <c r="BV20" i="1"/>
  <c r="BK20" i="1"/>
  <c r="AR20" i="1"/>
  <c r="AV20" i="1"/>
  <c r="AZ20" i="1"/>
  <c r="BD20" i="1"/>
  <c r="BH20" i="1"/>
  <c r="BL20" i="1"/>
  <c r="BP20" i="1"/>
  <c r="BT20" i="1"/>
  <c r="AS20" i="1"/>
  <c r="AW20" i="1"/>
  <c r="BA20" i="1"/>
  <c r="BE20" i="1"/>
  <c r="BI20" i="1"/>
  <c r="BM20" i="1"/>
  <c r="BQ20" i="1"/>
  <c r="BU20" i="1"/>
  <c r="H20" i="1"/>
  <c r="L20" i="1"/>
  <c r="P20" i="1"/>
  <c r="T20" i="1"/>
  <c r="X20" i="1"/>
  <c r="AB20" i="1"/>
  <c r="AF20" i="1"/>
  <c r="AJ20" i="1"/>
  <c r="AN20" i="1"/>
  <c r="F20" i="1"/>
  <c r="J20" i="1"/>
  <c r="N20" i="1"/>
  <c r="R20" i="1"/>
  <c r="V20" i="1"/>
  <c r="Z20" i="1"/>
  <c r="AD20" i="1"/>
  <c r="AH20" i="1"/>
  <c r="AL20" i="1"/>
  <c r="D20" i="1"/>
  <c r="G20" i="1"/>
  <c r="K20" i="1"/>
  <c r="O20" i="1"/>
  <c r="S20" i="1"/>
  <c r="W20" i="1"/>
  <c r="AA20" i="1"/>
  <c r="AE20" i="1"/>
  <c r="AI20" i="1"/>
  <c r="AM20" i="1"/>
  <c r="E20" i="1"/>
  <c r="I20" i="1"/>
  <c r="M20" i="1"/>
  <c r="Q20" i="1"/>
  <c r="U20" i="1"/>
  <c r="Y20" i="1"/>
  <c r="AC20" i="1"/>
  <c r="AG20" i="1"/>
  <c r="AK20" i="1"/>
</calcChain>
</file>

<file path=xl/sharedStrings.xml><?xml version="1.0" encoding="utf-8"?>
<sst xmlns="http://schemas.openxmlformats.org/spreadsheetml/2006/main" count="90" uniqueCount="90">
  <si>
    <t>Historia de Usuario</t>
  </si>
  <si>
    <t>Estimado inicial</t>
  </si>
  <si>
    <t>Día 0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</si>
  <si>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</si>
  <si>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</si>
  <si>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</si>
  <si>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</si>
  <si>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</si>
  <si>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</si>
  <si>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</si>
  <si>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</si>
  <si>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</si>
  <si>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</si>
  <si>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</si>
  <si>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</si>
  <si>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</si>
  <si>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</si>
  <si>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</si>
  <si>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</si>
  <si>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</si>
  <si>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</si>
  <si>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</si>
  <si>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</si>
  <si>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</si>
  <si>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</si>
  <si>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</si>
  <si>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El usuario debe poder iniciar sesión con Facebook</t>
  </si>
  <si>
    <t>El usuario puede iniciar sesión y definir su nombre de usuario</t>
  </si>
  <si>
    <t>Pantalla de login con autenticación en firebase con cuenta de Google</t>
  </si>
  <si>
    <t>El usuario puede ver el catálogo de juegos</t>
  </si>
  <si>
    <t>Como administrador poder visualizar estadísticas sobre juegos jugados</t>
  </si>
  <si>
    <t>Usuarios pueden abrir sesión en cualquier dispositivo (juego en la nube)</t>
  </si>
  <si>
    <t>Cuenta de administrador con poder de borrar cuentas</t>
  </si>
  <si>
    <t>Los usuarios pueden ver los top scores de cierto juego</t>
  </si>
  <si>
    <t>Los puntajes por partido se guardan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</si>
  <si>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</si>
  <si>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</si>
  <si>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</si>
  <si>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</si>
  <si>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</si>
  <si>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</si>
  <si>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</si>
  <si>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</si>
  <si>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</si>
  <si>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</si>
  <si>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</si>
  <si>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</si>
  <si>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</si>
  <si>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</si>
  <si>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</si>
  <si>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</si>
  <si>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</si>
  <si>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</si>
  <si>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</si>
  <si>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</si>
  <si>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</si>
  <si>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</si>
  <si>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</si>
  <si>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</si>
  <si>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</si>
  <si>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</si>
  <si>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</si>
  <si>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</si>
  <si>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</si>
  <si>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</si>
  <si>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</si>
  <si>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</si>
  <si>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</si>
  <si>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</si>
  <si>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</si>
  <si>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</si>
  <si>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</si>
  <si>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</si>
  <si>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</si>
  <si>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Día 63</t>
  </si>
  <si>
    <t>Día 64</t>
  </si>
  <si>
    <t>Día 65</t>
  </si>
  <si>
    <t>Día 66</t>
  </si>
  <si>
    <t>Día 67</t>
  </si>
  <si>
    <t>Día 68</t>
  </si>
  <si>
    <t>Día 69</t>
  </si>
  <si>
    <t>Día 70</t>
  </si>
  <si>
    <t>Día 71</t>
  </si>
  <si>
    <t>Remaining Effort</t>
  </si>
  <si>
    <t>Trend Ideal</t>
  </si>
  <si>
    <t>El usuario debe poder abrir los juegos en el navegador</t>
  </si>
  <si>
    <t>Como usuario debo tener role de administrador para acceder al dashboard</t>
  </si>
  <si>
    <t>Hacer navbar responsivo</t>
  </si>
  <si>
    <t>Google analytics</t>
  </si>
  <si>
    <t>Frontend pantalla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</si>
</sst>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2" borderId="1" xfId="0" applyFont="1" applyFill="1" applyBorder="1" applyAlignment="1"/>
    <xf numFmtId="16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1" xfId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wrapText="1"/>
    </xf>
    <xf numFmtId="0" fontId="1" fillId="6" borderId="1" xfId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6" borderId="0" xfId="0" applyFill="1" applyBorder="1"/>
    <xf numFmtId="0" fontId="2" fillId="6" borderId="1" xfId="0" applyFont="1" applyFill="1" applyBorder="1" applyAlignment="1"/>
    <xf numFmtId="0" fontId="2" fillId="7" borderId="0" xfId="0" applyFont="1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637194300854324E-2"/>
          <c:y val="5.5306346125237708E-2"/>
          <c:w val="0.96379931307153011"/>
          <c:h val="0.918803579654114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Sheet1!$C$19:$BV$19</c:f>
              <c:numCache>
                <c:formatCode>General</c:formatCode>
                <c:ptCount val="72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41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A-43F2-882C-E1AB2002BE62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Trend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Sheet1!$C$20:$BV$20</c:f>
              <c:numCache>
                <c:formatCode>0.00</c:formatCode>
                <c:ptCount val="72"/>
                <c:pt idx="0" formatCode="General">
                  <c:v>50</c:v>
                </c:pt>
                <c:pt idx="1">
                  <c:v>49.295774647887328</c:v>
                </c:pt>
                <c:pt idx="2">
                  <c:v>48.591549295774648</c:v>
                </c:pt>
                <c:pt idx="3">
                  <c:v>47.887323943661968</c:v>
                </c:pt>
                <c:pt idx="4">
                  <c:v>47.183098591549296</c:v>
                </c:pt>
                <c:pt idx="5">
                  <c:v>46.478873239436624</c:v>
                </c:pt>
                <c:pt idx="6">
                  <c:v>45.774647887323944</c:v>
                </c:pt>
                <c:pt idx="7">
                  <c:v>45.070422535211264</c:v>
                </c:pt>
                <c:pt idx="8">
                  <c:v>44.366197183098592</c:v>
                </c:pt>
                <c:pt idx="9">
                  <c:v>43.661971830985919</c:v>
                </c:pt>
                <c:pt idx="10">
                  <c:v>42.95774647887324</c:v>
                </c:pt>
                <c:pt idx="11">
                  <c:v>42.25352112676056</c:v>
                </c:pt>
                <c:pt idx="12">
                  <c:v>41.549295774647888</c:v>
                </c:pt>
                <c:pt idx="13">
                  <c:v>40.845070422535215</c:v>
                </c:pt>
                <c:pt idx="14">
                  <c:v>40.140845070422536</c:v>
                </c:pt>
                <c:pt idx="15">
                  <c:v>39.436619718309856</c:v>
                </c:pt>
                <c:pt idx="16">
                  <c:v>38.732394366197184</c:v>
                </c:pt>
                <c:pt idx="17">
                  <c:v>38.028169014084511</c:v>
                </c:pt>
                <c:pt idx="18">
                  <c:v>37.323943661971832</c:v>
                </c:pt>
                <c:pt idx="19">
                  <c:v>36.619718309859152</c:v>
                </c:pt>
                <c:pt idx="20">
                  <c:v>35.91549295774648</c:v>
                </c:pt>
                <c:pt idx="21">
                  <c:v>35.211267605633807</c:v>
                </c:pt>
                <c:pt idx="22">
                  <c:v>34.507042253521128</c:v>
                </c:pt>
                <c:pt idx="23">
                  <c:v>33.802816901408448</c:v>
                </c:pt>
                <c:pt idx="24">
                  <c:v>33.098591549295776</c:v>
                </c:pt>
                <c:pt idx="25">
                  <c:v>32.394366197183103</c:v>
                </c:pt>
                <c:pt idx="26">
                  <c:v>31.690140845070424</c:v>
                </c:pt>
                <c:pt idx="27">
                  <c:v>30.985915492957748</c:v>
                </c:pt>
                <c:pt idx="28">
                  <c:v>30.281690140845072</c:v>
                </c:pt>
                <c:pt idx="29">
                  <c:v>29.577464788732396</c:v>
                </c:pt>
                <c:pt idx="30">
                  <c:v>28.87323943661972</c:v>
                </c:pt>
                <c:pt idx="31">
                  <c:v>28.169014084507044</c:v>
                </c:pt>
                <c:pt idx="32">
                  <c:v>27.464788732394368</c:v>
                </c:pt>
                <c:pt idx="33">
                  <c:v>26.760563380281692</c:v>
                </c:pt>
                <c:pt idx="34">
                  <c:v>26.056338028169016</c:v>
                </c:pt>
                <c:pt idx="35">
                  <c:v>25.35211267605634</c:v>
                </c:pt>
                <c:pt idx="36">
                  <c:v>24.647887323943664</c:v>
                </c:pt>
                <c:pt idx="37">
                  <c:v>23.943661971830988</c:v>
                </c:pt>
                <c:pt idx="38">
                  <c:v>23.239436619718312</c:v>
                </c:pt>
                <c:pt idx="39">
                  <c:v>22.535211267605636</c:v>
                </c:pt>
                <c:pt idx="40">
                  <c:v>21.83098591549296</c:v>
                </c:pt>
                <c:pt idx="41">
                  <c:v>21.126760563380284</c:v>
                </c:pt>
                <c:pt idx="42">
                  <c:v>20.422535211267608</c:v>
                </c:pt>
                <c:pt idx="43">
                  <c:v>19.718309859154932</c:v>
                </c:pt>
                <c:pt idx="44">
                  <c:v>19.014084507042256</c:v>
                </c:pt>
                <c:pt idx="45">
                  <c:v>18.30985915492958</c:v>
                </c:pt>
                <c:pt idx="46">
                  <c:v>17.605633802816904</c:v>
                </c:pt>
                <c:pt idx="47">
                  <c:v>16.901408450704224</c:v>
                </c:pt>
                <c:pt idx="48">
                  <c:v>16.197183098591552</c:v>
                </c:pt>
                <c:pt idx="49">
                  <c:v>15.492957746478879</c:v>
                </c:pt>
                <c:pt idx="50">
                  <c:v>14.7887323943662</c:v>
                </c:pt>
                <c:pt idx="51">
                  <c:v>14.08450704225352</c:v>
                </c:pt>
                <c:pt idx="52">
                  <c:v>13.380281690140848</c:v>
                </c:pt>
                <c:pt idx="53">
                  <c:v>12.676056338028175</c:v>
                </c:pt>
                <c:pt idx="54">
                  <c:v>11.971830985915496</c:v>
                </c:pt>
                <c:pt idx="55">
                  <c:v>11.267605633802816</c:v>
                </c:pt>
                <c:pt idx="56">
                  <c:v>10.563380281690144</c:v>
                </c:pt>
                <c:pt idx="57">
                  <c:v>9.8591549295774712</c:v>
                </c:pt>
                <c:pt idx="58">
                  <c:v>9.1549295774647916</c:v>
                </c:pt>
                <c:pt idx="59">
                  <c:v>8.4507042253521121</c:v>
                </c:pt>
                <c:pt idx="60">
                  <c:v>7.7464788732394396</c:v>
                </c:pt>
                <c:pt idx="61">
                  <c:v>7.0422535211267672</c:v>
                </c:pt>
                <c:pt idx="62">
                  <c:v>6.3380281690140876</c:v>
                </c:pt>
                <c:pt idx="63">
                  <c:v>5.6338028169014081</c:v>
                </c:pt>
                <c:pt idx="64">
                  <c:v>4.9295774647887356</c:v>
                </c:pt>
                <c:pt idx="65">
                  <c:v>4.2253521126760631</c:v>
                </c:pt>
                <c:pt idx="66">
                  <c:v>3.5211267605633836</c:v>
                </c:pt>
                <c:pt idx="67">
                  <c:v>2.816901408450704</c:v>
                </c:pt>
                <c:pt idx="68">
                  <c:v>2.1126760563380316</c:v>
                </c:pt>
                <c:pt idx="69">
                  <c:v>1.4084507042253591</c:v>
                </c:pt>
                <c:pt idx="70">
                  <c:v>0.70422535211267956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A-43F2-882C-E1AB2002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31728"/>
        <c:axId val="521133624"/>
      </c:lineChart>
      <c:catAx>
        <c:axId val="38963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133624"/>
        <c:crosses val="autoZero"/>
        <c:auto val="1"/>
        <c:lblAlgn val="ctr"/>
        <c:lblOffset val="100"/>
        <c:noMultiLvlLbl val="0"/>
      </c:catAx>
      <c:valAx>
        <c:axId val="52113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6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26039215383021"/>
          <c:y val="0.9212037017217809"/>
          <c:w val="0.28338711758766866"/>
          <c:h val="3.7429259571886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819346</xdr:colOff>
      <xdr:row>24</xdr:row>
      <xdr:rowOff>168880</xdr:rowOff>
    </xdr:from>
    <xdr:to>
      <xdr:col>21</xdr:col>
      <xdr:colOff>555625</xdr:colOff>
      <xdr:row>70</xdr:row>
      <xdr:rowOff>2096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9EFCA-55D8-4D72-B796-A80E3FB8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niagv/app-inclusiva/issues/12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doniagv/app-inclusiva/issues/1" TargetMode="External"/><Relationship Id="rId7" Type="http://schemas.openxmlformats.org/officeDocument/2006/relationships/hyperlink" Target="https://github.com/doniagv/app-inclusiva/issues/11" TargetMode="External"/><Relationship Id="rId12" Type="http://schemas.openxmlformats.org/officeDocument/2006/relationships/hyperlink" Target="https://github.com/doniagv/app-inclusiva/issues/5" TargetMode="External"/><Relationship Id="rId2" Type="http://schemas.openxmlformats.org/officeDocument/2006/relationships/hyperlink" Target="https://github.com/doniagv/app-inclusiva/issues/4" TargetMode="External"/><Relationship Id="rId1" Type="http://schemas.openxmlformats.org/officeDocument/2006/relationships/hyperlink" Target="https://github.com/doniagv/app-inclusiva/issues/2" TargetMode="External"/><Relationship Id="rId6" Type="http://schemas.openxmlformats.org/officeDocument/2006/relationships/hyperlink" Target="https://github.com/doniagv/app-inclusiva/issues/9" TargetMode="External"/><Relationship Id="rId11" Type="http://schemas.openxmlformats.org/officeDocument/2006/relationships/hyperlink" Target="https://github.com/doniagv/app-inclusiva/issues/6" TargetMode="External"/><Relationship Id="rId5" Type="http://schemas.openxmlformats.org/officeDocument/2006/relationships/hyperlink" Target="https://github.com/doniagv/app-inclusiva/issues/8" TargetMode="External"/><Relationship Id="rId10" Type="http://schemas.openxmlformats.org/officeDocument/2006/relationships/hyperlink" Target="https://github.com/doniagv/app-inclusiva/issues/14" TargetMode="External"/><Relationship Id="rId4" Type="http://schemas.openxmlformats.org/officeDocument/2006/relationships/hyperlink" Target="https://github.com/doniagv/app-inclusiva/issues/3" TargetMode="External"/><Relationship Id="rId9" Type="http://schemas.openxmlformats.org/officeDocument/2006/relationships/hyperlink" Target="https://github.com/doniagv/app-inclusiva/issues/13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2278-246E-4313-A951-9F92E3EB05C3}">
  <dimension ref="A2:BV1004"/>
  <sheetViews>
    <sheetView tabSelected="1" topLeftCell="A21" zoomScale="31" zoomScaleNormal="27" workbookViewId="0">
      <selection activeCell="BD10" sqref="BD10"/>
    </sheetView>
  </sheetViews>
  <sheetFormatPr defaultRowHeight="15" x14ac:dyDescent="0.25"/>
  <cols>
    <col min="1" max="1" width="10.7109375" style="1" bestFit="1" customWidth="1"/>
    <col min="2" max="2" width="18.28515625" style="3" customWidth="1"/>
    <col min="3" max="3" width="18.5703125" style="1" bestFit="1" customWidth="1"/>
    <col min="4" max="4" width="11.7109375" style="1" bestFit="1" customWidth="1"/>
    <col min="5" max="6" width="12.7109375" style="1" bestFit="1" customWidth="1"/>
    <col min="7" max="74" width="10.85546875" style="1" bestFit="1" customWidth="1"/>
    <col min="75" max="16384" width="9.140625" style="1"/>
  </cols>
  <sheetData>
    <row r="2" spans="1:7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74" x14ac:dyDescent="0.25">
      <c r="A3" s="2"/>
      <c r="B3" s="16" t="s">
        <v>0</v>
      </c>
      <c r="C3" s="4" t="s">
        <v>1</v>
      </c>
      <c r="D3" s="5">
        <v>44826</v>
      </c>
      <c r="E3" s="5">
        <v>44827</v>
      </c>
      <c r="F3" s="5">
        <v>44828</v>
      </c>
      <c r="G3" s="5">
        <v>44829</v>
      </c>
      <c r="H3" s="5">
        <v>44830</v>
      </c>
      <c r="I3" s="5">
        <v>44831</v>
      </c>
      <c r="J3" s="5">
        <v>44832</v>
      </c>
      <c r="K3" s="5">
        <v>44833</v>
      </c>
      <c r="L3" s="5">
        <v>44834</v>
      </c>
      <c r="M3" s="5">
        <v>44835</v>
      </c>
      <c r="N3" s="5">
        <v>44836</v>
      </c>
      <c r="O3" s="5">
        <v>44837</v>
      </c>
      <c r="P3" s="5">
        <v>44838</v>
      </c>
      <c r="Q3" s="5">
        <v>44839</v>
      </c>
      <c r="R3" s="5">
        <v>44840</v>
      </c>
      <c r="S3" s="5">
        <v>44841</v>
      </c>
      <c r="T3" s="5">
        <v>44842</v>
      </c>
      <c r="U3" s="5">
        <v>44843</v>
      </c>
      <c r="V3" s="5">
        <v>44844</v>
      </c>
      <c r="W3" s="5">
        <v>44845</v>
      </c>
      <c r="X3" s="5">
        <v>44846</v>
      </c>
      <c r="Y3" s="5">
        <v>44847</v>
      </c>
      <c r="Z3" s="5">
        <v>44848</v>
      </c>
      <c r="AA3" s="5">
        <v>44849</v>
      </c>
      <c r="AB3" s="5">
        <v>44850</v>
      </c>
      <c r="AC3" s="5">
        <v>44851</v>
      </c>
      <c r="AD3" s="5">
        <v>44852</v>
      </c>
      <c r="AE3" s="5">
        <v>44853</v>
      </c>
      <c r="AF3" s="5">
        <v>44854</v>
      </c>
      <c r="AG3" s="5">
        <v>44855</v>
      </c>
      <c r="AH3" s="5">
        <v>44856</v>
      </c>
      <c r="AI3" s="5">
        <v>44857</v>
      </c>
      <c r="AJ3" s="5">
        <v>44858</v>
      </c>
      <c r="AK3" s="5">
        <v>44859</v>
      </c>
      <c r="AL3" s="5">
        <v>44860</v>
      </c>
      <c r="AM3" s="5">
        <v>44861</v>
      </c>
      <c r="AN3" s="5">
        <v>44862</v>
      </c>
      <c r="AO3" s="5">
        <v>44863</v>
      </c>
      <c r="AP3" s="5">
        <v>44864</v>
      </c>
      <c r="AQ3" s="5">
        <v>44865</v>
      </c>
      <c r="AR3" s="5">
        <v>44866</v>
      </c>
      <c r="AS3" s="5">
        <v>44867</v>
      </c>
      <c r="AT3" s="5">
        <v>44868</v>
      </c>
      <c r="AU3" s="5">
        <v>44869</v>
      </c>
      <c r="AV3" s="5">
        <v>44870</v>
      </c>
      <c r="AW3" s="5">
        <v>44871</v>
      </c>
      <c r="AX3" s="5">
        <v>44872</v>
      </c>
      <c r="AY3" s="5">
        <v>44873</v>
      </c>
      <c r="AZ3" s="5">
        <v>44874</v>
      </c>
      <c r="BA3" s="5">
        <v>44875</v>
      </c>
      <c r="BB3" s="5">
        <v>44876</v>
      </c>
      <c r="BC3" s="5">
        <v>44877</v>
      </c>
      <c r="BD3" s="5">
        <v>44878</v>
      </c>
      <c r="BE3" s="5">
        <v>44879</v>
      </c>
      <c r="BF3" s="5">
        <v>44880</v>
      </c>
      <c r="BG3" s="5">
        <v>44881</v>
      </c>
      <c r="BH3" s="5">
        <v>44882</v>
      </c>
      <c r="BI3" s="5">
        <v>44883</v>
      </c>
      <c r="BJ3" s="5">
        <v>44884</v>
      </c>
      <c r="BK3" s="5">
        <v>44885</v>
      </c>
      <c r="BL3" s="5">
        <v>44886</v>
      </c>
      <c r="BM3" s="5">
        <v>44887</v>
      </c>
      <c r="BN3" s="5">
        <v>44888</v>
      </c>
      <c r="BO3" s="5">
        <v>44889</v>
      </c>
      <c r="BP3" s="5">
        <v>44890</v>
      </c>
      <c r="BQ3" s="5">
        <v>44891</v>
      </c>
      <c r="BR3" s="5">
        <v>44892</v>
      </c>
      <c r="BS3" s="5">
        <v>44893</v>
      </c>
      <c r="BT3" s="5">
        <v>44894</v>
      </c>
      <c r="BU3" s="5">
        <v>44895</v>
      </c>
      <c r="BV3" s="5">
        <v>44896</v>
      </c>
    </row>
    <row r="4" spans="1:74" x14ac:dyDescent="0.25">
      <c r="A4" s="2"/>
      <c r="B4" s="16"/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6" t="s">
        <v>25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6" t="s">
        <v>44</v>
      </c>
      <c r="AK4" s="6" t="s">
        <v>45</v>
      </c>
      <c r="AL4" s="6" t="s">
        <v>46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6" t="s">
        <v>56</v>
      </c>
      <c r="AW4" s="6" t="s">
        <v>57</v>
      </c>
      <c r="AX4" s="6" t="s">
        <v>58</v>
      </c>
      <c r="AY4" s="6" t="s">
        <v>59</v>
      </c>
      <c r="AZ4" s="6" t="s">
        <v>60</v>
      </c>
      <c r="BA4" s="6" t="s">
        <v>61</v>
      </c>
      <c r="BB4" s="6" t="s">
        <v>62</v>
      </c>
      <c r="BC4" s="6" t="s">
        <v>63</v>
      </c>
      <c r="BD4" s="6" t="s">
        <v>64</v>
      </c>
      <c r="BE4" s="6" t="s">
        <v>65</v>
      </c>
      <c r="BF4" s="6" t="s">
        <v>66</v>
      </c>
      <c r="BG4" s="6" t="s">
        <v>67</v>
      </c>
      <c r="BH4" s="6" t="s">
        <v>68</v>
      </c>
      <c r="BI4" s="6" t="s">
        <v>69</v>
      </c>
      <c r="BJ4" s="6" t="s">
        <v>70</v>
      </c>
      <c r="BK4" s="6" t="s">
        <v>71</v>
      </c>
      <c r="BL4" s="6" t="s">
        <v>72</v>
      </c>
      <c r="BM4" s="6" t="s">
        <v>73</v>
      </c>
      <c r="BN4" s="6" t="s">
        <v>74</v>
      </c>
      <c r="BO4" s="6" t="s">
        <v>75</v>
      </c>
      <c r="BP4" s="6" t="s">
        <v>76</v>
      </c>
      <c r="BQ4" s="6" t="s">
        <v>77</v>
      </c>
      <c r="BR4" s="6" t="s">
        <v>78</v>
      </c>
      <c r="BS4" s="6" t="s">
        <v>79</v>
      </c>
      <c r="BT4" s="6" t="s">
        <v>80</v>
      </c>
      <c r="BU4" s="6" t="s">
        <v>81</v>
      </c>
      <c r="BV4" s="6" t="s">
        <v>82</v>
      </c>
    </row>
    <row r="5" spans="1:74" s="21" customFormat="1" ht="60" x14ac:dyDescent="0.25">
      <c r="A5" s="17">
        <v>1</v>
      </c>
      <c r="B5" s="18" t="s">
        <v>28</v>
      </c>
      <c r="C5" s="19">
        <v>3</v>
      </c>
      <c r="D5" s="19"/>
      <c r="E5" s="19"/>
      <c r="F5" s="19">
        <v>1</v>
      </c>
      <c r="G5" s="19"/>
      <c r="H5" s="19">
        <v>1</v>
      </c>
      <c r="I5" s="19"/>
      <c r="J5" s="19">
        <v>1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74" s="21" customFormat="1" ht="60" x14ac:dyDescent="0.25">
      <c r="A6" s="17">
        <v>2</v>
      </c>
      <c r="B6" s="18" t="s">
        <v>27</v>
      </c>
      <c r="C6" s="19">
        <v>3</v>
      </c>
      <c r="D6" s="19"/>
      <c r="E6" s="19">
        <v>1</v>
      </c>
      <c r="F6" s="19"/>
      <c r="G6" s="19"/>
      <c r="H6" s="19"/>
      <c r="I6" s="19">
        <v>1</v>
      </c>
      <c r="J6" s="19">
        <v>1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74" s="21" customFormat="1" ht="60" x14ac:dyDescent="0.25">
      <c r="A7" s="17">
        <v>3</v>
      </c>
      <c r="B7" s="18" t="s">
        <v>26</v>
      </c>
      <c r="C7" s="19">
        <v>3</v>
      </c>
      <c r="D7" s="19"/>
      <c r="E7" s="19"/>
      <c r="F7" s="19">
        <v>1</v>
      </c>
      <c r="G7" s="19">
        <v>1</v>
      </c>
      <c r="H7" s="22"/>
      <c r="I7" s="19"/>
      <c r="J7" s="19">
        <v>1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74" s="21" customFormat="1" ht="45" x14ac:dyDescent="0.25">
      <c r="A8" s="17">
        <v>4</v>
      </c>
      <c r="B8" s="18" t="s">
        <v>29</v>
      </c>
      <c r="C8" s="19">
        <v>5</v>
      </c>
      <c r="D8" s="19"/>
      <c r="E8" s="19"/>
      <c r="F8" s="19"/>
      <c r="G8" s="19"/>
      <c r="H8" s="19"/>
      <c r="I8" s="19"/>
      <c r="J8" s="19"/>
      <c r="K8" s="19"/>
      <c r="L8" s="19"/>
      <c r="M8" s="19">
        <v>1</v>
      </c>
      <c r="N8" s="19">
        <v>2</v>
      </c>
      <c r="O8" s="19"/>
      <c r="P8" s="19">
        <v>-1</v>
      </c>
      <c r="Q8" s="19"/>
      <c r="R8" s="19"/>
      <c r="S8" s="19"/>
      <c r="T8" s="19">
        <v>1</v>
      </c>
      <c r="U8" s="19">
        <v>2</v>
      </c>
      <c r="V8" s="20"/>
      <c r="W8" s="19"/>
      <c r="X8" s="19"/>
      <c r="Y8" s="19"/>
      <c r="Z8" s="19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1:74" s="27" customFormat="1" ht="30" x14ac:dyDescent="0.25">
      <c r="A9" s="23"/>
      <c r="B9" s="24" t="s">
        <v>34</v>
      </c>
      <c r="C9" s="15">
        <v>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6"/>
      <c r="W9" s="25"/>
      <c r="X9" s="25"/>
      <c r="Y9" s="25"/>
      <c r="Z9" s="25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60" x14ac:dyDescent="0.25">
      <c r="A10" s="2">
        <v>6</v>
      </c>
      <c r="B10" s="7" t="s">
        <v>33</v>
      </c>
      <c r="C10" s="15">
        <v>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s="21" customFormat="1" ht="60" x14ac:dyDescent="0.25">
      <c r="A11" s="17">
        <v>7</v>
      </c>
      <c r="B11" s="18" t="s">
        <v>32</v>
      </c>
      <c r="C11" s="19">
        <v>3</v>
      </c>
      <c r="D11" s="19"/>
      <c r="E11" s="19"/>
      <c r="F11" s="19"/>
      <c r="G11" s="19"/>
      <c r="H11" s="19"/>
      <c r="I11" s="19"/>
      <c r="J11" s="19"/>
      <c r="K11" s="19"/>
      <c r="L11" s="19">
        <v>1</v>
      </c>
      <c r="M11" s="19"/>
      <c r="N11" s="19"/>
      <c r="O11" s="19"/>
      <c r="P11" s="19"/>
      <c r="Q11" s="19"/>
      <c r="R11" s="19"/>
      <c r="S11" s="19">
        <v>1</v>
      </c>
      <c r="T11" s="19"/>
      <c r="U11" s="19"/>
      <c r="V11" s="19"/>
      <c r="W11" s="19"/>
      <c r="X11" s="19"/>
      <c r="Y11" s="19"/>
      <c r="Z11" s="19"/>
      <c r="AA11" s="20"/>
      <c r="AB11" s="20"/>
      <c r="AC11" s="20">
        <v>1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1:74" s="21" customFormat="1" ht="75" x14ac:dyDescent="0.25">
      <c r="A12" s="17">
        <v>8</v>
      </c>
      <c r="B12" s="18" t="s">
        <v>31</v>
      </c>
      <c r="C12" s="19">
        <v>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>
        <v>1</v>
      </c>
      <c r="AB12" s="20"/>
      <c r="AC12" s="20">
        <v>2</v>
      </c>
      <c r="AD12" s="20">
        <v>1</v>
      </c>
      <c r="AE12" s="20">
        <v>1</v>
      </c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1:74" s="21" customFormat="1" ht="75" x14ac:dyDescent="0.25">
      <c r="A13" s="17">
        <v>9</v>
      </c>
      <c r="B13" s="18" t="s">
        <v>30</v>
      </c>
      <c r="C13" s="19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20"/>
      <c r="AE13" s="20"/>
      <c r="AF13" s="20"/>
      <c r="AG13" s="20"/>
      <c r="AH13" s="20"/>
      <c r="AI13" s="20"/>
      <c r="AJ13" s="20">
        <v>2</v>
      </c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1:74" s="21" customFormat="1" ht="60" x14ac:dyDescent="0.25">
      <c r="A14" s="17">
        <v>10</v>
      </c>
      <c r="B14" s="18" t="s">
        <v>85</v>
      </c>
      <c r="C14" s="19">
        <v>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>
        <v>1</v>
      </c>
      <c r="AM14" s="20">
        <v>1</v>
      </c>
      <c r="AN14" s="20"/>
      <c r="AO14" s="20">
        <v>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1:74" s="21" customFormat="1" ht="75" x14ac:dyDescent="0.25">
      <c r="A15" s="17">
        <v>11</v>
      </c>
      <c r="B15" s="18" t="s">
        <v>86</v>
      </c>
      <c r="C15" s="19">
        <v>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>
        <v>2</v>
      </c>
      <c r="AS15" s="20">
        <v>1</v>
      </c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1:74" s="21" customFormat="1" ht="30" x14ac:dyDescent="0.25">
      <c r="A16" s="17">
        <v>12</v>
      </c>
      <c r="B16" s="18" t="s">
        <v>87</v>
      </c>
      <c r="C16" s="19">
        <v>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>
        <v>2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74" s="21" customFormat="1" x14ac:dyDescent="0.25">
      <c r="A17" s="17">
        <v>13</v>
      </c>
      <c r="B17" s="18" t="s">
        <v>88</v>
      </c>
      <c r="C17" s="19">
        <v>4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>
        <v>2</v>
      </c>
      <c r="BM17" s="20">
        <v>1</v>
      </c>
      <c r="BN17" s="20">
        <v>1</v>
      </c>
      <c r="BO17" s="20"/>
      <c r="BP17" s="20"/>
      <c r="BQ17" s="20"/>
      <c r="BR17" s="20"/>
      <c r="BS17" s="20"/>
      <c r="BT17" s="20"/>
      <c r="BU17" s="20"/>
      <c r="BV17" s="20"/>
    </row>
    <row r="18" spans="1:74" s="21" customFormat="1" ht="30" x14ac:dyDescent="0.25">
      <c r="A18" s="17">
        <v>14</v>
      </c>
      <c r="B18" s="18" t="s">
        <v>89</v>
      </c>
      <c r="C18" s="19">
        <v>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>
        <v>3</v>
      </c>
      <c r="BG18" s="20"/>
      <c r="BH18" s="20"/>
      <c r="BI18" s="20">
        <v>1</v>
      </c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 ht="30.75" customHeight="1" x14ac:dyDescent="0.25">
      <c r="A19" s="2"/>
      <c r="B19" s="10" t="s">
        <v>83</v>
      </c>
      <c r="C19" s="11">
        <f>SUM(C5:C18)</f>
        <v>50</v>
      </c>
      <c r="D19" s="11">
        <f>C19-SUM(D5:D18)</f>
        <v>50</v>
      </c>
      <c r="E19" s="11">
        <f t="shared" ref="E19:BP19" si="0">D19-SUM(E5:E18)</f>
        <v>49</v>
      </c>
      <c r="F19" s="11">
        <f t="shared" si="0"/>
        <v>47</v>
      </c>
      <c r="G19" s="11">
        <f t="shared" si="0"/>
        <v>46</v>
      </c>
      <c r="H19" s="11">
        <f t="shared" si="0"/>
        <v>45</v>
      </c>
      <c r="I19" s="11">
        <f t="shared" si="0"/>
        <v>44</v>
      </c>
      <c r="J19" s="11">
        <f t="shared" si="0"/>
        <v>41</v>
      </c>
      <c r="K19" s="11">
        <f t="shared" si="0"/>
        <v>41</v>
      </c>
      <c r="L19" s="11">
        <f t="shared" si="0"/>
        <v>40</v>
      </c>
      <c r="M19" s="11">
        <f t="shared" si="0"/>
        <v>39</v>
      </c>
      <c r="N19" s="11">
        <f t="shared" si="0"/>
        <v>37</v>
      </c>
      <c r="O19" s="11">
        <f t="shared" si="0"/>
        <v>37</v>
      </c>
      <c r="P19" s="11">
        <f t="shared" si="0"/>
        <v>38</v>
      </c>
      <c r="Q19" s="11">
        <f t="shared" si="0"/>
        <v>38</v>
      </c>
      <c r="R19" s="11">
        <f t="shared" si="0"/>
        <v>38</v>
      </c>
      <c r="S19" s="11">
        <f t="shared" si="0"/>
        <v>37</v>
      </c>
      <c r="T19" s="11">
        <f t="shared" si="0"/>
        <v>36</v>
      </c>
      <c r="U19" s="11">
        <f t="shared" si="0"/>
        <v>34</v>
      </c>
      <c r="V19" s="11">
        <f t="shared" si="0"/>
        <v>34</v>
      </c>
      <c r="W19" s="11">
        <f t="shared" si="0"/>
        <v>34</v>
      </c>
      <c r="X19" s="11">
        <f t="shared" si="0"/>
        <v>34</v>
      </c>
      <c r="Y19" s="11">
        <f t="shared" si="0"/>
        <v>34</v>
      </c>
      <c r="Z19" s="11">
        <f t="shared" si="0"/>
        <v>34</v>
      </c>
      <c r="AA19" s="11">
        <f t="shared" si="0"/>
        <v>33</v>
      </c>
      <c r="AB19" s="11">
        <f t="shared" si="0"/>
        <v>33</v>
      </c>
      <c r="AC19" s="11">
        <f t="shared" si="0"/>
        <v>30</v>
      </c>
      <c r="AD19" s="11">
        <f t="shared" si="0"/>
        <v>29</v>
      </c>
      <c r="AE19" s="11">
        <f t="shared" si="0"/>
        <v>28</v>
      </c>
      <c r="AF19" s="11">
        <f t="shared" si="0"/>
        <v>28</v>
      </c>
      <c r="AG19" s="11">
        <f t="shared" si="0"/>
        <v>28</v>
      </c>
      <c r="AH19" s="11">
        <f t="shared" si="0"/>
        <v>28</v>
      </c>
      <c r="AI19" s="11">
        <f t="shared" si="0"/>
        <v>28</v>
      </c>
      <c r="AJ19" s="11">
        <f t="shared" si="0"/>
        <v>26</v>
      </c>
      <c r="AK19" s="11">
        <f t="shared" si="0"/>
        <v>26</v>
      </c>
      <c r="AL19" s="11">
        <f t="shared" si="0"/>
        <v>25</v>
      </c>
      <c r="AM19" s="11">
        <f t="shared" si="0"/>
        <v>24</v>
      </c>
      <c r="AN19" s="11">
        <f t="shared" si="0"/>
        <v>24</v>
      </c>
      <c r="AO19" s="11">
        <f t="shared" si="0"/>
        <v>22</v>
      </c>
      <c r="AP19" s="11">
        <f t="shared" si="0"/>
        <v>22</v>
      </c>
      <c r="AQ19" s="11">
        <f t="shared" si="0"/>
        <v>22</v>
      </c>
      <c r="AR19" s="11">
        <f t="shared" si="0"/>
        <v>20</v>
      </c>
      <c r="AS19" s="11">
        <f t="shared" si="0"/>
        <v>19</v>
      </c>
      <c r="AT19" s="11">
        <f t="shared" si="0"/>
        <v>19</v>
      </c>
      <c r="AU19" s="11">
        <f t="shared" si="0"/>
        <v>17</v>
      </c>
      <c r="AV19" s="11">
        <f t="shared" si="0"/>
        <v>17</v>
      </c>
      <c r="AW19" s="11">
        <f t="shared" si="0"/>
        <v>17</v>
      </c>
      <c r="AX19" s="11">
        <f t="shared" si="0"/>
        <v>17</v>
      </c>
      <c r="AY19" s="11">
        <f t="shared" si="0"/>
        <v>17</v>
      </c>
      <c r="AZ19" s="11">
        <f t="shared" si="0"/>
        <v>17</v>
      </c>
      <c r="BA19" s="11">
        <f t="shared" si="0"/>
        <v>17</v>
      </c>
      <c r="BB19" s="11">
        <f t="shared" si="0"/>
        <v>17</v>
      </c>
      <c r="BC19" s="11">
        <f t="shared" si="0"/>
        <v>17</v>
      </c>
      <c r="BD19" s="11">
        <f t="shared" si="0"/>
        <v>17</v>
      </c>
      <c r="BE19" s="11">
        <f t="shared" si="0"/>
        <v>17</v>
      </c>
      <c r="BF19" s="11">
        <f t="shared" si="0"/>
        <v>14</v>
      </c>
      <c r="BG19" s="11">
        <f t="shared" si="0"/>
        <v>14</v>
      </c>
      <c r="BH19" s="11">
        <f t="shared" si="0"/>
        <v>14</v>
      </c>
      <c r="BI19" s="11">
        <f t="shared" si="0"/>
        <v>13</v>
      </c>
      <c r="BJ19" s="11">
        <f t="shared" si="0"/>
        <v>13</v>
      </c>
      <c r="BK19" s="11">
        <f t="shared" si="0"/>
        <v>13</v>
      </c>
      <c r="BL19" s="11">
        <f t="shared" si="0"/>
        <v>11</v>
      </c>
      <c r="BM19" s="11">
        <f t="shared" si="0"/>
        <v>10</v>
      </c>
      <c r="BN19" s="11">
        <f t="shared" si="0"/>
        <v>9</v>
      </c>
      <c r="BO19" s="11">
        <f t="shared" si="0"/>
        <v>9</v>
      </c>
      <c r="BP19" s="11">
        <f t="shared" si="0"/>
        <v>9</v>
      </c>
      <c r="BQ19" s="11">
        <f t="shared" ref="BQ19:BV19" si="1">BP19-SUM(BQ5:BQ18)</f>
        <v>9</v>
      </c>
      <c r="BR19" s="11">
        <f t="shared" si="1"/>
        <v>9</v>
      </c>
      <c r="BS19" s="11">
        <f t="shared" si="1"/>
        <v>9</v>
      </c>
      <c r="BT19" s="11">
        <f t="shared" si="1"/>
        <v>9</v>
      </c>
      <c r="BU19" s="11">
        <f t="shared" si="1"/>
        <v>9</v>
      </c>
      <c r="BV19" s="11">
        <f t="shared" si="1"/>
        <v>9</v>
      </c>
    </row>
    <row r="20" spans="1:74" ht="19.5" customHeight="1" x14ac:dyDescent="0.25">
      <c r="A20" s="2"/>
      <c r="B20" s="12" t="s">
        <v>84</v>
      </c>
      <c r="C20" s="13">
        <f>SUM(C5:C18)</f>
        <v>50</v>
      </c>
      <c r="D20" s="14">
        <f>$C$20-($C$20/71*1)</f>
        <v>49.295774647887328</v>
      </c>
      <c r="E20" s="14">
        <f>$C$20-($C$20/71*2)</f>
        <v>48.591549295774648</v>
      </c>
      <c r="F20" s="14">
        <f>$C$20-($C$20/71*3)</f>
        <v>47.887323943661968</v>
      </c>
      <c r="G20" s="14">
        <f>$C$20-($C$20/71*4)</f>
        <v>47.183098591549296</v>
      </c>
      <c r="H20" s="14">
        <f>$C$20-($C$20/71*5)</f>
        <v>46.478873239436624</v>
      </c>
      <c r="I20" s="14">
        <f>$C$20-($C$20/71*6)</f>
        <v>45.774647887323944</v>
      </c>
      <c r="J20" s="14">
        <f>$C$20-($C$20/71*7)</f>
        <v>45.070422535211264</v>
      </c>
      <c r="K20" s="14">
        <f>$C$20-($C$20/71*8)</f>
        <v>44.366197183098592</v>
      </c>
      <c r="L20" s="14">
        <f>$C$20-($C$20/71*9)</f>
        <v>43.661971830985919</v>
      </c>
      <c r="M20" s="14">
        <f>$C$20-($C$20/71*10)</f>
        <v>42.95774647887324</v>
      </c>
      <c r="N20" s="14">
        <f>$C$20-($C$20/71*11)</f>
        <v>42.25352112676056</v>
      </c>
      <c r="O20" s="14">
        <f>$C$20-($C$20/71*12)</f>
        <v>41.549295774647888</v>
      </c>
      <c r="P20" s="14">
        <f>$C$20-($C$20/71*13)</f>
        <v>40.845070422535215</v>
      </c>
      <c r="Q20" s="14">
        <f>$C$20-($C$20/71*14)</f>
        <v>40.140845070422536</v>
      </c>
      <c r="R20" s="14">
        <f>$C$20-($C$20/71*15)</f>
        <v>39.436619718309856</v>
      </c>
      <c r="S20" s="14">
        <f>$C$20-($C$20/71*16)</f>
        <v>38.732394366197184</v>
      </c>
      <c r="T20" s="14">
        <f>$C$20-($C$20/71*17)</f>
        <v>38.028169014084511</v>
      </c>
      <c r="U20" s="14">
        <f>$C$20-($C$20/71*18)</f>
        <v>37.323943661971832</v>
      </c>
      <c r="V20" s="14">
        <f>$C$20-($C$20/71*19)</f>
        <v>36.619718309859152</v>
      </c>
      <c r="W20" s="14">
        <f>$C$20-($C$20/71*20)</f>
        <v>35.91549295774648</v>
      </c>
      <c r="X20" s="14">
        <f>$C$20-($C$20/71*21)</f>
        <v>35.211267605633807</v>
      </c>
      <c r="Y20" s="14">
        <f>$C$20-($C$20/71*22)</f>
        <v>34.507042253521128</v>
      </c>
      <c r="Z20" s="14">
        <f>$C$20-($C$20/71*23)</f>
        <v>33.802816901408448</v>
      </c>
      <c r="AA20" s="14">
        <f>$C$20-($C$20/71*24)</f>
        <v>33.098591549295776</v>
      </c>
      <c r="AB20" s="14">
        <f>$C$20-($C$20/71*25)</f>
        <v>32.394366197183103</v>
      </c>
      <c r="AC20" s="14">
        <f>$C$20-($C$20/71*26)</f>
        <v>31.690140845070424</v>
      </c>
      <c r="AD20" s="14">
        <f>$C$20-($C$20/71*27)</f>
        <v>30.985915492957748</v>
      </c>
      <c r="AE20" s="14">
        <f>$C$20-($C$20/71*28)</f>
        <v>30.281690140845072</v>
      </c>
      <c r="AF20" s="14">
        <f>$C$20-($C$20/71*29)</f>
        <v>29.577464788732396</v>
      </c>
      <c r="AG20" s="14">
        <f>$C$20-($C$20/71*30)</f>
        <v>28.87323943661972</v>
      </c>
      <c r="AH20" s="14">
        <f>$C$20-($C$20/71*31)</f>
        <v>28.169014084507044</v>
      </c>
      <c r="AI20" s="14">
        <f>$C$20-($C$20/71*32)</f>
        <v>27.464788732394368</v>
      </c>
      <c r="AJ20" s="14">
        <f>$C$20-($C$20/71*33)</f>
        <v>26.760563380281692</v>
      </c>
      <c r="AK20" s="14">
        <f>$C$20-($C$20/71*34)</f>
        <v>26.056338028169016</v>
      </c>
      <c r="AL20" s="14">
        <f>$C$20-($C$20/71*35)</f>
        <v>25.35211267605634</v>
      </c>
      <c r="AM20" s="14">
        <f>$C$20-($C$20/71*36)</f>
        <v>24.647887323943664</v>
      </c>
      <c r="AN20" s="14">
        <f>$C$20-($C$20/71*37)</f>
        <v>23.943661971830988</v>
      </c>
      <c r="AO20" s="14">
        <f>$C$20-($C$20/71*38)</f>
        <v>23.239436619718312</v>
      </c>
      <c r="AP20" s="14">
        <f>$C$20-($C$20/71*39)</f>
        <v>22.535211267605636</v>
      </c>
      <c r="AQ20" s="14">
        <f>$C$20-($C$20/71*40)</f>
        <v>21.83098591549296</v>
      </c>
      <c r="AR20" s="14">
        <f>$C$20-($C$20/71*41)</f>
        <v>21.126760563380284</v>
      </c>
      <c r="AS20" s="14">
        <f>$C$20-($C$20/71*42)</f>
        <v>20.422535211267608</v>
      </c>
      <c r="AT20" s="14">
        <f>$C$20-($C$20/71*43)</f>
        <v>19.718309859154932</v>
      </c>
      <c r="AU20" s="14">
        <f>$C$20-($C$20/71*44)</f>
        <v>19.014084507042256</v>
      </c>
      <c r="AV20" s="14">
        <f>$C$20-($C$20/71*45)</f>
        <v>18.30985915492958</v>
      </c>
      <c r="AW20" s="14">
        <f>$C$20-($C$20/71*46)</f>
        <v>17.605633802816904</v>
      </c>
      <c r="AX20" s="14">
        <f>$C$20-($C$20/71*47)</f>
        <v>16.901408450704224</v>
      </c>
      <c r="AY20" s="14">
        <f>$C$20-($C$20/71*48)</f>
        <v>16.197183098591552</v>
      </c>
      <c r="AZ20" s="14">
        <f>$C$20-($C$20/71*49)</f>
        <v>15.492957746478879</v>
      </c>
      <c r="BA20" s="14">
        <f>$C$20-($C$20/71*50)</f>
        <v>14.7887323943662</v>
      </c>
      <c r="BB20" s="14">
        <f>$C$20-($C$20/71*51)</f>
        <v>14.08450704225352</v>
      </c>
      <c r="BC20" s="14">
        <f>$C$20-($C$20/71*52)</f>
        <v>13.380281690140848</v>
      </c>
      <c r="BD20" s="14">
        <f>$C$20-($C$20/71*53)</f>
        <v>12.676056338028175</v>
      </c>
      <c r="BE20" s="14">
        <f>$C$20-($C$20/71*54)</f>
        <v>11.971830985915496</v>
      </c>
      <c r="BF20" s="14">
        <f>$C$20-($C$20/71*55)</f>
        <v>11.267605633802816</v>
      </c>
      <c r="BG20" s="14">
        <f>$C$20-($C$20/71*56)</f>
        <v>10.563380281690144</v>
      </c>
      <c r="BH20" s="14">
        <f>$C$20-($C$20/71*57)</f>
        <v>9.8591549295774712</v>
      </c>
      <c r="BI20" s="14">
        <f>$C$20-($C$20/71*58)</f>
        <v>9.1549295774647916</v>
      </c>
      <c r="BJ20" s="14">
        <f>$C$20-($C$20/71*59)</f>
        <v>8.4507042253521121</v>
      </c>
      <c r="BK20" s="14">
        <f>$C$20-($C$20/71*60)</f>
        <v>7.7464788732394396</v>
      </c>
      <c r="BL20" s="14">
        <f>$C$20-($C$20/71*61)</f>
        <v>7.0422535211267672</v>
      </c>
      <c r="BM20" s="14">
        <f>$C$20-($C$20/71*62)</f>
        <v>6.3380281690140876</v>
      </c>
      <c r="BN20" s="14">
        <f>$C$20-($C$20/71*63)</f>
        <v>5.6338028169014081</v>
      </c>
      <c r="BO20" s="14">
        <f>$C$20-($C$20/71*64)</f>
        <v>4.9295774647887356</v>
      </c>
      <c r="BP20" s="14">
        <f>$C$20-($C$20/71*65)</f>
        <v>4.2253521126760631</v>
      </c>
      <c r="BQ20" s="14">
        <f>$C$20-($C$20/71*66)</f>
        <v>3.5211267605633836</v>
      </c>
      <c r="BR20" s="14">
        <f>$C$20-($C$20/71*67)</f>
        <v>2.816901408450704</v>
      </c>
      <c r="BS20" s="14">
        <f>$C$20-($C$20/71*68)</f>
        <v>2.1126760563380316</v>
      </c>
      <c r="BT20" s="14">
        <f>$C$20-($C$20/71*69)</f>
        <v>1.4084507042253591</v>
      </c>
      <c r="BU20" s="14">
        <f>$C$20-($C$20/71*70)</f>
        <v>0.70422535211267956</v>
      </c>
      <c r="BV20" s="14">
        <f>$C$20-($C$20/71*71)</f>
        <v>0</v>
      </c>
    </row>
    <row r="21" spans="1:7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7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7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7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7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7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7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7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7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7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7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">
    <mergeCell ref="B3:B4"/>
  </mergeCells>
  <phoneticPr fontId="3" type="noConversion"/>
  <hyperlinks>
    <hyperlink ref="B6" r:id="rId1" display="https://github.com/doniagv/app-inclusiva/issues/2" xr:uid="{CF30B07A-29FC-4A93-A099-ABD31E032125}"/>
    <hyperlink ref="B8" r:id="rId2" display="https://github.com/doniagv/app-inclusiva/issues/4" xr:uid="{8C933796-D5F3-4AEB-9DBB-83BACEF53E67}"/>
    <hyperlink ref="B5" r:id="rId3" display="https://github.com/doniagv/app-inclusiva/issues/1" xr:uid="{0D2C3D49-A342-4D1D-84F1-14625768CB3B}"/>
    <hyperlink ref="B7" r:id="rId4" display="https://github.com/doniagv/app-inclusiva/issues/3" xr:uid="{C652E1E9-9620-4359-B98F-79640A4349F0}"/>
    <hyperlink ref="B11" r:id="rId5" display="https://github.com/doniagv/app-inclusiva/issues/8" xr:uid="{56354ADB-3C84-4DF7-9ECC-3F61832EFED5}"/>
    <hyperlink ref="B12" r:id="rId6" display="https://github.com/doniagv/app-inclusiva/issues/9" xr:uid="{9737E428-0B9E-4AF1-9E9F-7F6EADB9E547}"/>
    <hyperlink ref="B13" r:id="rId7" display="https://github.com/doniagv/app-inclusiva/issues/11" xr:uid="{E3A59B05-0C18-4F3F-AD10-0177B0723E8C}"/>
    <hyperlink ref="B14" r:id="rId8" display="https://github.com/doniagv/app-inclusiva/issues/12" xr:uid="{46F0D4C3-9823-4AD6-B570-83E7C81B4AB4}"/>
    <hyperlink ref="B15" r:id="rId9" display="https://github.com/doniagv/app-inclusiva/issues/13" xr:uid="{7E71D592-E799-42E7-8F09-D5406D5AAA27}"/>
    <hyperlink ref="B16" r:id="rId10" display="https://github.com/doniagv/app-inclusiva/issues/14" xr:uid="{CBBA242F-561F-40D1-9D20-5190AE8E7E63}"/>
    <hyperlink ref="B9" r:id="rId11" display="https://github.com/doniagv/app-inclusiva/issues/6" xr:uid="{6D09BC6C-473B-4FBA-95E4-104E888D1024}"/>
    <hyperlink ref="B10" r:id="rId12" display="https://github.com/doniagv/app-inclusiva/issues/5" xr:uid="{1CA13B83-B195-4894-8CA4-9B3E6218023C}"/>
  </hyperlinks>
  <pageMargins left="0.7" right="0.7" top="0.75" bottom="0.75" header="0.3" footer="0.3"/>
  <pageSetup orientation="portrait" horizontalDpi="203" verticalDpi="203" r:id="rId13"/>
  <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defaultValue">
  <element uid="id_classification_confidential" value=""/>
</sisl>
</file>

<file path=customXml/itemProps1.xml><?xml version="1.0" encoding="utf-8"?>
<ds:datastoreItem xmlns:ds="http://schemas.openxmlformats.org/officeDocument/2006/customXml" ds:itemID="{BC15E989-0340-4167-86DE-6E03F958188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ABURTO Adrian (AAO)</dc:creator>
  <cp:lastModifiedBy>ABURTO Adrian (AAO)</cp:lastModifiedBy>
  <dcterms:created xsi:type="dcterms:W3CDTF">2022-10-06T21:09:13Z</dcterms:created>
  <dcterms:modified xsi:type="dcterms:W3CDTF">2022-12-06T19:34:37Z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47a224ba-41cb-4888-8517-346b27ff572e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policy="2152ec2e-c0c1-4834-9aa1-dc782ab0e2aa" origin="defaultValue" xmlns="http://www.boldonj</vt:lpwstr>
  </property>
  <property fmtid="{D5CDD505-2E9C-101B-9397-08002B2CF9AE}" pid="4" name="bjDocumentLabelXML-0">
    <vt:lpwstr>ames.com/2008/01/sie/internal/label"&gt;&lt;element uid="id_classification_confidential" value="" /&gt;&lt;/sisl&gt;</vt:lpwstr>
  </property>
  <property fmtid="{D5CDD505-2E9C-101B-9397-08002B2CF9AE}" pid="5" name="bjDocumentSecurityLabel">
    <vt:lpwstr>I N T E R N A L   &amp;   P A R T N E R S      </vt:lpwstr>
  </property>
  <property fmtid="{D5CDD505-2E9C-101B-9397-08002B2CF9AE}" pid="6" name="bjSaver">
    <vt:lpwstr>19Jaui2yHa7tp1FVYuUS1qygMJcfw2GN</vt:lpwstr>
  </property>
  <property fmtid="{D5CDD505-2E9C-101B-9397-08002B2CF9AE}" pid="7" name="Vendor Id">
    <vt:lpwstr>uJy4KfOf</vt:lpwstr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