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rtoad\Downloads\"/>
    </mc:Choice>
  </mc:AlternateContent>
  <xr:revisionPtr revIDLastSave="0" documentId="13_ncr:1_{A3C5FFA9-97B4-4BCA-ADCA-23A1FD143860}" xr6:coauthVersionLast="47" xr6:coauthVersionMax="47" xr10:uidLastSave="{00000000-0000-0000-0000-000000000000}"/>
  <bookViews>
    <workbookView xWindow="-3120" yWindow="-16320" windowWidth="29040" windowHeight="15840" xr2:uid="{0544001C-EE5B-4143-BFFE-3772AB4336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18" i="1" l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C18" i="1"/>
  <c r="AO18" i="1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H18" i="1" l="1"/>
  <c r="L18" i="1"/>
  <c r="P18" i="1"/>
  <c r="T18" i="1"/>
  <c r="X18" i="1"/>
  <c r="AB18" i="1"/>
  <c r="AF18" i="1"/>
  <c r="AJ18" i="1"/>
  <c r="AN18" i="1"/>
  <c r="F18" i="1"/>
  <c r="J18" i="1"/>
  <c r="N18" i="1"/>
  <c r="R18" i="1"/>
  <c r="V18" i="1"/>
  <c r="Z18" i="1"/>
  <c r="AD18" i="1"/>
  <c r="AH18" i="1"/>
  <c r="AL18" i="1"/>
  <c r="D18" i="1"/>
  <c r="G18" i="1"/>
  <c r="K18" i="1"/>
  <c r="O18" i="1"/>
  <c r="S18" i="1"/>
  <c r="W18" i="1"/>
  <c r="AA18" i="1"/>
  <c r="AE18" i="1"/>
  <c r="AI18" i="1"/>
  <c r="AM18" i="1"/>
  <c r="E18" i="1"/>
  <c r="I18" i="1"/>
  <c r="M18" i="1"/>
  <c r="Q18" i="1"/>
  <c r="U18" i="1"/>
  <c r="Y18" i="1"/>
  <c r="AC18" i="1"/>
  <c r="AG18" i="1"/>
  <c r="AK18" i="1"/>
</calcChain>
</file>

<file path=xl/sharedStrings.xml><?xml version="1.0" encoding="utf-8"?>
<sst xmlns="http://schemas.openxmlformats.org/spreadsheetml/2006/main" count="88" uniqueCount="88">
  <si>
    <t>Historia de Usuario</t>
  </si>
  <si>
    <t>Estimado inicial</t>
  </si>
  <si>
    <t>Día 0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</si>
  <si>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</si>
  <si>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</si>
  <si>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</si>
  <si>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</si>
  <si>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</si>
  <si>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</si>
  <si>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</si>
  <si>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</si>
  <si>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</si>
  <si>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</si>
  <si>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</si>
  <si>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</si>
  <si>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</si>
  <si>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</si>
  <si>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</si>
  <si>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</si>
  <si>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</si>
  <si>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</si>
  <si>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</si>
  <si>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</si>
  <si>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Día 21</t>
  </si>
  <si>
    <t>Día 22</t>
  </si>
  <si>
    <t>Día 23</t>
  </si>
  <si>
    <t>El usuario debe poder iniciar sesión con Facebook</t>
  </si>
  <si>
    <t>El usuario puede iniciar sesión y definir su nombre de usuario</t>
  </si>
  <si>
    <t>Pantalla de login con autenticación en firebase con cuenta de Google</t>
  </si>
  <si>
    <t>El usuario puede ver el catálogo de juegos</t>
  </si>
  <si>
    <t>Como administrador poder visualizar estadísticas sobre juegos jugados</t>
  </si>
  <si>
    <t>Usuarios pueden abrir sesión en cualquier dispositivo (juego en la nube)</t>
  </si>
  <si>
    <t>Cuenta de administrador con poder de borrar cuentas</t>
  </si>
  <si>
    <t>Los usuarios pueden ver los top scores de cierto juego</t>
  </si>
  <si>
    <t>Los puntajes por partido se guardan</t>
  </si>
  <si>
    <t>Día 24</t>
  </si>
  <si>
    <t>Día 25</t>
  </si>
  <si>
    <t>Día 26</t>
  </si>
  <si>
    <t>Día 27</t>
  </si>
  <si>
    <t>Día 28</t>
  </si>
  <si>
    <t>Día 29</t>
  </si>
  <si>
    <t>Día 30</t>
  </si>
  <si>
    <t>Día 31</t>
  </si>
  <si>
    <t>Día 32</t>
  </si>
  <si>
    <t>Día 33</t>
  </si>
  <si>
    <t>Día 34</t>
  </si>
  <si>
    <t>Día 35</t>
  </si>
  <si>
    <t>Día 36</t>
  </si>
  <si>
    <t>Día 37</t>
  </si>
  <si>
    <t>Día 38</t>
  </si>
  <si>
    <t>Día 39</t>
  </si>
  <si>
    <t>Día 40</t>
  </si>
  <si>
    <t>Día 41</t>
  </si>
  <si>
    <t>Día 42</t>
  </si>
  <si>
    <t>Día 43</t>
  </si>
  <si>
    <t>Día 44</t>
  </si>
  <si>
    <t>Día 45</t>
  </si>
  <si>
    <t>Día 46</t>
  </si>
  <si>
    <t>Día 47</t>
  </si>
  <si>
    <t>Día 48</t>
  </si>
  <si>
    <t>Día 49</t>
  </si>
  <si>
    <t>Día 50</t>
  </si>
  <si>
    <t>Día 51</t>
  </si>
  <si>
    <t>Día 52</t>
  </si>
  <si>
    <t>Día 53</t>
  </si>
  <si>
    <t>Día 54</t>
  </si>
  <si>
    <t>Día 55</t>
  </si>
  <si>
    <t>Día 56</t>
  </si>
  <si>
    <t>Día 57</t>
  </si>
  <si>
    <t>Día 58</t>
  </si>
  <si>
    <t>Día 59</t>
  </si>
  <si>
    <t>Día 60</t>
  </si>
  <si>
    <t>Día 61</t>
  </si>
  <si>
    <t>Día 62</t>
  </si>
  <si>
    <t>Día 63</t>
  </si>
  <si>
    <t>Día 64</t>
  </si>
  <si>
    <t>Día 65</t>
  </si>
  <si>
    <t>Día 66</t>
  </si>
  <si>
    <t>Día 67</t>
  </si>
  <si>
    <t>Día 68</t>
  </si>
  <si>
    <t>Día 69</t>
  </si>
  <si>
    <t>Día 70</t>
  </si>
  <si>
    <t>Día 71</t>
  </si>
  <si>
    <t>Remaining Effort</t>
  </si>
  <si>
    <t>Trend Ideal</t>
  </si>
  <si>
    <t>El usuario debe poder abrir los juegos en el navegador</t>
  </si>
  <si>
    <t>Como usuario debo tener role de administrador para acceder al dashboard</t>
  </si>
  <si>
    <t>Hacer navbar responsivo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</si>
</sst>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4" fillId="2" borderId="1" xfId="0" applyFont="1" applyFill="1" applyBorder="1" applyAlignment="1"/>
    <xf numFmtId="16" fontId="4" fillId="2" borderId="1" xfId="0" applyNumberFormat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0" borderId="1" xfId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/>
    <xf numFmtId="0" fontId="2" fillId="0" borderId="1" xfId="0" applyFont="1" applyBorder="1" applyAlignment="1"/>
    <xf numFmtId="0" fontId="4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2" fontId="2" fillId="4" borderId="1" xfId="0" applyNumberFormat="1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4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637194300854324E-2"/>
          <c:y val="5.5306346125237708E-2"/>
          <c:w val="0.96379931307153011"/>
          <c:h val="0.9188035796541149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>
                  <a:alpha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Sheet1!$C$17:$BE$17</c:f>
              <c:numCache>
                <c:formatCode>General</c:formatCode>
                <c:ptCount val="55"/>
                <c:pt idx="0">
                  <c:v>46</c:v>
                </c:pt>
                <c:pt idx="1">
                  <c:v>46</c:v>
                </c:pt>
                <c:pt idx="2">
                  <c:v>45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36</c:v>
                </c:pt>
                <c:pt idx="11">
                  <c:v>34</c:v>
                </c:pt>
                <c:pt idx="12">
                  <c:v>34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34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31</c:v>
                </c:pt>
                <c:pt idx="25">
                  <c:v>31</c:v>
                </c:pt>
                <c:pt idx="26">
                  <c:v>29</c:v>
                </c:pt>
                <c:pt idx="27">
                  <c:v>28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25</c:v>
                </c:pt>
                <c:pt idx="34">
                  <c:v>25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19</c:v>
                </c:pt>
                <c:pt idx="42">
                  <c:v>18</c:v>
                </c:pt>
                <c:pt idx="43">
                  <c:v>18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A-43F2-882C-E1AB2002BE62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Trend 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Sheet1!$C$18:$BE$18</c:f>
              <c:numCache>
                <c:formatCode>0.00</c:formatCode>
                <c:ptCount val="55"/>
                <c:pt idx="0" formatCode="General">
                  <c:v>46</c:v>
                </c:pt>
                <c:pt idx="1">
                  <c:v>45.352112676056336</c:v>
                </c:pt>
                <c:pt idx="2">
                  <c:v>44.704225352112672</c:v>
                </c:pt>
                <c:pt idx="3">
                  <c:v>44.056338028169016</c:v>
                </c:pt>
                <c:pt idx="4">
                  <c:v>43.408450704225352</c:v>
                </c:pt>
                <c:pt idx="5">
                  <c:v>42.760563380281688</c:v>
                </c:pt>
                <c:pt idx="6">
                  <c:v>42.112676056338032</c:v>
                </c:pt>
                <c:pt idx="7">
                  <c:v>41.464788732394368</c:v>
                </c:pt>
                <c:pt idx="8">
                  <c:v>40.816901408450704</c:v>
                </c:pt>
                <c:pt idx="9">
                  <c:v>40.16901408450704</c:v>
                </c:pt>
                <c:pt idx="10">
                  <c:v>39.521126760563376</c:v>
                </c:pt>
                <c:pt idx="11">
                  <c:v>38.87323943661972</c:v>
                </c:pt>
                <c:pt idx="12">
                  <c:v>38.225352112676056</c:v>
                </c:pt>
                <c:pt idx="13">
                  <c:v>37.577464788732392</c:v>
                </c:pt>
                <c:pt idx="14">
                  <c:v>36.929577464788736</c:v>
                </c:pt>
                <c:pt idx="15">
                  <c:v>36.281690140845072</c:v>
                </c:pt>
                <c:pt idx="16">
                  <c:v>35.633802816901408</c:v>
                </c:pt>
                <c:pt idx="17">
                  <c:v>34.985915492957744</c:v>
                </c:pt>
                <c:pt idx="18">
                  <c:v>34.338028169014081</c:v>
                </c:pt>
                <c:pt idx="19">
                  <c:v>33.690140845070424</c:v>
                </c:pt>
                <c:pt idx="20">
                  <c:v>33.04225352112676</c:v>
                </c:pt>
                <c:pt idx="21">
                  <c:v>32.394366197183096</c:v>
                </c:pt>
                <c:pt idx="22">
                  <c:v>31.746478873239436</c:v>
                </c:pt>
                <c:pt idx="23">
                  <c:v>31.098591549295776</c:v>
                </c:pt>
                <c:pt idx="24">
                  <c:v>30.450704225352112</c:v>
                </c:pt>
                <c:pt idx="25">
                  <c:v>29.802816901408448</c:v>
                </c:pt>
                <c:pt idx="26">
                  <c:v>29.154929577464788</c:v>
                </c:pt>
                <c:pt idx="27">
                  <c:v>28.507042253521128</c:v>
                </c:pt>
                <c:pt idx="28">
                  <c:v>27.859154929577464</c:v>
                </c:pt>
                <c:pt idx="29">
                  <c:v>27.2112676056338</c:v>
                </c:pt>
                <c:pt idx="30">
                  <c:v>26.56338028169014</c:v>
                </c:pt>
                <c:pt idx="31">
                  <c:v>25.91549295774648</c:v>
                </c:pt>
                <c:pt idx="32">
                  <c:v>25.267605633802816</c:v>
                </c:pt>
                <c:pt idx="33">
                  <c:v>24.619718309859152</c:v>
                </c:pt>
                <c:pt idx="34">
                  <c:v>23.971830985915492</c:v>
                </c:pt>
                <c:pt idx="35">
                  <c:v>23.323943661971832</c:v>
                </c:pt>
                <c:pt idx="36">
                  <c:v>22.676056338028168</c:v>
                </c:pt>
                <c:pt idx="37">
                  <c:v>22.028169014084504</c:v>
                </c:pt>
                <c:pt idx="38">
                  <c:v>21.380281690140844</c:v>
                </c:pt>
                <c:pt idx="39">
                  <c:v>20.732394366197184</c:v>
                </c:pt>
                <c:pt idx="40">
                  <c:v>20.08450704225352</c:v>
                </c:pt>
                <c:pt idx="41">
                  <c:v>19.436619718309856</c:v>
                </c:pt>
                <c:pt idx="42">
                  <c:v>18.788732394366196</c:v>
                </c:pt>
                <c:pt idx="43">
                  <c:v>18.140845070422536</c:v>
                </c:pt>
                <c:pt idx="44">
                  <c:v>17.492957746478872</c:v>
                </c:pt>
                <c:pt idx="45">
                  <c:v>16.845070422535208</c:v>
                </c:pt>
                <c:pt idx="46">
                  <c:v>16.197183098591548</c:v>
                </c:pt>
                <c:pt idx="47">
                  <c:v>15.549295774647888</c:v>
                </c:pt>
                <c:pt idx="48">
                  <c:v>14.901408450704224</c:v>
                </c:pt>
                <c:pt idx="49">
                  <c:v>14.25352112676056</c:v>
                </c:pt>
                <c:pt idx="50">
                  <c:v>13.605633802816897</c:v>
                </c:pt>
                <c:pt idx="51">
                  <c:v>12.95774647887324</c:v>
                </c:pt>
                <c:pt idx="52">
                  <c:v>12.309859154929576</c:v>
                </c:pt>
                <c:pt idx="53">
                  <c:v>11.661971830985912</c:v>
                </c:pt>
                <c:pt idx="54">
                  <c:v>11.014084507042256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A-43F2-882C-E1AB2002B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31728"/>
        <c:axId val="521133624"/>
      </c:lineChart>
      <c:catAx>
        <c:axId val="38963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1133624"/>
        <c:crosses val="autoZero"/>
        <c:auto val="1"/>
        <c:lblAlgn val="ctr"/>
        <c:lblOffset val="100"/>
        <c:noMultiLvlLbl val="0"/>
      </c:catAx>
      <c:valAx>
        <c:axId val="52113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963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626039215383021"/>
          <c:y val="0.9212037017217809"/>
          <c:w val="0.28338711758766866"/>
          <c:h val="3.7429259571886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819346</xdr:colOff>
      <xdr:row>22</xdr:row>
      <xdr:rowOff>168880</xdr:rowOff>
    </xdr:from>
    <xdr:to>
      <xdr:col>21</xdr:col>
      <xdr:colOff>555625</xdr:colOff>
      <xdr:row>68</xdr:row>
      <xdr:rowOff>2096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9EFCA-55D8-4D72-B796-A80E3FB84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oniagv/app-inclusiva/issues/12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github.com/doniagv/app-inclusiva/issues/1" TargetMode="External"/><Relationship Id="rId7" Type="http://schemas.openxmlformats.org/officeDocument/2006/relationships/hyperlink" Target="https://github.com/doniagv/app-inclusiva/issues/11" TargetMode="External"/><Relationship Id="rId12" Type="http://schemas.openxmlformats.org/officeDocument/2006/relationships/hyperlink" Target="https://github.com/doniagv/app-inclusiva/issues/5" TargetMode="External"/><Relationship Id="rId2" Type="http://schemas.openxmlformats.org/officeDocument/2006/relationships/hyperlink" Target="https://github.com/doniagv/app-inclusiva/issues/4" TargetMode="External"/><Relationship Id="rId1" Type="http://schemas.openxmlformats.org/officeDocument/2006/relationships/hyperlink" Target="https://github.com/doniagv/app-inclusiva/issues/2" TargetMode="External"/><Relationship Id="rId6" Type="http://schemas.openxmlformats.org/officeDocument/2006/relationships/hyperlink" Target="https://github.com/doniagv/app-inclusiva/issues/9" TargetMode="External"/><Relationship Id="rId11" Type="http://schemas.openxmlformats.org/officeDocument/2006/relationships/hyperlink" Target="https://github.com/doniagv/app-inclusiva/issues/6" TargetMode="External"/><Relationship Id="rId5" Type="http://schemas.openxmlformats.org/officeDocument/2006/relationships/hyperlink" Target="https://github.com/doniagv/app-inclusiva/issues/8" TargetMode="External"/><Relationship Id="rId10" Type="http://schemas.openxmlformats.org/officeDocument/2006/relationships/hyperlink" Target="https://github.com/doniagv/app-inclusiva/issues/14" TargetMode="External"/><Relationship Id="rId4" Type="http://schemas.openxmlformats.org/officeDocument/2006/relationships/hyperlink" Target="https://github.com/doniagv/app-inclusiva/issues/3" TargetMode="External"/><Relationship Id="rId9" Type="http://schemas.openxmlformats.org/officeDocument/2006/relationships/hyperlink" Target="https://github.com/doniagv/app-inclusiva/issues/13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2278-246E-4313-A951-9F92E3EB05C3}">
  <dimension ref="A2:BV1002"/>
  <sheetViews>
    <sheetView tabSelected="1" zoomScale="60" zoomScaleNormal="115" workbookViewId="0">
      <selection activeCell="M75" sqref="M75"/>
    </sheetView>
  </sheetViews>
  <sheetFormatPr defaultRowHeight="15" x14ac:dyDescent="0.25"/>
  <cols>
    <col min="1" max="1" width="10.7109375" style="1" bestFit="1" customWidth="1"/>
    <col min="2" max="2" width="18.28515625" style="3" customWidth="1"/>
    <col min="3" max="3" width="18.5703125" style="1" bestFit="1" customWidth="1"/>
    <col min="4" max="4" width="11.7109375" style="1" bestFit="1" customWidth="1"/>
    <col min="5" max="6" width="12.7109375" style="1" bestFit="1" customWidth="1"/>
    <col min="7" max="74" width="10.85546875" style="1" bestFit="1" customWidth="1"/>
    <col min="75" max="16384" width="9.140625" style="1"/>
  </cols>
  <sheetData>
    <row r="2" spans="1:7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74" x14ac:dyDescent="0.25">
      <c r="A3" s="2"/>
      <c r="B3" s="17" t="s">
        <v>0</v>
      </c>
      <c r="C3" s="4" t="s">
        <v>1</v>
      </c>
      <c r="D3" s="5">
        <v>44826</v>
      </c>
      <c r="E3" s="5">
        <v>44827</v>
      </c>
      <c r="F3" s="5">
        <v>44828</v>
      </c>
      <c r="G3" s="5">
        <v>44829</v>
      </c>
      <c r="H3" s="5">
        <v>44830</v>
      </c>
      <c r="I3" s="5">
        <v>44831</v>
      </c>
      <c r="J3" s="5">
        <v>44832</v>
      </c>
      <c r="K3" s="5">
        <v>44833</v>
      </c>
      <c r="L3" s="5">
        <v>44834</v>
      </c>
      <c r="M3" s="5">
        <v>44835</v>
      </c>
      <c r="N3" s="5">
        <v>44836</v>
      </c>
      <c r="O3" s="5">
        <v>44837</v>
      </c>
      <c r="P3" s="5">
        <v>44838</v>
      </c>
      <c r="Q3" s="5">
        <v>44839</v>
      </c>
      <c r="R3" s="5">
        <v>44840</v>
      </c>
      <c r="S3" s="5">
        <v>44841</v>
      </c>
      <c r="T3" s="5">
        <v>44842</v>
      </c>
      <c r="U3" s="5">
        <v>44843</v>
      </c>
      <c r="V3" s="5">
        <v>44844</v>
      </c>
      <c r="W3" s="5">
        <v>44845</v>
      </c>
      <c r="X3" s="5">
        <v>44846</v>
      </c>
      <c r="Y3" s="5">
        <v>44847</v>
      </c>
      <c r="Z3" s="5">
        <v>44848</v>
      </c>
      <c r="AA3" s="5">
        <v>44849</v>
      </c>
      <c r="AB3" s="5">
        <v>44850</v>
      </c>
      <c r="AC3" s="5">
        <v>44851</v>
      </c>
      <c r="AD3" s="5">
        <v>44852</v>
      </c>
      <c r="AE3" s="5">
        <v>44853</v>
      </c>
      <c r="AF3" s="5">
        <v>44854</v>
      </c>
      <c r="AG3" s="5">
        <v>44855</v>
      </c>
      <c r="AH3" s="5">
        <v>44856</v>
      </c>
      <c r="AI3" s="5">
        <v>44857</v>
      </c>
      <c r="AJ3" s="5">
        <v>44858</v>
      </c>
      <c r="AK3" s="5">
        <v>44859</v>
      </c>
      <c r="AL3" s="5">
        <v>44860</v>
      </c>
      <c r="AM3" s="5">
        <v>44861</v>
      </c>
      <c r="AN3" s="5">
        <v>44862</v>
      </c>
      <c r="AO3" s="5">
        <v>44863</v>
      </c>
      <c r="AP3" s="5">
        <v>44864</v>
      </c>
      <c r="AQ3" s="5">
        <v>44865</v>
      </c>
      <c r="AR3" s="5">
        <v>44866</v>
      </c>
      <c r="AS3" s="5">
        <v>44867</v>
      </c>
      <c r="AT3" s="5">
        <v>44868</v>
      </c>
      <c r="AU3" s="5">
        <v>44869</v>
      </c>
      <c r="AV3" s="5">
        <v>44870</v>
      </c>
      <c r="AW3" s="5">
        <v>44871</v>
      </c>
      <c r="AX3" s="5">
        <v>44872</v>
      </c>
      <c r="AY3" s="5">
        <v>44873</v>
      </c>
      <c r="AZ3" s="5">
        <v>44874</v>
      </c>
      <c r="BA3" s="5">
        <v>44875</v>
      </c>
      <c r="BB3" s="5">
        <v>44876</v>
      </c>
      <c r="BC3" s="5">
        <v>44877</v>
      </c>
      <c r="BD3" s="5">
        <v>44878</v>
      </c>
      <c r="BE3" s="5">
        <v>44879</v>
      </c>
      <c r="BF3" s="5">
        <v>44880</v>
      </c>
      <c r="BG3" s="5">
        <v>44881</v>
      </c>
      <c r="BH3" s="5">
        <v>44882</v>
      </c>
      <c r="BI3" s="5">
        <v>44883</v>
      </c>
      <c r="BJ3" s="5">
        <v>44884</v>
      </c>
      <c r="BK3" s="5">
        <v>44885</v>
      </c>
      <c r="BL3" s="5">
        <v>44886</v>
      </c>
      <c r="BM3" s="5">
        <v>44887</v>
      </c>
      <c r="BN3" s="5">
        <v>44888</v>
      </c>
      <c r="BO3" s="5">
        <v>44889</v>
      </c>
      <c r="BP3" s="5">
        <v>44890</v>
      </c>
      <c r="BQ3" s="5">
        <v>44891</v>
      </c>
      <c r="BR3" s="5">
        <v>44892</v>
      </c>
      <c r="BS3" s="5">
        <v>44893</v>
      </c>
      <c r="BT3" s="5">
        <v>44894</v>
      </c>
      <c r="BU3" s="5">
        <v>44895</v>
      </c>
      <c r="BV3" s="5">
        <v>44896</v>
      </c>
    </row>
    <row r="4" spans="1:74" x14ac:dyDescent="0.25">
      <c r="A4" s="2"/>
      <c r="B4" s="17"/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6" t="s">
        <v>18</v>
      </c>
      <c r="T4" s="6" t="s">
        <v>19</v>
      </c>
      <c r="U4" s="6" t="s">
        <v>20</v>
      </c>
      <c r="V4" s="6" t="s">
        <v>21</v>
      </c>
      <c r="W4" s="6" t="s">
        <v>22</v>
      </c>
      <c r="X4" s="6" t="s">
        <v>23</v>
      </c>
      <c r="Y4" s="6" t="s">
        <v>24</v>
      </c>
      <c r="Z4" s="6" t="s">
        <v>25</v>
      </c>
      <c r="AA4" s="6" t="s">
        <v>35</v>
      </c>
      <c r="AB4" s="6" t="s">
        <v>36</v>
      </c>
      <c r="AC4" s="6" t="s">
        <v>37</v>
      </c>
      <c r="AD4" s="6" t="s">
        <v>38</v>
      </c>
      <c r="AE4" s="6" t="s">
        <v>39</v>
      </c>
      <c r="AF4" s="6" t="s">
        <v>40</v>
      </c>
      <c r="AG4" s="6" t="s">
        <v>41</v>
      </c>
      <c r="AH4" s="6" t="s">
        <v>42</v>
      </c>
      <c r="AI4" s="6" t="s">
        <v>43</v>
      </c>
      <c r="AJ4" s="6" t="s">
        <v>44</v>
      </c>
      <c r="AK4" s="6" t="s">
        <v>45</v>
      </c>
      <c r="AL4" s="6" t="s">
        <v>46</v>
      </c>
      <c r="AM4" s="6" t="s">
        <v>47</v>
      </c>
      <c r="AN4" s="6" t="s">
        <v>48</v>
      </c>
      <c r="AO4" s="6" t="s">
        <v>49</v>
      </c>
      <c r="AP4" s="6" t="s">
        <v>50</v>
      </c>
      <c r="AQ4" s="6" t="s">
        <v>51</v>
      </c>
      <c r="AR4" s="6" t="s">
        <v>52</v>
      </c>
      <c r="AS4" s="6" t="s">
        <v>53</v>
      </c>
      <c r="AT4" s="6" t="s">
        <v>54</v>
      </c>
      <c r="AU4" s="6" t="s">
        <v>55</v>
      </c>
      <c r="AV4" s="6" t="s">
        <v>56</v>
      </c>
      <c r="AW4" s="6" t="s">
        <v>57</v>
      </c>
      <c r="AX4" s="6" t="s">
        <v>58</v>
      </c>
      <c r="AY4" s="6" t="s">
        <v>59</v>
      </c>
      <c r="AZ4" s="6" t="s">
        <v>60</v>
      </c>
      <c r="BA4" s="6" t="s">
        <v>61</v>
      </c>
      <c r="BB4" s="6" t="s">
        <v>62</v>
      </c>
      <c r="BC4" s="6" t="s">
        <v>63</v>
      </c>
      <c r="BD4" s="6" t="s">
        <v>64</v>
      </c>
      <c r="BE4" s="6" t="s">
        <v>65</v>
      </c>
      <c r="BF4" s="6" t="s">
        <v>66</v>
      </c>
      <c r="BG4" s="6" t="s">
        <v>67</v>
      </c>
      <c r="BH4" s="6" t="s">
        <v>68</v>
      </c>
      <c r="BI4" s="6" t="s">
        <v>69</v>
      </c>
      <c r="BJ4" s="6" t="s">
        <v>70</v>
      </c>
      <c r="BK4" s="6" t="s">
        <v>71</v>
      </c>
      <c r="BL4" s="6" t="s">
        <v>72</v>
      </c>
      <c r="BM4" s="6" t="s">
        <v>73</v>
      </c>
      <c r="BN4" s="6" t="s">
        <v>74</v>
      </c>
      <c r="BO4" s="6" t="s">
        <v>75</v>
      </c>
      <c r="BP4" s="6" t="s">
        <v>76</v>
      </c>
      <c r="BQ4" s="6" t="s">
        <v>77</v>
      </c>
      <c r="BR4" s="6" t="s">
        <v>78</v>
      </c>
      <c r="BS4" s="6" t="s">
        <v>79</v>
      </c>
      <c r="BT4" s="6" t="s">
        <v>80</v>
      </c>
      <c r="BU4" s="6" t="s">
        <v>81</v>
      </c>
      <c r="BV4" s="6" t="s">
        <v>82</v>
      </c>
    </row>
    <row r="5" spans="1:74" ht="60" x14ac:dyDescent="0.25">
      <c r="A5" s="2">
        <v>1</v>
      </c>
      <c r="B5" s="7" t="s">
        <v>28</v>
      </c>
      <c r="C5" s="16">
        <v>3</v>
      </c>
      <c r="D5" s="8"/>
      <c r="E5" s="8"/>
      <c r="F5" s="8">
        <v>1</v>
      </c>
      <c r="G5" s="8"/>
      <c r="H5" s="8">
        <v>1</v>
      </c>
      <c r="I5" s="8"/>
      <c r="J5" s="8">
        <v>1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</row>
    <row r="6" spans="1:74" ht="60" x14ac:dyDescent="0.25">
      <c r="A6" s="2">
        <v>2</v>
      </c>
      <c r="B6" s="7" t="s">
        <v>27</v>
      </c>
      <c r="C6" s="16">
        <v>3</v>
      </c>
      <c r="D6" s="8"/>
      <c r="E6" s="8">
        <v>1</v>
      </c>
      <c r="F6" s="8"/>
      <c r="G6" s="8"/>
      <c r="H6" s="8"/>
      <c r="I6" s="8">
        <v>1</v>
      </c>
      <c r="J6" s="8">
        <v>1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1:74" ht="60" x14ac:dyDescent="0.25">
      <c r="A7" s="2">
        <v>3</v>
      </c>
      <c r="B7" s="7" t="s">
        <v>26</v>
      </c>
      <c r="C7" s="16">
        <v>3</v>
      </c>
      <c r="D7" s="8"/>
      <c r="E7" s="8"/>
      <c r="F7" s="8">
        <v>1</v>
      </c>
      <c r="G7" s="8">
        <v>1</v>
      </c>
      <c r="H7" s="10"/>
      <c r="I7" s="8"/>
      <c r="J7" s="8">
        <v>1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</row>
    <row r="8" spans="1:74" ht="45" x14ac:dyDescent="0.25">
      <c r="A8" s="2">
        <v>4</v>
      </c>
      <c r="B8" s="7" t="s">
        <v>29</v>
      </c>
      <c r="C8" s="16">
        <v>5</v>
      </c>
      <c r="D8" s="8"/>
      <c r="E8" s="8"/>
      <c r="F8" s="8"/>
      <c r="G8" s="8"/>
      <c r="H8" s="8"/>
      <c r="I8" s="8"/>
      <c r="J8" s="8"/>
      <c r="K8" s="8"/>
      <c r="L8" s="8"/>
      <c r="M8" s="8">
        <v>1</v>
      </c>
      <c r="N8" s="8">
        <v>2</v>
      </c>
      <c r="O8" s="8"/>
      <c r="P8" s="8">
        <v>-1</v>
      </c>
      <c r="Q8" s="8"/>
      <c r="R8" s="8"/>
      <c r="S8" s="8"/>
      <c r="T8" s="8">
        <v>1</v>
      </c>
      <c r="U8" s="8">
        <v>2</v>
      </c>
      <c r="V8" s="9"/>
      <c r="W8" s="8"/>
      <c r="X8" s="8"/>
      <c r="Y8" s="8"/>
      <c r="Z8" s="8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</row>
    <row r="9" spans="1:74" ht="30" x14ac:dyDescent="0.25">
      <c r="A9" s="2">
        <v>5</v>
      </c>
      <c r="B9" s="7" t="s">
        <v>34</v>
      </c>
      <c r="C9" s="16">
        <v>6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"/>
      <c r="W9" s="8"/>
      <c r="X9" s="8"/>
      <c r="Y9" s="8"/>
      <c r="Z9" s="8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</row>
    <row r="10" spans="1:74" ht="60" x14ac:dyDescent="0.25">
      <c r="A10" s="2">
        <v>6</v>
      </c>
      <c r="B10" s="7" t="s">
        <v>33</v>
      </c>
      <c r="C10" s="16">
        <v>7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9"/>
      <c r="W10" s="8"/>
      <c r="X10" s="8"/>
      <c r="Y10" s="8"/>
      <c r="Z10" s="8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</row>
    <row r="11" spans="1:74" ht="60" x14ac:dyDescent="0.25">
      <c r="A11" s="2">
        <v>7</v>
      </c>
      <c r="B11" s="7" t="s">
        <v>32</v>
      </c>
      <c r="C11" s="16">
        <v>3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</row>
    <row r="12" spans="1:74" ht="75" x14ac:dyDescent="0.25">
      <c r="A12" s="2">
        <v>8</v>
      </c>
      <c r="B12" s="7" t="s">
        <v>31</v>
      </c>
      <c r="C12" s="16">
        <v>5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9">
        <v>1</v>
      </c>
      <c r="AB12" s="9"/>
      <c r="AC12" s="9">
        <v>2</v>
      </c>
      <c r="AD12" s="9">
        <v>1</v>
      </c>
      <c r="AE12" s="9">
        <v>1</v>
      </c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</row>
    <row r="13" spans="1:74" ht="75" x14ac:dyDescent="0.25">
      <c r="A13" s="2">
        <v>9</v>
      </c>
      <c r="B13" s="7" t="s">
        <v>30</v>
      </c>
      <c r="C13" s="16">
        <v>2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9"/>
      <c r="AB13" s="9"/>
      <c r="AC13" s="9"/>
      <c r="AD13" s="9"/>
      <c r="AE13" s="9"/>
      <c r="AF13" s="9"/>
      <c r="AG13" s="9"/>
      <c r="AH13" s="9"/>
      <c r="AI13" s="9"/>
      <c r="AJ13" s="9">
        <v>2</v>
      </c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</row>
    <row r="14" spans="1:74" ht="60" x14ac:dyDescent="0.25">
      <c r="A14" s="2">
        <v>10</v>
      </c>
      <c r="B14" s="7" t="s">
        <v>85</v>
      </c>
      <c r="C14" s="16">
        <v>4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>
        <v>1</v>
      </c>
      <c r="AM14" s="9">
        <v>1</v>
      </c>
      <c r="AN14" s="9"/>
      <c r="AO14" s="9">
        <v>2</v>
      </c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</row>
    <row r="15" spans="1:74" ht="75" x14ac:dyDescent="0.25">
      <c r="A15" s="2">
        <v>11</v>
      </c>
      <c r="B15" s="7" t="s">
        <v>86</v>
      </c>
      <c r="C15" s="16">
        <v>3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>
        <v>2</v>
      </c>
      <c r="AS15" s="9">
        <v>1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</row>
    <row r="16" spans="1:74" ht="30" x14ac:dyDescent="0.25">
      <c r="A16" s="2">
        <v>12</v>
      </c>
      <c r="B16" s="7" t="s">
        <v>87</v>
      </c>
      <c r="C16" s="16">
        <v>2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>
        <v>2</v>
      </c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</row>
    <row r="17" spans="1:74" ht="30.75" customHeight="1" x14ac:dyDescent="0.25">
      <c r="A17" s="2"/>
      <c r="B17" s="11" t="s">
        <v>83</v>
      </c>
      <c r="C17" s="12">
        <f>SUM(C5:C16)</f>
        <v>46</v>
      </c>
      <c r="D17" s="12">
        <f>C17-SUM(D5:D16)</f>
        <v>46</v>
      </c>
      <c r="E17" s="12">
        <f>D17-SUM(E5:E16)</f>
        <v>45</v>
      </c>
      <c r="F17" s="12">
        <f>E17-SUM(F5:F16)</f>
        <v>43</v>
      </c>
      <c r="G17" s="12">
        <f>F17-SUM(G5:G16)</f>
        <v>42</v>
      </c>
      <c r="H17" s="12">
        <f>G17-SUM(H5:H16)</f>
        <v>41</v>
      </c>
      <c r="I17" s="12">
        <f>H17-SUM(I5:I16)</f>
        <v>40</v>
      </c>
      <c r="J17" s="12">
        <f>I17-SUM(J5:J16)</f>
        <v>37</v>
      </c>
      <c r="K17" s="12">
        <f>J17-SUM(K5:K16)</f>
        <v>37</v>
      </c>
      <c r="L17" s="12">
        <f>K17-SUM(L5:L16)</f>
        <v>37</v>
      </c>
      <c r="M17" s="12">
        <f>L17-SUM(M5:M16)</f>
        <v>36</v>
      </c>
      <c r="N17" s="12">
        <f>M17-SUM(N5:N16)</f>
        <v>34</v>
      </c>
      <c r="O17" s="12">
        <f>N17-SUM(O5:O16)</f>
        <v>34</v>
      </c>
      <c r="P17" s="12">
        <f>O17-SUM(P5:P16)</f>
        <v>35</v>
      </c>
      <c r="Q17" s="12">
        <f>P17-SUM(Q5:Q16)</f>
        <v>35</v>
      </c>
      <c r="R17" s="12">
        <f>Q17-SUM(R5:R16)</f>
        <v>35</v>
      </c>
      <c r="S17" s="12">
        <f>R17-SUM(S5:S16)</f>
        <v>35</v>
      </c>
      <c r="T17" s="12">
        <f>S17-SUM(T5:T16)</f>
        <v>34</v>
      </c>
      <c r="U17" s="12">
        <f>T17-SUM(U5:U16)</f>
        <v>32</v>
      </c>
      <c r="V17" s="12">
        <f>U17-SUM(V5:V16)</f>
        <v>32</v>
      </c>
      <c r="W17" s="12">
        <f>V17-SUM(W5:W16)</f>
        <v>32</v>
      </c>
      <c r="X17" s="12">
        <f>W17-SUM(X5:X16)</f>
        <v>32</v>
      </c>
      <c r="Y17" s="12">
        <f>X17-SUM(Y5:Y16)</f>
        <v>32</v>
      </c>
      <c r="Z17" s="12">
        <f>Y17-SUM(Z5:Z16)</f>
        <v>32</v>
      </c>
      <c r="AA17" s="12">
        <f>Z17-SUM(AA5:AA16)</f>
        <v>31</v>
      </c>
      <c r="AB17" s="12">
        <f>AA17-SUM(AB5:AB16)</f>
        <v>31</v>
      </c>
      <c r="AC17" s="12">
        <f>AB17-SUM(AC5:AC16)</f>
        <v>29</v>
      </c>
      <c r="AD17" s="12">
        <f>AC17-SUM(AD5:AD16)</f>
        <v>28</v>
      </c>
      <c r="AE17" s="12">
        <f>AD17-SUM(AE5:AE16)</f>
        <v>27</v>
      </c>
      <c r="AF17" s="12">
        <f>AE17-SUM(AF5:AF16)</f>
        <v>27</v>
      </c>
      <c r="AG17" s="12">
        <f>AF17-SUM(AG5:AG16)</f>
        <v>27</v>
      </c>
      <c r="AH17" s="12">
        <f>AG17-SUM(AH5:AH16)</f>
        <v>27</v>
      </c>
      <c r="AI17" s="12">
        <f>AH17-SUM(AI5:AI16)</f>
        <v>27</v>
      </c>
      <c r="AJ17" s="12">
        <f>AI17-SUM(AJ5:AJ16)</f>
        <v>25</v>
      </c>
      <c r="AK17" s="12">
        <f>AJ17-SUM(AK5:AK16)</f>
        <v>25</v>
      </c>
      <c r="AL17" s="12">
        <f>AK17-SUM(AL5:AL16)</f>
        <v>24</v>
      </c>
      <c r="AM17" s="12">
        <f>AL17-SUM(AM5:AM16)</f>
        <v>23</v>
      </c>
      <c r="AN17" s="12">
        <f>AM17-SUM(AN5:AN16)</f>
        <v>23</v>
      </c>
      <c r="AO17" s="12">
        <f>AN17-SUM(AO5:AO16)</f>
        <v>21</v>
      </c>
      <c r="AP17" s="12">
        <f>AO17-SUM(AP5:AP16)</f>
        <v>21</v>
      </c>
      <c r="AQ17" s="12">
        <f>AP17-SUM(AQ5:AQ16)</f>
        <v>21</v>
      </c>
      <c r="AR17" s="12">
        <f>AQ17-SUM(AR5:AR16)</f>
        <v>19</v>
      </c>
      <c r="AS17" s="12">
        <f>AR17-SUM(AS5:AS16)</f>
        <v>18</v>
      </c>
      <c r="AT17" s="12">
        <f>AS17-SUM(AT5:AT16)</f>
        <v>18</v>
      </c>
      <c r="AU17" s="12">
        <f>AT17-SUM(AU5:AU16)</f>
        <v>16</v>
      </c>
      <c r="AV17" s="12">
        <f>AU17-SUM(AV5:AV16)</f>
        <v>16</v>
      </c>
      <c r="AW17" s="12">
        <f>AV17-SUM(AW5:AW16)</f>
        <v>16</v>
      </c>
      <c r="AX17" s="12">
        <f>AW17-SUM(AX5:AX16)</f>
        <v>16</v>
      </c>
      <c r="AY17" s="12">
        <f>AX17-SUM(AY5:AY16)</f>
        <v>16</v>
      </c>
      <c r="AZ17" s="12">
        <f>AY17-SUM(AZ5:AZ16)</f>
        <v>16</v>
      </c>
      <c r="BA17" s="12">
        <f>AZ17-SUM(BA5:BA16)</f>
        <v>16</v>
      </c>
      <c r="BB17" s="12">
        <f>BA17-SUM(BB5:BB16)</f>
        <v>16</v>
      </c>
      <c r="BC17" s="12">
        <f>BB17-SUM(BC5:BC16)</f>
        <v>16</v>
      </c>
      <c r="BD17" s="12">
        <f>BC17-SUM(BD5:BD16)</f>
        <v>16</v>
      </c>
      <c r="BE17" s="12">
        <f>BD17-SUM(BE5:BE16)</f>
        <v>16</v>
      </c>
      <c r="BF17" s="12">
        <f>BE17-SUM(BF5:BF16)</f>
        <v>16</v>
      </c>
      <c r="BG17" s="12">
        <f>BF17-SUM(BG5:BG16)</f>
        <v>16</v>
      </c>
      <c r="BH17" s="12">
        <f>BG17-SUM(BH5:BH16)</f>
        <v>16</v>
      </c>
      <c r="BI17" s="12">
        <f>BH17-SUM(BI5:BI16)</f>
        <v>16</v>
      </c>
      <c r="BJ17" s="12">
        <f>BI17-SUM(BJ5:BJ16)</f>
        <v>16</v>
      </c>
      <c r="BK17" s="12">
        <f>BJ17-SUM(BK5:BK16)</f>
        <v>16</v>
      </c>
      <c r="BL17" s="12">
        <f>BK17-SUM(BL5:BL16)</f>
        <v>16</v>
      </c>
      <c r="BM17" s="12">
        <f>BL17-SUM(BM5:BM16)</f>
        <v>16</v>
      </c>
      <c r="BN17" s="12">
        <f>BM17-SUM(BN5:BN16)</f>
        <v>16</v>
      </c>
      <c r="BO17" s="12">
        <f>BN17-SUM(BO5:BO16)</f>
        <v>16</v>
      </c>
      <c r="BP17" s="12">
        <f>BO17-SUM(BP5:BP16)</f>
        <v>16</v>
      </c>
      <c r="BQ17" s="12">
        <f>BP17-SUM(BQ5:BQ16)</f>
        <v>16</v>
      </c>
      <c r="BR17" s="12">
        <f>BQ17-SUM(BR5:BR16)</f>
        <v>16</v>
      </c>
      <c r="BS17" s="12">
        <f>BR17-SUM(BS5:BS16)</f>
        <v>16</v>
      </c>
      <c r="BT17" s="12">
        <f>BS17-SUM(BT5:BT16)</f>
        <v>16</v>
      </c>
      <c r="BU17" s="12">
        <f>BT17-SUM(BU5:BU16)</f>
        <v>16</v>
      </c>
      <c r="BV17" s="12">
        <f>BU17-SUM(BV5:BV16)</f>
        <v>16</v>
      </c>
    </row>
    <row r="18" spans="1:74" ht="19.5" customHeight="1" x14ac:dyDescent="0.25">
      <c r="A18" s="2"/>
      <c r="B18" s="13" t="s">
        <v>84</v>
      </c>
      <c r="C18" s="14">
        <f>SUM(C5:C16)</f>
        <v>46</v>
      </c>
      <c r="D18" s="15">
        <f>$C$18-($C$18/71*1)</f>
        <v>45.352112676056336</v>
      </c>
      <c r="E18" s="15">
        <f>$C$18-($C$18/71*2)</f>
        <v>44.704225352112672</v>
      </c>
      <c r="F18" s="15">
        <f>$C$18-($C$18/71*3)</f>
        <v>44.056338028169016</v>
      </c>
      <c r="G18" s="15">
        <f>$C$18-($C$18/71*4)</f>
        <v>43.408450704225352</v>
      </c>
      <c r="H18" s="15">
        <f>$C$18-($C$18/71*5)</f>
        <v>42.760563380281688</v>
      </c>
      <c r="I18" s="15">
        <f>$C$18-($C$18/71*6)</f>
        <v>42.112676056338032</v>
      </c>
      <c r="J18" s="15">
        <f>$C$18-($C$18/71*7)</f>
        <v>41.464788732394368</v>
      </c>
      <c r="K18" s="15">
        <f>$C$18-($C$18/71*8)</f>
        <v>40.816901408450704</v>
      </c>
      <c r="L18" s="15">
        <f>$C$18-($C$18/71*9)</f>
        <v>40.16901408450704</v>
      </c>
      <c r="M18" s="15">
        <f>$C$18-($C$18/71*10)</f>
        <v>39.521126760563376</v>
      </c>
      <c r="N18" s="15">
        <f>$C$18-($C$18/71*11)</f>
        <v>38.87323943661972</v>
      </c>
      <c r="O18" s="15">
        <f>$C$18-($C$18/71*12)</f>
        <v>38.225352112676056</v>
      </c>
      <c r="P18" s="15">
        <f>$C$18-($C$18/71*13)</f>
        <v>37.577464788732392</v>
      </c>
      <c r="Q18" s="15">
        <f>$C$18-($C$18/71*14)</f>
        <v>36.929577464788736</v>
      </c>
      <c r="R18" s="15">
        <f>$C$18-($C$18/71*15)</f>
        <v>36.281690140845072</v>
      </c>
      <c r="S18" s="15">
        <f>$C$18-($C$18/71*16)</f>
        <v>35.633802816901408</v>
      </c>
      <c r="T18" s="15">
        <f>$C$18-($C$18/71*17)</f>
        <v>34.985915492957744</v>
      </c>
      <c r="U18" s="15">
        <f>$C$18-($C$18/71*18)</f>
        <v>34.338028169014081</v>
      </c>
      <c r="V18" s="15">
        <f>$C$18-($C$18/71*19)</f>
        <v>33.690140845070424</v>
      </c>
      <c r="W18" s="15">
        <f>$C$18-($C$18/71*20)</f>
        <v>33.04225352112676</v>
      </c>
      <c r="X18" s="15">
        <f>$C$18-($C$18/71*21)</f>
        <v>32.394366197183096</v>
      </c>
      <c r="Y18" s="15">
        <f>$C$18-($C$18/71*22)</f>
        <v>31.746478873239436</v>
      </c>
      <c r="Z18" s="15">
        <f>$C$18-($C$18/71*23)</f>
        <v>31.098591549295776</v>
      </c>
      <c r="AA18" s="15">
        <f>$C$18-($C$18/71*24)</f>
        <v>30.450704225352112</v>
      </c>
      <c r="AB18" s="15">
        <f>$C$18-($C$18/71*25)</f>
        <v>29.802816901408448</v>
      </c>
      <c r="AC18" s="15">
        <f>$C$18-($C$18/71*26)</f>
        <v>29.154929577464788</v>
      </c>
      <c r="AD18" s="15">
        <f>$C$18-($C$18/71*27)</f>
        <v>28.507042253521128</v>
      </c>
      <c r="AE18" s="15">
        <f>$C$18-($C$18/71*28)</f>
        <v>27.859154929577464</v>
      </c>
      <c r="AF18" s="15">
        <f>$C$18-($C$18/71*29)</f>
        <v>27.2112676056338</v>
      </c>
      <c r="AG18" s="15">
        <f>$C$18-($C$18/71*30)</f>
        <v>26.56338028169014</v>
      </c>
      <c r="AH18" s="15">
        <f>$C$18-($C$18/71*31)</f>
        <v>25.91549295774648</v>
      </c>
      <c r="AI18" s="15">
        <f>$C$18-($C$18/71*32)</f>
        <v>25.267605633802816</v>
      </c>
      <c r="AJ18" s="15">
        <f>$C$18-($C$18/71*33)</f>
        <v>24.619718309859152</v>
      </c>
      <c r="AK18" s="15">
        <f>$C$18-($C$18/71*34)</f>
        <v>23.971830985915492</v>
      </c>
      <c r="AL18" s="15">
        <f>$C$18-($C$18/71*35)</f>
        <v>23.323943661971832</v>
      </c>
      <c r="AM18" s="15">
        <f>$C$18-($C$18/71*36)</f>
        <v>22.676056338028168</v>
      </c>
      <c r="AN18" s="15">
        <f>$C$18-($C$18/71*37)</f>
        <v>22.028169014084504</v>
      </c>
      <c r="AO18" s="15">
        <f>$C$18-($C$18/71*38)</f>
        <v>21.380281690140844</v>
      </c>
      <c r="AP18" s="15">
        <f>$C$18-($C$18/71*39)</f>
        <v>20.732394366197184</v>
      </c>
      <c r="AQ18" s="15">
        <f>$C$18-($C$18/71*40)</f>
        <v>20.08450704225352</v>
      </c>
      <c r="AR18" s="15">
        <f>$C$18-($C$18/71*41)</f>
        <v>19.436619718309856</v>
      </c>
      <c r="AS18" s="15">
        <f>$C$18-($C$18/71*42)</f>
        <v>18.788732394366196</v>
      </c>
      <c r="AT18" s="15">
        <f>$C$18-($C$18/71*43)</f>
        <v>18.140845070422536</v>
      </c>
      <c r="AU18" s="15">
        <f>$C$18-($C$18/71*44)</f>
        <v>17.492957746478872</v>
      </c>
      <c r="AV18" s="15">
        <f>$C$18-($C$18/71*45)</f>
        <v>16.845070422535208</v>
      </c>
      <c r="AW18" s="15">
        <f>$C$18-($C$18/71*46)</f>
        <v>16.197183098591548</v>
      </c>
      <c r="AX18" s="15">
        <f>$C$18-($C$18/71*47)</f>
        <v>15.549295774647888</v>
      </c>
      <c r="AY18" s="15">
        <f>$C$18-($C$18/71*48)</f>
        <v>14.901408450704224</v>
      </c>
      <c r="AZ18" s="15">
        <f>$C$18-($C$18/71*49)</f>
        <v>14.25352112676056</v>
      </c>
      <c r="BA18" s="15">
        <f>$C$18-($C$18/71*50)</f>
        <v>13.605633802816897</v>
      </c>
      <c r="BB18" s="15">
        <f>$C$18-($C$18/71*51)</f>
        <v>12.95774647887324</v>
      </c>
      <c r="BC18" s="15">
        <f>$C$18-($C$18/71*52)</f>
        <v>12.309859154929576</v>
      </c>
      <c r="BD18" s="15">
        <f>$C$18-($C$18/71*53)</f>
        <v>11.661971830985912</v>
      </c>
      <c r="BE18" s="15">
        <f>$C$18-($C$18/71*54)</f>
        <v>11.014084507042256</v>
      </c>
      <c r="BF18" s="15">
        <f>$C$18-($C$18/71*55)</f>
        <v>10.366197183098592</v>
      </c>
      <c r="BG18" s="15">
        <f>$C$18-($C$18/71*56)</f>
        <v>9.7183098591549282</v>
      </c>
      <c r="BH18" s="15">
        <f>$C$18-($C$18/71*57)</f>
        <v>9.0704225352112644</v>
      </c>
      <c r="BI18" s="15">
        <f>$C$18-($C$18/71*58)</f>
        <v>8.4225352112676006</v>
      </c>
      <c r="BJ18" s="15">
        <f>$C$18-($C$18/71*59)</f>
        <v>7.774647887323944</v>
      </c>
      <c r="BK18" s="15">
        <f>$C$18-($C$18/71*60)</f>
        <v>7.1267605633802802</v>
      </c>
      <c r="BL18" s="15">
        <f>$C$18-($C$18/71*61)</f>
        <v>6.4788732394366164</v>
      </c>
      <c r="BM18" s="15">
        <f>$C$18-($C$18/71*62)</f>
        <v>5.8309859154929597</v>
      </c>
      <c r="BN18" s="15">
        <f>$C$18-($C$18/71*63)</f>
        <v>5.183098591549296</v>
      </c>
      <c r="BO18" s="15">
        <f>$C$18-($C$18/71*64)</f>
        <v>4.5352112676056322</v>
      </c>
      <c r="BP18" s="15">
        <f>$C$18-($C$18/71*65)</f>
        <v>3.8873239436619684</v>
      </c>
      <c r="BQ18" s="15">
        <f>$C$18-($C$18/71*66)</f>
        <v>3.2394366197183047</v>
      </c>
      <c r="BR18" s="15">
        <f>$C$18-($C$18/71*67)</f>
        <v>2.591549295774648</v>
      </c>
      <c r="BS18" s="15">
        <f>$C$18-($C$18/71*68)</f>
        <v>1.9436619718309842</v>
      </c>
      <c r="BT18" s="15">
        <f>$C$18-($C$18/71*69)</f>
        <v>1.2957746478873204</v>
      </c>
      <c r="BU18" s="15">
        <f>$C$18-($C$18/71*70)</f>
        <v>0.64788732394366377</v>
      </c>
      <c r="BV18" s="15">
        <f>$C$18-($C$18/71*71)</f>
        <v>0</v>
      </c>
    </row>
    <row r="19" spans="1:7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7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7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7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7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7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7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7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7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7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7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7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7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7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1">
    <mergeCell ref="B3:B4"/>
  </mergeCells>
  <phoneticPr fontId="3" type="noConversion"/>
  <hyperlinks>
    <hyperlink ref="B6" r:id="rId1" display="https://github.com/doniagv/app-inclusiva/issues/2" xr:uid="{CF30B07A-29FC-4A93-A099-ABD31E032125}"/>
    <hyperlink ref="B8" r:id="rId2" display="https://github.com/doniagv/app-inclusiva/issues/4" xr:uid="{8C933796-D5F3-4AEB-9DBB-83BACEF53E67}"/>
    <hyperlink ref="B5" r:id="rId3" display="https://github.com/doniagv/app-inclusiva/issues/1" xr:uid="{0D2C3D49-A342-4D1D-84F1-14625768CB3B}"/>
    <hyperlink ref="B7" r:id="rId4" display="https://github.com/doniagv/app-inclusiva/issues/3" xr:uid="{C652E1E9-9620-4359-B98F-79640A4349F0}"/>
    <hyperlink ref="B11" r:id="rId5" display="https://github.com/doniagv/app-inclusiva/issues/8" xr:uid="{56354ADB-3C84-4DF7-9ECC-3F61832EFED5}"/>
    <hyperlink ref="B12" r:id="rId6" display="https://github.com/doniagv/app-inclusiva/issues/9" xr:uid="{9737E428-0B9E-4AF1-9E9F-7F6EADB9E547}"/>
    <hyperlink ref="B13" r:id="rId7" display="https://github.com/doniagv/app-inclusiva/issues/11" xr:uid="{E3A59B05-0C18-4F3F-AD10-0177B0723E8C}"/>
    <hyperlink ref="B14" r:id="rId8" display="https://github.com/doniagv/app-inclusiva/issues/12" xr:uid="{46F0D4C3-9823-4AD6-B570-83E7C81B4AB4}"/>
    <hyperlink ref="B15" r:id="rId9" display="https://github.com/doniagv/app-inclusiva/issues/13" xr:uid="{7E71D592-E799-42E7-8F09-D5406D5AAA27}"/>
    <hyperlink ref="B16" r:id="rId10" display="https://github.com/doniagv/app-inclusiva/issues/14" xr:uid="{CBBA242F-561F-40D1-9D20-5190AE8E7E63}"/>
    <hyperlink ref="B9" r:id="rId11" display="https://github.com/doniagv/app-inclusiva/issues/6" xr:uid="{6D09BC6C-473B-4FBA-95E4-104E888D1024}"/>
    <hyperlink ref="B10" r:id="rId12" display="https://github.com/doniagv/app-inclusiva/issues/5" xr:uid="{1CA13B83-B195-4894-8CA4-9B3E6218023C}"/>
  </hyperlinks>
  <pageMargins left="0.7" right="0.7" top="0.75" bottom="0.75" header="0.3" footer="0.3"/>
  <pageSetup orientation="portrait" horizontalDpi="203" verticalDpi="203" r:id="rId13"/>
  <drawing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2152ec2e-c0c1-4834-9aa1-dc782ab0e2aa" origin="defaultValue">
  <element uid="id_classification_confidential" value=""/>
</sisl>
</file>

<file path=customXml/itemProps1.xml><?xml version="1.0" encoding="utf-8"?>
<ds:datastoreItem xmlns:ds="http://schemas.openxmlformats.org/officeDocument/2006/customXml" ds:itemID="{647DEFFF-6FDC-48A5-86DD-C67FC497BA52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ABURTO Adrian (AAO)</dc:creator>
  <cp:lastModifiedBy>ABURTO Adrian (AAO)</cp:lastModifiedBy>
  <dcterms:created xsi:type="dcterms:W3CDTF">2022-10-06T21:09:13Z</dcterms:created>
  <dcterms:modified xsi:type="dcterms:W3CDTF">2022-11-14T21:22:11Z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47a224ba-41cb-4888-8517-346b27ff572e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policy="2152ec2e-c0c1-4834-9aa1-dc782ab0e2aa" origin="defaultValue" xmlns="http://www.boldonj</vt:lpwstr>
  </property>
  <property fmtid="{D5CDD505-2E9C-101B-9397-08002B2CF9AE}" pid="4" name="bjDocumentLabelXML-0">
    <vt:lpwstr>ames.com/2008/01/sie/internal/label"&gt;&lt;element uid="id_classification_confidential" value="" /&gt;&lt;/sisl&gt;</vt:lpwstr>
  </property>
  <property fmtid="{D5CDD505-2E9C-101B-9397-08002B2CF9AE}" pid="5" name="bjDocumentSecurityLabel">
    <vt:lpwstr>I N T E R N A L   &amp;   P A R T N E R S      </vt:lpwstr>
  </property>
  <property fmtid="{D5CDD505-2E9C-101B-9397-08002B2CF9AE}" pid="6" name="bjSaver">
    <vt:lpwstr>19Jaui2yHa7tp1FVYuUS1qygMJcfw2GN</vt:lpwstr>
  </property>
  <property fmtid="{D5CDD505-2E9C-101B-9397-08002B2CF9AE}" pid="7" name="Vendor Id">
    <vt:lpwstr>uJy4KfOf</vt:lpwstr>
  </property>
  <property fmtid="{D5CDD505-2E9C-101B-9397-08002B2CF9AE}" pid="8" name="SV_QUERY_LIST_4F35BF76-6C0D-4D9B-82B2-816C12CF3733">
    <vt:lpwstr>empty_477D106A-C0D6-4607-AEBD-E2C9D60EA279</vt:lpwstr>
  </property>
  <property fmtid="{D5CDD505-2E9C-101B-9397-08002B2CF9AE}" pid="9" name="SV_HIDDEN_GRID_QUERY_LIST_4F35BF76-6C0D-4D9B-82B2-816C12CF3733">
    <vt:lpwstr>empty_477D106A-C0D6-4607-AEBD-E2C9D60EA279</vt:lpwstr>
  </property>
</Properties>
</file>