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donnac/Desktop/"/>
    </mc:Choice>
  </mc:AlternateContent>
  <xr:revisionPtr revIDLastSave="0" documentId="13_ncr:1_{BA0BD958-1873-404F-A37A-D69369507814}" xr6:coauthVersionLast="47" xr6:coauthVersionMax="47" xr10:uidLastSave="{00000000-0000-0000-0000-000000000000}"/>
  <bookViews>
    <workbookView xWindow="0" yWindow="740" windowWidth="34560" windowHeight="21600" firstSheet="2" activeTab="8" xr2:uid="{00000000-000D-0000-FFFF-FFFF00000000}"/>
  </bookViews>
  <sheets>
    <sheet name="Merkið með nafni í þessum flipa" sheetId="5" r:id="rId1"/>
    <sheet name="Krossaspurningar" sheetId="1" r:id="rId2"/>
    <sheet name="Verkefni 1 (vægi 45%)" sheetId="3" r:id="rId3"/>
    <sheet name="Verkefni 2 (vægi 20%)" sheetId="2" r:id="rId4"/>
    <sheet name="Verkefni 3 (vægi 35%)" sheetId="4" r:id="rId5"/>
    <sheet name="kross. sp2" sheetId="6" r:id="rId6"/>
    <sheet name="kross. Sp 3)" sheetId="7" r:id="rId7"/>
    <sheet name="kross sp4)" sheetId="8" r:id="rId8"/>
    <sheet name="kross sp6)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4" l="1"/>
  <c r="M18" i="4"/>
  <c r="L18" i="4"/>
  <c r="K18" i="4"/>
  <c r="J19" i="4"/>
  <c r="J18" i="4"/>
  <c r="I18" i="4"/>
  <c r="J16" i="4"/>
  <c r="L15" i="4"/>
  <c r="K15" i="4"/>
  <c r="J15" i="4"/>
  <c r="I15" i="4"/>
  <c r="K26" i="2"/>
  <c r="I25" i="2"/>
  <c r="K29" i="2"/>
  <c r="I29" i="2"/>
  <c r="F32" i="3"/>
  <c r="F28" i="3"/>
  <c r="M32" i="3"/>
  <c r="M28" i="3"/>
  <c r="L28" i="3"/>
  <c r="L27" i="3"/>
  <c r="G27" i="3"/>
  <c r="R27" i="3"/>
  <c r="Y27" i="3"/>
  <c r="W27" i="3"/>
  <c r="J30" i="3"/>
  <c r="I27" i="3"/>
  <c r="F27" i="3"/>
  <c r="M27" i="3"/>
  <c r="N51" i="9"/>
  <c r="N59" i="9" s="1"/>
  <c r="P50" i="9"/>
  <c r="P59" i="9" s="1"/>
  <c r="R50" i="9"/>
  <c r="N50" i="9"/>
  <c r="O44" i="9"/>
  <c r="O43" i="9"/>
  <c r="O41" i="9"/>
  <c r="O40" i="9"/>
  <c r="O39" i="9"/>
  <c r="O38" i="9"/>
  <c r="L61" i="9"/>
  <c r="K60" i="9"/>
  <c r="L60" i="9"/>
  <c r="I60" i="9"/>
  <c r="K57" i="9"/>
  <c r="L56" i="9"/>
  <c r="L55" i="9"/>
  <c r="L54" i="9"/>
  <c r="F60" i="9"/>
  <c r="E60" i="9"/>
  <c r="I44" i="9"/>
  <c r="D37" i="8"/>
  <c r="S14" i="8"/>
  <c r="R14" i="8"/>
  <c r="P14" i="8"/>
  <c r="O14" i="8"/>
  <c r="F40" i="6"/>
  <c r="D24" i="6"/>
  <c r="H28" i="6"/>
  <c r="C30" i="6" s="1"/>
  <c r="C25" i="6"/>
  <c r="I25" i="6"/>
  <c r="H26" i="6" s="1"/>
  <c r="F69" i="1"/>
  <c r="N22" i="2" l="1"/>
  <c r="C26" i="6"/>
</calcChain>
</file>

<file path=xl/sharedStrings.xml><?xml version="1.0" encoding="utf-8"?>
<sst xmlns="http://schemas.openxmlformats.org/spreadsheetml/2006/main" count="213" uniqueCount="150">
  <si>
    <t>Krossaspurning 1:</t>
  </si>
  <si>
    <t>1.</t>
  </si>
  <si>
    <t xml:space="preserve">2. </t>
  </si>
  <si>
    <t>Krossaspurning 2:</t>
  </si>
  <si>
    <t>Nafn nemanda:</t>
  </si>
  <si>
    <t>Kennitala nemanda:</t>
  </si>
  <si>
    <t>2.</t>
  </si>
  <si>
    <t>3.</t>
  </si>
  <si>
    <t>4.</t>
  </si>
  <si>
    <t>Krossaspurning 3:</t>
  </si>
  <si>
    <t>Krossaspurning 4:</t>
  </si>
  <si>
    <t>Krossaspurning 5:</t>
  </si>
  <si>
    <t>Krossaspurning 6:</t>
  </si>
  <si>
    <t>í bókhaldi</t>
  </si>
  <si>
    <t>Staða banka-</t>
  </si>
  <si>
    <t>reiknings</t>
  </si>
  <si>
    <t>reiknings skv.</t>
  </si>
  <si>
    <t>bankayfirliti</t>
  </si>
  <si>
    <t>Það er ekki hægt að reikna út veltuhraða viðskiptakrafna út frá gefnum upplýsingum</t>
  </si>
  <si>
    <t>Ábending:</t>
  </si>
  <si>
    <t>Engin hjálpargögn eru leyfileg á þessu prófi, hvorki útprentuð né á rafrænu formi, þ.e. ekkert af námsefninu.</t>
  </si>
  <si>
    <t>Veltuhraði viðskiptakrafna var 15 og biðtími viðskiptakrafna í dögum 24</t>
  </si>
  <si>
    <t>Debit</t>
  </si>
  <si>
    <t>Kredit</t>
  </si>
  <si>
    <t>Handbært fé</t>
  </si>
  <si>
    <t>?</t>
  </si>
  <si>
    <t>Viðskiptakröfur</t>
  </si>
  <si>
    <t>Hlutafé</t>
  </si>
  <si>
    <t>Tekjur</t>
  </si>
  <si>
    <t>Gjöld</t>
  </si>
  <si>
    <t>Krossaspurning 7:</t>
  </si>
  <si>
    <t>Fullyrðingin er rétt.</t>
  </si>
  <si>
    <t>Fullyrðingin er röng.</t>
  </si>
  <si>
    <t>Krossaspurning 8:</t>
  </si>
  <si>
    <t>Eignir eru vanmetnar í efnahagsreikningi félagsins, kostnaðarverð seldra vara ofmetið og afkoma ársins vanmetin (þ.e. of lág)</t>
  </si>
  <si>
    <t>Eignir eru vanmetnar í efnahagsreikningi félagsins, kostnaðarverð seldra vara vanmetið og afkoma ársins ofmetin  (þ.e. of há)</t>
  </si>
  <si>
    <t>Dagsetning</t>
  </si>
  <si>
    <t>Kaup eða sala</t>
  </si>
  <si>
    <t>Fjöldi keyptra eða seldra eininga</t>
  </si>
  <si>
    <t>Kaup</t>
  </si>
  <si>
    <t>Sala</t>
  </si>
  <si>
    <t>Árið 2023 - notið þessa T-reikninga</t>
  </si>
  <si>
    <t xml:space="preserve">Flutningskostn. samtals fyrir allar einingarnar </t>
  </si>
  <si>
    <t>Settu inn lýsingu í línurnar hér fyrir neðan:</t>
  </si>
  <si>
    <r>
      <t xml:space="preserve">Hér að neðan eru sömu krossaspurningar og á hinu prófinu sem heitir </t>
    </r>
    <r>
      <rPr>
        <b/>
        <sz val="11"/>
        <color rgb="FF00B050"/>
        <rFont val="Calibri"/>
        <family val="2"/>
        <scheme val="minor"/>
      </rPr>
      <t>Krossaprófshluti miðannarprófs</t>
    </r>
    <r>
      <rPr>
        <b/>
        <sz val="11"/>
        <color theme="1"/>
        <rFont val="Calibri"/>
        <family val="2"/>
        <scheme val="minor"/>
      </rPr>
      <t xml:space="preserve">. </t>
    </r>
    <r>
      <rPr>
        <b/>
        <sz val="11"/>
        <color rgb="FFFF0000"/>
        <rFont val="Calibri"/>
        <family val="2"/>
        <scheme val="minor"/>
      </rPr>
      <t>Þið svarið krossaspurningunum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í krossaprófshluta miðannarprófs</t>
    </r>
    <r>
      <rPr>
        <b/>
        <sz val="11"/>
        <color theme="1"/>
        <rFont val="Calibri"/>
        <family val="2"/>
        <scheme val="minor"/>
      </rPr>
      <t xml:space="preserve"> en </t>
    </r>
    <r>
      <rPr>
        <b/>
        <u/>
        <sz val="11"/>
        <color theme="1"/>
        <rFont val="Calibri"/>
        <family val="2"/>
        <scheme val="minor"/>
      </rPr>
      <t>EKKI</t>
    </r>
    <r>
      <rPr>
        <b/>
        <sz val="11"/>
        <color theme="1"/>
        <rFont val="Calibri"/>
        <family val="2"/>
        <scheme val="minor"/>
      </rPr>
      <t xml:space="preserve"> Í ÞESSU SKJALI HÉR. Þið getið hins vegar notað þennan flipa í Excel-skjalinu fyrir útreikninga </t>
    </r>
    <r>
      <rPr>
        <b/>
        <u/>
        <sz val="11"/>
        <color theme="1"/>
        <rFont val="Calibri"/>
        <family val="2"/>
        <scheme val="minor"/>
      </rPr>
      <t>ef þið viljið</t>
    </r>
    <r>
      <rPr>
        <b/>
        <sz val="11"/>
        <color theme="1"/>
        <rFont val="Calibri"/>
        <family val="2"/>
        <scheme val="minor"/>
      </rPr>
      <t>.</t>
    </r>
  </si>
  <si>
    <t>Árið 2024 - notið þessa T-reikninga</t>
  </si>
  <si>
    <r>
      <rPr>
        <b/>
        <sz val="11"/>
        <color theme="1"/>
        <rFont val="Calibri"/>
        <family val="2"/>
        <scheme val="minor"/>
      </rPr>
      <t>Verkefni:</t>
    </r>
    <r>
      <rPr>
        <sz val="11"/>
        <color theme="1"/>
        <rFont val="Calibri"/>
        <family val="2"/>
        <scheme val="minor"/>
      </rPr>
      <t xml:space="preserve">
Þú ert að vinna bankaafstemmingu fyrir Vel-Stemmt ehf. í lok árs 2023. Þú sérð að staðan í árslok samkvæmt bankareikningi í bókhaldi félagsins er </t>
    </r>
    <r>
      <rPr>
        <b/>
        <sz val="11"/>
        <color theme="1"/>
        <rFont val="Calibri"/>
        <family val="2"/>
        <scheme val="minor"/>
      </rPr>
      <t>905.000 kr.</t>
    </r>
    <r>
      <rPr>
        <sz val="11"/>
        <color theme="1"/>
        <rFont val="Calibri"/>
        <family val="2"/>
        <scheme val="minor"/>
      </rPr>
      <t xml:space="preserve"> Þú kíkir á heimabanka félagsins og sérð að staða þessa sama bankareikningi samkvæmt yfirliti í heimabanka er </t>
    </r>
    <r>
      <rPr>
        <b/>
        <sz val="11"/>
        <color theme="1"/>
        <rFont val="Calibri"/>
        <family val="2"/>
        <scheme val="minor"/>
      </rPr>
      <t>1.710.000 kr.</t>
    </r>
    <r>
      <rPr>
        <sz val="11"/>
        <color theme="1"/>
        <rFont val="Calibri"/>
        <family val="2"/>
        <scheme val="minor"/>
      </rPr>
      <t xml:space="preserve">  Þú greinir mismuninn og kemst að eftirfarandi niðurstöðu:
1. Í bókhaldið á eftir að færa vaxtatekjur í árslok sem koma fram á  bankayfirlitinu. Þær nema </t>
    </r>
    <r>
      <rPr>
        <b/>
        <sz val="11"/>
        <color theme="1"/>
        <rFont val="Calibri"/>
        <family val="2"/>
        <scheme val="minor"/>
      </rPr>
      <t>75.000 kr.</t>
    </r>
    <r>
      <rPr>
        <sz val="11"/>
        <color theme="1"/>
        <rFont val="Calibri"/>
        <family val="2"/>
        <scheme val="minor"/>
      </rPr>
      <t xml:space="preserve">
2. Vel-Stemmt ehf. keypti á gamlársdag gegn staðgreiðslu afstemmingarvél að fjárhæð </t>
    </r>
    <r>
      <rPr>
        <b/>
        <sz val="11"/>
        <color theme="1"/>
        <rFont val="Calibri"/>
        <family val="2"/>
        <scheme val="minor"/>
      </rPr>
      <t xml:space="preserve">500.000 kr. </t>
    </r>
    <r>
      <rPr>
        <sz val="11"/>
        <color theme="1"/>
        <rFont val="Calibri"/>
        <family val="2"/>
        <scheme val="minor"/>
      </rPr>
      <t xml:space="preserve">Þessi útborgun er ekki komin fram á bankayfirlitinu.
3. Þú sérð að bankinn hefur tekið út af bankareikningnum þjónustugjöld ársins að fjárhæð </t>
    </r>
    <r>
      <rPr>
        <b/>
        <sz val="11"/>
        <color theme="1"/>
        <rFont val="Calibri"/>
        <family val="2"/>
        <scheme val="minor"/>
      </rPr>
      <t>20.000 kr.</t>
    </r>
    <r>
      <rPr>
        <sz val="11"/>
        <color theme="1"/>
        <rFont val="Calibri"/>
        <family val="2"/>
        <scheme val="minor"/>
      </rPr>
      <t xml:space="preserve">
4. Þér til mikillar ánægju sérðu á bankayfirlitinu að ekki var búið að færa í bókhaldinu greiðslu fá Gleym-mér-ei ehf. að fjárhæð </t>
    </r>
    <r>
      <rPr>
        <b/>
        <sz val="11"/>
        <color theme="1"/>
        <rFont val="Calibri"/>
        <family val="2"/>
        <scheme val="minor"/>
      </rPr>
      <t xml:space="preserve">250.000 kr.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Verkefni þitt er að nota skemað hér að neðan til að stilla upp bankaafstemmingu. Láttu koma skýrt fram  hver staða handbærs fjár í bókhaldi á að vera í árslok með því að lita viðkomandi fjárhæð með rauðum lit. Ekki er víst að nota þurfi allar línurnar í skemanu.</t>
    </r>
  </si>
  <si>
    <t>Innkaupsverð samtals (þ.e. allar einingar)</t>
  </si>
  <si>
    <t>Kaup (staða 1.1.)</t>
  </si>
  <si>
    <t>Er eftirfarandi fullyrðing rétt eða röng?
Fullyrðing: „Birgðir skal færa við kostnaðarverði eða dagverði, hvort sem lægra reynist“</t>
  </si>
  <si>
    <t>Veltuhraði viðskiptakrafna var 14 og biðtími viðskiptakrafna í dögum 26</t>
  </si>
  <si>
    <t>Veltuhraði viðskiptakrafna var 20 og biðtími viðskiptakrafna í dögum 18</t>
  </si>
  <si>
    <t>Færa vaxtagjöld að fjárhæð 300.000 og sömu fjárhæð sem áfallna ógreidda vexti.</t>
  </si>
  <si>
    <t>Færa vaxtagjöld að fjárhæð 400.000 og sömu fjárhæð sem áfallna ógreidda vexti.</t>
  </si>
  <si>
    <t>Færa vaxtatekjur að fjárhæð 300.000 og sömu fjárhæð sem áunnar vaxtatekjur.</t>
  </si>
  <si>
    <t>Færa vaxtatekjur að fjárhæð 400.000 og sömu fjárhæð sem áunnar vaxtatekjur.</t>
  </si>
  <si>
    <t>Eignir og skuldir hækka um sömu fjárhæð.</t>
  </si>
  <si>
    <t>Eignir hækka en óráðstafað eigið fé lækkar.</t>
  </si>
  <si>
    <t>Heildareignir félagsins eru óbreyttar því félagið mun þurfa að borga fyrir rekstarvörubirgðirnar í lok greiðslufrests.</t>
  </si>
  <si>
    <t>Skuldir hækka en óráðstafað eigið fé lækkar á móti um sömu fjárhæð.</t>
  </si>
  <si>
    <t>Félag kaupir rekstrarvörubirgðir gegn greiðslufresti. Hver eftirfarandi fullyrðinga um áhrif kaupanna á bókhaldsjöfnuna er rétt (þ.e. áhrifin þegar rekstrarvörubirgðirnar eru keyptar, ekki er átt við áhrifin á bókhaldsjöfnuna þegar kaupverðið er greitt)?</t>
  </si>
  <si>
    <t>Viðskiptaskuldir</t>
  </si>
  <si>
    <r>
      <t>Eftirfarandi er staða bókhaldsliða hjá Z hf. í árslok 2024 þegar allar færslur ársins hafa verið færðar. 
Spurning: Hver er staðan á bókhaldslyklinum</t>
    </r>
    <r>
      <rPr>
        <i/>
        <sz val="11"/>
        <color theme="1"/>
        <rFont val="Calibri"/>
        <family val="2"/>
        <scheme val="minor"/>
      </rPr>
      <t xml:space="preserve"> handbært fé</t>
    </r>
    <r>
      <rPr>
        <sz val="11"/>
        <color theme="1"/>
        <rFont val="Calibri"/>
        <family val="2"/>
        <scheme val="minor"/>
      </rPr>
      <t>?</t>
    </r>
  </si>
  <si>
    <t>Hver eftirfarandi bókhaldslykla er alltaf með kredit-stöðu?</t>
  </si>
  <si>
    <t>Fyrirframgreiddur kostnaður</t>
  </si>
  <si>
    <t>Fyrirframinnheimtar tekjur</t>
  </si>
  <si>
    <t>Birgðir</t>
  </si>
  <si>
    <t>Óráðstafað eigið fé</t>
  </si>
  <si>
    <t>Félagið Tap ehf. var rekið með tapi á árinu 2024. Hver eftirfarandi fullyrðinga er rétt?</t>
  </si>
  <si>
    <t>Það er öruggt að handbært fé frá rekstri sé neikvætt (þ.e. að það sé handbært fé til rekstrar en ekki frá rekstri) í sjóðstreymi því félagið var rekið með tapi á árinu.</t>
  </si>
  <si>
    <t>Það er mögulegt að það hafi verið  handbært fé frá rekstri (ekki til rekstrar) þó félagið hafi verið rekið með tapi á árinu.</t>
  </si>
  <si>
    <t>Við endurskoðun félagsins Allt-niður-um-sig ehf. kom í ljós að það hafði gleymst að gjaldfæra noktun á tilteknu hráefni sem notað var til framleiðslu.  Hvaða áhrif hafa þessi mistök á ársreikning félagsins?</t>
  </si>
  <si>
    <t>Eignir eru ofmetnar í efnahagsreikningi félagsins, kostnaðarverð seldra vara vanmetið og afkoma ársins ofmetin (þ.e. of há)</t>
  </si>
  <si>
    <t>Eignir eru ofmetnar í efnahagsreikningi félagsins, kostnaðarverð seldra vara ofmetið og afkoma ársins vanmetin (þ.e. of lág)</t>
  </si>
  <si>
    <t xml:space="preserve"> Á árinu 2024 seldi B hf. vörur fyrir 5.000.000 kr. Öll vörusalan var gegn greiðslufresti. Viðskiptakröfur í upphafi árs námu 200.000 en 500.000 í lok árs. 
Spurning: Hver var veltuhraði viðskiptakrafna og hver var biðtími viðskiptakrafna í dögum?</t>
  </si>
  <si>
    <t>X ehf. veitti viðskiptavini sínum lán fjárhæð 5.000.000 með skuldabréfi þann 1. apríl 2024. Lánið ber 8,0% vexti. Fyrsta afborgun af láninu mun fara fram ári síðar, þ.e. 1. apríl 2025.  Hvaða færslu þarf X ehf. að gera í bókhaldi sínu í árslok 2024?</t>
  </si>
  <si>
    <t>Óráðstafað eigið fé 1/1</t>
  </si>
  <si>
    <r>
      <t xml:space="preserve">X hf. er þjónustusölufyrirtæki (þ.e. selur þjónustu en engar vörur). Eftirfarandi eru upplýsingar um sölu og viðskiptakröfur hjá félaginu á árunum 2023 og 2024. Félagið var stofnað í upphafi árs 2023.
</t>
    </r>
    <r>
      <rPr>
        <b/>
        <sz val="11"/>
        <color theme="1"/>
        <rFont val="Calibri"/>
        <family val="2"/>
        <scheme val="minor"/>
      </rPr>
      <t>Árið 2023:</t>
    </r>
    <r>
      <rPr>
        <sz val="11"/>
        <color theme="1"/>
        <rFont val="Calibri"/>
        <family val="2"/>
        <scheme val="minor"/>
      </rPr>
      <t xml:space="preserve">
1. Sala ársins nam</t>
    </r>
    <r>
      <rPr>
        <b/>
        <sz val="11"/>
        <color theme="1"/>
        <rFont val="Calibri"/>
        <family val="2"/>
        <scheme val="minor"/>
      </rPr>
      <t xml:space="preserve"> 120.000 kr</t>
    </r>
    <r>
      <rPr>
        <sz val="11"/>
        <color theme="1"/>
        <rFont val="Calibri"/>
        <family val="2"/>
        <scheme val="minor"/>
      </rPr>
      <t xml:space="preserve">., þar af nam sala gegn greiðslufresti </t>
    </r>
    <r>
      <rPr>
        <b/>
        <sz val="11"/>
        <color theme="1"/>
        <rFont val="Calibri"/>
        <family val="2"/>
        <scheme val="minor"/>
      </rPr>
      <t xml:space="preserve">90.000 kr. 
</t>
    </r>
    <r>
      <rPr>
        <sz val="11"/>
        <color theme="1"/>
        <rFont val="Calibri"/>
        <family val="2"/>
        <scheme val="minor"/>
      </rPr>
      <t xml:space="preserve">2. Viðskiptakröfur í árslok námu </t>
    </r>
    <r>
      <rPr>
        <b/>
        <sz val="11"/>
        <color theme="1"/>
        <rFont val="Calibri"/>
        <family val="2"/>
        <scheme val="minor"/>
      </rPr>
      <t>15.000 kr.</t>
    </r>
    <r>
      <rPr>
        <sz val="11"/>
        <color theme="1"/>
        <rFont val="Calibri"/>
        <family val="2"/>
        <scheme val="minor"/>
      </rPr>
      <t xml:space="preserve">
3. Stjórnendur félagsins telja hæfilegt að færa viðskiptakröfur í árslok niður um</t>
    </r>
    <r>
      <rPr>
        <b/>
        <sz val="11"/>
        <color theme="1"/>
        <rFont val="Calibri"/>
        <family val="2"/>
        <scheme val="minor"/>
      </rPr>
      <t xml:space="preserve"> 4,0%</t>
    </r>
    <r>
      <rPr>
        <sz val="11"/>
        <color theme="1"/>
        <rFont val="Calibri"/>
        <family val="2"/>
        <scheme val="minor"/>
      </rPr>
      <t xml:space="preserve">  til að mæta áætluðu tapi. 
</t>
    </r>
    <r>
      <rPr>
        <b/>
        <sz val="11"/>
        <color theme="1"/>
        <rFont val="Calibri"/>
        <family val="2"/>
        <scheme val="minor"/>
      </rPr>
      <t>Árið 2024:</t>
    </r>
    <r>
      <rPr>
        <sz val="11"/>
        <color theme="1"/>
        <rFont val="Calibri"/>
        <family val="2"/>
        <scheme val="minor"/>
      </rPr>
      <t xml:space="preserve">
1. Allar viðskiptakröfur í lok árs 2023 innheimtust að fullu á árinu 2024 nema krafa á hendur félaginu X hf. að fjárhæð</t>
    </r>
    <r>
      <rPr>
        <b/>
        <sz val="11"/>
        <color theme="1"/>
        <rFont val="Calibri"/>
        <family val="2"/>
        <scheme val="minor"/>
      </rPr>
      <t xml:space="preserve"> 1.000  kr.</t>
    </r>
    <r>
      <rPr>
        <sz val="11"/>
        <color theme="1"/>
        <rFont val="Calibri"/>
        <family val="2"/>
        <scheme val="minor"/>
      </rPr>
      <t xml:space="preserve">, sú krafa tapaðist endanlega á árinu 2024.
2. Sala ársins nam </t>
    </r>
    <r>
      <rPr>
        <b/>
        <sz val="11"/>
        <color theme="1"/>
        <rFont val="Calibri"/>
        <family val="2"/>
        <scheme val="minor"/>
      </rPr>
      <t>300.000 kr.</t>
    </r>
    <r>
      <rPr>
        <sz val="11"/>
        <color theme="1"/>
        <rFont val="Calibri"/>
        <family val="2"/>
        <scheme val="minor"/>
      </rPr>
      <t xml:space="preserve">, þar af nam sala gegn greiðslufresti </t>
    </r>
    <r>
      <rPr>
        <b/>
        <sz val="11"/>
        <color theme="1"/>
        <rFont val="Calibri"/>
        <family val="2"/>
        <scheme val="minor"/>
      </rPr>
      <t xml:space="preserve">220.000 kr.
</t>
    </r>
    <r>
      <rPr>
        <sz val="11"/>
        <color theme="1"/>
        <rFont val="Calibri"/>
        <family val="2"/>
        <scheme val="minor"/>
      </rPr>
      <t xml:space="preserve">3. Viðskiptakröfur í árslok námu </t>
    </r>
    <r>
      <rPr>
        <b/>
        <sz val="11"/>
        <color theme="1"/>
        <rFont val="Calibri"/>
        <family val="2"/>
        <scheme val="minor"/>
      </rPr>
      <t>35.000 kr.</t>
    </r>
    <r>
      <rPr>
        <sz val="11"/>
        <color theme="1"/>
        <rFont val="Calibri"/>
        <family val="2"/>
        <scheme val="minor"/>
      </rPr>
      <t xml:space="preserve">
4. Stjórnendur X hf. telja hæfilegt að færa viðskiptakröfur í árslok niður um </t>
    </r>
    <r>
      <rPr>
        <b/>
        <sz val="11"/>
        <color theme="1"/>
        <rFont val="Calibri"/>
        <family val="2"/>
        <scheme val="minor"/>
      </rPr>
      <t xml:space="preserve">5% </t>
    </r>
    <r>
      <rPr>
        <sz val="11"/>
        <color theme="1"/>
        <rFont val="Calibri"/>
        <family val="2"/>
        <scheme val="minor"/>
      </rPr>
      <t xml:space="preserve">til að mæta áætluðu tapi.
</t>
    </r>
    <r>
      <rPr>
        <b/>
        <sz val="11"/>
        <color theme="1"/>
        <rFont val="Calibri"/>
        <family val="2"/>
        <scheme val="minor"/>
      </rPr>
      <t xml:space="preserve">
Verkefni: 
</t>
    </r>
    <r>
      <rPr>
        <sz val="11"/>
        <color theme="1"/>
        <rFont val="Calibri"/>
        <family val="2"/>
        <scheme val="minor"/>
      </rPr>
      <t>Notaðu T-reikningana hér að neðan til að</t>
    </r>
    <r>
      <rPr>
        <b/>
        <sz val="11"/>
        <color theme="1"/>
        <rFont val="Calibri"/>
        <family val="2"/>
        <scheme val="minor"/>
      </rPr>
      <t xml:space="preserve"> sýna</t>
    </r>
    <r>
      <rPr>
        <b/>
        <u/>
        <sz val="11"/>
        <color theme="1"/>
        <rFont val="Calibri"/>
        <family val="2"/>
        <scheme val="minor"/>
      </rPr>
      <t xml:space="preserve"> allar færslur</t>
    </r>
    <r>
      <rPr>
        <sz val="11"/>
        <color theme="1"/>
        <rFont val="Calibri"/>
        <family val="2"/>
        <scheme val="minor"/>
      </rPr>
      <t xml:space="preserve"> sem Félagið  hf. þarf að gera í samræmi við ofangreindar upplýsingar.   </t>
    </r>
    <r>
      <rPr>
        <b/>
        <sz val="11"/>
        <color theme="1"/>
        <rFont val="Calibri"/>
        <family val="2"/>
        <scheme val="minor"/>
      </rPr>
      <t>Settu inn lýsandi heiti á T-reikningunum</t>
    </r>
    <r>
      <rPr>
        <sz val="11"/>
        <color theme="1"/>
        <rFont val="Calibri"/>
        <family val="2"/>
        <scheme val="minor"/>
      </rPr>
      <t xml:space="preserve"> og  innan sviga annaðhvort  "EHR" (sem merkir að T-reikningurinn tilheyri efnahagsreikningi) eða "RR" (sem merkir að T-reikningurinn tilheyri rekstrarreikningi). </t>
    </r>
  </si>
  <si>
    <r>
      <t xml:space="preserve">Í töflunni hér að neðan eru upplýsingar um vörukaup og vörusölu á árinu 2024. Félagið er ekki með birgðabókhald heldur telur birgðir í lok árs og reiknar þannig út kostnaðarverð seldra vara og árslokabirgðir. Félagið notast við birgðaflæðisforsenduna FIFO (first in - first out).
</t>
    </r>
    <r>
      <rPr>
        <b/>
        <sz val="11"/>
        <color theme="1"/>
        <rFont val="Calibri"/>
        <family val="2"/>
        <scheme val="minor"/>
      </rPr>
      <t>Verkefni:</t>
    </r>
    <r>
      <rPr>
        <sz val="11"/>
        <color theme="1"/>
        <rFont val="Calibri"/>
        <family val="2"/>
        <scheme val="minor"/>
      </rPr>
      <t xml:space="preserve">
1. Reiknaðu út hvaða fjárhæð var gjaldfærð sem kostnaðarverð seldra vara þegar vörusalan fór fram 30. júní  og verðmæti birgða í árslok 2024.
2. Reiknaðu veltuhraða birgða og biðtíma birgða í dögum.</t>
    </r>
  </si>
  <si>
    <t>Handbært Fé</t>
  </si>
  <si>
    <t>Sala ársins</t>
  </si>
  <si>
    <t xml:space="preserve">VV kröfur </t>
  </si>
  <si>
    <t>vv kröfur 1.1</t>
  </si>
  <si>
    <t xml:space="preserve">vv kröfur </t>
  </si>
  <si>
    <t>vv.kröfur 31.12</t>
  </si>
  <si>
    <t>vv kröfur 31.12</t>
  </si>
  <si>
    <t>debit</t>
  </si>
  <si>
    <t>kredit</t>
  </si>
  <si>
    <t xml:space="preserve">veltuhraði = Sala ársins / vv kröfur </t>
  </si>
  <si>
    <t>=</t>
  </si>
  <si>
    <t xml:space="preserve">biðtími birgða í dögum </t>
  </si>
  <si>
    <t xml:space="preserve">365/ veltuhraða </t>
  </si>
  <si>
    <t>eignir</t>
  </si>
  <si>
    <t>Skuld</t>
  </si>
  <si>
    <t xml:space="preserve">Eigið fé </t>
  </si>
  <si>
    <t xml:space="preserve">Fyriframgreidd kostnað </t>
  </si>
  <si>
    <t>FF. Innheimtar tekjur</t>
  </si>
  <si>
    <t xml:space="preserve">óraðstafað eigið fé </t>
  </si>
  <si>
    <t xml:space="preserve">Handbært fé  </t>
  </si>
  <si>
    <t xml:space="preserve">Eigin fé </t>
  </si>
  <si>
    <t>Eigið fé</t>
  </si>
  <si>
    <t xml:space="preserve">Hlutafé </t>
  </si>
  <si>
    <t xml:space="preserve">ÓRE </t>
  </si>
  <si>
    <t>skuldabréf</t>
  </si>
  <si>
    <t>heildarupphæð</t>
  </si>
  <si>
    <t>vextir %</t>
  </si>
  <si>
    <t>heildarvextir</t>
  </si>
  <si>
    <t>vextir á mánuði</t>
  </si>
  <si>
    <t xml:space="preserve">hluti af ári </t>
  </si>
  <si>
    <t>tekjufært  '24</t>
  </si>
  <si>
    <t xml:space="preserve">frá </t>
  </si>
  <si>
    <t>til</t>
  </si>
  <si>
    <t>8% vexti</t>
  </si>
  <si>
    <t>heildarv / 12</t>
  </si>
  <si>
    <t>25'</t>
  </si>
  <si>
    <t>Skuldabréf</t>
  </si>
  <si>
    <t>áfallna áunnar vaxtartekjur</t>
  </si>
  <si>
    <t>gjöld</t>
  </si>
  <si>
    <t xml:space="preserve">Viðskiptakröfur </t>
  </si>
  <si>
    <t xml:space="preserve">Viðskiptaskuldir </t>
  </si>
  <si>
    <t>Debet</t>
  </si>
  <si>
    <t xml:space="preserve">Kredit </t>
  </si>
  <si>
    <t xml:space="preserve">handbært fé </t>
  </si>
  <si>
    <t>+</t>
  </si>
  <si>
    <t>vv skuldir</t>
  </si>
  <si>
    <t>Óraðstafað 1.1</t>
  </si>
  <si>
    <t>óre 31.12</t>
  </si>
  <si>
    <t>óre  1.1</t>
  </si>
  <si>
    <t>tekjur</t>
  </si>
  <si>
    <t>eigið fé alls</t>
  </si>
  <si>
    <t>Eignir</t>
  </si>
  <si>
    <t>skuld</t>
  </si>
  <si>
    <t>eigið fé</t>
  </si>
  <si>
    <t>Niðurfærsla</t>
  </si>
  <si>
    <t>áætlað tap</t>
  </si>
  <si>
    <t>rekstrarkostnað</t>
  </si>
  <si>
    <t>Niðufærsla kostnað</t>
  </si>
  <si>
    <t>Óleiðrétt staða  31.12.23</t>
  </si>
  <si>
    <t>mismun</t>
  </si>
  <si>
    <t xml:space="preserve"> + vaxtartekjur</t>
  </si>
  <si>
    <t>+ ókominn útborgun á bankayfirlit</t>
  </si>
  <si>
    <t>- þjónustugjöld</t>
  </si>
  <si>
    <t xml:space="preserve"> + óinnkominn innborgunu </t>
  </si>
  <si>
    <t>Fjöldra keypta eininga</t>
  </si>
  <si>
    <t>Inkaupsverð per eining</t>
  </si>
  <si>
    <t xml:space="preserve">flutningskostnað </t>
  </si>
  <si>
    <t>birgðir eftir</t>
  </si>
  <si>
    <t xml:space="preserve">vörukaup </t>
  </si>
  <si>
    <t xml:space="preserve">heildar verð </t>
  </si>
  <si>
    <t xml:space="preserve">vörusala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</si>
</sst>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@*."/>
    <numFmt numFmtId="165" formatCode="d/m/yyyy;@"/>
    <numFmt numFmtId="166" formatCode="#,##0_ ;[Red]\-#,##0\ "/>
    <numFmt numFmtId="173" formatCode="#,##0.0_ ;[Red]\-#,##0.0\ "/>
    <numFmt numFmtId="174" formatCode="#,##0.00_ ;[Red]\-#,##0.00\ "/>
    <numFmt numFmtId="176" formatCode="yyyy\-mm\-dd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3" fontId="0" fillId="0" borderId="0" xfId="0" applyNumberFormat="1"/>
    <xf numFmtId="3" fontId="3" fillId="0" borderId="0" xfId="0" applyNumberFormat="1" applyFont="1"/>
    <xf numFmtId="3" fontId="0" fillId="0" borderId="9" xfId="0" applyNumberFormat="1" applyBorder="1"/>
    <xf numFmtId="0" fontId="2" fillId="0" borderId="0" xfId="0" applyFont="1"/>
    <xf numFmtId="3" fontId="5" fillId="0" borderId="0" xfId="0" applyNumberFormat="1" applyFont="1"/>
    <xf numFmtId="3" fontId="0" fillId="0" borderId="10" xfId="0" applyNumberFormat="1" applyBorder="1"/>
    <xf numFmtId="3" fontId="0" fillId="0" borderId="0" xfId="1" applyNumberFormat="1" applyFont="1" applyFill="1"/>
    <xf numFmtId="3" fontId="0" fillId="0" borderId="16" xfId="0" applyNumberFormat="1" applyBorder="1"/>
    <xf numFmtId="3" fontId="0" fillId="2" borderId="0" xfId="0" applyNumberFormat="1" applyFill="1"/>
    <xf numFmtId="3" fontId="0" fillId="0" borderId="0" xfId="0" applyNumberFormat="1" applyAlignment="1">
      <alignment horizontal="right"/>
    </xf>
    <xf numFmtId="3" fontId="6" fillId="0" borderId="0" xfId="0" applyNumberFormat="1" applyFont="1"/>
    <xf numFmtId="3" fontId="0" fillId="0" borderId="11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" fontId="0" fillId="0" borderId="0" xfId="0" applyNumberFormat="1" applyAlignment="1">
      <alignment vertical="top" wrapText="1"/>
    </xf>
    <xf numFmtId="3" fontId="0" fillId="0" borderId="19" xfId="0" applyNumberFormat="1" applyBorder="1"/>
    <xf numFmtId="3" fontId="0" fillId="0" borderId="0" xfId="0" applyNumberFormat="1" applyAlignment="1">
      <alignment horizontal="left" wrapText="1"/>
    </xf>
    <xf numFmtId="165" fontId="0" fillId="0" borderId="0" xfId="0" applyNumberFormat="1"/>
    <xf numFmtId="165" fontId="0" fillId="3" borderId="17" xfId="0" applyNumberFormat="1" applyFill="1" applyBorder="1"/>
    <xf numFmtId="3" fontId="0" fillId="3" borderId="17" xfId="0" applyNumberFormat="1" applyFill="1" applyBorder="1"/>
    <xf numFmtId="165" fontId="0" fillId="4" borderId="17" xfId="0" applyNumberFormat="1" applyFill="1" applyBorder="1"/>
    <xf numFmtId="3" fontId="0" fillId="4" borderId="17" xfId="0" applyNumberFormat="1" applyFill="1" applyBorder="1"/>
    <xf numFmtId="165" fontId="0" fillId="3" borderId="18" xfId="0" applyNumberFormat="1" applyFill="1" applyBorder="1"/>
    <xf numFmtId="3" fontId="0" fillId="3" borderId="18" xfId="0" applyNumberFormat="1" applyFill="1" applyBorder="1"/>
    <xf numFmtId="3" fontId="0" fillId="0" borderId="17" xfId="0" applyNumberFormat="1" applyBorder="1" applyAlignment="1">
      <alignment horizontal="right" wrapText="1"/>
    </xf>
    <xf numFmtId="3" fontId="2" fillId="0" borderId="0" xfId="0" applyNumberFormat="1" applyFont="1" applyAlignment="1">
      <alignment horizontal="center"/>
    </xf>
    <xf numFmtId="3" fontId="4" fillId="2" borderId="0" xfId="0" applyNumberFormat="1" applyFont="1" applyFill="1"/>
    <xf numFmtId="3" fontId="2" fillId="0" borderId="0" xfId="0" applyNumberFormat="1" applyFont="1"/>
    <xf numFmtId="3" fontId="6" fillId="0" borderId="19" xfId="0" applyNumberFormat="1" applyFont="1" applyBorder="1"/>
    <xf numFmtId="3" fontId="7" fillId="0" borderId="0" xfId="0" applyNumberFormat="1" applyFont="1"/>
    <xf numFmtId="4" fontId="0" fillId="0" borderId="0" xfId="0" applyNumberFormat="1"/>
    <xf numFmtId="0" fontId="0" fillId="0" borderId="9" xfId="0" applyBorder="1" applyAlignment="1">
      <alignment horizontal="center"/>
    </xf>
    <xf numFmtId="0" fontId="4" fillId="0" borderId="11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/>
    </xf>
    <xf numFmtId="3" fontId="0" fillId="0" borderId="2" xfId="0" applyNumberFormat="1" applyBorder="1" applyAlignment="1">
      <alignment horizontal="left" vertical="top" wrapText="1"/>
    </xf>
    <xf numFmtId="3" fontId="0" fillId="0" borderId="3" xfId="0" applyNumberFormat="1" applyBorder="1" applyAlignment="1">
      <alignment horizontal="left" vertical="top" wrapText="1"/>
    </xf>
    <xf numFmtId="3" fontId="0" fillId="0" borderId="4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5" xfId="0" applyNumberFormat="1" applyBorder="1" applyAlignment="1">
      <alignment horizontal="left" vertical="top" wrapText="1"/>
    </xf>
    <xf numFmtId="3" fontId="0" fillId="0" borderId="6" xfId="0" applyNumberFormat="1" applyBorder="1" applyAlignment="1">
      <alignment horizontal="left" vertical="top" wrapText="1"/>
    </xf>
    <xf numFmtId="3" fontId="0" fillId="0" borderId="7" xfId="0" applyNumberFormat="1" applyBorder="1" applyAlignment="1">
      <alignment horizontal="left" vertical="top" wrapText="1"/>
    </xf>
    <xf numFmtId="3" fontId="0" fillId="0" borderId="8" xfId="0" applyNumberFormat="1" applyBorder="1" applyAlignment="1">
      <alignment horizontal="left" vertical="top" wrapText="1"/>
    </xf>
    <xf numFmtId="3" fontId="6" fillId="0" borderId="1" xfId="0" applyNumberFormat="1" applyFont="1" applyBorder="1" applyAlignment="1">
      <alignment horizontal="left" vertical="top" wrapText="1"/>
    </xf>
    <xf numFmtId="3" fontId="2" fillId="2" borderId="11" xfId="0" applyNumberFormat="1" applyFont="1" applyFill="1" applyBorder="1" applyAlignment="1">
      <alignment horizontal="left" vertical="top" wrapText="1"/>
    </xf>
    <xf numFmtId="3" fontId="0" fillId="2" borderId="12" xfId="0" applyNumberFormat="1" applyFill="1" applyBorder="1" applyAlignment="1">
      <alignment horizontal="left" vertical="top" wrapText="1"/>
    </xf>
    <xf numFmtId="3" fontId="0" fillId="2" borderId="13" xfId="0" applyNumberFormat="1" applyFill="1" applyBorder="1" applyAlignment="1">
      <alignment horizontal="left" vertical="top" wrapText="1"/>
    </xf>
    <xf numFmtId="3" fontId="0" fillId="2" borderId="14" xfId="0" applyNumberFormat="1" applyFill="1" applyBorder="1" applyAlignment="1">
      <alignment horizontal="left" vertical="top" wrapText="1"/>
    </xf>
    <xf numFmtId="3" fontId="0" fillId="2" borderId="0" xfId="0" applyNumberFormat="1" applyFill="1" applyAlignment="1">
      <alignment horizontal="left" vertical="top" wrapText="1"/>
    </xf>
    <xf numFmtId="3" fontId="0" fillId="2" borderId="10" xfId="0" applyNumberFormat="1" applyFill="1" applyBorder="1" applyAlignment="1">
      <alignment horizontal="left" vertical="top" wrapText="1"/>
    </xf>
    <xf numFmtId="3" fontId="0" fillId="2" borderId="15" xfId="0" applyNumberFormat="1" applyFill="1" applyBorder="1" applyAlignment="1">
      <alignment horizontal="left" vertical="top" wrapText="1"/>
    </xf>
    <xf numFmtId="3" fontId="0" fillId="2" borderId="9" xfId="0" applyNumberFormat="1" applyFill="1" applyBorder="1" applyAlignment="1">
      <alignment horizontal="left" vertical="top" wrapText="1"/>
    </xf>
    <xf numFmtId="3" fontId="0" fillId="2" borderId="16" xfId="0" applyNumberFormat="1" applyFill="1" applyBorder="1" applyAlignment="1">
      <alignment horizontal="left" vertical="top" wrapText="1"/>
    </xf>
    <xf numFmtId="3" fontId="2" fillId="0" borderId="9" xfId="0" applyNumberFormat="1" applyFont="1" applyBorder="1" applyAlignment="1">
      <alignment horizontal="center"/>
    </xf>
    <xf numFmtId="164" fontId="0" fillId="0" borderId="0" xfId="0" applyNumberFormat="1" applyAlignment="1">
      <alignment horizontal="left" wrapText="1"/>
    </xf>
    <xf numFmtId="166" fontId="0" fillId="0" borderId="0" xfId="0" applyNumberFormat="1"/>
    <xf numFmtId="0" fontId="0" fillId="0" borderId="9" xfId="0" applyBorder="1"/>
    <xf numFmtId="0" fontId="0" fillId="0" borderId="11" xfId="0" applyBorder="1"/>
    <xf numFmtId="0" fontId="0" fillId="0" borderId="14" xfId="0" applyBorder="1"/>
    <xf numFmtId="0" fontId="10" fillId="0" borderId="0" xfId="0" applyFont="1"/>
    <xf numFmtId="0" fontId="10" fillId="0" borderId="14" xfId="0" applyFont="1" applyBorder="1"/>
    <xf numFmtId="0" fontId="10" fillId="0" borderId="9" xfId="0" applyFont="1" applyBorder="1" applyAlignment="1">
      <alignment horizontal="center"/>
    </xf>
    <xf numFmtId="16" fontId="0" fillId="0" borderId="0" xfId="0" applyNumberFormat="1"/>
    <xf numFmtId="166" fontId="0" fillId="0" borderId="11" xfId="0" applyNumberFormat="1" applyBorder="1"/>
    <xf numFmtId="166" fontId="0" fillId="0" borderId="9" xfId="0" applyNumberFormat="1" applyBorder="1"/>
    <xf numFmtId="0" fontId="0" fillId="0" borderId="15" xfId="0" applyBorder="1"/>
    <xf numFmtId="0" fontId="0" fillId="0" borderId="0" xfId="0" quotePrefix="1"/>
    <xf numFmtId="166" fontId="2" fillId="0" borderId="0" xfId="0" applyNumberFormat="1" applyFont="1"/>
    <xf numFmtId="166" fontId="0" fillId="0" borderId="0" xfId="0" applyNumberFormat="1" applyFont="1"/>
    <xf numFmtId="166" fontId="11" fillId="0" borderId="9" xfId="0" applyNumberFormat="1" applyFont="1" applyBorder="1"/>
    <xf numFmtId="2" fontId="0" fillId="0" borderId="0" xfId="0" applyNumberFormat="1"/>
    <xf numFmtId="9" fontId="0" fillId="0" borderId="0" xfId="0" applyNumberFormat="1"/>
    <xf numFmtId="166" fontId="10" fillId="0" borderId="0" xfId="0" applyNumberFormat="1" applyFont="1"/>
    <xf numFmtId="0" fontId="0" fillId="0" borderId="0" xfId="0" applyAlignment="1">
      <alignment horizontal="center"/>
    </xf>
    <xf numFmtId="166" fontId="2" fillId="5" borderId="17" xfId="0" applyNumberFormat="1" applyFont="1" applyFill="1" applyBorder="1" applyAlignment="1">
      <alignment horizontal="center"/>
    </xf>
    <xf numFmtId="166" fontId="12" fillId="6" borderId="17" xfId="0" applyNumberFormat="1" applyFont="1" applyFill="1" applyBorder="1" applyAlignment="1">
      <alignment horizontal="center"/>
    </xf>
    <xf numFmtId="14" fontId="0" fillId="0" borderId="0" xfId="0" applyNumberFormat="1"/>
    <xf numFmtId="1" fontId="0" fillId="0" borderId="0" xfId="1" applyNumberFormat="1" applyFont="1"/>
    <xf numFmtId="173" fontId="0" fillId="0" borderId="0" xfId="0" applyNumberFormat="1"/>
    <xf numFmtId="174" fontId="0" fillId="0" borderId="0" xfId="0" applyNumberFormat="1"/>
    <xf numFmtId="0" fontId="12" fillId="0" borderId="9" xfId="0" applyFont="1" applyBorder="1" applyAlignment="1">
      <alignment horizontal="center"/>
    </xf>
    <xf numFmtId="166" fontId="0" fillId="0" borderId="14" xfId="0" applyNumberFormat="1" applyBorder="1"/>
    <xf numFmtId="3" fontId="4" fillId="0" borderId="10" xfId="0" applyNumberFormat="1" applyFont="1" applyBorder="1"/>
    <xf numFmtId="3" fontId="0" fillId="0" borderId="20" xfId="0" applyNumberFormat="1" applyBorder="1"/>
    <xf numFmtId="164" fontId="0" fillId="0" borderId="0" xfId="0" quotePrefix="1" applyNumberFormat="1" applyAlignment="1">
      <alignment horizontal="left" wrapText="1"/>
    </xf>
    <xf numFmtId="3" fontId="4" fillId="0" borderId="0" xfId="0" applyNumberFormat="1" applyFont="1"/>
    <xf numFmtId="4" fontId="2" fillId="5" borderId="17" xfId="0" applyNumberFormat="1" applyFont="1" applyFill="1" applyBorder="1"/>
    <xf numFmtId="3" fontId="2" fillId="5" borderId="17" xfId="0" applyNumberFormat="1" applyFont="1" applyFill="1" applyBorder="1"/>
    <xf numFmtId="176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448734</xdr:colOff>
      <xdr:row>15</xdr:row>
      <xdr:rowOff>19090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F86E12-2757-913A-ECDD-D1D3D9374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733" y="194733"/>
          <a:ext cx="6214534" cy="27453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10</xdr:col>
      <xdr:colOff>342900</xdr:colOff>
      <xdr:row>26</xdr:row>
      <xdr:rowOff>7026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A5204D-8EFB-21E0-503D-34E124F28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762000"/>
          <a:ext cx="7772400" cy="41980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0</xdr:rowOff>
    </xdr:from>
    <xdr:to>
      <xdr:col>9</xdr:col>
      <xdr:colOff>393700</xdr:colOff>
      <xdr:row>21</xdr:row>
      <xdr:rowOff>89748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A2BDB8-0A73-80CB-4532-F9436A0CC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0"/>
          <a:ext cx="7772400" cy="4090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859402</xdr:colOff>
      <xdr:row>10</xdr:row>
      <xdr:rowOff>105038</xdr:rowOff>
    </xdr:from>
    <xdr:to>
      <xdr:col>11</xdr:col>
      <xdr:colOff>112662</xdr:colOff>
      <xdr:row>35</xdr:row>
      <xdr:rowOff>38195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5BD31F-2BCA-023D-69EE-FC2425885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3387" y="2014812"/>
          <a:ext cx="5927922" cy="47075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78097-F0C9-40D7-9D62-F6A3D711AB48}">
  <sheetPr>
    <tabColor theme="4" tint="-0.249977111117893"/>
  </sheetPr>
  <dimension ref="B7:J20"/>
  <sheetViews>
    <sheetView zoomScaleNormal="100" workbookViewId="0">
      <selection activeCell="F6" sqref="F6"/>
    </sheetView>
  </sheetViews>
  <sheetFormatPr baseColWidth="10" defaultColWidth="8.83203125" defaultRowHeight="15" x14ac:dyDescent="0.2"/>
  <sheetData>
    <row r="7" spans="2:10" x14ac:dyDescent="0.2">
      <c r="B7" t="s">
        <v>4</v>
      </c>
    </row>
    <row r="8" spans="2:10" x14ac:dyDescent="0.2">
      <c r="D8" s="34"/>
      <c r="E8" s="34"/>
      <c r="F8" s="34"/>
      <c r="G8" s="34"/>
      <c r="H8" s="34"/>
      <c r="I8" s="34"/>
    </row>
    <row r="11" spans="2:10" x14ac:dyDescent="0.2">
      <c r="B11" t="s">
        <v>5</v>
      </c>
    </row>
    <row r="12" spans="2:10" x14ac:dyDescent="0.2">
      <c r="D12" s="34"/>
      <c r="E12" s="34"/>
      <c r="F12" s="34"/>
      <c r="G12" s="34"/>
      <c r="H12" s="34"/>
      <c r="I12" s="34"/>
    </row>
    <row r="15" spans="2:10" x14ac:dyDescent="0.2">
      <c r="B15" s="4" t="s">
        <v>19</v>
      </c>
    </row>
    <row r="16" spans="2:10" x14ac:dyDescent="0.2">
      <c r="B16" s="35" t="s">
        <v>20</v>
      </c>
      <c r="C16" s="36"/>
      <c r="D16" s="36"/>
      <c r="E16" s="36"/>
      <c r="F16" s="36"/>
      <c r="G16" s="36"/>
      <c r="H16" s="36"/>
      <c r="I16" s="36"/>
      <c r="J16" s="37"/>
    </row>
    <row r="17" spans="2:10" x14ac:dyDescent="0.2">
      <c r="B17" s="38"/>
      <c r="C17" s="39"/>
      <c r="D17" s="39"/>
      <c r="E17" s="39"/>
      <c r="F17" s="39"/>
      <c r="G17" s="39"/>
      <c r="H17" s="39"/>
      <c r="I17" s="39"/>
      <c r="J17" s="40"/>
    </row>
    <row r="18" spans="2:10" x14ac:dyDescent="0.2">
      <c r="B18" s="38"/>
      <c r="C18" s="39"/>
      <c r="D18" s="39"/>
      <c r="E18" s="39"/>
      <c r="F18" s="39"/>
      <c r="G18" s="39"/>
      <c r="H18" s="39"/>
      <c r="I18" s="39"/>
      <c r="J18" s="40"/>
    </row>
    <row r="19" spans="2:10" x14ac:dyDescent="0.2">
      <c r="B19" s="38"/>
      <c r="C19" s="39"/>
      <c r="D19" s="39"/>
      <c r="E19" s="39"/>
      <c r="F19" s="39"/>
      <c r="G19" s="39"/>
      <c r="H19" s="39"/>
      <c r="I19" s="39"/>
      <c r="J19" s="40"/>
    </row>
    <row r="20" spans="2:10" x14ac:dyDescent="0.2">
      <c r="B20" s="41"/>
      <c r="C20" s="42"/>
      <c r="D20" s="42"/>
      <c r="E20" s="42"/>
      <c r="F20" s="42"/>
      <c r="G20" s="42"/>
      <c r="H20" s="42"/>
      <c r="I20" s="42"/>
      <c r="J20" s="43"/>
    </row>
  </sheetData>
  <mergeCells count="3">
    <mergeCell ref="D8:I8"/>
    <mergeCell ref="D12:I12"/>
    <mergeCell ref="B16:J20"/>
  </mergeCells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B2:O99"/>
  <sheetViews>
    <sheetView zoomScaleNormal="100" workbookViewId="0">
      <selection activeCell="I15" sqref="I15"/>
    </sheetView>
  </sheetViews>
  <sheetFormatPr baseColWidth="10" defaultColWidth="9.1640625" defaultRowHeight="15" x14ac:dyDescent="0.2"/>
  <cols>
    <col min="1" max="3" width="9.1640625" style="1"/>
    <col min="4" max="4" width="28.6640625" style="1" customWidth="1"/>
    <col min="5" max="10" width="9.1640625" style="1"/>
    <col min="11" max="11" width="11.1640625" style="1" customWidth="1"/>
    <col min="12" max="13" width="9.1640625" style="1"/>
    <col min="14" max="14" width="26.1640625" style="1" customWidth="1"/>
    <col min="15" max="15" width="9.1640625" style="5"/>
    <col min="16" max="16384" width="9.1640625" style="1"/>
  </cols>
  <sheetData>
    <row r="2" spans="2:14" ht="15" customHeight="1" x14ac:dyDescent="0.2">
      <c r="B2" s="54" t="s">
        <v>44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6"/>
    </row>
    <row r="3" spans="2:14" x14ac:dyDescent="0.2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9"/>
    </row>
    <row r="4" spans="2:14" x14ac:dyDescent="0.2"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9"/>
    </row>
    <row r="5" spans="2:14" x14ac:dyDescent="0.2"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2"/>
    </row>
    <row r="8" spans="2:14" ht="16" thickBot="1" x14ac:dyDescent="0.25">
      <c r="B8" s="2" t="s">
        <v>0</v>
      </c>
    </row>
    <row r="9" spans="2:14" ht="14.5" customHeight="1" x14ac:dyDescent="0.2">
      <c r="B9" s="44" t="s">
        <v>60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6"/>
    </row>
    <row r="10" spans="2:14" x14ac:dyDescent="0.2">
      <c r="B10" s="47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9"/>
    </row>
    <row r="11" spans="2:14" ht="16" thickBot="1" x14ac:dyDescent="0.25">
      <c r="B11" s="50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2"/>
    </row>
    <row r="13" spans="2:14" x14ac:dyDescent="0.2">
      <c r="B13" s="1" t="s">
        <v>1</v>
      </c>
      <c r="C13" s="1" t="s">
        <v>56</v>
      </c>
    </row>
    <row r="14" spans="2:14" x14ac:dyDescent="0.2">
      <c r="B14" s="1" t="s">
        <v>2</v>
      </c>
      <c r="C14" s="1" t="s">
        <v>57</v>
      </c>
      <c r="D14" s="5"/>
      <c r="E14" s="5"/>
    </row>
    <row r="15" spans="2:14" x14ac:dyDescent="0.2">
      <c r="B15" s="1" t="s">
        <v>7</v>
      </c>
      <c r="C15" s="1" t="s">
        <v>58</v>
      </c>
      <c r="D15" s="5"/>
      <c r="E15" s="5"/>
    </row>
    <row r="16" spans="2:14" x14ac:dyDescent="0.2">
      <c r="B16" s="1" t="s">
        <v>8</v>
      </c>
      <c r="C16" s="1" t="s">
        <v>59</v>
      </c>
      <c r="D16" s="5"/>
      <c r="E16" s="5"/>
    </row>
    <row r="17" spans="2:14" ht="13.75" customHeight="1" x14ac:dyDescent="0.2"/>
    <row r="19" spans="2:14" ht="16" thickBot="1" x14ac:dyDescent="0.25">
      <c r="B19" s="2" t="s">
        <v>3</v>
      </c>
    </row>
    <row r="20" spans="2:14" x14ac:dyDescent="0.2">
      <c r="B20" s="44" t="s">
        <v>74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6"/>
    </row>
    <row r="21" spans="2:14" x14ac:dyDescent="0.2">
      <c r="B21" s="47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9"/>
    </row>
    <row r="22" spans="2:14" ht="16" thickBot="1" x14ac:dyDescent="0.25">
      <c r="B22" s="50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2"/>
    </row>
    <row r="24" spans="2:14" x14ac:dyDescent="0.2">
      <c r="B24" s="10" t="s">
        <v>1</v>
      </c>
      <c r="C24" s="1" t="s">
        <v>50</v>
      </c>
      <c r="H24" s="5"/>
      <c r="I24" s="5"/>
    </row>
    <row r="25" spans="2:14" x14ac:dyDescent="0.2">
      <c r="B25" s="10" t="s">
        <v>6</v>
      </c>
      <c r="C25" s="1" t="s">
        <v>21</v>
      </c>
    </row>
    <row r="26" spans="2:14" x14ac:dyDescent="0.2">
      <c r="B26" s="10" t="s">
        <v>7</v>
      </c>
      <c r="C26" s="1" t="s">
        <v>51</v>
      </c>
    </row>
    <row r="27" spans="2:14" x14ac:dyDescent="0.2">
      <c r="B27" s="10" t="s">
        <v>8</v>
      </c>
      <c r="C27" s="1" t="s">
        <v>18</v>
      </c>
    </row>
    <row r="29" spans="2:14" ht="16" thickBot="1" x14ac:dyDescent="0.25">
      <c r="B29" s="2" t="s">
        <v>9</v>
      </c>
    </row>
    <row r="30" spans="2:14" x14ac:dyDescent="0.2"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6"/>
    </row>
    <row r="31" spans="2:14" x14ac:dyDescent="0.2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9"/>
    </row>
    <row r="32" spans="2:14" ht="16" thickBot="1" x14ac:dyDescent="0.25">
      <c r="B32" s="50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2"/>
    </row>
    <row r="34" spans="2:14" x14ac:dyDescent="0.2">
      <c r="B34" s="10" t="s">
        <v>1</v>
      </c>
      <c r="C34" s="11" t="s">
        <v>64</v>
      </c>
    </row>
    <row r="35" spans="2:14" x14ac:dyDescent="0.2">
      <c r="B35" s="10" t="s">
        <v>6</v>
      </c>
      <c r="C35" s="11" t="s">
        <v>65</v>
      </c>
      <c r="E35" s="5"/>
      <c r="F35" s="5"/>
    </row>
    <row r="36" spans="2:14" x14ac:dyDescent="0.2">
      <c r="B36" s="10" t="s">
        <v>7</v>
      </c>
      <c r="C36" s="1" t="s">
        <v>67</v>
      </c>
    </row>
    <row r="37" spans="2:14" x14ac:dyDescent="0.2">
      <c r="B37" s="10" t="s">
        <v>8</v>
      </c>
      <c r="C37" s="1" t="s">
        <v>66</v>
      </c>
    </row>
    <row r="39" spans="2:14" ht="16" thickBot="1" x14ac:dyDescent="0.25">
      <c r="B39" s="2" t="s">
        <v>10</v>
      </c>
    </row>
    <row r="40" spans="2:14" x14ac:dyDescent="0.2">
      <c r="B40" s="44" t="s">
        <v>75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6"/>
    </row>
    <row r="41" spans="2:14" x14ac:dyDescent="0.2">
      <c r="B41" s="47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9"/>
    </row>
    <row r="42" spans="2:14" ht="16" thickBot="1" x14ac:dyDescent="0.25">
      <c r="B42" s="5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2"/>
    </row>
    <row r="44" spans="2:14" x14ac:dyDescent="0.2">
      <c r="B44" s="10" t="s">
        <v>1</v>
      </c>
      <c r="C44" s="1" t="s">
        <v>52</v>
      </c>
      <c r="D44" s="5"/>
      <c r="E44" s="5"/>
      <c r="F44" s="5"/>
      <c r="G44" s="5"/>
      <c r="H44" s="5"/>
    </row>
    <row r="45" spans="2:14" x14ac:dyDescent="0.2">
      <c r="B45" s="10" t="s">
        <v>6</v>
      </c>
      <c r="C45" s="1" t="s">
        <v>53</v>
      </c>
      <c r="D45" s="5"/>
      <c r="E45" s="5"/>
      <c r="F45" s="5"/>
      <c r="G45" s="5"/>
      <c r="H45" s="5"/>
      <c r="I45" s="5"/>
      <c r="J45" s="5"/>
    </row>
    <row r="46" spans="2:14" x14ac:dyDescent="0.2">
      <c r="B46" s="10" t="s">
        <v>7</v>
      </c>
      <c r="C46" s="1" t="s">
        <v>54</v>
      </c>
    </row>
    <row r="47" spans="2:14" x14ac:dyDescent="0.2">
      <c r="B47" s="10" t="s">
        <v>8</v>
      </c>
      <c r="C47" s="1" t="s">
        <v>55</v>
      </c>
    </row>
    <row r="50" spans="2:14" ht="16" thickBot="1" x14ac:dyDescent="0.25">
      <c r="B50" s="2" t="s">
        <v>11</v>
      </c>
    </row>
    <row r="51" spans="2:14" ht="14.5" customHeight="1" x14ac:dyDescent="0.2">
      <c r="B51" s="53" t="s">
        <v>68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6"/>
    </row>
    <row r="52" spans="2:14" x14ac:dyDescent="0.2">
      <c r="B52" s="47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9"/>
    </row>
    <row r="53" spans="2:14" x14ac:dyDescent="0.2">
      <c r="B53" s="47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9"/>
    </row>
    <row r="54" spans="2:14" ht="16" thickBot="1" x14ac:dyDescent="0.2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2"/>
    </row>
    <row r="56" spans="2:14" x14ac:dyDescent="0.2">
      <c r="B56" s="10" t="s">
        <v>1</v>
      </c>
      <c r="C56" s="1" t="s">
        <v>69</v>
      </c>
    </row>
    <row r="57" spans="2:14" x14ac:dyDescent="0.2">
      <c r="B57" s="10" t="s">
        <v>6</v>
      </c>
      <c r="C57" s="1" t="s">
        <v>70</v>
      </c>
    </row>
    <row r="58" spans="2:14" x14ac:dyDescent="0.2">
      <c r="B58" s="10"/>
    </row>
    <row r="59" spans="2:14" ht="16" thickBot="1" x14ac:dyDescent="0.25">
      <c r="B59" s="2" t="s">
        <v>12</v>
      </c>
    </row>
    <row r="60" spans="2:14" ht="14.5" customHeight="1" x14ac:dyDescent="0.2">
      <c r="B60" s="44" t="s">
        <v>62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6"/>
    </row>
    <row r="61" spans="2:14" x14ac:dyDescent="0.2">
      <c r="B61" s="47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9"/>
    </row>
    <row r="62" spans="2:14" x14ac:dyDescent="0.2">
      <c r="B62" s="47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9"/>
    </row>
    <row r="63" spans="2:14" ht="16" thickBot="1" x14ac:dyDescent="0.25">
      <c r="B63" s="50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2"/>
    </row>
    <row r="65" spans="2:15" x14ac:dyDescent="0.2">
      <c r="D65" s="12"/>
      <c r="E65" s="13" t="s">
        <v>22</v>
      </c>
      <c r="F65" s="14" t="s">
        <v>23</v>
      </c>
    </row>
    <row r="66" spans="2:15" x14ac:dyDescent="0.2">
      <c r="D66" s="15" t="s">
        <v>24</v>
      </c>
      <c r="E66" s="10" t="s">
        <v>25</v>
      </c>
      <c r="F66" s="6"/>
    </row>
    <row r="67" spans="2:15" x14ac:dyDescent="0.2">
      <c r="D67" s="15" t="s">
        <v>26</v>
      </c>
      <c r="E67" s="1">
        <v>9000</v>
      </c>
      <c r="F67" s="6"/>
      <c r="O67" s="1"/>
    </row>
    <row r="68" spans="2:15" x14ac:dyDescent="0.2">
      <c r="D68" s="15" t="s">
        <v>61</v>
      </c>
      <c r="F68" s="6">
        <v>3000</v>
      </c>
      <c r="O68" s="1"/>
    </row>
    <row r="69" spans="2:15" x14ac:dyDescent="0.2">
      <c r="D69" s="15" t="s">
        <v>27</v>
      </c>
      <c r="F69" s="6">
        <f>4000</f>
        <v>4000</v>
      </c>
      <c r="O69" s="1"/>
    </row>
    <row r="70" spans="2:15" x14ac:dyDescent="0.2">
      <c r="D70" s="15" t="s">
        <v>76</v>
      </c>
      <c r="F70" s="6">
        <v>6000</v>
      </c>
      <c r="O70" s="1"/>
    </row>
    <row r="71" spans="2:15" x14ac:dyDescent="0.2">
      <c r="D71" s="15" t="s">
        <v>28</v>
      </c>
      <c r="F71" s="6">
        <v>8000</v>
      </c>
      <c r="O71" s="1"/>
    </row>
    <row r="72" spans="2:15" x14ac:dyDescent="0.2">
      <c r="D72" s="16" t="s">
        <v>29</v>
      </c>
      <c r="E72" s="3">
        <v>5200</v>
      </c>
      <c r="F72" s="8"/>
      <c r="O72" s="1"/>
    </row>
    <row r="73" spans="2:15" x14ac:dyDescent="0.2">
      <c r="O73" s="1"/>
    </row>
    <row r="74" spans="2:15" x14ac:dyDescent="0.2">
      <c r="B74" s="10" t="s">
        <v>1</v>
      </c>
      <c r="C74" s="1">
        <v>3800</v>
      </c>
      <c r="O74" s="1"/>
    </row>
    <row r="75" spans="2:15" x14ac:dyDescent="0.2">
      <c r="B75" s="10" t="s">
        <v>6</v>
      </c>
      <c r="C75" s="1">
        <v>6800</v>
      </c>
      <c r="O75" s="1"/>
    </row>
    <row r="76" spans="2:15" x14ac:dyDescent="0.2">
      <c r="B76" s="10" t="s">
        <v>7</v>
      </c>
      <c r="C76" s="1">
        <v>5400</v>
      </c>
      <c r="O76" s="1"/>
    </row>
    <row r="77" spans="2:15" x14ac:dyDescent="0.2">
      <c r="B77" s="10" t="s">
        <v>8</v>
      </c>
      <c r="C77" s="1">
        <v>1800</v>
      </c>
      <c r="D77" s="10"/>
      <c r="O77" s="1"/>
    </row>
    <row r="78" spans="2:15" x14ac:dyDescent="0.2">
      <c r="O78" s="1"/>
    </row>
    <row r="79" spans="2:15" x14ac:dyDescent="0.2">
      <c r="O79" s="1"/>
    </row>
    <row r="80" spans="2:15" ht="16" thickBot="1" x14ac:dyDescent="0.25">
      <c r="B80" s="2" t="s">
        <v>30</v>
      </c>
    </row>
    <row r="81" spans="2:14" x14ac:dyDescent="0.2">
      <c r="B81" s="44" t="s">
        <v>49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6"/>
    </row>
    <row r="82" spans="2:14" x14ac:dyDescent="0.2"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9"/>
    </row>
    <row r="83" spans="2:14" x14ac:dyDescent="0.2">
      <c r="B83" s="47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9"/>
    </row>
    <row r="84" spans="2:14" ht="16" thickBot="1" x14ac:dyDescent="0.25">
      <c r="B84" s="50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2"/>
    </row>
    <row r="86" spans="2:14" x14ac:dyDescent="0.2">
      <c r="B86" s="10" t="s">
        <v>1</v>
      </c>
      <c r="C86" s="1" t="s">
        <v>31</v>
      </c>
    </row>
    <row r="87" spans="2:14" x14ac:dyDescent="0.2">
      <c r="B87" s="10" t="s">
        <v>6</v>
      </c>
      <c r="C87" s="1" t="s">
        <v>32</v>
      </c>
    </row>
    <row r="88" spans="2:14" x14ac:dyDescent="0.2">
      <c r="B88" s="10"/>
    </row>
    <row r="89" spans="2:14" x14ac:dyDescent="0.2">
      <c r="B89" s="10"/>
    </row>
    <row r="90" spans="2:14" ht="16" thickBot="1" x14ac:dyDescent="0.25">
      <c r="B90" s="2" t="s">
        <v>33</v>
      </c>
    </row>
    <row r="91" spans="2:14" ht="14.5" customHeight="1" x14ac:dyDescent="0.2">
      <c r="B91" s="44" t="s">
        <v>71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6"/>
    </row>
    <row r="92" spans="2:14" x14ac:dyDescent="0.2">
      <c r="B92" s="47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9"/>
    </row>
    <row r="93" spans="2:14" x14ac:dyDescent="0.2">
      <c r="B93" s="47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9"/>
    </row>
    <row r="94" spans="2:14" ht="16" thickBot="1" x14ac:dyDescent="0.25">
      <c r="B94" s="50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2"/>
    </row>
    <row r="96" spans="2:14" x14ac:dyDescent="0.2">
      <c r="B96" s="10" t="s">
        <v>1</v>
      </c>
      <c r="C96" s="1" t="s">
        <v>34</v>
      </c>
    </row>
    <row r="97" spans="2:3" x14ac:dyDescent="0.2">
      <c r="B97" s="10" t="s">
        <v>6</v>
      </c>
      <c r="C97" s="1" t="s">
        <v>35</v>
      </c>
    </row>
    <row r="98" spans="2:3" x14ac:dyDescent="0.2">
      <c r="B98" s="10" t="s">
        <v>7</v>
      </c>
      <c r="C98" s="1" t="s">
        <v>72</v>
      </c>
    </row>
    <row r="99" spans="2:3" x14ac:dyDescent="0.2">
      <c r="B99" s="10" t="s">
        <v>8</v>
      </c>
      <c r="C99" s="1" t="s">
        <v>73</v>
      </c>
    </row>
  </sheetData>
  <mergeCells count="9">
    <mergeCell ref="B9:N11"/>
    <mergeCell ref="B51:N54"/>
    <mergeCell ref="B2:N5"/>
    <mergeCell ref="B30:N32"/>
    <mergeCell ref="B91:N94"/>
    <mergeCell ref="B40:N42"/>
    <mergeCell ref="B60:N63"/>
    <mergeCell ref="B81:N84"/>
    <mergeCell ref="B20:N22"/>
  </mergeCells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A702-63DF-4752-BA35-1E7EC1721DAB}">
  <sheetPr>
    <tabColor theme="4" tint="0.59999389629810485"/>
  </sheetPr>
  <dimension ref="A2:AC46"/>
  <sheetViews>
    <sheetView zoomScale="90" zoomScaleNormal="100" workbookViewId="0">
      <selection activeCell="F32" sqref="F32"/>
    </sheetView>
  </sheetViews>
  <sheetFormatPr baseColWidth="10" defaultColWidth="9.1640625" defaultRowHeight="15" x14ac:dyDescent="0.2"/>
  <cols>
    <col min="1" max="1" width="1.83203125" style="1" customWidth="1"/>
    <col min="2" max="2" width="2.1640625" style="1" customWidth="1"/>
    <col min="3" max="3" width="9.1640625" style="1"/>
    <col min="4" max="4" width="14" style="1" customWidth="1"/>
    <col min="5" max="10" width="9.1640625" style="1"/>
    <col min="11" max="11" width="10.83203125" style="1" customWidth="1"/>
    <col min="12" max="15" width="9.1640625" style="1"/>
    <col min="16" max="16" width="14.6640625" style="1" customWidth="1"/>
    <col min="17" max="22" width="9.1640625" style="1"/>
    <col min="23" max="23" width="12.83203125" style="1" bestFit="1" customWidth="1"/>
    <col min="24" max="24" width="7.33203125" style="1" bestFit="1" customWidth="1"/>
    <col min="25" max="25" width="11.1640625" style="1" bestFit="1" customWidth="1"/>
    <col min="26" max="26" width="13" style="1" bestFit="1" customWidth="1"/>
    <col min="27" max="27" width="9.33203125" style="1" bestFit="1" customWidth="1"/>
    <col min="28" max="28" width="11.5" style="1" bestFit="1" customWidth="1"/>
    <col min="29" max="16384" width="9.1640625" style="1"/>
  </cols>
  <sheetData>
    <row r="2" spans="3:25" ht="16" thickBot="1" x14ac:dyDescent="0.25"/>
    <row r="3" spans="3:25" x14ac:dyDescent="0.2">
      <c r="C3" s="44" t="s">
        <v>77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6"/>
    </row>
    <row r="4" spans="3:25" x14ac:dyDescent="0.2">
      <c r="C4" s="47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9"/>
    </row>
    <row r="5" spans="3:25" x14ac:dyDescent="0.2">
      <c r="C5" s="47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9"/>
    </row>
    <row r="6" spans="3:25" x14ac:dyDescent="0.2">
      <c r="C6" s="47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9"/>
    </row>
    <row r="7" spans="3:25" x14ac:dyDescent="0.2">
      <c r="C7" s="47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9"/>
    </row>
    <row r="8" spans="3:25" x14ac:dyDescent="0.2">
      <c r="C8" s="47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9"/>
    </row>
    <row r="9" spans="3:25" x14ac:dyDescent="0.2">
      <c r="C9" s="47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9"/>
    </row>
    <row r="10" spans="3:25" x14ac:dyDescent="0.2"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9"/>
    </row>
    <row r="11" spans="3:25" x14ac:dyDescent="0.2"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9"/>
    </row>
    <row r="12" spans="3:25" x14ac:dyDescent="0.2">
      <c r="C12" s="47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9"/>
    </row>
    <row r="13" spans="3:25" x14ac:dyDescent="0.2">
      <c r="C13" s="47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9"/>
    </row>
    <row r="14" spans="3:25" x14ac:dyDescent="0.2"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9"/>
    </row>
    <row r="15" spans="3:25" x14ac:dyDescent="0.2">
      <c r="C15" s="4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9"/>
    </row>
    <row r="16" spans="3:25" x14ac:dyDescent="0.2">
      <c r="C16" s="47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9"/>
    </row>
    <row r="17" spans="1:29" x14ac:dyDescent="0.2">
      <c r="C17" s="47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9"/>
    </row>
    <row r="18" spans="1:29" x14ac:dyDescent="0.2">
      <c r="C18" s="4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9"/>
    </row>
    <row r="19" spans="1:29" x14ac:dyDescent="0.2">
      <c r="C19" s="47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9"/>
    </row>
    <row r="20" spans="1:29" ht="16" thickBot="1" x14ac:dyDescent="0.25"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2"/>
    </row>
    <row r="23" spans="1:29" x14ac:dyDescent="0.2">
      <c r="A23" s="9"/>
      <c r="B23" s="29" t="s">
        <v>41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5" spans="1:29" x14ac:dyDescent="0.2">
      <c r="Q25" s="30"/>
      <c r="R25" s="30"/>
      <c r="T25" s="30"/>
      <c r="U25" s="30"/>
    </row>
    <row r="26" spans="1:29" x14ac:dyDescent="0.2">
      <c r="F26" s="63" t="s">
        <v>79</v>
      </c>
      <c r="G26" s="63"/>
      <c r="I26" s="63" t="s">
        <v>26</v>
      </c>
      <c r="J26" s="63"/>
      <c r="L26" s="63" t="s">
        <v>80</v>
      </c>
      <c r="M26" s="63"/>
      <c r="N26" s="28"/>
      <c r="O26" s="63" t="s">
        <v>133</v>
      </c>
      <c r="P26" s="63"/>
      <c r="R26" s="63" t="s">
        <v>136</v>
      </c>
      <c r="S26" s="63"/>
      <c r="W26" s="84" t="s">
        <v>85</v>
      </c>
      <c r="X26" s="84" t="s">
        <v>105</v>
      </c>
      <c r="Y26" s="84" t="s">
        <v>134</v>
      </c>
      <c r="Z26" s="84"/>
      <c r="AA26" s="84"/>
      <c r="AB26" s="84"/>
      <c r="AC26" s="85"/>
    </row>
    <row r="27" spans="1:29" x14ac:dyDescent="0.2">
      <c r="F27" s="6">
        <f>M27-J27</f>
        <v>30000</v>
      </c>
      <c r="G27" s="1">
        <f>P27</f>
        <v>1000</v>
      </c>
      <c r="I27" s="6">
        <f>J27-I30</f>
        <v>75000</v>
      </c>
      <c r="J27" s="1">
        <v>90000</v>
      </c>
      <c r="L27" s="93">
        <f>M27-P27</f>
        <v>119000</v>
      </c>
      <c r="M27" s="18">
        <f>120000</f>
        <v>120000</v>
      </c>
      <c r="O27" s="6"/>
      <c r="P27" s="1">
        <v>1000</v>
      </c>
      <c r="R27" s="6">
        <f>P27</f>
        <v>1000</v>
      </c>
      <c r="W27" s="1">
        <f>I30</f>
        <v>15000</v>
      </c>
      <c r="X27" s="1">
        <v>4</v>
      </c>
      <c r="Y27" s="1">
        <f>W27*X27/100</f>
        <v>600</v>
      </c>
    </row>
    <row r="28" spans="1:29" x14ac:dyDescent="0.2">
      <c r="F28" s="6">
        <f>L28</f>
        <v>119000</v>
      </c>
      <c r="I28" s="6"/>
      <c r="L28" s="6">
        <f>L27</f>
        <v>119000</v>
      </c>
      <c r="M28" s="1">
        <f>M27</f>
        <v>120000</v>
      </c>
      <c r="O28" s="6"/>
      <c r="R28" s="6"/>
    </row>
    <row r="29" spans="1:29" x14ac:dyDescent="0.2">
      <c r="F29" s="6"/>
      <c r="I29" s="8"/>
      <c r="J29" s="3"/>
      <c r="L29" s="6"/>
      <c r="O29" s="6"/>
      <c r="R29" s="6"/>
    </row>
    <row r="30" spans="1:29" x14ac:dyDescent="0.2">
      <c r="F30" s="6"/>
      <c r="I30" s="92">
        <v>15000</v>
      </c>
      <c r="J30" s="1">
        <f>J27-I27</f>
        <v>15000</v>
      </c>
      <c r="L30" s="6"/>
      <c r="O30" s="6"/>
      <c r="R30" s="6"/>
    </row>
    <row r="31" spans="1:29" x14ac:dyDescent="0.2">
      <c r="B31" s="7"/>
      <c r="F31" s="8"/>
      <c r="G31" s="3"/>
      <c r="I31" s="8"/>
      <c r="J31" s="3"/>
      <c r="L31" s="8"/>
      <c r="M31" s="3"/>
      <c r="O31" s="6"/>
      <c r="R31" s="6"/>
    </row>
    <row r="32" spans="1:29" x14ac:dyDescent="0.2">
      <c r="F32" s="6">
        <f>F27+F28-G27</f>
        <v>148000</v>
      </c>
      <c r="I32" s="6"/>
      <c r="L32" s="6"/>
      <c r="M32" s="1">
        <f>M28-L28</f>
        <v>1000</v>
      </c>
      <c r="O32" s="6"/>
      <c r="R32" s="6"/>
    </row>
    <row r="37" spans="1:26" x14ac:dyDescent="0.2">
      <c r="A37" s="9"/>
      <c r="B37" s="29" t="s">
        <v>45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40" spans="1:26" x14ac:dyDescent="0.2">
      <c r="F40" s="63" t="s">
        <v>79</v>
      </c>
      <c r="G40" s="63"/>
      <c r="I40" s="63" t="s">
        <v>26</v>
      </c>
      <c r="J40" s="63"/>
      <c r="L40" s="63" t="s">
        <v>80</v>
      </c>
      <c r="M40" s="63"/>
      <c r="N40" s="28"/>
      <c r="O40" s="63" t="s">
        <v>133</v>
      </c>
      <c r="P40" s="63"/>
      <c r="R40" s="63" t="s">
        <v>135</v>
      </c>
      <c r="S40" s="63"/>
    </row>
    <row r="41" spans="1:26" x14ac:dyDescent="0.2">
      <c r="F41" s="6"/>
      <c r="I41" s="6"/>
      <c r="L41" s="6"/>
      <c r="O41" s="6"/>
      <c r="R41" s="6"/>
    </row>
    <row r="42" spans="1:26" x14ac:dyDescent="0.2">
      <c r="F42" s="6"/>
      <c r="I42" s="6"/>
      <c r="L42" s="6"/>
      <c r="O42" s="6"/>
      <c r="R42" s="6"/>
    </row>
    <row r="43" spans="1:26" x14ac:dyDescent="0.2">
      <c r="F43" s="6"/>
      <c r="I43" s="6"/>
      <c r="L43" s="6"/>
      <c r="O43" s="6"/>
      <c r="R43" s="6"/>
    </row>
    <row r="44" spans="1:26" x14ac:dyDescent="0.2">
      <c r="F44" s="6"/>
      <c r="I44" s="6"/>
      <c r="L44" s="6"/>
      <c r="O44" s="6"/>
      <c r="R44" s="6"/>
    </row>
    <row r="45" spans="1:26" x14ac:dyDescent="0.2">
      <c r="F45" s="6"/>
      <c r="I45" s="6"/>
      <c r="L45" s="6"/>
      <c r="O45" s="6"/>
      <c r="R45" s="6"/>
    </row>
    <row r="46" spans="1:26" x14ac:dyDescent="0.2">
      <c r="F46" s="6"/>
      <c r="I46" s="6"/>
      <c r="L46" s="6"/>
      <c r="O46" s="6"/>
      <c r="R46" s="6"/>
    </row>
  </sheetData>
  <mergeCells count="11">
    <mergeCell ref="F40:G40"/>
    <mergeCell ref="I40:J40"/>
    <mergeCell ref="L40:M40"/>
    <mergeCell ref="O40:P40"/>
    <mergeCell ref="R40:S40"/>
    <mergeCell ref="C3:Y20"/>
    <mergeCell ref="F26:G26"/>
    <mergeCell ref="I26:J26"/>
    <mergeCell ref="L26:M26"/>
    <mergeCell ref="R26:S26"/>
    <mergeCell ref="O26:P26"/>
  </mergeCells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3CDD-0413-472A-8CA0-15B5DE102DB6}">
  <sheetPr>
    <tabColor theme="4" tint="0.59999389629810485"/>
  </sheetPr>
  <dimension ref="B2:Q29"/>
  <sheetViews>
    <sheetView topLeftCell="A4" zoomScale="176" zoomScaleNormal="100" workbookViewId="0">
      <selection activeCell="J25" sqref="J25"/>
    </sheetView>
  </sheetViews>
  <sheetFormatPr baseColWidth="10" defaultColWidth="9.1640625" defaultRowHeight="15" x14ac:dyDescent="0.2"/>
  <cols>
    <col min="1" max="1" width="3" style="1" customWidth="1"/>
    <col min="2" max="8" width="9.1640625" style="1"/>
    <col min="9" max="9" width="15.6640625" style="1" customWidth="1"/>
    <col min="10" max="10" width="9.1640625" style="1"/>
    <col min="11" max="11" width="17.1640625" style="1" customWidth="1"/>
    <col min="12" max="16384" width="9.1640625" style="1"/>
  </cols>
  <sheetData>
    <row r="2" spans="2:17" ht="16" thickBot="1" x14ac:dyDescent="0.25"/>
    <row r="3" spans="2:17" s="17" customFormat="1" ht="14.5" customHeight="1" x14ac:dyDescent="0.2">
      <c r="B3" s="44" t="s">
        <v>46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6"/>
    </row>
    <row r="4" spans="2:17" s="17" customFormat="1" x14ac:dyDescent="0.2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2:17" s="17" customFormat="1" x14ac:dyDescent="0.2"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2:17" s="17" customFormat="1" x14ac:dyDescent="0.2">
      <c r="B6" s="47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9"/>
    </row>
    <row r="7" spans="2:17" s="17" customFormat="1" x14ac:dyDescent="0.2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9"/>
    </row>
    <row r="8" spans="2:17" s="17" customFormat="1" x14ac:dyDescent="0.2">
      <c r="B8" s="47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9"/>
    </row>
    <row r="9" spans="2:17" s="17" customFormat="1" x14ac:dyDescent="0.2"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9"/>
    </row>
    <row r="10" spans="2:17" s="17" customFormat="1" x14ac:dyDescent="0.2">
      <c r="B10" s="47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9"/>
    </row>
    <row r="11" spans="2:17" s="17" customFormat="1" x14ac:dyDescent="0.2">
      <c r="B11" s="47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9"/>
    </row>
    <row r="12" spans="2:17" s="17" customFormat="1" x14ac:dyDescent="0.2">
      <c r="B12" s="47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9"/>
    </row>
    <row r="13" spans="2:17" x14ac:dyDescent="0.2">
      <c r="B13" s="47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9"/>
    </row>
    <row r="14" spans="2:17" x14ac:dyDescent="0.2">
      <c r="B14" s="47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9"/>
    </row>
    <row r="15" spans="2:17" x14ac:dyDescent="0.2">
      <c r="B15" s="47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9"/>
    </row>
    <row r="16" spans="2:17" ht="16" thickBot="1" x14ac:dyDescent="0.25">
      <c r="B16" s="50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8" spans="3:14" x14ac:dyDescent="0.2">
      <c r="I18" s="1" t="s">
        <v>14</v>
      </c>
      <c r="K18" s="1" t="s">
        <v>14</v>
      </c>
    </row>
    <row r="19" spans="3:14" x14ac:dyDescent="0.2">
      <c r="I19" s="1" t="s">
        <v>15</v>
      </c>
      <c r="K19" s="1" t="s">
        <v>16</v>
      </c>
    </row>
    <row r="20" spans="3:14" x14ac:dyDescent="0.2">
      <c r="I20" s="3" t="s">
        <v>13</v>
      </c>
      <c r="K20" s="3" t="s">
        <v>17</v>
      </c>
    </row>
    <row r="21" spans="3:14" x14ac:dyDescent="0.2">
      <c r="D21" s="32" t="s">
        <v>43</v>
      </c>
    </row>
    <row r="22" spans="3:14" x14ac:dyDescent="0.2">
      <c r="D22" s="64" t="s">
        <v>137</v>
      </c>
      <c r="E22" s="64"/>
      <c r="F22" s="64"/>
      <c r="G22" s="64"/>
      <c r="H22" s="64"/>
      <c r="I22" s="1">
        <v>905000</v>
      </c>
      <c r="K22" s="1">
        <v>1710000</v>
      </c>
      <c r="M22" s="1" t="s">
        <v>138</v>
      </c>
      <c r="N22" s="1">
        <f>K29-I29</f>
        <v>0</v>
      </c>
    </row>
    <row r="23" spans="3:14" x14ac:dyDescent="0.2">
      <c r="C23" s="1" t="s">
        <v>1</v>
      </c>
      <c r="D23" s="94" t="s">
        <v>139</v>
      </c>
      <c r="E23" s="64"/>
      <c r="F23" s="64"/>
      <c r="G23" s="64"/>
      <c r="H23" s="64"/>
      <c r="I23" s="1">
        <v>75000</v>
      </c>
    </row>
    <row r="24" spans="3:14" x14ac:dyDescent="0.2">
      <c r="C24" s="1">
        <v>2</v>
      </c>
      <c r="D24" s="94" t="s">
        <v>140</v>
      </c>
      <c r="E24" s="64"/>
      <c r="F24" s="64"/>
      <c r="G24" s="64"/>
      <c r="H24" s="64"/>
      <c r="I24" s="1">
        <v>500000</v>
      </c>
    </row>
    <row r="25" spans="3:14" x14ac:dyDescent="0.2">
      <c r="C25" s="1">
        <v>3</v>
      </c>
      <c r="D25" s="94" t="s">
        <v>141</v>
      </c>
      <c r="E25" s="64"/>
      <c r="F25" s="64"/>
      <c r="G25" s="64"/>
      <c r="H25" s="64"/>
      <c r="I25" s="95">
        <f>-20000</f>
        <v>-20000</v>
      </c>
    </row>
    <row r="26" spans="3:14" ht="15" customHeight="1" x14ac:dyDescent="0.2">
      <c r="C26" s="1">
        <v>4</v>
      </c>
      <c r="D26" s="94" t="s">
        <v>142</v>
      </c>
      <c r="E26" s="64"/>
      <c r="F26" s="64"/>
      <c r="G26" s="64"/>
      <c r="H26" s="64"/>
      <c r="K26" s="95">
        <f>-250000</f>
        <v>-250000</v>
      </c>
    </row>
    <row r="27" spans="3:14" ht="15" customHeight="1" x14ac:dyDescent="0.2">
      <c r="D27" s="64"/>
      <c r="E27" s="64"/>
      <c r="F27" s="64"/>
      <c r="G27" s="64"/>
      <c r="H27" s="64"/>
    </row>
    <row r="28" spans="3:14" x14ac:dyDescent="0.2">
      <c r="D28" s="64"/>
      <c r="E28" s="64"/>
      <c r="F28" s="64"/>
      <c r="G28" s="64"/>
      <c r="H28" s="64"/>
      <c r="I28" s="3"/>
      <c r="K28" s="3"/>
    </row>
    <row r="29" spans="3:14" x14ac:dyDescent="0.2">
      <c r="D29" s="64"/>
      <c r="E29" s="64"/>
      <c r="F29" s="64"/>
      <c r="G29" s="64"/>
      <c r="H29" s="64"/>
      <c r="I29" s="31">
        <f>SUM(I21:I28)</f>
        <v>1460000</v>
      </c>
      <c r="K29" s="18">
        <f>SUM(K21:K28)</f>
        <v>1460000</v>
      </c>
    </row>
  </sheetData>
  <mergeCells count="9">
    <mergeCell ref="B3:Q16"/>
    <mergeCell ref="D29:H29"/>
    <mergeCell ref="D27:H27"/>
    <mergeCell ref="D28:H28"/>
    <mergeCell ref="D22:H22"/>
    <mergeCell ref="D25:H25"/>
    <mergeCell ref="D26:H26"/>
    <mergeCell ref="D24:H24"/>
    <mergeCell ref="D23:H23"/>
  </mergeCells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AD03-FF3F-43DF-A26F-4DFDF51EB355}">
  <sheetPr>
    <tabColor theme="4" tint="0.59999389629810485"/>
  </sheetPr>
  <dimension ref="B1:M21"/>
  <sheetViews>
    <sheetView zoomScale="173" zoomScaleNormal="100" workbookViewId="0">
      <selection activeCell="I19" sqref="I19"/>
    </sheetView>
  </sheetViews>
  <sheetFormatPr baseColWidth="10" defaultColWidth="9.1640625" defaultRowHeight="15" x14ac:dyDescent="0.2"/>
  <cols>
    <col min="1" max="1" width="9.1640625" style="1"/>
    <col min="2" max="3" width="15.5" style="1" customWidth="1"/>
    <col min="4" max="4" width="16.1640625" style="1" customWidth="1"/>
    <col min="5" max="5" width="14.5" style="1" customWidth="1"/>
    <col min="6" max="6" width="16.6640625" style="1" customWidth="1"/>
    <col min="7" max="7" width="14.1640625" style="1" customWidth="1"/>
    <col min="8" max="8" width="18.33203125" style="1" bestFit="1" customWidth="1"/>
    <col min="9" max="9" width="17.83203125" style="1" customWidth="1"/>
    <col min="10" max="10" width="18.33203125" style="1" bestFit="1" customWidth="1"/>
    <col min="11" max="11" width="13.5" style="1" customWidth="1"/>
    <col min="12" max="12" width="14.33203125" style="1" bestFit="1" customWidth="1"/>
    <col min="13" max="16384" width="9.1640625" style="1"/>
  </cols>
  <sheetData>
    <row r="1" spans="2:13" ht="16" thickBot="1" x14ac:dyDescent="0.25"/>
    <row r="2" spans="2:13" x14ac:dyDescent="0.2">
      <c r="B2" s="44" t="s">
        <v>78</v>
      </c>
      <c r="C2" s="45"/>
      <c r="D2" s="45"/>
      <c r="E2" s="45"/>
      <c r="F2" s="45"/>
      <c r="G2" s="45"/>
      <c r="H2" s="45"/>
      <c r="I2" s="45"/>
      <c r="J2" s="46"/>
    </row>
    <row r="3" spans="2:13" x14ac:dyDescent="0.2">
      <c r="B3" s="47"/>
      <c r="C3" s="48"/>
      <c r="D3" s="48"/>
      <c r="E3" s="48"/>
      <c r="F3" s="48"/>
      <c r="G3" s="48"/>
      <c r="H3" s="48"/>
      <c r="I3" s="48"/>
      <c r="J3" s="49"/>
    </row>
    <row r="4" spans="2:13" x14ac:dyDescent="0.2">
      <c r="B4" s="47"/>
      <c r="C4" s="48"/>
      <c r="D4" s="48"/>
      <c r="E4" s="48"/>
      <c r="F4" s="48"/>
      <c r="G4" s="48"/>
      <c r="H4" s="48"/>
      <c r="I4" s="48"/>
      <c r="J4" s="49"/>
    </row>
    <row r="5" spans="2:13" x14ac:dyDescent="0.2">
      <c r="B5" s="47"/>
      <c r="C5" s="48"/>
      <c r="D5" s="48"/>
      <c r="E5" s="48"/>
      <c r="F5" s="48"/>
      <c r="G5" s="48"/>
      <c r="H5" s="48"/>
      <c r="I5" s="48"/>
      <c r="J5" s="49"/>
    </row>
    <row r="6" spans="2:13" x14ac:dyDescent="0.2">
      <c r="B6" s="47"/>
      <c r="C6" s="48"/>
      <c r="D6" s="48"/>
      <c r="E6" s="48"/>
      <c r="F6" s="48"/>
      <c r="G6" s="48"/>
      <c r="H6" s="48"/>
      <c r="I6" s="48"/>
      <c r="J6" s="49"/>
    </row>
    <row r="7" spans="2:13" x14ac:dyDescent="0.2">
      <c r="B7" s="47"/>
      <c r="C7" s="48"/>
      <c r="D7" s="48"/>
      <c r="E7" s="48"/>
      <c r="F7" s="48"/>
      <c r="G7" s="48"/>
      <c r="H7" s="48"/>
      <c r="I7" s="48"/>
      <c r="J7" s="49"/>
    </row>
    <row r="8" spans="2:13" x14ac:dyDescent="0.2">
      <c r="B8" s="47"/>
      <c r="C8" s="48"/>
      <c r="D8" s="48"/>
      <c r="E8" s="48"/>
      <c r="F8" s="48"/>
      <c r="G8" s="48"/>
      <c r="H8" s="48"/>
      <c r="I8" s="48"/>
      <c r="J8" s="49"/>
    </row>
    <row r="9" spans="2:13" x14ac:dyDescent="0.2">
      <c r="B9" s="47"/>
      <c r="C9" s="48"/>
      <c r="D9" s="48"/>
      <c r="E9" s="48"/>
      <c r="F9" s="48"/>
      <c r="G9" s="48"/>
      <c r="H9" s="48"/>
      <c r="I9" s="48"/>
      <c r="J9" s="49"/>
    </row>
    <row r="10" spans="2:13" ht="16" thickBot="1" x14ac:dyDescent="0.25">
      <c r="B10" s="50"/>
      <c r="C10" s="51"/>
      <c r="D10" s="51"/>
      <c r="E10" s="51"/>
      <c r="F10" s="51"/>
      <c r="G10" s="51"/>
      <c r="H10" s="51"/>
      <c r="I10" s="51"/>
      <c r="J10" s="52"/>
    </row>
    <row r="12" spans="2:13" ht="51.5" customHeight="1" x14ac:dyDescent="0.2">
      <c r="B12" s="27" t="s">
        <v>36</v>
      </c>
      <c r="C12" s="27" t="s">
        <v>37</v>
      </c>
      <c r="D12" s="27" t="s">
        <v>38</v>
      </c>
      <c r="E12" s="27" t="s">
        <v>47</v>
      </c>
      <c r="F12" s="27" t="s">
        <v>42</v>
      </c>
      <c r="G12" s="19"/>
      <c r="H12" s="30"/>
      <c r="I12" s="19"/>
      <c r="J12" s="19"/>
      <c r="K12" s="19"/>
    </row>
    <row r="13" spans="2:13" x14ac:dyDescent="0.2">
      <c r="B13" s="25">
        <v>45292</v>
      </c>
      <c r="C13" s="26" t="s">
        <v>48</v>
      </c>
      <c r="D13" s="26">
        <v>105</v>
      </c>
      <c r="E13" s="26">
        <v>13125</v>
      </c>
      <c r="F13" s="26">
        <v>2000</v>
      </c>
      <c r="H13" s="20"/>
      <c r="I13" s="33"/>
    </row>
    <row r="14" spans="2:13" x14ac:dyDescent="0.2">
      <c r="B14" s="21">
        <v>45366</v>
      </c>
      <c r="C14" s="22" t="s">
        <v>39</v>
      </c>
      <c r="D14" s="22">
        <v>215</v>
      </c>
      <c r="E14" s="22">
        <v>29025</v>
      </c>
      <c r="F14" s="22">
        <v>3000</v>
      </c>
      <c r="H14" s="20"/>
      <c r="I14" s="96" t="s">
        <v>143</v>
      </c>
      <c r="J14" s="97" t="s">
        <v>144</v>
      </c>
      <c r="K14" s="97" t="s">
        <v>145</v>
      </c>
      <c r="L14" s="97" t="s">
        <v>148</v>
      </c>
      <c r="M14" s="97" t="s">
        <v>146</v>
      </c>
    </row>
    <row r="15" spans="2:13" x14ac:dyDescent="0.2">
      <c r="B15" s="23">
        <v>45473</v>
      </c>
      <c r="C15" s="24" t="s">
        <v>40</v>
      </c>
      <c r="D15" s="24">
        <v>190</v>
      </c>
      <c r="E15" s="24"/>
      <c r="F15" s="24"/>
      <c r="H15" s="20">
        <v>45292</v>
      </c>
      <c r="I15" s="33">
        <f>D13</f>
        <v>105</v>
      </c>
      <c r="J15" s="1">
        <f>E13</f>
        <v>13125</v>
      </c>
      <c r="K15" s="1">
        <f>F13</f>
        <v>2000</v>
      </c>
      <c r="L15" s="1">
        <f>J15+K15</f>
        <v>15125</v>
      </c>
      <c r="M15" s="1">
        <v>105</v>
      </c>
    </row>
    <row r="16" spans="2:13" x14ac:dyDescent="0.2">
      <c r="B16" s="21">
        <v>45560</v>
      </c>
      <c r="C16" s="22" t="s">
        <v>39</v>
      </c>
      <c r="D16" s="22">
        <v>150</v>
      </c>
      <c r="E16" s="22">
        <v>21750</v>
      </c>
      <c r="F16" s="22">
        <v>2500</v>
      </c>
      <c r="H16" s="1" t="s">
        <v>147</v>
      </c>
      <c r="J16" s="1">
        <f>J15/I15</f>
        <v>125</v>
      </c>
    </row>
    <row r="17" spans="2:13" x14ac:dyDescent="0.2">
      <c r="B17" s="23">
        <v>45627</v>
      </c>
      <c r="C17" s="24" t="s">
        <v>40</v>
      </c>
      <c r="D17" s="24">
        <v>215</v>
      </c>
      <c r="E17" s="24"/>
      <c r="F17" s="24"/>
      <c r="H17" s="98">
        <v>45366</v>
      </c>
    </row>
    <row r="18" spans="2:13" x14ac:dyDescent="0.2">
      <c r="B18" s="20"/>
      <c r="H18" s="1" t="s">
        <v>147</v>
      </c>
      <c r="I18" s="1">
        <f>D14</f>
        <v>215</v>
      </c>
      <c r="J18" s="1">
        <f>E14</f>
        <v>29025</v>
      </c>
      <c r="K18" s="1">
        <f>F14</f>
        <v>3000</v>
      </c>
      <c r="L18" s="1">
        <f>J18+K18</f>
        <v>32025</v>
      </c>
      <c r="M18" s="1">
        <f>M15+I18</f>
        <v>320</v>
      </c>
    </row>
    <row r="19" spans="2:13" x14ac:dyDescent="0.2">
      <c r="J19" s="1">
        <f>J18/I18</f>
        <v>135</v>
      </c>
    </row>
    <row r="20" spans="2:13" x14ac:dyDescent="0.2">
      <c r="H20" s="98">
        <v>45473</v>
      </c>
    </row>
    <row r="21" spans="2:13" x14ac:dyDescent="0.2">
      <c r="H21" s="1" t="s">
        <v>149</v>
      </c>
      <c r="I21" s="1">
        <f>H12</f>
        <v>0</v>
      </c>
    </row>
  </sheetData>
  <mergeCells count="1">
    <mergeCell ref="B2:J10"/>
  </mergeCells>
  <pageMargins left="0.7" right="0.7" top="0.75" bottom="0.75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F0D8F-0A09-DD4C-8FF0-D2B229BDBE16}">
  <sheetPr>
    <tabColor theme="4" tint="0.59999389629810485"/>
  </sheetPr>
  <dimension ref="B5:S43"/>
  <sheetViews>
    <sheetView topLeftCell="A4" zoomScale="150" workbookViewId="0">
      <selection activeCell="I36" sqref="H32:I36"/>
    </sheetView>
  </sheetViews>
  <sheetFormatPr baseColWidth="10" defaultRowHeight="15" x14ac:dyDescent="0.2"/>
  <cols>
    <col min="2" max="2" width="15" customWidth="1"/>
    <col min="3" max="3" width="10.83203125" style="65"/>
    <col min="5" max="5" width="28" bestFit="1" customWidth="1"/>
    <col min="7" max="7" width="15.83203125" customWidth="1"/>
    <col min="8" max="8" width="10.83203125" style="65"/>
  </cols>
  <sheetData>
    <row r="5" spans="18:19" x14ac:dyDescent="0.2">
      <c r="R5" s="71"/>
      <c r="S5" s="71"/>
    </row>
    <row r="6" spans="18:19" x14ac:dyDescent="0.2">
      <c r="R6" s="69"/>
      <c r="S6" s="70"/>
    </row>
    <row r="7" spans="18:19" x14ac:dyDescent="0.2">
      <c r="R7" s="69"/>
      <c r="S7" s="70"/>
    </row>
    <row r="8" spans="18:19" x14ac:dyDescent="0.2">
      <c r="R8" s="69"/>
      <c r="S8" s="70"/>
    </row>
    <row r="9" spans="18:19" x14ac:dyDescent="0.2">
      <c r="R9" s="69"/>
      <c r="S9" s="70"/>
    </row>
    <row r="18" spans="2:14" x14ac:dyDescent="0.2">
      <c r="J18" s="65"/>
      <c r="L18" s="65"/>
      <c r="N18" s="65"/>
    </row>
    <row r="20" spans="2:14" x14ac:dyDescent="0.2">
      <c r="J20" s="65"/>
      <c r="K20" s="65"/>
    </row>
    <row r="21" spans="2:14" x14ac:dyDescent="0.2">
      <c r="L21" s="65"/>
    </row>
    <row r="22" spans="2:14" x14ac:dyDescent="0.2">
      <c r="L22" s="65"/>
    </row>
    <row r="23" spans="2:14" x14ac:dyDescent="0.2">
      <c r="C23" s="65" t="s">
        <v>86</v>
      </c>
      <c r="D23" t="s">
        <v>87</v>
      </c>
    </row>
    <row r="24" spans="2:14" x14ac:dyDescent="0.2">
      <c r="B24" t="s">
        <v>81</v>
      </c>
      <c r="D24" s="65">
        <f>5000000</f>
        <v>5000000</v>
      </c>
      <c r="H24" s="34" t="s">
        <v>83</v>
      </c>
      <c r="I24" s="34"/>
    </row>
    <row r="25" spans="2:14" x14ac:dyDescent="0.2">
      <c r="B25" t="s">
        <v>82</v>
      </c>
      <c r="C25" s="65">
        <f>H25</f>
        <v>200000</v>
      </c>
      <c r="G25" s="72">
        <v>45292</v>
      </c>
      <c r="H25" s="65">
        <v>200000</v>
      </c>
      <c r="I25" s="73">
        <f>D24</f>
        <v>5000000</v>
      </c>
    </row>
    <row r="26" spans="2:14" x14ac:dyDescent="0.2">
      <c r="B26" t="s">
        <v>80</v>
      </c>
      <c r="C26" s="79">
        <f>D24-(C25+C30)</f>
        <v>4300000</v>
      </c>
      <c r="H26" s="65">
        <f>I25-H28</f>
        <v>4500000</v>
      </c>
      <c r="I26" s="68"/>
    </row>
    <row r="27" spans="2:14" x14ac:dyDescent="0.2">
      <c r="H27" s="74"/>
      <c r="I27" s="75"/>
    </row>
    <row r="28" spans="2:14" x14ac:dyDescent="0.2">
      <c r="G28" t="s">
        <v>84</v>
      </c>
      <c r="H28" s="65">
        <f>500000</f>
        <v>500000</v>
      </c>
      <c r="I28" s="68"/>
    </row>
    <row r="29" spans="2:14" x14ac:dyDescent="0.2">
      <c r="C29" s="74"/>
      <c r="D29" s="66"/>
    </row>
    <row r="30" spans="2:14" x14ac:dyDescent="0.2">
      <c r="B30" t="s">
        <v>85</v>
      </c>
      <c r="C30" s="78">
        <f>H28</f>
        <v>500000</v>
      </c>
    </row>
    <row r="32" spans="2:14" x14ac:dyDescent="0.2">
      <c r="H32" s="34"/>
      <c r="I32" s="34"/>
    </row>
    <row r="33" spans="5:9" x14ac:dyDescent="0.2">
      <c r="I33" s="67"/>
    </row>
    <row r="34" spans="5:9" x14ac:dyDescent="0.2">
      <c r="I34" s="68"/>
    </row>
    <row r="35" spans="5:9" x14ac:dyDescent="0.2">
      <c r="I35" s="68"/>
    </row>
    <row r="36" spans="5:9" x14ac:dyDescent="0.2">
      <c r="I36" s="68"/>
    </row>
    <row r="40" spans="5:9" x14ac:dyDescent="0.2">
      <c r="E40" s="76" t="s">
        <v>88</v>
      </c>
      <c r="F40" s="80">
        <f>C26/C30</f>
        <v>8.6</v>
      </c>
    </row>
    <row r="42" spans="5:9" x14ac:dyDescent="0.2">
      <c r="E42" t="s">
        <v>90</v>
      </c>
      <c r="F42" s="81"/>
    </row>
    <row r="43" spans="5:9" x14ac:dyDescent="0.2">
      <c r="E43" t="s">
        <v>91</v>
      </c>
    </row>
  </sheetData>
  <mergeCells count="3">
    <mergeCell ref="H24:I24"/>
    <mergeCell ref="H32:I32"/>
    <mergeCell ref="R5:S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5666-7D09-1A46-8265-BAD15448494A}">
  <dimension ref="C32:J50"/>
  <sheetViews>
    <sheetView workbookViewId="0">
      <selection activeCell="J44" sqref="I40:J44"/>
    </sheetView>
  </sheetViews>
  <sheetFormatPr baseColWidth="10" defaultRowHeight="15" x14ac:dyDescent="0.2"/>
  <sheetData>
    <row r="32" spans="3:9" x14ac:dyDescent="0.2">
      <c r="C32" t="s">
        <v>92</v>
      </c>
      <c r="F32" t="s">
        <v>93</v>
      </c>
      <c r="I32" t="s">
        <v>94</v>
      </c>
    </row>
    <row r="33" spans="3:10" x14ac:dyDescent="0.2">
      <c r="C33" s="34"/>
      <c r="D33" s="34"/>
      <c r="F33" s="71" t="s">
        <v>96</v>
      </c>
      <c r="G33" s="71"/>
      <c r="I33" s="71"/>
      <c r="J33" s="71"/>
    </row>
    <row r="34" spans="3:10" x14ac:dyDescent="0.2">
      <c r="C34" s="65"/>
      <c r="D34" s="67"/>
      <c r="F34" s="82"/>
      <c r="G34" s="70"/>
      <c r="I34" s="82"/>
      <c r="J34" s="70"/>
    </row>
    <row r="35" spans="3:10" x14ac:dyDescent="0.2">
      <c r="C35" s="65"/>
      <c r="D35" s="68"/>
      <c r="F35" s="82"/>
      <c r="G35" s="70"/>
      <c r="I35" s="82"/>
      <c r="J35" s="70"/>
    </row>
    <row r="36" spans="3:10" x14ac:dyDescent="0.2">
      <c r="C36" s="65"/>
      <c r="D36" s="68"/>
      <c r="F36" s="82"/>
      <c r="G36" s="70"/>
      <c r="I36" s="82"/>
      <c r="J36" s="70"/>
    </row>
    <row r="37" spans="3:10" x14ac:dyDescent="0.2">
      <c r="C37" s="65"/>
      <c r="D37" s="68"/>
      <c r="F37" s="82"/>
      <c r="G37" s="70"/>
      <c r="I37" s="82"/>
      <c r="J37" s="70"/>
    </row>
    <row r="40" spans="3:10" x14ac:dyDescent="0.2">
      <c r="C40" s="71" t="s">
        <v>95</v>
      </c>
      <c r="D40" s="71"/>
      <c r="I40" s="71" t="s">
        <v>97</v>
      </c>
      <c r="J40" s="71"/>
    </row>
    <row r="41" spans="3:10" x14ac:dyDescent="0.2">
      <c r="C41" s="82"/>
      <c r="D41" s="70"/>
      <c r="I41" s="82"/>
      <c r="J41" s="70"/>
    </row>
    <row r="42" spans="3:10" x14ac:dyDescent="0.2">
      <c r="C42" s="82"/>
      <c r="D42" s="70"/>
      <c r="I42" s="82"/>
      <c r="J42" s="70"/>
    </row>
    <row r="43" spans="3:10" x14ac:dyDescent="0.2">
      <c r="C43" s="82"/>
      <c r="D43" s="70"/>
      <c r="I43" s="82"/>
      <c r="J43" s="70"/>
    </row>
    <row r="44" spans="3:10" x14ac:dyDescent="0.2">
      <c r="C44" s="82"/>
      <c r="D44" s="70"/>
      <c r="I44" s="82"/>
      <c r="J44" s="70"/>
    </row>
    <row r="46" spans="3:10" x14ac:dyDescent="0.2">
      <c r="C46" s="71" t="s">
        <v>66</v>
      </c>
      <c r="D46" s="71"/>
    </row>
    <row r="47" spans="3:10" x14ac:dyDescent="0.2">
      <c r="C47" s="82"/>
      <c r="D47" s="70"/>
    </row>
    <row r="48" spans="3:10" x14ac:dyDescent="0.2">
      <c r="C48" s="82"/>
      <c r="D48" s="70"/>
    </row>
    <row r="49" spans="3:4" x14ac:dyDescent="0.2">
      <c r="C49" s="82"/>
      <c r="D49" s="70"/>
    </row>
    <row r="50" spans="3:4" x14ac:dyDescent="0.2">
      <c r="C50" s="82"/>
      <c r="D50" s="70"/>
    </row>
  </sheetData>
  <mergeCells count="6">
    <mergeCell ref="C33:D33"/>
    <mergeCell ref="F33:G33"/>
    <mergeCell ref="I33:J33"/>
    <mergeCell ref="C40:D40"/>
    <mergeCell ref="C46:D46"/>
    <mergeCell ref="I40:J4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53FD-8B5B-0942-8B7D-23248F337AE4}">
  <dimension ref="D2:AJ57"/>
  <sheetViews>
    <sheetView zoomScale="117" workbookViewId="0">
      <selection activeCell="K21" sqref="K21"/>
    </sheetView>
  </sheetViews>
  <sheetFormatPr baseColWidth="10" defaultRowHeight="15" x14ac:dyDescent="0.2"/>
  <cols>
    <col min="13" max="19" width="13.6640625" style="65" customWidth="1"/>
  </cols>
  <sheetData>
    <row r="2" spans="11:36" x14ac:dyDescent="0.2">
      <c r="AC2" s="83" t="s">
        <v>99</v>
      </c>
      <c r="AD2" s="83"/>
      <c r="AF2" s="83" t="s">
        <v>93</v>
      </c>
      <c r="AG2" s="83"/>
      <c r="AI2" s="83" t="s">
        <v>100</v>
      </c>
      <c r="AJ2" s="83"/>
    </row>
    <row r="3" spans="11:36" x14ac:dyDescent="0.2">
      <c r="AC3" s="71" t="s">
        <v>98</v>
      </c>
      <c r="AD3" s="71"/>
      <c r="AF3" s="71"/>
      <c r="AG3" s="71"/>
      <c r="AI3" s="71" t="s">
        <v>101</v>
      </c>
      <c r="AJ3" s="71"/>
    </row>
    <row r="4" spans="11:36" x14ac:dyDescent="0.2">
      <c r="AC4" s="82"/>
      <c r="AD4" s="70"/>
      <c r="AF4" s="82"/>
      <c r="AG4" s="70"/>
      <c r="AI4" s="82"/>
      <c r="AJ4" s="70"/>
    </row>
    <row r="5" spans="11:36" x14ac:dyDescent="0.2">
      <c r="AC5" s="82"/>
      <c r="AD5" s="70"/>
      <c r="AF5" s="82"/>
      <c r="AG5" s="70"/>
      <c r="AI5" s="82"/>
      <c r="AJ5" s="70"/>
    </row>
    <row r="6" spans="11:36" x14ac:dyDescent="0.2">
      <c r="AC6" s="82"/>
      <c r="AD6" s="70"/>
      <c r="AF6" s="82"/>
      <c r="AG6" s="70"/>
      <c r="AI6" s="82"/>
      <c r="AJ6" s="70"/>
    </row>
    <row r="7" spans="11:36" x14ac:dyDescent="0.2">
      <c r="AC7" s="82"/>
      <c r="AD7" s="70"/>
      <c r="AF7" s="82"/>
      <c r="AG7" s="70"/>
      <c r="AI7" s="82"/>
      <c r="AJ7" s="70"/>
    </row>
    <row r="13" spans="11:36" x14ac:dyDescent="0.2">
      <c r="M13" s="84" t="s">
        <v>104</v>
      </c>
      <c r="N13" s="84" t="s">
        <v>105</v>
      </c>
      <c r="O13" s="84" t="s">
        <v>106</v>
      </c>
      <c r="P13" s="84" t="s">
        <v>107</v>
      </c>
      <c r="Q13" s="84" t="s">
        <v>108</v>
      </c>
      <c r="R13" s="84" t="s">
        <v>109</v>
      </c>
      <c r="S13" s="85" t="s">
        <v>114</v>
      </c>
      <c r="AI13" s="71" t="s">
        <v>28</v>
      </c>
      <c r="AJ13" s="71"/>
    </row>
    <row r="14" spans="11:36" x14ac:dyDescent="0.2">
      <c r="L14" t="s">
        <v>103</v>
      </c>
      <c r="M14" s="65">
        <v>5000000</v>
      </c>
      <c r="N14" s="87">
        <v>8</v>
      </c>
      <c r="O14" s="65">
        <f>M14*N14/100</f>
        <v>400000</v>
      </c>
      <c r="P14" s="65">
        <f>O14/12</f>
        <v>33333.333333333336</v>
      </c>
      <c r="Q14" s="65">
        <v>9</v>
      </c>
      <c r="R14" s="65">
        <f>P14*Q14</f>
        <v>300000</v>
      </c>
      <c r="S14" s="65">
        <f>(12-9)*P14</f>
        <v>100000</v>
      </c>
      <c r="AI14" s="82"/>
      <c r="AJ14" s="70"/>
    </row>
    <row r="15" spans="11:36" x14ac:dyDescent="0.2">
      <c r="K15" t="s">
        <v>110</v>
      </c>
      <c r="L15" s="86">
        <v>45383</v>
      </c>
      <c r="M15" s="86"/>
      <c r="N15" s="88" t="s">
        <v>112</v>
      </c>
      <c r="P15" s="65" t="s">
        <v>113</v>
      </c>
      <c r="AI15" s="82"/>
      <c r="AJ15" s="70"/>
    </row>
    <row r="16" spans="11:36" x14ac:dyDescent="0.2">
      <c r="K16" t="s">
        <v>111</v>
      </c>
      <c r="L16" s="86">
        <v>45748</v>
      </c>
      <c r="AI16" s="82"/>
      <c r="AJ16" s="70"/>
    </row>
    <row r="17" spans="4:36" x14ac:dyDescent="0.2">
      <c r="AI17" s="82"/>
      <c r="AJ17" s="70"/>
    </row>
    <row r="22" spans="4:36" x14ac:dyDescent="0.2">
      <c r="N22" s="89"/>
      <c r="AI22" s="71" t="s">
        <v>29</v>
      </c>
      <c r="AJ22" s="71"/>
    </row>
    <row r="23" spans="4:36" x14ac:dyDescent="0.2">
      <c r="AI23" s="82"/>
      <c r="AJ23" s="70"/>
    </row>
    <row r="24" spans="4:36" x14ac:dyDescent="0.2">
      <c r="AI24" s="82"/>
      <c r="AJ24" s="70"/>
    </row>
    <row r="25" spans="4:36" x14ac:dyDescent="0.2">
      <c r="AI25" s="82"/>
      <c r="AJ25" s="70"/>
    </row>
    <row r="26" spans="4:36" x14ac:dyDescent="0.2">
      <c r="AI26" s="82"/>
      <c r="AJ26" s="70"/>
    </row>
    <row r="27" spans="4:36" x14ac:dyDescent="0.2">
      <c r="D27" s="83" t="s">
        <v>99</v>
      </c>
      <c r="E27" s="83"/>
      <c r="G27" s="83" t="s">
        <v>93</v>
      </c>
      <c r="H27" s="83"/>
      <c r="J27" s="83" t="s">
        <v>100</v>
      </c>
      <c r="K27" s="83"/>
    </row>
    <row r="28" spans="4:36" x14ac:dyDescent="0.2">
      <c r="D28" s="71" t="s">
        <v>98</v>
      </c>
      <c r="E28" s="71"/>
      <c r="G28" s="71"/>
      <c r="H28" s="71"/>
      <c r="J28" s="71" t="s">
        <v>101</v>
      </c>
      <c r="K28" s="71"/>
      <c r="AI28" s="71" t="s">
        <v>102</v>
      </c>
      <c r="AJ28" s="71"/>
    </row>
    <row r="29" spans="4:36" x14ac:dyDescent="0.2">
      <c r="D29" s="82"/>
      <c r="E29" s="70"/>
      <c r="G29" s="82"/>
      <c r="H29" s="70"/>
      <c r="J29" s="82"/>
      <c r="K29" s="70"/>
      <c r="AI29" s="82"/>
      <c r="AJ29" s="70"/>
    </row>
    <row r="30" spans="4:36" x14ac:dyDescent="0.2">
      <c r="D30" s="82"/>
      <c r="E30" s="70"/>
      <c r="G30" s="82"/>
      <c r="H30" s="70"/>
      <c r="J30" s="82"/>
      <c r="K30" s="70"/>
      <c r="AI30" s="82"/>
      <c r="AJ30" s="70"/>
    </row>
    <row r="31" spans="4:36" x14ac:dyDescent="0.2">
      <c r="D31" s="82"/>
      <c r="E31" s="70"/>
      <c r="G31" s="82"/>
      <c r="H31" s="70"/>
      <c r="J31" s="82"/>
      <c r="K31" s="70"/>
      <c r="AI31" s="82"/>
      <c r="AJ31" s="70"/>
    </row>
    <row r="32" spans="4:36" x14ac:dyDescent="0.2">
      <c r="D32" s="82"/>
      <c r="E32" s="70"/>
      <c r="G32" s="82"/>
      <c r="H32" s="70"/>
      <c r="J32" s="82"/>
      <c r="K32" s="70"/>
      <c r="AI32" s="82"/>
      <c r="AJ32" s="70"/>
    </row>
    <row r="36" spans="4:11" x14ac:dyDescent="0.2">
      <c r="D36" s="90" t="s">
        <v>115</v>
      </c>
      <c r="E36" s="90"/>
    </row>
    <row r="37" spans="4:11" x14ac:dyDescent="0.2">
      <c r="D37" s="82">
        <f>M14</f>
        <v>5000000</v>
      </c>
      <c r="E37" s="70"/>
    </row>
    <row r="38" spans="4:11" x14ac:dyDescent="0.2">
      <c r="D38" s="82"/>
      <c r="E38" s="70"/>
      <c r="J38" s="71" t="s">
        <v>116</v>
      </c>
      <c r="K38" s="71"/>
    </row>
    <row r="39" spans="4:11" x14ac:dyDescent="0.2">
      <c r="D39" s="82"/>
      <c r="E39" s="70"/>
      <c r="J39" s="82"/>
      <c r="K39" s="70"/>
    </row>
    <row r="40" spans="4:11" x14ac:dyDescent="0.2">
      <c r="D40" s="82"/>
      <c r="E40" s="70"/>
      <c r="J40" s="82"/>
      <c r="K40" s="70"/>
    </row>
    <row r="41" spans="4:11" x14ac:dyDescent="0.2">
      <c r="J41" s="82"/>
      <c r="K41" s="70"/>
    </row>
    <row r="42" spans="4:11" x14ac:dyDescent="0.2">
      <c r="J42" s="82"/>
      <c r="K42" s="70"/>
    </row>
    <row r="47" spans="4:11" x14ac:dyDescent="0.2">
      <c r="J47" s="71" t="s">
        <v>29</v>
      </c>
      <c r="K47" s="71"/>
    </row>
    <row r="48" spans="4:11" x14ac:dyDescent="0.2">
      <c r="J48" s="82"/>
      <c r="K48" s="70"/>
    </row>
    <row r="49" spans="10:11" x14ac:dyDescent="0.2">
      <c r="J49" s="82"/>
      <c r="K49" s="70"/>
    </row>
    <row r="50" spans="10:11" x14ac:dyDescent="0.2">
      <c r="J50" s="82"/>
      <c r="K50" s="70"/>
    </row>
    <row r="51" spans="10:11" x14ac:dyDescent="0.2">
      <c r="J51" s="82"/>
      <c r="K51" s="70"/>
    </row>
    <row r="53" spans="10:11" x14ac:dyDescent="0.2">
      <c r="J53" s="71" t="s">
        <v>102</v>
      </c>
      <c r="K53" s="71"/>
    </row>
    <row r="54" spans="10:11" x14ac:dyDescent="0.2">
      <c r="J54" s="82"/>
      <c r="K54" s="70"/>
    </row>
    <row r="55" spans="10:11" x14ac:dyDescent="0.2">
      <c r="J55" s="82"/>
      <c r="K55" s="70"/>
    </row>
    <row r="56" spans="10:11" x14ac:dyDescent="0.2">
      <c r="J56" s="82"/>
      <c r="K56" s="70"/>
    </row>
    <row r="57" spans="10:11" x14ac:dyDescent="0.2">
      <c r="J57" s="82"/>
      <c r="K57" s="70"/>
    </row>
  </sheetData>
  <mergeCells count="19">
    <mergeCell ref="AI22:AJ22"/>
    <mergeCell ref="AI28:AJ28"/>
    <mergeCell ref="D36:E36"/>
    <mergeCell ref="J38:K38"/>
    <mergeCell ref="J47:K47"/>
    <mergeCell ref="J53:K53"/>
    <mergeCell ref="AC2:AD2"/>
    <mergeCell ref="AF2:AG2"/>
    <mergeCell ref="AI2:AJ2"/>
    <mergeCell ref="AC3:AD3"/>
    <mergeCell ref="AF3:AG3"/>
    <mergeCell ref="AI3:AJ3"/>
    <mergeCell ref="AI13:AJ13"/>
    <mergeCell ref="D28:E28"/>
    <mergeCell ref="G28:H28"/>
    <mergeCell ref="J28:K28"/>
    <mergeCell ref="D27:E27"/>
    <mergeCell ref="G27:H27"/>
    <mergeCell ref="J27:K2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E69D-735A-5942-B071-0754B61FF4F3}">
  <dimension ref="D19:R61"/>
  <sheetViews>
    <sheetView tabSelected="1" topLeftCell="A24" zoomScale="133" workbookViewId="0">
      <selection activeCell="N33" sqref="N33"/>
    </sheetView>
  </sheetViews>
  <sheetFormatPr baseColWidth="10" defaultRowHeight="15" x14ac:dyDescent="0.2"/>
  <cols>
    <col min="1" max="2" width="10.83203125" style="65"/>
    <col min="3" max="3" width="7.83203125" style="65" customWidth="1"/>
    <col min="4" max="4" width="12.1640625" style="65" bestFit="1" customWidth="1"/>
    <col min="5" max="16384" width="10.83203125" style="65"/>
  </cols>
  <sheetData>
    <row r="19" spans="15:15" x14ac:dyDescent="0.2">
      <c r="O19" s="77"/>
    </row>
    <row r="25" spans="15:15" x14ac:dyDescent="0.2">
      <c r="O25" s="77"/>
    </row>
    <row r="38" spans="5:15" x14ac:dyDescent="0.2">
      <c r="N38" s="65" t="s">
        <v>127</v>
      </c>
      <c r="O38" s="65">
        <f>6000</f>
        <v>6000</v>
      </c>
    </row>
    <row r="39" spans="5:15" x14ac:dyDescent="0.2">
      <c r="N39" s="65" t="s">
        <v>27</v>
      </c>
      <c r="O39" s="65">
        <f>4000</f>
        <v>4000</v>
      </c>
    </row>
    <row r="40" spans="5:15" x14ac:dyDescent="0.2">
      <c r="N40" s="65" t="s">
        <v>128</v>
      </c>
      <c r="O40" s="65">
        <f>8000</f>
        <v>8000</v>
      </c>
    </row>
    <row r="41" spans="5:15" x14ac:dyDescent="0.2">
      <c r="H41" s="65" t="s">
        <v>120</v>
      </c>
      <c r="I41" s="65" t="s">
        <v>23</v>
      </c>
      <c r="N41" s="65" t="s">
        <v>117</v>
      </c>
      <c r="O41" s="65">
        <f>-5200</f>
        <v>-5200</v>
      </c>
    </row>
    <row r="42" spans="5:15" x14ac:dyDescent="0.2">
      <c r="E42" s="65" t="s">
        <v>24</v>
      </c>
      <c r="I42" s="65" t="s">
        <v>25</v>
      </c>
    </row>
    <row r="43" spans="5:15" x14ac:dyDescent="0.2">
      <c r="E43" s="65" t="s">
        <v>118</v>
      </c>
      <c r="H43" s="65">
        <v>9000</v>
      </c>
      <c r="N43" s="65" t="s">
        <v>126</v>
      </c>
      <c r="O43" s="77">
        <f>O38+O40+O41</f>
        <v>8800</v>
      </c>
    </row>
    <row r="44" spans="5:15" x14ac:dyDescent="0.2">
      <c r="E44" s="65" t="s">
        <v>119</v>
      </c>
      <c r="I44" s="65">
        <f>3000</f>
        <v>3000</v>
      </c>
      <c r="N44" s="65" t="s">
        <v>129</v>
      </c>
      <c r="O44" s="65">
        <f>O39+O43</f>
        <v>12800</v>
      </c>
    </row>
    <row r="49" spans="4:18" x14ac:dyDescent="0.2">
      <c r="E49" s="65" t="s">
        <v>99</v>
      </c>
      <c r="G49" s="65" t="s">
        <v>89</v>
      </c>
      <c r="H49" s="65" t="s">
        <v>93</v>
      </c>
      <c r="J49" s="65" t="s">
        <v>123</v>
      </c>
      <c r="K49" s="65" t="s">
        <v>94</v>
      </c>
      <c r="N49" s="65" t="s">
        <v>130</v>
      </c>
      <c r="P49" s="65" t="s">
        <v>131</v>
      </c>
      <c r="R49" s="65" t="s">
        <v>132</v>
      </c>
    </row>
    <row r="50" spans="4:18" x14ac:dyDescent="0.2">
      <c r="E50" s="74" t="s">
        <v>22</v>
      </c>
      <c r="F50" s="74" t="s">
        <v>121</v>
      </c>
      <c r="H50" s="74" t="s">
        <v>120</v>
      </c>
      <c r="I50" s="74" t="s">
        <v>23</v>
      </c>
      <c r="K50" s="74" t="s">
        <v>120</v>
      </c>
      <c r="L50" s="74" t="s">
        <v>23</v>
      </c>
      <c r="N50" s="65">
        <f>H43</f>
        <v>9000</v>
      </c>
      <c r="P50" s="65">
        <f>I44</f>
        <v>3000</v>
      </c>
      <c r="R50" s="65">
        <f>O44</f>
        <v>12800</v>
      </c>
    </row>
    <row r="51" spans="4:18" x14ac:dyDescent="0.2">
      <c r="D51" s="65" t="s">
        <v>122</v>
      </c>
      <c r="F51" s="73"/>
      <c r="I51" s="73"/>
      <c r="L51" s="73"/>
      <c r="N51" s="77">
        <f>P59-N50</f>
        <v>6800</v>
      </c>
    </row>
    <row r="52" spans="4:18" x14ac:dyDescent="0.2">
      <c r="D52" s="65" t="s">
        <v>83</v>
      </c>
      <c r="E52" s="65">
        <v>9000</v>
      </c>
      <c r="F52" s="91"/>
      <c r="I52" s="91"/>
      <c r="L52" s="91"/>
    </row>
    <row r="53" spans="4:18" x14ac:dyDescent="0.2">
      <c r="D53" s="65" t="s">
        <v>124</v>
      </c>
      <c r="F53" s="91"/>
      <c r="I53" s="91">
        <v>3000</v>
      </c>
      <c r="L53" s="91"/>
    </row>
    <row r="54" spans="4:18" x14ac:dyDescent="0.2">
      <c r="D54" s="65" t="s">
        <v>101</v>
      </c>
      <c r="F54" s="91"/>
      <c r="I54" s="91"/>
      <c r="L54" s="91">
        <f>4000</f>
        <v>4000</v>
      </c>
    </row>
    <row r="55" spans="4:18" x14ac:dyDescent="0.2">
      <c r="D55" s="65" t="s">
        <v>125</v>
      </c>
      <c r="F55" s="91"/>
      <c r="I55" s="91"/>
      <c r="L55" s="91">
        <f>6000</f>
        <v>6000</v>
      </c>
    </row>
    <row r="56" spans="4:18" x14ac:dyDescent="0.2">
      <c r="D56" s="65" t="s">
        <v>28</v>
      </c>
      <c r="F56" s="91"/>
      <c r="I56" s="91"/>
      <c r="L56" s="91">
        <f>8000</f>
        <v>8000</v>
      </c>
    </row>
    <row r="57" spans="4:18" x14ac:dyDescent="0.2">
      <c r="D57" s="65" t="s">
        <v>29</v>
      </c>
      <c r="F57" s="91"/>
      <c r="I57" s="91"/>
      <c r="K57" s="65">
        <f>5200</f>
        <v>5200</v>
      </c>
      <c r="L57" s="91"/>
    </row>
    <row r="58" spans="4:18" x14ac:dyDescent="0.2">
      <c r="F58" s="91"/>
      <c r="I58" s="91"/>
      <c r="L58" s="91"/>
    </row>
    <row r="59" spans="4:18" x14ac:dyDescent="0.2">
      <c r="F59" s="91"/>
      <c r="I59" s="91"/>
      <c r="N59" s="65">
        <f>SUM(N50:N51)</f>
        <v>15800</v>
      </c>
      <c r="P59" s="65">
        <f>SUM(P50+R50)</f>
        <v>15800</v>
      </c>
    </row>
    <row r="60" spans="4:18" x14ac:dyDescent="0.2">
      <c r="E60" s="65">
        <f>SUM(E51:E59)</f>
        <v>9000</v>
      </c>
      <c r="F60" s="65">
        <f>SUM(F51:F59)</f>
        <v>0</v>
      </c>
      <c r="I60" s="65">
        <f>I53</f>
        <v>3000</v>
      </c>
      <c r="K60" s="65">
        <f>SUM(K51:K59)</f>
        <v>5200</v>
      </c>
      <c r="L60" s="65">
        <f>SUM(L51:L59)</f>
        <v>18000</v>
      </c>
    </row>
    <row r="61" spans="4:18" x14ac:dyDescent="0.2">
      <c r="L61" s="65">
        <f>L55+L56-K57</f>
        <v>8800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Merkið með nafni í þessum flipa</vt:lpstr>
      <vt:lpstr>Krossaspurningar</vt:lpstr>
      <vt:lpstr>Verkefni 1 (vægi 45%)</vt:lpstr>
      <vt:lpstr>Verkefni 2 (vægi 20%)</vt:lpstr>
      <vt:lpstr>Verkefni 3 (vægi 35%)</vt:lpstr>
      <vt:lpstr>kross. sp2</vt:lpstr>
      <vt:lpstr>kross. Sp 3)</vt:lpstr>
      <vt:lpstr>kross sp4)</vt:lpstr>
      <vt:lpstr>kross sp6)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ksigurdsson@deloitte.is</dc:creator>
  <cp:lastModifiedBy>Donna Cruz</cp:lastModifiedBy>
  <dcterms:created xsi:type="dcterms:W3CDTF">2015-06-05T18:17:20Z</dcterms:created>
  <dcterms:modified xsi:type="dcterms:W3CDTF">2024-10-08T18:01:17Z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2024-10-06T20:32:18Z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aa878141-a8da-4d41-8ddf-6e54094d9613</vt:lpwstr>
  </property>
  <property fmtid="{D5CDD505-2E9C-101B-9397-08002B2CF9AE}" pid="8" name="MSIP_Label_ea60d57e-af5b-4752-ac57-3e4f28ca11dc_ContentBits">
    <vt:lpwstr>0</vt:lpwstr>
  </property>
</Properties>
</file>