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dæmatímalausn/"/>
    </mc:Choice>
  </mc:AlternateContent>
  <xr:revisionPtr revIDLastSave="0" documentId="13_ncr:1_{3E786069-2890-714B-A3A2-67ABF1C575B8}" xr6:coauthVersionLast="47" xr6:coauthVersionMax="47" xr10:uidLastSave="{00000000-0000-0000-0000-000000000000}"/>
  <bookViews>
    <workbookView xWindow="0" yWindow="740" windowWidth="34560" windowHeight="21600" activeTab="7" xr2:uid="{00000000-000D-0000-FFFF-FFFF00000000}"/>
  </bookViews>
  <sheets>
    <sheet name="Dæmi 1" sheetId="1" r:id="rId1"/>
    <sheet name="Dæmi 2" sheetId="2" r:id="rId2"/>
    <sheet name="Dæmi 3" sheetId="3" r:id="rId3"/>
    <sheet name="Dæmi 4" sheetId="5" r:id="rId4"/>
    <sheet name="Dæmi 5" sheetId="6" r:id="rId5"/>
    <sheet name="Dæmi 6" sheetId="7" r:id="rId6"/>
    <sheet name="Dæmi 7" sheetId="8" r:id="rId7"/>
    <sheet name="Dæmi 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7" l="1"/>
  <c r="C21" i="6"/>
  <c r="I20" i="6"/>
  <c r="I15" i="9"/>
  <c r="E26" i="9"/>
  <c r="E27" i="9"/>
  <c r="E15" i="9"/>
  <c r="D24" i="9"/>
  <c r="E23" i="9"/>
  <c r="D14" i="9"/>
  <c r="H29" i="8"/>
  <c r="E29" i="8"/>
  <c r="E28" i="8"/>
  <c r="E27" i="8"/>
  <c r="E26" i="8"/>
  <c r="H25" i="8"/>
  <c r="H24" i="8"/>
  <c r="E24" i="8"/>
  <c r="F28" i="7"/>
  <c r="F27" i="7"/>
  <c r="F21" i="7"/>
  <c r="F24" i="7"/>
  <c r="F23" i="7"/>
  <c r="C24" i="7"/>
  <c r="C23" i="7"/>
  <c r="C22" i="7"/>
  <c r="C21" i="7"/>
  <c r="C20" i="7"/>
  <c r="G20" i="6"/>
  <c r="E20" i="6"/>
  <c r="C20" i="6"/>
  <c r="L18" i="6"/>
  <c r="L17" i="6"/>
  <c r="L16" i="6"/>
  <c r="L15" i="6"/>
  <c r="L12" i="5"/>
  <c r="E12" i="5"/>
  <c r="G19" i="5"/>
  <c r="I19" i="5"/>
  <c r="D14" i="5"/>
  <c r="I11" i="5"/>
  <c r="D11" i="5" s="1"/>
  <c r="E19" i="5" s="1"/>
  <c r="D10" i="5"/>
  <c r="C19" i="5" s="1"/>
  <c r="J26" i="3"/>
  <c r="E18" i="3"/>
  <c r="H18" i="3" s="1"/>
  <c r="J24" i="3"/>
  <c r="J28" i="3" s="1"/>
  <c r="M19" i="3" s="1"/>
  <c r="P19" i="3" s="1"/>
  <c r="C13" i="2"/>
  <c r="E25" i="2"/>
  <c r="I25" i="2"/>
  <c r="G25" i="2"/>
  <c r="C25" i="2"/>
  <c r="G19" i="1"/>
  <c r="G17" i="1" s="1"/>
  <c r="C13" i="1" s="1"/>
  <c r="G18" i="1"/>
  <c r="G16" i="1"/>
  <c r="G15" i="1"/>
  <c r="C2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I26" authorId="0" shapeId="0" xr:uid="{6772526C-7628-4911-B64C-EB0AB06E60CB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Bréfið var keypt 1. apríl.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C14" authorId="0" shapeId="0" xr:uid="{9296B451-4B6A-4602-A3A5-EF23B5A7DF62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Árslokastaðan er gefin.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E29" authorId="0" shapeId="0" xr:uid="{7D4A3621-5FEA-4472-B1C9-AFF901376D8A}">
      <text>
        <r>
          <rPr>
            <b/>
            <sz val="9"/>
            <color rgb="FF000000"/>
            <rFont val="Tahoma"/>
            <family val="2"/>
          </rPr>
          <t>Pálsson, Unnar 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Félagið þarf að gera færslur í bókhald vegna þessara leiðréttinga hér að ofan. Ekki er beðið um það í dæminu.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I13" authorId="0" shapeId="0" xr:uid="{3CC94B9F-7B60-4D09-81D6-075416BFB948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Gjaldfærsla ársins vegna krafna sem félagið telur að kunni að tapast er færð á þennan bókhaldslykil. Hann tilheyrir því rekstrarreikningi (gjöld).</t>
        </r>
      </text>
    </comment>
    <comment ref="D22" authorId="0" shapeId="0" xr:uid="{5DA715CC-07CD-44D0-A3FF-75616929A976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Niðurfærslureikningur viðskiptakrafna er öfugur eignalykill (e. contra asset account) því hann endar alltaf annaðhvort á núlli (engin niðurfærsla) eða með kredit stöðu (algengara) í árslok. Þessi bókhaldslykill tilheyrir efnahagsreikningi.</t>
        </r>
      </text>
    </comment>
  </commentList>
</comments>
</file>

<file path=xl/sharedStrings.xml><?xml version="1.0" encoding="utf-8"?>
<sst xmlns="http://schemas.openxmlformats.org/spreadsheetml/2006/main" count="146" uniqueCount="102">
  <si>
    <t>Svar:</t>
  </si>
  <si>
    <t>Óráðstafað eigið fé í uppphafi árs</t>
  </si>
  <si>
    <t xml:space="preserve"> + Tekjur </t>
  </si>
  <si>
    <t xml:space="preserve"> - Arður</t>
  </si>
  <si>
    <t xml:space="preserve"> - Gjöld</t>
  </si>
  <si>
    <t xml:space="preserve"> = Óráðstafað eigið fé í árslok</t>
  </si>
  <si>
    <t>Gefið</t>
  </si>
  <si>
    <t>Finna</t>
  </si>
  <si>
    <r>
      <rPr>
        <b/>
        <sz val="11"/>
        <color theme="1"/>
        <rFont val="Calibri"/>
        <family val="2"/>
        <scheme val="minor"/>
      </rPr>
      <t>Ábendingar frá kennara:</t>
    </r>
    <r>
      <rPr>
        <sz val="11"/>
        <color theme="1"/>
        <rFont val="Calibri"/>
        <family val="2"/>
        <scheme val="minor"/>
      </rPr>
      <t xml:space="preserve">
1. Þetta er dæmi af gömlu áfangaprófi.
2. Dæmið var sett fram sem krossaspurning.
3. Snýst um að stemma af óráðstafað eigið fé. Þetta er í raun jafna með einni óþekktri stærð og auðvelt að leysa út fyrir gjöldunum ef maður veit hvað það er sem breytir óráðstöfuðu eigin fé (ÓRE): Tekjur hækka ÓRE, gjöld lækka ÓRE og arður til hluthafa lækkar ÓRE (enda með arðgreiðslu verið að ráðstafa eigin fé til hluthafa, sem verður þá ekki óráðstafað lengur).</t>
    </r>
  </si>
  <si>
    <t>Eignir</t>
  </si>
  <si>
    <t>Skuldir</t>
  </si>
  <si>
    <t>Eigið fé</t>
  </si>
  <si>
    <t>=</t>
  </si>
  <si>
    <t xml:space="preserve"> +</t>
  </si>
  <si>
    <t>Hlutafé</t>
  </si>
  <si>
    <t>ÓRE</t>
  </si>
  <si>
    <r>
      <rPr>
        <b/>
        <sz val="11"/>
        <color theme="1"/>
        <rFont val="Calibri"/>
        <family val="2"/>
        <scheme val="minor"/>
      </rPr>
      <t>Ábending frá kennara:</t>
    </r>
    <r>
      <rPr>
        <sz val="11"/>
        <color theme="1"/>
        <rFont val="Calibri"/>
        <family val="2"/>
        <scheme val="minor"/>
      </rPr>
      <t xml:space="preserve">
Til að finna heildarskuldir þarf aðeins að hafa bókhaldsjöfnuna í huga: </t>
    </r>
    <r>
      <rPr>
        <b/>
        <sz val="11"/>
        <color theme="1"/>
        <rFont val="Calibri"/>
        <family val="2"/>
        <scheme val="minor"/>
      </rPr>
      <t>Eignir = Skuldir + eigið fé</t>
    </r>
    <r>
      <rPr>
        <sz val="11"/>
        <color theme="1"/>
        <rFont val="Calibri"/>
        <family val="2"/>
        <scheme val="minor"/>
      </rPr>
      <t xml:space="preserve">
Eigið fé samanstendur af hlutafé og ÓRE = 5.000 + 6.000 = 11.000</t>
    </r>
  </si>
  <si>
    <t>Svar við spurningu 1</t>
  </si>
  <si>
    <t>Þetta er fjárfestingarhreyfing.</t>
  </si>
  <si>
    <t>Svar við spurningu 2</t>
  </si>
  <si>
    <t>Svar við spurningu 3</t>
  </si>
  <si>
    <t>Handbært fé</t>
  </si>
  <si>
    <t>Skuldabréfaeign</t>
  </si>
  <si>
    <t>Vaxtatekjur</t>
  </si>
  <si>
    <t>Áunnir ógr. vextir</t>
  </si>
  <si>
    <t>færsla 1/1</t>
  </si>
  <si>
    <t>Skuldabréf</t>
  </si>
  <si>
    <t>Vextir</t>
  </si>
  <si>
    <t>Tími (9/12 mán.)</t>
  </si>
  <si>
    <t>Svar við spurningu 4</t>
  </si>
  <si>
    <t>Útreikningar:</t>
  </si>
  <si>
    <t>Engin áhrif á heildareignir því handbært fé  lækkar en skuldabréfaeign hækkar um sömu fjárhæð.</t>
  </si>
  <si>
    <t>Viðskiptakröfur</t>
  </si>
  <si>
    <t>Staða 1/1</t>
  </si>
  <si>
    <t>Sala ársins</t>
  </si>
  <si>
    <t>Færsla 1</t>
  </si>
  <si>
    <t>Færsla 2</t>
  </si>
  <si>
    <t>Árslokastaða</t>
  </si>
  <si>
    <t>+</t>
  </si>
  <si>
    <t>Sala út í reikn.</t>
  </si>
  <si>
    <t>-</t>
  </si>
  <si>
    <t>Innheimt á árinu</t>
  </si>
  <si>
    <t xml:space="preserve">= </t>
  </si>
  <si>
    <t>Staða 31/12</t>
  </si>
  <si>
    <t>Svar (rauðlitað)</t>
  </si>
  <si>
    <t>Reikningur</t>
  </si>
  <si>
    <t>Debet</t>
  </si>
  <si>
    <t>Kredit</t>
  </si>
  <si>
    <t>?</t>
  </si>
  <si>
    <t>Óráðstafað eigið fé 1/1</t>
  </si>
  <si>
    <t>Tekjur</t>
  </si>
  <si>
    <t>Gjöld</t>
  </si>
  <si>
    <t>ÓRE 1/1</t>
  </si>
  <si>
    <t xml:space="preserve"> + tekjur</t>
  </si>
  <si>
    <t xml:space="preserve"> - gjöld</t>
  </si>
  <si>
    <t xml:space="preserve"> = ÓRE 31/12</t>
  </si>
  <si>
    <t>Svar (rauðlitað:</t>
  </si>
  <si>
    <t>Sölutekjur</t>
  </si>
  <si>
    <t>Birgðir 1.1.</t>
  </si>
  <si>
    <t>Auglýsingakostnaður</t>
  </si>
  <si>
    <t>Vaxtagjöld</t>
  </si>
  <si>
    <t>Flutningskostnaður v/vörukaupa</t>
  </si>
  <si>
    <t>Birgðir 31.12.</t>
  </si>
  <si>
    <t>Vörukaup ársins</t>
  </si>
  <si>
    <t>Veittir afslættir af sölu</t>
  </si>
  <si>
    <t xml:space="preserve">Vörum skilað til birgja </t>
  </si>
  <si>
    <t xml:space="preserve">KSV </t>
  </si>
  <si>
    <t xml:space="preserve"> + Vörukaup</t>
  </si>
  <si>
    <t xml:space="preserve"> - Vörum skilað til birgja</t>
  </si>
  <si>
    <t xml:space="preserve"> + Flutningskostnaður vegna vörukaupa</t>
  </si>
  <si>
    <t xml:space="preserve"> - Birgðir 31.12.</t>
  </si>
  <si>
    <t>Svar við spurningu 1 (rauðlitað):</t>
  </si>
  <si>
    <t>KSV</t>
  </si>
  <si>
    <t>Birgðir 1/1</t>
  </si>
  <si>
    <t>Birgðir 31/12</t>
  </si>
  <si>
    <t>Meðaltal</t>
  </si>
  <si>
    <t>Veltuhraði birgða</t>
  </si>
  <si>
    <t>365 / veltuhraði</t>
  </si>
  <si>
    <t>Biðtími birgða í dögum</t>
  </si>
  <si>
    <t>Svar við spurningu 2 (rauðlitað):</t>
  </si>
  <si>
    <t>KSV / meðastaða birgða</t>
  </si>
  <si>
    <t>Afstemming</t>
  </si>
  <si>
    <t>Bankareikn.</t>
  </si>
  <si>
    <t>í bókhaldi</t>
  </si>
  <si>
    <t>Skv. banka-</t>
  </si>
  <si>
    <t>yfirliti</t>
  </si>
  <si>
    <t>Staða fyrir leiðréttingar</t>
  </si>
  <si>
    <t>Óframkomin innlegg</t>
  </si>
  <si>
    <t>Ófærðar vaxtatekjur</t>
  </si>
  <si>
    <t>Ófærð þjónustugjöld</t>
  </si>
  <si>
    <t>Ófærð fyrirframinnborgun</t>
  </si>
  <si>
    <t>Leiðrétt staða (svar)</t>
  </si>
  <si>
    <t>Niðurfærslurreikningur viðskiptakrafna</t>
  </si>
  <si>
    <t>Afskrift viðskiptakrafna</t>
  </si>
  <si>
    <r>
      <t xml:space="preserve">900 - 1.500 +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1600</t>
    </r>
  </si>
  <si>
    <t>Útreikn.</t>
  </si>
  <si>
    <t>X</t>
  </si>
  <si>
    <r>
      <rPr>
        <b/>
        <sz val="11"/>
        <color theme="1"/>
        <rFont val="Calibri"/>
        <family val="2"/>
        <scheme val="minor"/>
      </rPr>
      <t>Ábending frá kennara:</t>
    </r>
    <r>
      <rPr>
        <sz val="11"/>
        <color theme="1"/>
        <rFont val="Calibri"/>
        <family val="2"/>
        <scheme val="minor"/>
      </rPr>
      <t xml:space="preserve">
Við viljum að niðurfærslureikningur viðskiptakrafna endi í 1.600 (kredit). Þegar kemur að lokafærslunni (uppgjörsfærslunni) skoðum við einfaldlega hver staðan er á þessum bókhaldslykli og færum þá fjárhæð á hann sem þarf svo hann standi í 1.600 í árslok. Mótbókunin er gerð á afskriftareikning viðskiptakrafna (gjaldfærsla ársins).  </t>
    </r>
  </si>
  <si>
    <t>[Gjaldfærsla</t>
  </si>
  <si>
    <t>ársins]</t>
  </si>
  <si>
    <t>Heildareignir (áunnir ógreiddir vextir) hækka um 300 og á móti hækkar óráðstafað eigið fé (ÓRE) um sömu fjárhæð. Heildareignir hækka því og eigið fé hækkar um sömu fjárhæð.</t>
  </si>
  <si>
    <t>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</si>
</sst>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0" fillId="0" borderId="1" xfId="0" applyNumberFormat="1" applyBorder="1"/>
    <xf numFmtId="3" fontId="4" fillId="0" borderId="0" xfId="0" applyNumberFormat="1" applyFont="1"/>
    <xf numFmtId="3" fontId="4" fillId="0" borderId="2" xfId="0" applyNumberFormat="1" applyFont="1" applyBorder="1"/>
    <xf numFmtId="3" fontId="5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3" fontId="0" fillId="0" borderId="3" xfId="0" applyNumberFormat="1" applyBorder="1"/>
    <xf numFmtId="3" fontId="0" fillId="0" borderId="10" xfId="0" applyNumberFormat="1" applyBorder="1"/>
    <xf numFmtId="49" fontId="3" fillId="0" borderId="0" xfId="0" applyNumberFormat="1" applyFont="1" applyAlignment="1">
      <alignment horizontal="center"/>
    </xf>
    <xf numFmtId="3" fontId="3" fillId="0" borderId="1" xfId="0" applyNumberFormat="1" applyFont="1" applyBorder="1"/>
    <xf numFmtId="3" fontId="0" fillId="0" borderId="6" xfId="0" applyNumberFormat="1" applyBorder="1"/>
    <xf numFmtId="3" fontId="5" fillId="0" borderId="6" xfId="0" applyNumberFormat="1" applyFont="1" applyBorder="1"/>
    <xf numFmtId="3" fontId="0" fillId="0" borderId="7" xfId="0" applyNumberFormat="1" applyBorder="1"/>
    <xf numFmtId="3" fontId="5" fillId="0" borderId="7" xfId="0" applyNumberFormat="1" applyFont="1" applyBorder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3" fontId="0" fillId="0" borderId="5" xfId="0" applyNumberFormat="1" applyBorder="1"/>
    <xf numFmtId="3" fontId="0" fillId="0" borderId="0" xfId="0" applyNumberFormat="1" applyAlignment="1">
      <alignment horizontal="center"/>
    </xf>
    <xf numFmtId="3" fontId="7" fillId="0" borderId="0" xfId="0" applyNumberFormat="1" applyFont="1"/>
    <xf numFmtId="9" fontId="7" fillId="0" borderId="0" xfId="1" applyFont="1"/>
    <xf numFmtId="4" fontId="7" fillId="0" borderId="0" xfId="0" applyNumberFormat="1" applyFont="1"/>
    <xf numFmtId="3" fontId="0" fillId="0" borderId="9" xfId="0" applyNumberFormat="1" applyBorder="1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left"/>
    </xf>
    <xf numFmtId="0" fontId="4" fillId="0" borderId="0" xfId="0" applyFont="1"/>
    <xf numFmtId="3" fontId="11" fillId="2" borderId="0" xfId="0" applyNumberFormat="1" applyFont="1" applyFill="1"/>
    <xf numFmtId="164" fontId="10" fillId="2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3" fontId="4" fillId="0" borderId="4" xfId="0" applyNumberFormat="1" applyFont="1" applyBorder="1"/>
    <xf numFmtId="3" fontId="4" fillId="0" borderId="5" xfId="0" applyNumberFormat="1" applyFont="1" applyBorder="1"/>
    <xf numFmtId="164" fontId="4" fillId="0" borderId="8" xfId="0" applyNumberFormat="1" applyFont="1" applyBorder="1" applyAlignment="1">
      <alignment horizontal="left"/>
    </xf>
    <xf numFmtId="3" fontId="4" fillId="0" borderId="1" xfId="0" applyNumberFormat="1" applyFont="1" applyBorder="1"/>
    <xf numFmtId="3" fontId="4" fillId="0" borderId="9" xfId="0" applyNumberFormat="1" applyFont="1" applyBorder="1"/>
    <xf numFmtId="3" fontId="7" fillId="0" borderId="2" xfId="0" applyNumberFormat="1" applyFont="1" applyBorder="1"/>
    <xf numFmtId="164" fontId="0" fillId="0" borderId="0" xfId="0" applyNumberFormat="1"/>
    <xf numFmtId="164" fontId="4" fillId="0" borderId="0" xfId="0" applyNumberFormat="1" applyFont="1"/>
    <xf numFmtId="3" fontId="4" fillId="0" borderId="7" xfId="0" applyNumberFormat="1" applyFont="1" applyBorder="1"/>
    <xf numFmtId="3" fontId="1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13" fillId="0" borderId="0" xfId="0" applyNumberFormat="1" applyFont="1"/>
    <xf numFmtId="3" fontId="14" fillId="0" borderId="0" xfId="0" applyNumberFormat="1" applyFont="1" applyAlignment="1">
      <alignment horizontal="right"/>
    </xf>
    <xf numFmtId="3" fontId="0" fillId="0" borderId="3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3" fontId="0" fillId="0" borderId="9" xfId="0" applyNumberForma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left" vertical="top" wrapText="1"/>
    </xf>
    <xf numFmtId="3" fontId="7" fillId="0" borderId="12" xfId="0" applyNumberFormat="1" applyFont="1" applyBorder="1" applyAlignment="1">
      <alignment horizontal="left" vertical="top" wrapText="1"/>
    </xf>
    <xf numFmtId="3" fontId="7" fillId="0" borderId="13" xfId="0" applyNumberFormat="1" applyFont="1" applyBorder="1" applyAlignment="1">
      <alignment horizontal="left" vertical="top" wrapText="1"/>
    </xf>
    <xf numFmtId="3" fontId="7" fillId="0" borderId="14" xfId="0" applyNumberFormat="1" applyFon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3" fontId="7" fillId="0" borderId="15" xfId="0" applyNumberFormat="1" applyFont="1" applyBorder="1" applyAlignment="1">
      <alignment horizontal="left" vertical="top" wrapText="1"/>
    </xf>
    <xf numFmtId="3" fontId="7" fillId="0" borderId="16" xfId="0" applyNumberFormat="1" applyFont="1" applyBorder="1" applyAlignment="1">
      <alignment horizontal="left" vertical="top" wrapText="1"/>
    </xf>
    <xf numFmtId="3" fontId="7" fillId="0" borderId="17" xfId="0" applyNumberFormat="1" applyFont="1" applyBorder="1" applyAlignment="1">
      <alignment horizontal="left" vertical="top" wrapText="1"/>
    </xf>
    <xf numFmtId="3" fontId="7" fillId="0" borderId="18" xfId="0" applyNumberFormat="1" applyFont="1" applyBorder="1" applyAlignment="1">
      <alignment horizontal="left" vertical="top" wrapText="1"/>
    </xf>
    <xf numFmtId="3" fontId="0" fillId="0" borderId="11" xfId="0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4" xfId="0" applyNumberFormat="1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3" fontId="0" fillId="0" borderId="16" xfId="0" applyNumberFormat="1" applyBorder="1" applyAlignment="1">
      <alignment horizontal="left" vertical="top" wrapText="1"/>
    </xf>
    <xf numFmtId="3" fontId="0" fillId="0" borderId="17" xfId="0" applyNumberFormat="1" applyBorder="1" applyAlignment="1">
      <alignment horizontal="left" vertical="top" wrapText="1"/>
    </xf>
    <xf numFmtId="3" fontId="0" fillId="0" borderId="18" xfId="0" applyNumberFormat="1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190499</xdr:rowOff>
    </xdr:from>
    <xdr:to>
      <xdr:col>11</xdr:col>
      <xdr:colOff>390525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553FD0-0264-4F78-80A2-0F8168059171}"/>
            </a:ext>
          </a:extLst>
        </xdr:cNvPr>
        <xdr:cNvSpPr txBox="1"/>
      </xdr:nvSpPr>
      <xdr:spPr>
        <a:xfrm>
          <a:off x="438150" y="190499"/>
          <a:ext cx="6657975" cy="1933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Í ársreikningi félagsins </a:t>
          </a:r>
          <a:r>
            <a:rPr lang="is-IS" sz="1100" i="1"/>
            <a:t>Með-allt-niðrum-sig hf.</a:t>
          </a:r>
          <a:r>
            <a:rPr lang="is-IS" sz="1100"/>
            <a:t> má sjá eftirfarandi liði og fjárhæðir í nýjasta ársreikningi félagsins. </a:t>
          </a:r>
        </a:p>
        <a:p>
          <a:r>
            <a:rPr lang="is-IS" sz="1100"/>
            <a:t>Eignir</a:t>
          </a:r>
          <a:r>
            <a:rPr lang="is-IS" sz="1100" baseline="0"/>
            <a:t> samtals: </a:t>
          </a:r>
          <a:r>
            <a:rPr lang="is-IS" sz="1100"/>
            <a:t>22.000, </a:t>
          </a:r>
        </a:p>
        <a:p>
          <a:r>
            <a:rPr lang="is-IS" sz="1100"/>
            <a:t>Hlutafé: 5.000,</a:t>
          </a:r>
        </a:p>
        <a:p>
          <a:r>
            <a:rPr lang="is-IS" sz="1100"/>
            <a:t> Tekjur:</a:t>
          </a:r>
          <a:r>
            <a:rPr lang="is-IS" sz="1100" baseline="0"/>
            <a:t> </a:t>
          </a:r>
          <a:r>
            <a:rPr lang="is-IS" sz="1100"/>
            <a:t>11.000, </a:t>
          </a:r>
        </a:p>
        <a:p>
          <a:r>
            <a:rPr lang="is-IS" sz="1100"/>
            <a:t>Arður sem greiddur var hluthöfum</a:t>
          </a:r>
          <a:r>
            <a:rPr lang="is-IS" sz="1100" baseline="0"/>
            <a:t> á árinu:</a:t>
          </a:r>
          <a:r>
            <a:rPr lang="is-IS" sz="1100"/>
            <a:t> 750</a:t>
          </a:r>
        </a:p>
        <a:p>
          <a:r>
            <a:rPr lang="is-IS" sz="1100"/>
            <a:t>Óráðstafað eigið fé í upphafi árs: 3.750 </a:t>
          </a:r>
        </a:p>
        <a:p>
          <a:r>
            <a:rPr lang="is-IS" sz="1100"/>
            <a:t>Óráðstafað eigið fé</a:t>
          </a:r>
          <a:r>
            <a:rPr lang="is-IS" sz="1100" baseline="0"/>
            <a:t> í lok árs: </a:t>
          </a:r>
          <a:r>
            <a:rPr lang="is-IS" sz="1100"/>
            <a:t>6.000.</a:t>
          </a:r>
        </a:p>
        <a:p>
          <a:endParaRPr lang="is-IS" sz="1100"/>
        </a:p>
        <a:p>
          <a:r>
            <a:rPr lang="is-IS" sz="1100" b="1"/>
            <a:t>Verkefni:</a:t>
          </a:r>
        </a:p>
        <a:p>
          <a:r>
            <a:rPr lang="is-IS" sz="1100"/>
            <a:t>Finndu fjárhæð</a:t>
          </a:r>
          <a:r>
            <a:rPr lang="is-IS" sz="1100" baseline="0"/>
            <a:t> gjalda sem færð voru í ársreikning félagsins fyrir þetta tiltekna ár.</a:t>
          </a:r>
          <a:endParaRPr lang="is-I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190499</xdr:rowOff>
    </xdr:from>
    <xdr:to>
      <xdr:col>11</xdr:col>
      <xdr:colOff>400050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2A4B32-2CBA-4909-8071-7B32C1BC8299}"/>
            </a:ext>
          </a:extLst>
        </xdr:cNvPr>
        <xdr:cNvSpPr txBox="1"/>
      </xdr:nvSpPr>
      <xdr:spPr>
        <a:xfrm>
          <a:off x="438150" y="190499"/>
          <a:ext cx="6667500" cy="1933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Í ársreikningi félagsins </a:t>
          </a:r>
          <a:r>
            <a:rPr lang="is-IS" sz="1100" i="1"/>
            <a:t>Með-allt-niðrum-sig hf.</a:t>
          </a:r>
          <a:r>
            <a:rPr lang="is-IS" sz="1100"/>
            <a:t> má sjá eftirfarandi liði og fjárhæðir í nýjasta ársreikningi félagsins. </a:t>
          </a:r>
        </a:p>
        <a:p>
          <a:r>
            <a:rPr lang="is-IS" sz="1100"/>
            <a:t>Eignir</a:t>
          </a:r>
          <a:r>
            <a:rPr lang="is-IS" sz="1100" baseline="0"/>
            <a:t> samtals: </a:t>
          </a:r>
          <a:r>
            <a:rPr lang="is-IS" sz="1100"/>
            <a:t>22.000, </a:t>
          </a:r>
        </a:p>
        <a:p>
          <a:r>
            <a:rPr lang="is-IS" sz="1100"/>
            <a:t>Hlutafé: 5.000,</a:t>
          </a:r>
        </a:p>
        <a:p>
          <a:r>
            <a:rPr lang="is-IS" sz="1100"/>
            <a:t> Tekjur:</a:t>
          </a:r>
          <a:r>
            <a:rPr lang="is-IS" sz="1100" baseline="0"/>
            <a:t> </a:t>
          </a:r>
          <a:r>
            <a:rPr lang="is-IS" sz="1100"/>
            <a:t>11.000, </a:t>
          </a:r>
        </a:p>
        <a:p>
          <a:r>
            <a:rPr lang="is-IS" sz="1100"/>
            <a:t>Arður sem greiddur var hluthöfum</a:t>
          </a:r>
          <a:r>
            <a:rPr lang="is-IS" sz="1100" baseline="0"/>
            <a:t> á árinu:</a:t>
          </a:r>
          <a:r>
            <a:rPr lang="is-IS" sz="1100"/>
            <a:t> 750</a:t>
          </a:r>
        </a:p>
        <a:p>
          <a:r>
            <a:rPr lang="is-IS" sz="1100"/>
            <a:t>Óráðstafað eigið fé í upphafi árs: 3.750 </a:t>
          </a:r>
        </a:p>
        <a:p>
          <a:r>
            <a:rPr lang="is-IS" sz="1100"/>
            <a:t>Óráðstafað eigið fé</a:t>
          </a:r>
          <a:r>
            <a:rPr lang="is-IS" sz="1100" baseline="0"/>
            <a:t> í lok árs: </a:t>
          </a:r>
          <a:r>
            <a:rPr lang="is-IS" sz="1100"/>
            <a:t>6.000.</a:t>
          </a:r>
        </a:p>
        <a:p>
          <a:endParaRPr lang="is-IS" sz="1100"/>
        </a:p>
        <a:p>
          <a:r>
            <a:rPr lang="is-IS" sz="1100" b="1"/>
            <a:t>Verkefni:</a:t>
          </a:r>
        </a:p>
        <a:p>
          <a:r>
            <a:rPr lang="is-IS" sz="1100"/>
            <a:t>Finndu</a:t>
          </a:r>
          <a:r>
            <a:rPr lang="is-IS" sz="1100" baseline="0"/>
            <a:t> fjárhæð heildarskulda í árslok.</a:t>
          </a:r>
        </a:p>
        <a:p>
          <a:endParaRPr lang="is-I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57150</xdr:rowOff>
    </xdr:from>
    <xdr:to>
      <xdr:col>12</xdr:col>
      <xdr:colOff>28575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D9F4EB-4DAD-47AA-A88C-2300EBBDFB82}"/>
            </a:ext>
          </a:extLst>
        </xdr:cNvPr>
        <xdr:cNvSpPr txBox="1"/>
      </xdr:nvSpPr>
      <xdr:spPr>
        <a:xfrm>
          <a:off x="990600" y="247650"/>
          <a:ext cx="64008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Þann</a:t>
          </a:r>
          <a:r>
            <a:rPr lang="is-IS" sz="1100" baseline="0"/>
            <a:t> 1. apríl 2021 keypti X hf. skuldabréf á 5.000. Skuldabréfið ber 8% vexti. Fyrsta greiðsla af skuldabréfinu fer fram 1. apríl 2022. Þá verður greiddur 1/5 hluti höfuðstólsins ásamt áföllnum vöxtum.</a:t>
          </a:r>
        </a:p>
        <a:p>
          <a:endParaRPr lang="is-IS" sz="1100" baseline="0"/>
        </a:p>
        <a:p>
          <a:r>
            <a:rPr lang="is-IS" sz="1100" baseline="0"/>
            <a:t>Spurning 1: Koma þessi kaup á skuldabréfinu fram í sjóðstreymi og þá í hvaða kafla?</a:t>
          </a:r>
        </a:p>
        <a:p>
          <a:r>
            <a:rPr lang="is-IS" sz="1100" baseline="0"/>
            <a:t>Spurning 2: Hvaða áhrif hafa kaupin á skuldabréfinu á heildareignir X hf.?</a:t>
          </a:r>
        </a:p>
        <a:p>
          <a:r>
            <a:rPr lang="is-IS" sz="1100" baseline="0"/>
            <a:t>Spurning 3: Hvaða bókhaldsfærslur þarf X hf. að gera þegar það kaupir skuldabréfið og hvaða uppgjörsfærslu þarf félagið að gera í árslok 2021? Settu færslurnar fram á T-reikningum </a:t>
          </a:r>
        </a:p>
        <a:p>
          <a:r>
            <a:rPr lang="is-IS" sz="1100" baseline="0"/>
            <a:t>Spurning 4: Hvaða áhrif hefur uppgjörsfærslan á bókhaldsjöfnuna?</a:t>
          </a:r>
        </a:p>
        <a:p>
          <a:endParaRPr lang="is-I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57150</xdr:rowOff>
    </xdr:from>
    <xdr:to>
      <xdr:col>15</xdr:col>
      <xdr:colOff>533400</xdr:colOff>
      <xdr:row>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B266ED-7E51-4D62-A699-AA047B113A46}"/>
            </a:ext>
          </a:extLst>
        </xdr:cNvPr>
        <xdr:cNvSpPr txBox="1"/>
      </xdr:nvSpPr>
      <xdr:spPr>
        <a:xfrm>
          <a:off x="990600" y="247650"/>
          <a:ext cx="89535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Tray ehf. byrjaði árið 2018 með stöðu á viðskiptakröfum að fjárhæð 11.000. Á árinu færði félagið tekjur að fjárhæð 22.000 sem var að öllu leyti út í reikning. Viðskiptakröfur í árslok voru  13.000.</a:t>
          </a:r>
          <a:r>
            <a:rPr lang="is-IS" sz="1100" baseline="0"/>
            <a:t> </a:t>
          </a:r>
          <a:endParaRPr lang="is-IS" sz="1100"/>
        </a:p>
        <a:p>
          <a:r>
            <a:rPr lang="is-IS" sz="1100" b="1"/>
            <a:t>Byggt á framangreindum upplýsingum, hversu mikið innheimti Tray ehf. af viðskiptakröfum á árinu 2018?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57150</xdr:rowOff>
    </xdr:from>
    <xdr:to>
      <xdr:col>12</xdr:col>
      <xdr:colOff>581025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0A40A-51BD-47C8-8C79-EDD5B0A968FB}"/>
            </a:ext>
          </a:extLst>
        </xdr:cNvPr>
        <xdr:cNvSpPr txBox="1"/>
      </xdr:nvSpPr>
      <xdr:spPr>
        <a:xfrm>
          <a:off x="990600" y="247650"/>
          <a:ext cx="85248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Hér að neðan er að</a:t>
          </a:r>
          <a:r>
            <a:rPr lang="is-IS" sz="1100" baseline="0"/>
            <a:t> finna stöðu bókhaldslykla skv. leiðréttum prófjöfnuði í árslok fyrir félagið X hf. </a:t>
          </a:r>
          <a:r>
            <a:rPr lang="is-IS" sz="1100" b="1" baseline="0"/>
            <a:t>Verkefni þitt er að finna stöðu handbærs fjár.</a:t>
          </a:r>
          <a:endParaRPr lang="is-I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9524</xdr:rowOff>
    </xdr:from>
    <xdr:to>
      <xdr:col>14</xdr:col>
      <xdr:colOff>581025</xdr:colOff>
      <xdr:row>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12DB33-58D4-4467-843C-53833962DA44}"/>
            </a:ext>
          </a:extLst>
        </xdr:cNvPr>
        <xdr:cNvSpPr txBox="1"/>
      </xdr:nvSpPr>
      <xdr:spPr>
        <a:xfrm>
          <a:off x="628650" y="200024"/>
          <a:ext cx="12411075" cy="962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Eftirfarandi upplýsingar eru fengnar úr prófjöfnuði Iphone ehf.   </a:t>
          </a:r>
        </a:p>
        <a:p>
          <a:r>
            <a:rPr lang="is-IS" sz="1100" b="1"/>
            <a:t>Spurning 1: Hvert var kostnaðarverð seldra</a:t>
          </a:r>
          <a:r>
            <a:rPr lang="is-IS" sz="1100" b="1" baseline="0"/>
            <a:t> vara (KSV) á árinu? </a:t>
          </a:r>
        </a:p>
        <a:p>
          <a:r>
            <a:rPr lang="is-IS" sz="1100" b="1" baseline="0"/>
            <a:t>Spurning 2: Hver var  veltuhraði birgða og hver var biðtími birgða í dögum?</a:t>
          </a:r>
        </a:p>
        <a:p>
          <a:endParaRPr lang="is-I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342900</xdr:colOff>
      <xdr:row>18</xdr:row>
      <xdr:rowOff>10912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43033-77D7-45B7-844D-30C14D9A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5734050" cy="30589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</xdr:row>
      <xdr:rowOff>47625</xdr:rowOff>
    </xdr:from>
    <xdr:to>
      <xdr:col>10</xdr:col>
      <xdr:colOff>0</xdr:colOff>
      <xdr:row>11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7EF9D-35AD-492E-85CA-849EB68DA93E}"/>
            </a:ext>
          </a:extLst>
        </xdr:cNvPr>
        <xdr:cNvSpPr txBox="1"/>
      </xdr:nvSpPr>
      <xdr:spPr>
        <a:xfrm>
          <a:off x="1095375" y="238125"/>
          <a:ext cx="7477125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Í lok fyrsta</a:t>
          </a:r>
          <a:r>
            <a:rPr lang="is-IS" sz="1100" baseline="0"/>
            <a:t> rekstrarárs hjá félaginu X hf. námu viðskiptakröfur (nafnverð, þ.e. heildarverð) 23.000 en staða á niðurfærslureikningi viðskiptakrafna var 900. Á ári tvö tapaðist endanlega viðskiptakrafa að fjárhæð 1.500 (krafa sem félagið telur að muni aldrei innheimtast). </a:t>
          </a:r>
        </a:p>
        <a:p>
          <a:endParaRPr lang="is-IS" sz="1100" baseline="0"/>
        </a:p>
        <a:p>
          <a:r>
            <a:rPr lang="is-IS" sz="1100" baseline="0"/>
            <a:t>Stjórnendur félagsins miða niðurfærslureikninginn við ákveðið hlutfall af viðskiptakröfum í árslok og vilja að staða niðurfærslureikningsins sé 1.600 í lok árs tvö.</a:t>
          </a:r>
        </a:p>
        <a:p>
          <a:endParaRPr lang="is-IS" sz="1100" baseline="0"/>
        </a:p>
        <a:p>
          <a:r>
            <a:rPr lang="is-IS" sz="1100" b="1" baseline="0"/>
            <a:t>Spurning: Hvað gjaldfærir X hf. háa fjárhæð á ári tvö vegna viðskiptakrafna?</a:t>
          </a:r>
          <a:endParaRPr lang="is-IS" sz="1100" b="1"/>
        </a:p>
      </xdr:txBody>
    </xdr:sp>
    <xdr:clientData/>
  </xdr:twoCellAnchor>
  <xdr:twoCellAnchor>
    <xdr:from>
      <xdr:col>5</xdr:col>
      <xdr:colOff>38100</xdr:colOff>
      <xdr:row>25</xdr:row>
      <xdr:rowOff>9525</xdr:rowOff>
    </xdr:from>
    <xdr:to>
      <xdr:col>6</xdr:col>
      <xdr:colOff>657225</xdr:colOff>
      <xdr:row>25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23475BF-1A33-4BAB-80C0-D6F269C806C5}"/>
            </a:ext>
          </a:extLst>
        </xdr:cNvPr>
        <xdr:cNvCxnSpPr/>
      </xdr:nvCxnSpPr>
      <xdr:spPr>
        <a:xfrm flipH="1">
          <a:off x="4229100" y="4781550"/>
          <a:ext cx="122872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15</xdr:row>
      <xdr:rowOff>57150</xdr:rowOff>
    </xdr:from>
    <xdr:to>
      <xdr:col>8</xdr:col>
      <xdr:colOff>885825</xdr:colOff>
      <xdr:row>22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B27A506-D6D5-4227-933B-39AC006CBDB8}"/>
            </a:ext>
          </a:extLst>
        </xdr:cNvPr>
        <xdr:cNvCxnSpPr/>
      </xdr:nvCxnSpPr>
      <xdr:spPr>
        <a:xfrm flipV="1">
          <a:off x="6191250" y="2914650"/>
          <a:ext cx="904875" cy="1438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N25"/>
  <sheetViews>
    <sheetView zoomScale="150" workbookViewId="0">
      <selection activeCell="G38" sqref="G38"/>
    </sheetView>
  </sheetViews>
  <sheetFormatPr baseColWidth="10" defaultColWidth="9.1640625" defaultRowHeight="15" x14ac:dyDescent="0.2"/>
  <cols>
    <col min="1" max="16384" width="9.1640625" style="1"/>
  </cols>
  <sheetData>
    <row r="13" spans="2:14" ht="16" thickBot="1" x14ac:dyDescent="0.25">
      <c r="B13" s="2" t="s">
        <v>0</v>
      </c>
      <c r="C13" s="5">
        <f>-G17</f>
        <v>8000</v>
      </c>
    </row>
    <row r="14" spans="2:14" ht="16" thickTop="1" x14ac:dyDescent="0.2">
      <c r="B14" s="2"/>
    </row>
    <row r="15" spans="2:14" ht="15" customHeight="1" x14ac:dyDescent="0.2">
      <c r="C15" s="1" t="s">
        <v>1</v>
      </c>
      <c r="G15" s="1">
        <f>3750</f>
        <v>3750</v>
      </c>
      <c r="H15" s="1" t="s">
        <v>6</v>
      </c>
      <c r="I15" s="50" t="s">
        <v>8</v>
      </c>
      <c r="J15" s="51"/>
      <c r="K15" s="51"/>
      <c r="L15" s="51"/>
      <c r="M15" s="51"/>
      <c r="N15" s="52"/>
    </row>
    <row r="16" spans="2:14" x14ac:dyDescent="0.2">
      <c r="C16" s="1" t="s">
        <v>2</v>
      </c>
      <c r="G16" s="1">
        <f>11000</f>
        <v>11000</v>
      </c>
      <c r="H16" s="1" t="s">
        <v>6</v>
      </c>
      <c r="I16" s="53"/>
      <c r="J16" s="54"/>
      <c r="K16" s="54"/>
      <c r="L16" s="54"/>
      <c r="M16" s="54"/>
      <c r="N16" s="55"/>
    </row>
    <row r="17" spans="3:14" x14ac:dyDescent="0.2">
      <c r="C17" s="4" t="s">
        <v>4</v>
      </c>
      <c r="D17" s="4"/>
      <c r="E17" s="4"/>
      <c r="F17" s="4"/>
      <c r="G17" s="4">
        <f>G19-G15-G16-G18</f>
        <v>-8000</v>
      </c>
      <c r="H17" s="4" t="s">
        <v>7</v>
      </c>
      <c r="I17" s="53"/>
      <c r="J17" s="54"/>
      <c r="K17" s="54"/>
      <c r="L17" s="54"/>
      <c r="M17" s="54"/>
      <c r="N17" s="55"/>
    </row>
    <row r="18" spans="3:14" x14ac:dyDescent="0.2">
      <c r="C18" s="1" t="s">
        <v>3</v>
      </c>
      <c r="G18" s="3">
        <f>-750</f>
        <v>-750</v>
      </c>
      <c r="H18" s="1" t="s">
        <v>6</v>
      </c>
      <c r="I18" s="53"/>
      <c r="J18" s="54"/>
      <c r="K18" s="54"/>
      <c r="L18" s="54"/>
      <c r="M18" s="54"/>
      <c r="N18" s="55"/>
    </row>
    <row r="19" spans="3:14" x14ac:dyDescent="0.2">
      <c r="C19" s="1" t="s">
        <v>5</v>
      </c>
      <c r="G19" s="1">
        <f>6000</f>
        <v>6000</v>
      </c>
      <c r="H19" s="1" t="s">
        <v>6</v>
      </c>
      <c r="I19" s="53"/>
      <c r="J19" s="54"/>
      <c r="K19" s="54"/>
      <c r="L19" s="54"/>
      <c r="M19" s="54"/>
      <c r="N19" s="55"/>
    </row>
    <row r="20" spans="3:14" x14ac:dyDescent="0.2">
      <c r="I20" s="53"/>
      <c r="J20" s="54"/>
      <c r="K20" s="54"/>
      <c r="L20" s="54"/>
      <c r="M20" s="54"/>
      <c r="N20" s="55"/>
    </row>
    <row r="21" spans="3:14" x14ac:dyDescent="0.2">
      <c r="I21" s="53"/>
      <c r="J21" s="54"/>
      <c r="K21" s="54"/>
      <c r="L21" s="54"/>
      <c r="M21" s="54"/>
      <c r="N21" s="55"/>
    </row>
    <row r="22" spans="3:14" x14ac:dyDescent="0.2">
      <c r="I22" s="53"/>
      <c r="J22" s="54"/>
      <c r="K22" s="54"/>
      <c r="L22" s="54"/>
      <c r="M22" s="54"/>
      <c r="N22" s="55"/>
    </row>
    <row r="23" spans="3:14" x14ac:dyDescent="0.2">
      <c r="I23" s="53"/>
      <c r="J23" s="54"/>
      <c r="K23" s="54"/>
      <c r="L23" s="54"/>
      <c r="M23" s="54"/>
      <c r="N23" s="55"/>
    </row>
    <row r="24" spans="3:14" x14ac:dyDescent="0.2">
      <c r="I24" s="53"/>
      <c r="J24" s="54"/>
      <c r="K24" s="54"/>
      <c r="L24" s="54"/>
      <c r="M24" s="54"/>
      <c r="N24" s="55"/>
    </row>
    <row r="25" spans="3:14" x14ac:dyDescent="0.2">
      <c r="I25" s="56"/>
      <c r="J25" s="57"/>
      <c r="K25" s="57"/>
      <c r="L25" s="57"/>
      <c r="M25" s="57"/>
      <c r="N25" s="58"/>
    </row>
  </sheetData>
  <mergeCells count="1">
    <mergeCell ref="I15:N25"/>
  </mergeCells>
  <pageMargins left="0.7" right="0.7" top="0.75" bottom="0.75" header="0.3" footer="0.3"/>
  <pageSetup paperSize="9" orientation="portrait" r:id="rId1"/>
  <customProperties>
    <customPr name="OrphanNamesChecke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44FE-A33C-44ED-AEC9-23CD9D5714AB}">
  <dimension ref="B13:P26"/>
  <sheetViews>
    <sheetView topLeftCell="B3" zoomScale="113" workbookViewId="0">
      <selection activeCell="G37" sqref="G37"/>
    </sheetView>
  </sheetViews>
  <sheetFormatPr baseColWidth="10" defaultColWidth="9.1640625" defaultRowHeight="15" x14ac:dyDescent="0.2"/>
  <cols>
    <col min="1" max="16384" width="9.1640625" style="1"/>
  </cols>
  <sheetData>
    <row r="13" spans="2:16" ht="16" thickBot="1" x14ac:dyDescent="0.25">
      <c r="B13" s="2" t="s">
        <v>0</v>
      </c>
      <c r="C13" s="5">
        <f>E25</f>
        <v>11000</v>
      </c>
    </row>
    <row r="14" spans="2:16" ht="16" thickTop="1" x14ac:dyDescent="0.2">
      <c r="B14" s="2"/>
    </row>
    <row r="15" spans="2:16" ht="15" customHeight="1" x14ac:dyDescent="0.2">
      <c r="K15" s="50" t="s">
        <v>16</v>
      </c>
      <c r="L15" s="51"/>
      <c r="M15" s="51"/>
      <c r="N15" s="51"/>
      <c r="O15" s="51"/>
      <c r="P15" s="52"/>
    </row>
    <row r="16" spans="2:16" x14ac:dyDescent="0.2">
      <c r="K16" s="53"/>
      <c r="L16" s="54"/>
      <c r="M16" s="54"/>
      <c r="N16" s="54"/>
      <c r="O16" s="54"/>
      <c r="P16" s="55"/>
    </row>
    <row r="17" spans="3:16" x14ac:dyDescent="0.2">
      <c r="D17" s="6"/>
      <c r="E17" s="6" t="s">
        <v>7</v>
      </c>
      <c r="F17" s="6"/>
      <c r="G17" s="6"/>
      <c r="H17" s="6"/>
      <c r="I17" s="6"/>
      <c r="K17" s="53"/>
      <c r="L17" s="54"/>
      <c r="M17" s="54"/>
      <c r="N17" s="54"/>
      <c r="O17" s="54"/>
      <c r="P17" s="55"/>
    </row>
    <row r="18" spans="3:16" x14ac:dyDescent="0.2">
      <c r="C18" s="2" t="s">
        <v>9</v>
      </c>
      <c r="D18" s="11" t="s">
        <v>12</v>
      </c>
      <c r="E18" s="2" t="s">
        <v>10</v>
      </c>
      <c r="F18" s="11" t="s">
        <v>13</v>
      </c>
      <c r="G18" s="12"/>
      <c r="H18" s="12" t="s">
        <v>11</v>
      </c>
      <c r="I18" s="3"/>
      <c r="K18" s="53"/>
      <c r="L18" s="54"/>
      <c r="M18" s="54"/>
      <c r="N18" s="54"/>
      <c r="O18" s="54"/>
      <c r="P18" s="55"/>
    </row>
    <row r="19" spans="3:16" x14ac:dyDescent="0.2">
      <c r="G19" s="9" t="s">
        <v>14</v>
      </c>
      <c r="I19" s="1" t="s">
        <v>15</v>
      </c>
      <c r="J19" s="10"/>
      <c r="K19" s="53"/>
      <c r="L19" s="54"/>
      <c r="M19" s="54"/>
      <c r="N19" s="54"/>
      <c r="O19" s="54"/>
      <c r="P19" s="55"/>
    </row>
    <row r="20" spans="3:16" x14ac:dyDescent="0.2">
      <c r="G20" s="13"/>
      <c r="H20" s="6"/>
      <c r="I20" s="6"/>
      <c r="J20" s="10"/>
      <c r="K20" s="53"/>
      <c r="L20" s="54"/>
      <c r="M20" s="54"/>
      <c r="N20" s="54"/>
      <c r="O20" s="54"/>
      <c r="P20" s="55"/>
    </row>
    <row r="21" spans="3:16" x14ac:dyDescent="0.2">
      <c r="G21" s="13"/>
      <c r="H21" s="6"/>
      <c r="I21" s="6"/>
      <c r="J21" s="10"/>
      <c r="K21" s="53"/>
      <c r="L21" s="54"/>
      <c r="M21" s="54"/>
      <c r="N21" s="54"/>
      <c r="O21" s="54"/>
      <c r="P21" s="55"/>
    </row>
    <row r="22" spans="3:16" x14ac:dyDescent="0.2">
      <c r="G22" s="13"/>
      <c r="J22" s="10"/>
      <c r="K22" s="53"/>
      <c r="L22" s="54"/>
      <c r="M22" s="54"/>
      <c r="N22" s="54"/>
      <c r="O22" s="54"/>
      <c r="P22" s="55"/>
    </row>
    <row r="23" spans="3:16" x14ac:dyDescent="0.2">
      <c r="G23" s="13"/>
      <c r="I23" s="15"/>
      <c r="J23" s="15"/>
      <c r="K23" s="53"/>
      <c r="L23" s="54"/>
      <c r="M23" s="54"/>
      <c r="N23" s="54"/>
      <c r="O23" s="54"/>
      <c r="P23" s="55"/>
    </row>
    <row r="24" spans="3:16" x14ac:dyDescent="0.2">
      <c r="G24" s="13"/>
      <c r="I24" s="15"/>
      <c r="K24" s="53"/>
      <c r="L24" s="54"/>
      <c r="M24" s="54"/>
      <c r="N24" s="54"/>
      <c r="O24" s="54"/>
      <c r="P24" s="55"/>
    </row>
    <row r="25" spans="3:16" x14ac:dyDescent="0.2">
      <c r="C25" s="1">
        <f>22000</f>
        <v>22000</v>
      </c>
      <c r="D25" s="8" t="s">
        <v>12</v>
      </c>
      <c r="E25" s="4">
        <f>C25-G25-I25</f>
        <v>11000</v>
      </c>
      <c r="G25" s="13">
        <f>5000</f>
        <v>5000</v>
      </c>
      <c r="I25" s="15">
        <f>'Dæmi 1'!G19</f>
        <v>6000</v>
      </c>
      <c r="K25" s="56"/>
      <c r="L25" s="57"/>
      <c r="M25" s="57"/>
      <c r="N25" s="57"/>
      <c r="O25" s="57"/>
      <c r="P25" s="58"/>
    </row>
    <row r="26" spans="3:16" x14ac:dyDescent="0.2">
      <c r="C26" s="6" t="s">
        <v>6</v>
      </c>
      <c r="E26" s="17" t="s">
        <v>7</v>
      </c>
      <c r="G26" s="14" t="s">
        <v>6</v>
      </c>
      <c r="I26" s="16" t="s">
        <v>6</v>
      </c>
    </row>
  </sheetData>
  <mergeCells count="1">
    <mergeCell ref="K15:P25"/>
  </mergeCells>
  <pageMargins left="0.7" right="0.7" top="0.75" bottom="0.75" header="0.3" footer="0.3"/>
  <pageSetup paperSize="9" orientation="portrait" r:id="rId1"/>
  <customProperties>
    <customPr name="OrphanNamesChecke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C98E-D33B-401F-9B79-93AF5B36EAA1}">
  <dimension ref="B13:Q28"/>
  <sheetViews>
    <sheetView workbookViewId="0">
      <selection activeCell="I32" sqref="I32"/>
    </sheetView>
  </sheetViews>
  <sheetFormatPr baseColWidth="10" defaultColWidth="9.1640625" defaultRowHeight="15" x14ac:dyDescent="0.2"/>
  <cols>
    <col min="1" max="1" width="3.83203125" style="1" customWidth="1"/>
    <col min="2" max="8" width="9.1640625" style="1"/>
    <col min="9" max="9" width="13.1640625" style="1" customWidth="1"/>
    <col min="10" max="10" width="9.1640625" style="1"/>
    <col min="11" max="11" width="5.83203125" style="1" customWidth="1"/>
    <col min="12" max="13" width="9.1640625" style="1"/>
    <col min="14" max="14" width="3.33203125" style="1" customWidth="1"/>
    <col min="15" max="15" width="3.83203125" style="1" customWidth="1"/>
    <col min="16" max="16384" width="9.1640625" style="1"/>
  </cols>
  <sheetData>
    <row r="13" spans="2:7" x14ac:dyDescent="0.2">
      <c r="B13" s="18" t="s">
        <v>17</v>
      </c>
      <c r="G13" s="18" t="s">
        <v>19</v>
      </c>
    </row>
    <row r="14" spans="2:7" x14ac:dyDescent="0.2">
      <c r="B14" s="1" t="s">
        <v>18</v>
      </c>
      <c r="G14" s="1" t="s">
        <v>31</v>
      </c>
    </row>
    <row r="16" spans="2:7" x14ac:dyDescent="0.2">
      <c r="B16" s="18" t="s">
        <v>20</v>
      </c>
    </row>
    <row r="17" spans="2:17" x14ac:dyDescent="0.2">
      <c r="D17" s="59" t="s">
        <v>21</v>
      </c>
      <c r="E17" s="59"/>
      <c r="F17" s="20"/>
      <c r="H17" s="59" t="s">
        <v>22</v>
      </c>
      <c r="I17" s="59"/>
      <c r="J17" s="20"/>
      <c r="L17" s="59" t="s">
        <v>23</v>
      </c>
      <c r="M17" s="59"/>
      <c r="N17" s="20"/>
      <c r="P17" s="59" t="s">
        <v>24</v>
      </c>
      <c r="Q17" s="59"/>
    </row>
    <row r="18" spans="2:17" x14ac:dyDescent="0.2">
      <c r="D18" s="19"/>
      <c r="E18" s="1">
        <f>5000</f>
        <v>5000</v>
      </c>
      <c r="F18" s="21" t="s">
        <v>25</v>
      </c>
      <c r="G18" s="21" t="s">
        <v>25</v>
      </c>
      <c r="H18" s="19">
        <f>E18</f>
        <v>5000</v>
      </c>
      <c r="L18" s="19"/>
      <c r="P18" s="19"/>
    </row>
    <row r="19" spans="2:17" x14ac:dyDescent="0.2">
      <c r="D19" s="15"/>
      <c r="H19" s="15"/>
      <c r="L19" s="15"/>
      <c r="M19" s="1">
        <f>J28</f>
        <v>300</v>
      </c>
      <c r="P19" s="15">
        <f>M19</f>
        <v>300</v>
      </c>
    </row>
    <row r="20" spans="2:17" x14ac:dyDescent="0.2">
      <c r="D20" s="15"/>
      <c r="H20" s="15"/>
      <c r="L20" s="15"/>
      <c r="P20" s="15"/>
    </row>
    <row r="21" spans="2:17" x14ac:dyDescent="0.2">
      <c r="D21" s="15"/>
      <c r="H21" s="15"/>
      <c r="L21" s="15"/>
      <c r="P21" s="15"/>
    </row>
    <row r="22" spans="2:17" ht="16" thickBot="1" x14ac:dyDescent="0.25">
      <c r="B22" s="18" t="s">
        <v>29</v>
      </c>
    </row>
    <row r="23" spans="2:17" x14ac:dyDescent="0.2">
      <c r="B23" s="60" t="s">
        <v>100</v>
      </c>
      <c r="C23" s="61"/>
      <c r="D23" s="61"/>
      <c r="E23" s="61"/>
      <c r="F23" s="62"/>
      <c r="I23" s="6" t="s">
        <v>30</v>
      </c>
      <c r="J23" s="21"/>
    </row>
    <row r="24" spans="2:17" x14ac:dyDescent="0.2">
      <c r="B24" s="63"/>
      <c r="C24" s="64"/>
      <c r="D24" s="64"/>
      <c r="E24" s="64"/>
      <c r="F24" s="65"/>
      <c r="I24" s="21" t="s">
        <v>26</v>
      </c>
      <c r="J24" s="21">
        <f>5000</f>
        <v>5000</v>
      </c>
    </row>
    <row r="25" spans="2:17" x14ac:dyDescent="0.2">
      <c r="B25" s="63"/>
      <c r="C25" s="64"/>
      <c r="D25" s="64"/>
      <c r="E25" s="64"/>
      <c r="F25" s="65"/>
      <c r="I25" s="21" t="s">
        <v>27</v>
      </c>
      <c r="J25" s="22">
        <v>0.08</v>
      </c>
    </row>
    <row r="26" spans="2:17" x14ac:dyDescent="0.2">
      <c r="B26" s="63"/>
      <c r="C26" s="64"/>
      <c r="D26" s="64"/>
      <c r="E26" s="64"/>
      <c r="F26" s="65"/>
      <c r="I26" s="21" t="s">
        <v>28</v>
      </c>
      <c r="J26" s="23">
        <f>9/12</f>
        <v>0.75</v>
      </c>
    </row>
    <row r="27" spans="2:17" x14ac:dyDescent="0.2">
      <c r="B27" s="63"/>
      <c r="C27" s="64"/>
      <c r="D27" s="64"/>
      <c r="E27" s="64"/>
      <c r="F27" s="65"/>
      <c r="I27" s="21"/>
      <c r="J27" s="21"/>
    </row>
    <row r="28" spans="2:17" ht="16" thickBot="1" x14ac:dyDescent="0.25">
      <c r="B28" s="66"/>
      <c r="C28" s="67"/>
      <c r="D28" s="67"/>
      <c r="E28" s="67"/>
      <c r="F28" s="68"/>
      <c r="I28" s="21" t="s">
        <v>23</v>
      </c>
      <c r="J28" s="21">
        <f>J24*J25*J26</f>
        <v>300</v>
      </c>
    </row>
  </sheetData>
  <mergeCells count="5">
    <mergeCell ref="D17:E17"/>
    <mergeCell ref="H17:I17"/>
    <mergeCell ref="L17:M17"/>
    <mergeCell ref="P17:Q17"/>
    <mergeCell ref="B23:F28"/>
  </mergeCells>
  <pageMargins left="0.7" right="0.7" top="0.75" bottom="0.75" header="0.3" footer="0.3"/>
  <customProperties>
    <customPr name="OrphanNamesChecked" r:id="rId1"/>
  </customPropertie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ADB8-DDA8-434C-976F-6B2A0C918F1C}">
  <dimension ref="B8:P20"/>
  <sheetViews>
    <sheetView zoomScale="135" workbookViewId="0">
      <selection activeCell="E19" sqref="E19"/>
    </sheetView>
  </sheetViews>
  <sheetFormatPr baseColWidth="10" defaultColWidth="9.1640625" defaultRowHeight="15" x14ac:dyDescent="0.2"/>
  <cols>
    <col min="1" max="2" width="9.1640625" style="1"/>
    <col min="3" max="3" width="11.1640625" style="1" customWidth="1"/>
    <col min="4" max="4" width="13.83203125" style="1" customWidth="1"/>
    <col min="5" max="5" width="16.33203125" style="1" customWidth="1"/>
    <col min="6" max="6" width="9.1640625" style="1"/>
    <col min="7" max="7" width="15.5" style="1" customWidth="1"/>
    <col min="8" max="8" width="9.1640625" style="1"/>
    <col min="9" max="9" width="13.1640625" style="1" customWidth="1"/>
    <col min="10" max="16384" width="9.1640625" style="1"/>
  </cols>
  <sheetData>
    <row r="8" spans="2:14" x14ac:dyDescent="0.2">
      <c r="B8" s="18" t="s">
        <v>44</v>
      </c>
    </row>
    <row r="9" spans="2:14" x14ac:dyDescent="0.2">
      <c r="D9" s="59" t="s">
        <v>32</v>
      </c>
      <c r="E9" s="59"/>
      <c r="F9" s="20"/>
      <c r="H9" s="59" t="s">
        <v>34</v>
      </c>
      <c r="I9" s="59"/>
      <c r="J9" s="20"/>
      <c r="L9" s="59" t="s">
        <v>21</v>
      </c>
      <c r="M9" s="59"/>
      <c r="N9" s="20"/>
    </row>
    <row r="10" spans="2:14" x14ac:dyDescent="0.2">
      <c r="C10" s="6" t="s">
        <v>33</v>
      </c>
      <c r="D10" s="19">
        <f>11000</f>
        <v>11000</v>
      </c>
      <c r="F10" s="21"/>
      <c r="G10" s="21"/>
      <c r="H10" s="19"/>
      <c r="L10" s="19"/>
    </row>
    <row r="11" spans="2:14" x14ac:dyDescent="0.2">
      <c r="C11" s="6" t="s">
        <v>35</v>
      </c>
      <c r="D11" s="15">
        <f>I11</f>
        <v>22000</v>
      </c>
      <c r="H11" s="15"/>
      <c r="I11" s="1">
        <f>22000</f>
        <v>22000</v>
      </c>
      <c r="J11" s="6" t="s">
        <v>35</v>
      </c>
      <c r="L11" s="15"/>
    </row>
    <row r="12" spans="2:14" x14ac:dyDescent="0.2">
      <c r="D12" s="15"/>
      <c r="E12" s="4">
        <f>-G19</f>
        <v>20000</v>
      </c>
      <c r="F12" s="6" t="s">
        <v>36</v>
      </c>
      <c r="H12" s="15"/>
      <c r="K12" s="6" t="s">
        <v>36</v>
      </c>
      <c r="L12" s="15">
        <f>E12</f>
        <v>20000</v>
      </c>
    </row>
    <row r="13" spans="2:14" x14ac:dyDescent="0.2">
      <c r="D13" s="24"/>
      <c r="E13" s="3"/>
      <c r="H13" s="15"/>
      <c r="L13" s="15"/>
    </row>
    <row r="14" spans="2:14" x14ac:dyDescent="0.2">
      <c r="C14" s="6" t="s">
        <v>37</v>
      </c>
      <c r="D14" s="15">
        <f>13000</f>
        <v>13000</v>
      </c>
      <c r="H14" s="15"/>
      <c r="L14" s="15"/>
    </row>
    <row r="17" spans="3:16" x14ac:dyDescent="0.2">
      <c r="C17" s="7" t="s">
        <v>33</v>
      </c>
      <c r="D17" s="8" t="s">
        <v>38</v>
      </c>
      <c r="E17" s="7" t="s">
        <v>39</v>
      </c>
      <c r="F17" s="8" t="s">
        <v>40</v>
      </c>
      <c r="G17" s="8" t="s">
        <v>41</v>
      </c>
      <c r="H17" s="8" t="s">
        <v>42</v>
      </c>
      <c r="I17" s="8" t="s">
        <v>43</v>
      </c>
      <c r="J17" s="8"/>
      <c r="K17" s="8"/>
      <c r="L17" s="8"/>
      <c r="M17" s="8"/>
      <c r="N17" s="8"/>
      <c r="O17" s="8"/>
      <c r="P17" s="8"/>
    </row>
    <row r="18" spans="3:16" x14ac:dyDescent="0.2">
      <c r="C18" s="17" t="s">
        <v>6</v>
      </c>
      <c r="D18" s="17"/>
      <c r="E18" s="17" t="s">
        <v>6</v>
      </c>
      <c r="F18" s="17"/>
      <c r="G18" s="17" t="s">
        <v>7</v>
      </c>
      <c r="H18" s="17"/>
      <c r="I18" s="17" t="s">
        <v>6</v>
      </c>
      <c r="J18" s="17"/>
      <c r="K18" s="17"/>
      <c r="L18" s="17"/>
      <c r="M18" s="17"/>
      <c r="N18" s="17"/>
    </row>
    <row r="19" spans="3:16" x14ac:dyDescent="0.2">
      <c r="C19" s="1">
        <f>D10</f>
        <v>11000</v>
      </c>
      <c r="E19" s="1">
        <f>D11</f>
        <v>22000</v>
      </c>
      <c r="G19" s="4">
        <f>I19-C19-E19</f>
        <v>-20000</v>
      </c>
      <c r="I19" s="1">
        <f>D14</f>
        <v>13000</v>
      </c>
    </row>
    <row r="20" spans="3:16" x14ac:dyDescent="0.2">
      <c r="G20" s="49" t="s">
        <v>101</v>
      </c>
    </row>
  </sheetData>
  <mergeCells count="3">
    <mergeCell ref="D9:E9"/>
    <mergeCell ref="H9:I9"/>
    <mergeCell ref="L9:M9"/>
  </mergeCells>
  <pageMargins left="0.7" right="0.7" top="0.75" bottom="0.75" header="0.3" footer="0.3"/>
  <pageSetup paperSize="9" orientation="portrait" r:id="rId1"/>
  <customProperties>
    <customPr name="OrphanNamesChecked" r:id="rId2"/>
  </customPropertie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A701-11EF-4172-9E76-62A4E55E2E5A}">
  <dimension ref="B6:M24"/>
  <sheetViews>
    <sheetView workbookViewId="0">
      <selection activeCell="C21" sqref="C21"/>
    </sheetView>
  </sheetViews>
  <sheetFormatPr baseColWidth="10" defaultColWidth="9.1640625" defaultRowHeight="15" x14ac:dyDescent="0.2"/>
  <cols>
    <col min="1" max="1" width="9.1640625" style="1"/>
    <col min="2" max="2" width="24.1640625" style="1" customWidth="1"/>
    <col min="3" max="3" width="11.1640625" style="1" customWidth="1"/>
    <col min="4" max="4" width="13.83203125" style="1" customWidth="1"/>
    <col min="5" max="5" width="16.33203125" style="1" customWidth="1"/>
    <col min="6" max="6" width="9.1640625" style="1"/>
    <col min="7" max="7" width="15.5" style="1" customWidth="1"/>
    <col min="8" max="8" width="9.1640625" style="1"/>
    <col min="9" max="9" width="13.1640625" style="1" customWidth="1"/>
    <col min="10" max="10" width="9.1640625" style="1"/>
    <col min="11" max="11" width="16.5" style="1" customWidth="1"/>
    <col min="12" max="16384" width="9.1640625" style="1"/>
  </cols>
  <sheetData>
    <row r="6" spans="2:13" x14ac:dyDescent="0.2">
      <c r="C6" s="26" t="s">
        <v>45</v>
      </c>
      <c r="D6" s="26"/>
      <c r="E6" s="26" t="s">
        <v>46</v>
      </c>
      <c r="F6" s="26" t="s">
        <v>47</v>
      </c>
    </row>
    <row r="7" spans="2:13" x14ac:dyDescent="0.2">
      <c r="C7" s="27" t="s">
        <v>21</v>
      </c>
      <c r="D7" s="27"/>
      <c r="E7" s="27" t="s">
        <v>48</v>
      </c>
      <c r="F7" s="25"/>
    </row>
    <row r="8" spans="2:13" x14ac:dyDescent="0.2">
      <c r="C8" s="25" t="s">
        <v>32</v>
      </c>
      <c r="D8" s="25"/>
      <c r="E8" s="29">
        <v>5000</v>
      </c>
      <c r="F8" s="28"/>
    </row>
    <row r="9" spans="2:13" x14ac:dyDescent="0.2">
      <c r="C9" s="25" t="s">
        <v>14</v>
      </c>
      <c r="D9" s="25"/>
      <c r="E9" s="28"/>
      <c r="F9" s="28">
        <v>2000</v>
      </c>
    </row>
    <row r="10" spans="2:13" x14ac:dyDescent="0.2">
      <c r="C10" s="25" t="s">
        <v>49</v>
      </c>
      <c r="D10" s="25"/>
      <c r="E10" s="28"/>
      <c r="F10" s="28">
        <v>2700</v>
      </c>
    </row>
    <row r="11" spans="2:13" x14ac:dyDescent="0.2">
      <c r="C11" s="25" t="s">
        <v>50</v>
      </c>
      <c r="D11" s="25"/>
      <c r="E11" s="28"/>
      <c r="F11" s="28">
        <v>3000</v>
      </c>
    </row>
    <row r="12" spans="2:13" x14ac:dyDescent="0.2">
      <c r="C12" s="25" t="s">
        <v>51</v>
      </c>
      <c r="D12" s="25"/>
      <c r="E12" s="29">
        <v>1800</v>
      </c>
      <c r="F12" s="28"/>
    </row>
    <row r="14" spans="2:13" x14ac:dyDescent="0.2">
      <c r="B14" s="18" t="s">
        <v>56</v>
      </c>
      <c r="K14" s="1" t="s">
        <v>30</v>
      </c>
    </row>
    <row r="15" spans="2:13" x14ac:dyDescent="0.2">
      <c r="K15" s="1" t="s">
        <v>52</v>
      </c>
      <c r="L15" s="1">
        <f>F10</f>
        <v>2700</v>
      </c>
      <c r="M15" s="6" t="s">
        <v>6</v>
      </c>
    </row>
    <row r="16" spans="2:13" x14ac:dyDescent="0.2">
      <c r="D16" s="6"/>
      <c r="E16" s="6" t="s">
        <v>7</v>
      </c>
      <c r="F16" s="6"/>
      <c r="G16" s="6"/>
      <c r="H16" s="6"/>
      <c r="I16" s="6"/>
      <c r="K16" s="1" t="s">
        <v>53</v>
      </c>
      <c r="L16" s="1">
        <f>F11</f>
        <v>3000</v>
      </c>
      <c r="M16" s="6" t="s">
        <v>6</v>
      </c>
    </row>
    <row r="17" spans="2:13" x14ac:dyDescent="0.2">
      <c r="C17" s="2" t="s">
        <v>9</v>
      </c>
      <c r="D17" s="11" t="s">
        <v>12</v>
      </c>
      <c r="E17" s="2" t="s">
        <v>10</v>
      </c>
      <c r="F17" s="11" t="s">
        <v>13</v>
      </c>
      <c r="G17" s="12"/>
      <c r="H17" s="12" t="s">
        <v>11</v>
      </c>
      <c r="I17" s="3"/>
      <c r="K17" s="1" t="s">
        <v>54</v>
      </c>
      <c r="L17" s="3">
        <f>-E12</f>
        <v>-1800</v>
      </c>
      <c r="M17" s="6" t="s">
        <v>6</v>
      </c>
    </row>
    <row r="18" spans="2:13" x14ac:dyDescent="0.2">
      <c r="G18" s="9" t="s">
        <v>14</v>
      </c>
      <c r="I18" s="1" t="s">
        <v>15</v>
      </c>
      <c r="K18" s="1" t="s">
        <v>55</v>
      </c>
      <c r="L18" s="1">
        <f>SUM(L15:L17)</f>
        <v>3900</v>
      </c>
      <c r="M18" s="6"/>
    </row>
    <row r="20" spans="2:13" x14ac:dyDescent="0.2">
      <c r="B20" t="s">
        <v>32</v>
      </c>
      <c r="C20" s="1">
        <f>E8</f>
        <v>5000</v>
      </c>
      <c r="E20" s="1">
        <f>0</f>
        <v>0</v>
      </c>
      <c r="G20" s="1">
        <f>F9</f>
        <v>2000</v>
      </c>
      <c r="I20" s="1">
        <f>L18</f>
        <v>3900</v>
      </c>
    </row>
    <row r="21" spans="2:13" x14ac:dyDescent="0.2">
      <c r="B21" s="30" t="s">
        <v>21</v>
      </c>
      <c r="C21" s="4">
        <f>G20+I20-C20</f>
        <v>900</v>
      </c>
    </row>
    <row r="22" spans="2:13" x14ac:dyDescent="0.2">
      <c r="B22"/>
    </row>
    <row r="23" spans="2:13" x14ac:dyDescent="0.2">
      <c r="B23"/>
    </row>
    <row r="24" spans="2:13" x14ac:dyDescent="0.2">
      <c r="B24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1F21-2D15-4FE0-A86B-A3C5B7CE9E0C}">
  <dimension ref="B9:H30"/>
  <sheetViews>
    <sheetView topLeftCell="A4" zoomScale="150" workbookViewId="0">
      <selection activeCell="F25" sqref="F25"/>
    </sheetView>
  </sheetViews>
  <sheetFormatPr baseColWidth="10" defaultColWidth="9.1640625" defaultRowHeight="15" x14ac:dyDescent="0.2"/>
  <cols>
    <col min="1" max="1" width="9.1640625" style="1"/>
    <col min="2" max="2" width="36.33203125" style="1" customWidth="1"/>
    <col min="3" max="3" width="11.1640625" style="1" customWidth="1"/>
    <col min="4" max="4" width="13.83203125" style="1" customWidth="1"/>
    <col min="5" max="5" width="24.83203125" style="1" customWidth="1"/>
    <col min="6" max="6" width="9.1640625" style="1"/>
    <col min="7" max="7" width="15.5" style="1" customWidth="1"/>
    <col min="8" max="8" width="9.1640625" style="1"/>
    <col min="9" max="9" width="13.1640625" style="1" customWidth="1"/>
    <col min="10" max="10" width="9.1640625" style="1"/>
    <col min="11" max="11" width="16.5" style="1" customWidth="1"/>
    <col min="12" max="16384" width="9.1640625" style="1"/>
  </cols>
  <sheetData>
    <row r="9" spans="2:3" x14ac:dyDescent="0.2">
      <c r="B9" s="32" t="s">
        <v>57</v>
      </c>
      <c r="C9" s="31">
        <v>156300</v>
      </c>
    </row>
    <row r="10" spans="2:3" x14ac:dyDescent="0.2">
      <c r="B10" s="32" t="s">
        <v>64</v>
      </c>
      <c r="C10" s="31">
        <v>3500</v>
      </c>
    </row>
    <row r="11" spans="2:3" x14ac:dyDescent="0.2">
      <c r="B11" s="32" t="s">
        <v>63</v>
      </c>
      <c r="C11" s="31">
        <v>55000</v>
      </c>
    </row>
    <row r="12" spans="2:3" x14ac:dyDescent="0.2">
      <c r="B12" s="32" t="s">
        <v>58</v>
      </c>
      <c r="C12" s="31">
        <v>11200</v>
      </c>
    </row>
    <row r="13" spans="2:3" x14ac:dyDescent="0.2">
      <c r="B13" s="32" t="s">
        <v>59</v>
      </c>
      <c r="C13" s="31">
        <v>6200</v>
      </c>
    </row>
    <row r="14" spans="2:3" x14ac:dyDescent="0.2">
      <c r="B14" s="32" t="s">
        <v>60</v>
      </c>
      <c r="C14" s="31">
        <v>250</v>
      </c>
    </row>
    <row r="15" spans="2:3" x14ac:dyDescent="0.2">
      <c r="B15" s="32" t="s">
        <v>61</v>
      </c>
      <c r="C15" s="31">
        <v>4500</v>
      </c>
    </row>
    <row r="16" spans="2:3" x14ac:dyDescent="0.2">
      <c r="B16" s="32" t="s">
        <v>65</v>
      </c>
      <c r="C16" s="31">
        <v>2100</v>
      </c>
    </row>
    <row r="17" spans="2:8" x14ac:dyDescent="0.2">
      <c r="B17" s="32" t="s">
        <v>62</v>
      </c>
      <c r="C17" s="31">
        <v>10700</v>
      </c>
    </row>
    <row r="19" spans="2:8" x14ac:dyDescent="0.2">
      <c r="B19" s="18" t="s">
        <v>71</v>
      </c>
      <c r="E19" s="18" t="s">
        <v>79</v>
      </c>
    </row>
    <row r="20" spans="2:8" x14ac:dyDescent="0.2">
      <c r="B20" s="33" t="s">
        <v>58</v>
      </c>
      <c r="C20" s="1">
        <f>C12</f>
        <v>11200</v>
      </c>
    </row>
    <row r="21" spans="2:8" x14ac:dyDescent="0.2">
      <c r="B21" s="33" t="s">
        <v>67</v>
      </c>
      <c r="C21" s="1">
        <f>C11</f>
        <v>55000</v>
      </c>
      <c r="E21" s="35" t="s">
        <v>72</v>
      </c>
      <c r="F21" s="1">
        <f>C25</f>
        <v>57900</v>
      </c>
    </row>
    <row r="22" spans="2:8" x14ac:dyDescent="0.2">
      <c r="B22" s="33" t="s">
        <v>68</v>
      </c>
      <c r="C22" s="1">
        <f>-C16</f>
        <v>-2100</v>
      </c>
      <c r="E22" s="35"/>
    </row>
    <row r="23" spans="2:8" x14ac:dyDescent="0.2">
      <c r="B23" s="33" t="s">
        <v>69</v>
      </c>
      <c r="C23" s="1">
        <f>C15</f>
        <v>4500</v>
      </c>
      <c r="E23" s="35" t="s">
        <v>73</v>
      </c>
      <c r="F23" s="1">
        <f>C12</f>
        <v>11200</v>
      </c>
    </row>
    <row r="24" spans="2:8" x14ac:dyDescent="0.2">
      <c r="B24" s="33" t="s">
        <v>70</v>
      </c>
      <c r="C24" s="3">
        <f>-C17</f>
        <v>-10700</v>
      </c>
      <c r="E24" s="35" t="s">
        <v>74</v>
      </c>
      <c r="F24" s="3">
        <f>C17</f>
        <v>10700</v>
      </c>
    </row>
    <row r="25" spans="2:8" x14ac:dyDescent="0.2">
      <c r="B25" s="34" t="s">
        <v>66</v>
      </c>
      <c r="C25" s="4">
        <f>SUM(C20:C24)</f>
        <v>57900</v>
      </c>
      <c r="E25" s="35" t="s">
        <v>75</v>
      </c>
      <c r="F25" s="1">
        <f>(F23+F24)/2</f>
        <v>10950</v>
      </c>
    </row>
    <row r="26" spans="2:8" x14ac:dyDescent="0.2">
      <c r="E26" s="35"/>
    </row>
    <row r="27" spans="2:8" x14ac:dyDescent="0.2">
      <c r="E27" s="36" t="s">
        <v>80</v>
      </c>
      <c r="F27" s="37">
        <f>F21/F25</f>
        <v>5.2876712328767121</v>
      </c>
      <c r="G27" s="37" t="s">
        <v>76</v>
      </c>
      <c r="H27" s="38"/>
    </row>
    <row r="28" spans="2:8" x14ac:dyDescent="0.2">
      <c r="E28" s="39" t="s">
        <v>77</v>
      </c>
      <c r="F28" s="40">
        <f>365/F27</f>
        <v>69.028497409326434</v>
      </c>
      <c r="G28" s="40" t="s">
        <v>78</v>
      </c>
      <c r="H28" s="41"/>
    </row>
    <row r="29" spans="2:8" x14ac:dyDescent="0.2">
      <c r="E29" s="35"/>
    </row>
    <row r="30" spans="2:8" x14ac:dyDescent="0.2">
      <c r="E30" s="35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F54F-ACE1-4DEA-9D5F-7B1381C3B32F}">
  <dimension ref="B20:I30"/>
  <sheetViews>
    <sheetView topLeftCell="B7" zoomScale="150" workbookViewId="0">
      <selection activeCell="E29" sqref="E29"/>
    </sheetView>
  </sheetViews>
  <sheetFormatPr baseColWidth="10" defaultColWidth="9.1640625" defaultRowHeight="15" x14ac:dyDescent="0.2"/>
  <cols>
    <col min="1" max="2" width="9.1640625" style="1"/>
    <col min="3" max="3" width="26" style="1" customWidth="1"/>
    <col min="4" max="16384" width="9.1640625" style="1"/>
  </cols>
  <sheetData>
    <row r="20" spans="2:9" x14ac:dyDescent="0.2">
      <c r="B20" s="18" t="s">
        <v>81</v>
      </c>
    </row>
    <row r="21" spans="2:9" x14ac:dyDescent="0.2">
      <c r="E21" s="21" t="s">
        <v>82</v>
      </c>
      <c r="F21" s="21"/>
      <c r="G21" s="21"/>
      <c r="H21" s="21" t="s">
        <v>84</v>
      </c>
      <c r="I21" s="21"/>
    </row>
    <row r="22" spans="2:9" ht="16" thickBot="1" x14ac:dyDescent="0.25">
      <c r="E22" s="42" t="s">
        <v>83</v>
      </c>
      <c r="F22" s="42"/>
      <c r="G22" s="42"/>
      <c r="H22" s="42" t="s">
        <v>85</v>
      </c>
      <c r="I22" s="21"/>
    </row>
    <row r="23" spans="2:9" ht="16" thickTop="1" x14ac:dyDescent="0.2"/>
    <row r="24" spans="2:9" x14ac:dyDescent="0.2">
      <c r="C24" s="43" t="s">
        <v>86</v>
      </c>
      <c r="E24" s="1">
        <f>28350</f>
        <v>28350</v>
      </c>
      <c r="H24" s="1">
        <f>35101</f>
        <v>35101</v>
      </c>
    </row>
    <row r="25" spans="2:9" x14ac:dyDescent="0.2">
      <c r="C25" s="43" t="s">
        <v>87</v>
      </c>
      <c r="H25" s="1">
        <f>4240</f>
        <v>4240</v>
      </c>
    </row>
    <row r="26" spans="2:9" x14ac:dyDescent="0.2">
      <c r="C26" s="43" t="s">
        <v>88</v>
      </c>
      <c r="E26" s="1">
        <f>95</f>
        <v>95</v>
      </c>
    </row>
    <row r="27" spans="2:9" x14ac:dyDescent="0.2">
      <c r="C27" s="43" t="s">
        <v>89</v>
      </c>
      <c r="E27" s="1">
        <f>-39</f>
        <v>-39</v>
      </c>
    </row>
    <row r="28" spans="2:9" x14ac:dyDescent="0.2">
      <c r="C28" s="43" t="s">
        <v>90</v>
      </c>
      <c r="E28" s="3">
        <f>10935</f>
        <v>10935</v>
      </c>
      <c r="H28" s="3"/>
    </row>
    <row r="29" spans="2:9" x14ac:dyDescent="0.2">
      <c r="C29" s="44" t="s">
        <v>91</v>
      </c>
      <c r="D29" s="4"/>
      <c r="E29" s="4">
        <f>SUM(E24:E28)</f>
        <v>39341</v>
      </c>
      <c r="H29" s="1">
        <f>SUM(H24:H28)</f>
        <v>39341</v>
      </c>
    </row>
    <row r="30" spans="2:9" x14ac:dyDescent="0.2">
      <c r="C30" s="43"/>
    </row>
  </sheetData>
  <pageMargins left="0.7" right="0.7" top="0.75" bottom="0.75" header="0.3" footer="0.3"/>
  <customProperties>
    <customPr name="OrphanNamesChecked" r:id="rId1"/>
  </customPropertie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40C6-09ED-42B1-AFC0-2E25B467127B}">
  <dimension ref="C13:J33"/>
  <sheetViews>
    <sheetView tabSelected="1" workbookViewId="0">
      <selection activeCell="H43" sqref="H43"/>
    </sheetView>
  </sheetViews>
  <sheetFormatPr baseColWidth="10" defaultColWidth="9.1640625" defaultRowHeight="15" x14ac:dyDescent="0.2"/>
  <cols>
    <col min="1" max="3" width="9.1640625" style="1"/>
    <col min="4" max="5" width="17.6640625" style="1" customWidth="1"/>
    <col min="6" max="6" width="9.1640625" style="1"/>
    <col min="7" max="8" width="10.5" style="1" customWidth="1"/>
    <col min="9" max="10" width="17.6640625" style="1" customWidth="1"/>
    <col min="11" max="13" width="10.5" style="1" customWidth="1"/>
    <col min="14" max="15" width="9.1640625" style="1"/>
    <col min="16" max="17" width="10.5" style="1" customWidth="1"/>
    <col min="18" max="16384" width="9.1640625" style="1"/>
  </cols>
  <sheetData>
    <row r="13" spans="3:10" x14ac:dyDescent="0.2">
      <c r="D13" s="59" t="s">
        <v>32</v>
      </c>
      <c r="E13" s="59"/>
      <c r="F13" s="21"/>
      <c r="I13" s="59" t="s">
        <v>93</v>
      </c>
      <c r="J13" s="59"/>
    </row>
    <row r="14" spans="3:10" x14ac:dyDescent="0.2">
      <c r="C14" s="21" t="s">
        <v>33</v>
      </c>
      <c r="D14" s="19">
        <f>23000</f>
        <v>23000</v>
      </c>
      <c r="F14" s="21"/>
      <c r="I14" s="19"/>
    </row>
    <row r="15" spans="3:10" x14ac:dyDescent="0.2">
      <c r="C15" s="21"/>
      <c r="D15" s="15"/>
      <c r="E15" s="1">
        <f>1500</f>
        <v>1500</v>
      </c>
      <c r="F15" s="21" t="s">
        <v>35</v>
      </c>
      <c r="H15" s="47" t="s">
        <v>0</v>
      </c>
      <c r="I15" s="45">
        <f>E26</f>
        <v>2200</v>
      </c>
    </row>
    <row r="16" spans="3:10" x14ac:dyDescent="0.2">
      <c r="C16" s="21"/>
      <c r="D16" s="15"/>
      <c r="F16" s="21"/>
      <c r="H16" s="48" t="s">
        <v>98</v>
      </c>
      <c r="I16" s="15"/>
    </row>
    <row r="17" spans="3:10" x14ac:dyDescent="0.2">
      <c r="C17" s="21"/>
      <c r="D17" s="15"/>
      <c r="F17" s="21"/>
      <c r="H17" s="48" t="s">
        <v>99</v>
      </c>
      <c r="I17" s="15"/>
    </row>
    <row r="18" spans="3:10" x14ac:dyDescent="0.2">
      <c r="C18" s="21"/>
      <c r="D18" s="15"/>
      <c r="F18" s="21"/>
      <c r="I18" s="15"/>
    </row>
    <row r="19" spans="3:10" x14ac:dyDescent="0.2">
      <c r="C19" s="21"/>
      <c r="F19" s="21"/>
    </row>
    <row r="20" spans="3:10" x14ac:dyDescent="0.2">
      <c r="C20" s="21"/>
      <c r="F20" s="21"/>
    </row>
    <row r="21" spans="3:10" x14ac:dyDescent="0.2">
      <c r="C21" s="21"/>
      <c r="F21" s="21"/>
    </row>
    <row r="22" spans="3:10" x14ac:dyDescent="0.2">
      <c r="C22" s="21"/>
      <c r="D22" s="59" t="s">
        <v>92</v>
      </c>
      <c r="E22" s="59"/>
      <c r="F22" s="21"/>
    </row>
    <row r="23" spans="3:10" ht="16" thickBot="1" x14ac:dyDescent="0.25">
      <c r="C23" s="21"/>
      <c r="D23" s="19"/>
      <c r="E23" s="1">
        <f>900</f>
        <v>900</v>
      </c>
      <c r="F23" s="21" t="s">
        <v>33</v>
      </c>
    </row>
    <row r="24" spans="3:10" ht="15" customHeight="1" x14ac:dyDescent="0.2">
      <c r="C24" s="21" t="s">
        <v>35</v>
      </c>
      <c r="D24" s="15">
        <f>1500</f>
        <v>1500</v>
      </c>
      <c r="F24" s="21"/>
      <c r="H24" s="69" t="s">
        <v>97</v>
      </c>
      <c r="I24" s="70"/>
      <c r="J24" s="71"/>
    </row>
    <row r="25" spans="3:10" x14ac:dyDescent="0.2">
      <c r="C25" s="21"/>
      <c r="D25" s="15"/>
      <c r="F25" s="21"/>
      <c r="H25" s="72"/>
      <c r="I25" s="54"/>
      <c r="J25" s="73"/>
    </row>
    <row r="26" spans="3:10" x14ac:dyDescent="0.2">
      <c r="C26" s="21"/>
      <c r="D26" s="24"/>
      <c r="E26" s="40">
        <f>E27+D24-E23</f>
        <v>2200</v>
      </c>
      <c r="F26" s="46" t="s">
        <v>96</v>
      </c>
      <c r="H26" s="72"/>
      <c r="I26" s="54"/>
      <c r="J26" s="73"/>
    </row>
    <row r="27" spans="3:10" x14ac:dyDescent="0.2">
      <c r="C27" s="21"/>
      <c r="D27" s="15"/>
      <c r="E27" s="1">
        <f>1600</f>
        <v>1600</v>
      </c>
      <c r="F27" s="21"/>
      <c r="H27" s="72"/>
      <c r="I27" s="54"/>
      <c r="J27" s="73"/>
    </row>
    <row r="28" spans="3:10" x14ac:dyDescent="0.2">
      <c r="C28" s="21"/>
      <c r="F28" s="21"/>
      <c r="H28" s="72"/>
      <c r="I28" s="54"/>
      <c r="J28" s="73"/>
    </row>
    <row r="29" spans="3:10" x14ac:dyDescent="0.2">
      <c r="C29" s="21" t="s">
        <v>95</v>
      </c>
      <c r="F29" s="21"/>
      <c r="H29" s="72"/>
      <c r="I29" s="54"/>
      <c r="J29" s="73"/>
    </row>
    <row r="30" spans="3:10" x14ac:dyDescent="0.2">
      <c r="C30" s="21"/>
      <c r="D30" s="1" t="s">
        <v>94</v>
      </c>
      <c r="F30" s="21"/>
      <c r="H30" s="72"/>
      <c r="I30" s="54"/>
      <c r="J30" s="73"/>
    </row>
    <row r="31" spans="3:10" x14ac:dyDescent="0.2">
      <c r="C31" s="21"/>
      <c r="F31" s="21"/>
      <c r="H31" s="72"/>
      <c r="I31" s="54"/>
      <c r="J31" s="73"/>
    </row>
    <row r="32" spans="3:10" x14ac:dyDescent="0.2">
      <c r="C32" s="21"/>
      <c r="H32" s="72"/>
      <c r="I32" s="54"/>
      <c r="J32" s="73"/>
    </row>
    <row r="33" spans="3:10" ht="16" thickBot="1" x14ac:dyDescent="0.25">
      <c r="C33" s="21"/>
      <c r="H33" s="74"/>
      <c r="I33" s="75"/>
      <c r="J33" s="76"/>
    </row>
  </sheetData>
  <mergeCells count="4">
    <mergeCell ref="H24:J33"/>
    <mergeCell ref="D13:E13"/>
    <mergeCell ref="D22:E22"/>
    <mergeCell ref="I13:J13"/>
  </mergeCells>
  <pageMargins left="0.7" right="0.7" top="0.75" bottom="0.75" header="0.3" footer="0.3"/>
  <pageSetup paperSize="9" orientation="portrait" r:id="rId1"/>
  <customProperties>
    <customPr name="OrphanNamesChecked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Dæmi 1</vt:lpstr>
      <vt:lpstr>Dæmi 2</vt:lpstr>
      <vt:lpstr>Dæmi 3</vt:lpstr>
      <vt:lpstr>Dæmi 4</vt:lpstr>
      <vt:lpstr>Dæmi 5</vt:lpstr>
      <vt:lpstr>Dæmi 6</vt:lpstr>
      <vt:lpstr>Dæmi 7</vt:lpstr>
      <vt:lpstr>Dæmi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Pálsson, Unnar F</dc:creator>
  <cp:lastModifiedBy>Donna Cruz</cp:lastModifiedBy>
  <dcterms:created xsi:type="dcterms:W3CDTF">2015-06-05T18:17:20Z</dcterms:created>
  <dcterms:modified xsi:type="dcterms:W3CDTF">2024-10-08T14:31:27Z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2024-10-03T10:06:56Z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a99ac9d8-dc4b-4500-9be5-b51fb7f44782</vt:lpwstr>
  </property>
  <property fmtid="{D5CDD505-2E9C-101B-9397-08002B2CF9AE}" pid="8" name="MSIP_Label_ea60d57e-af5b-4752-ac57-3e4f28ca11dc_ContentBits">
    <vt:lpwstr>0</vt:lpwstr>
  </property>
</Properties>
</file>