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donnac/Desktop/haust24/Reikningshald/lausn/dæmatímalausn/"/>
    </mc:Choice>
  </mc:AlternateContent>
  <xr:revisionPtr revIDLastSave="0" documentId="13_ncr:1_{9B9B26D1-AE72-A742-ACF7-4E80F86FF33E}" xr6:coauthVersionLast="47" xr6:coauthVersionMax="47" xr10:uidLastSave="{00000000-0000-0000-0000-000000000000}"/>
  <bookViews>
    <workbookView xWindow="0" yWindow="740" windowWidth="34560" windowHeight="21600" tabRatio="788" activeTab="4" xr2:uid="{00000000-000D-0000-FFFF-FFFF00000000}"/>
  </bookViews>
  <sheets>
    <sheet name="Exercise 5-8B" sheetId="20" r:id="rId1"/>
    <sheet name="Exercise 5-10B" sheetId="9" r:id="rId2"/>
    <sheet name="Exercise 5-14A" sheetId="11" r:id="rId3"/>
    <sheet name="Problem 5-25A" sheetId="14" r:id="rId4"/>
    <sheet name="Problem 5-20B" sheetId="16" r:id="rId5"/>
    <sheet name="Problem 5-22A" sheetId="13" r:id="rId6"/>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8" i="16" l="1"/>
  <c r="C40" i="16"/>
  <c r="I29" i="14"/>
  <c r="I25" i="14"/>
  <c r="I24" i="14"/>
  <c r="D10" i="14"/>
  <c r="D9" i="14"/>
  <c r="D7" i="14"/>
  <c r="E7" i="14"/>
  <c r="D36" i="11"/>
  <c r="D37" i="11"/>
  <c r="D31" i="11"/>
  <c r="E23" i="9"/>
  <c r="E20" i="9"/>
  <c r="E7" i="9"/>
  <c r="C8" i="20"/>
  <c r="F37" i="13"/>
  <c r="F14" i="13"/>
  <c r="F16" i="13"/>
  <c r="F6" i="13"/>
  <c r="C32" i="16"/>
  <c r="D30" i="11"/>
  <c r="D18" i="11"/>
  <c r="D11" i="11"/>
  <c r="D17" i="11"/>
  <c r="D16" i="11"/>
  <c r="D6" i="11"/>
  <c r="C32" i="20"/>
  <c r="C31" i="20"/>
  <c r="C37" i="16"/>
  <c r="C33" i="16"/>
  <c r="D24" i="11"/>
  <c r="F42" i="13" l="1"/>
  <c r="F43" i="13"/>
  <c r="F44" i="13" l="1"/>
  <c r="F47" i="13" s="1"/>
  <c r="F49" i="13" s="1"/>
  <c r="F9" i="13"/>
  <c r="F8" i="13"/>
  <c r="D29" i="16"/>
  <c r="D26" i="16"/>
  <c r="C25" i="16"/>
  <c r="D23" i="16"/>
  <c r="D20" i="16"/>
  <c r="D17" i="16"/>
  <c r="C16" i="16"/>
  <c r="C10" i="16"/>
  <c r="D11" i="16" s="1"/>
  <c r="C34" i="16" l="1"/>
  <c r="F10" i="13"/>
  <c r="I37" i="13" s="1"/>
  <c r="F15" i="13"/>
  <c r="F20" i="13" s="1"/>
  <c r="F22" i="13" s="1"/>
  <c r="I23" i="16"/>
  <c r="K16" i="16"/>
  <c r="C36" i="16" s="1"/>
  <c r="K17" i="16"/>
  <c r="K18" i="16"/>
  <c r="K19" i="16"/>
  <c r="K20" i="16"/>
  <c r="K21" i="16"/>
  <c r="K22" i="16"/>
  <c r="D35" i="11"/>
  <c r="D10" i="11"/>
  <c r="G29" i="14"/>
  <c r="E25" i="14"/>
  <c r="G30" i="14" s="1"/>
  <c r="I30" i="14" s="1"/>
  <c r="E24" i="14"/>
  <c r="E10" i="14"/>
  <c r="F7" i="9"/>
  <c r="F8" i="9"/>
  <c r="F9" i="9"/>
  <c r="F10" i="9"/>
  <c r="E11" i="9"/>
  <c r="E8" i="9"/>
  <c r="E9" i="9"/>
  <c r="E10" i="9"/>
  <c r="G7" i="9"/>
  <c r="G11" i="9" s="1"/>
  <c r="G8" i="9"/>
  <c r="G9" i="9"/>
  <c r="G10" i="9"/>
  <c r="D15" i="20"/>
  <c r="C14" i="20"/>
  <c r="D13" i="20"/>
  <c r="C12" i="20"/>
  <c r="C10" i="20"/>
  <c r="D9" i="20"/>
  <c r="D7" i="20"/>
  <c r="C6" i="20"/>
  <c r="F11" i="9" l="1"/>
  <c r="F21" i="9"/>
  <c r="F24" i="9"/>
  <c r="D22" i="11"/>
  <c r="D39" i="11"/>
  <c r="D41" i="11" s="1"/>
  <c r="C39" i="16"/>
  <c r="K23" i="16"/>
  <c r="E9" i="14"/>
  <c r="E28" i="20"/>
  <c r="E27" i="20"/>
  <c r="E26" i="20"/>
  <c r="E22" i="20"/>
  <c r="C30" i="20" s="1"/>
  <c r="E23" i="20"/>
  <c r="E24" i="20"/>
  <c r="E25" i="20"/>
  <c r="D47" i="13" l="1"/>
  <c r="F27" i="20" l="1"/>
  <c r="C33" i="20" s="1"/>
  <c r="C18" i="20"/>
  <c r="D18" i="20"/>
  <c r="B39" i="11" l="1"/>
  <c r="D20" i="13" l="1"/>
  <c r="B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halldlj</author>
  </authors>
  <commentList>
    <comment ref="G23" authorId="0" shapeId="0" xr:uid="{00000000-0006-0000-0200-000001000000}">
      <text>
        <r>
          <rPr>
            <sz val="8"/>
            <color indexed="81"/>
            <rFont val="Tahoma"/>
            <family val="2"/>
          </rPr>
          <t xml:space="preserve">
Notum ,,meðalbirgðir" þegar þær upplýsingar eru til staðar.</t>
        </r>
      </text>
    </comment>
  </commentList>
</comments>
</file>

<file path=xl/sharedStrings.xml><?xml version="1.0" encoding="utf-8"?>
<sst xmlns="http://schemas.openxmlformats.org/spreadsheetml/2006/main" count="255" uniqueCount="148">
  <si>
    <t>a.</t>
  </si>
  <si>
    <t>b.</t>
  </si>
  <si>
    <t>c.</t>
  </si>
  <si>
    <t>debet</t>
  </si>
  <si>
    <t>kredit</t>
  </si>
  <si>
    <t>d.</t>
  </si>
  <si>
    <t>x</t>
  </si>
  <si>
    <t>(skref 2)</t>
  </si>
  <si>
    <t>(skref 3)</t>
  </si>
  <si>
    <t>Kostn.verð vara til sölu</t>
  </si>
  <si>
    <t>(skref 4)</t>
  </si>
  <si>
    <t>(b x c)</t>
  </si>
  <si>
    <t>(b x d)</t>
  </si>
  <si>
    <t>P</t>
  </si>
  <si>
    <t>vöru-tegund</t>
  </si>
  <si>
    <t>magn</t>
  </si>
  <si>
    <t>kv. á ein.</t>
  </si>
  <si>
    <t>mv. á ein.</t>
  </si>
  <si>
    <t>kv. samtals</t>
  </si>
  <si>
    <t>mv. samtals</t>
  </si>
  <si>
    <t>kv. eða mv. hvort sem lægra reynist</t>
  </si>
  <si>
    <t>b</t>
  </si>
  <si>
    <t>c</t>
  </si>
  <si>
    <t>d</t>
  </si>
  <si>
    <t>e</t>
  </si>
  <si>
    <t>f</t>
  </si>
  <si>
    <t>g</t>
  </si>
  <si>
    <t>(e eða f)</t>
  </si>
  <si>
    <t>1)</t>
  </si>
  <si>
    <t>2)</t>
  </si>
  <si>
    <t>Bókhaldsreikningar</t>
  </si>
  <si>
    <t>Dagbókarfærslur:</t>
  </si>
  <si>
    <t>sala á ,,tjónsdegi"</t>
  </si>
  <si>
    <t>framlegðarhlutfall</t>
  </si>
  <si>
    <t>(skref 1 er gefið)</t>
  </si>
  <si>
    <t>Birgðir í upphafi tímabils</t>
  </si>
  <si>
    <t>Vörukaup fram að tjónsdegi</t>
  </si>
  <si>
    <t>áætluð framlegð</t>
  </si>
  <si>
    <t>áætlað KSV</t>
  </si>
  <si>
    <t>áætlað verðmæti birgða á tjónsdegi</t>
  </si>
  <si>
    <t>verðmæti óskemmdra birgða</t>
  </si>
  <si>
    <t>áætlað heildarverðmæti tjóns</t>
  </si>
  <si>
    <t xml:space="preserve">a. </t>
  </si>
  <si>
    <t>sala 1.jan. - 6. okt.</t>
  </si>
  <si>
    <t>3)</t>
  </si>
  <si>
    <t>vörukaup 1.jan. - 6. okt.</t>
  </si>
  <si>
    <t>upphafsbirgðir</t>
  </si>
  <si>
    <t>kostn.verð vara til sölu</t>
  </si>
  <si>
    <t>(notar FIFO)</t>
  </si>
  <si>
    <t>(notar LIFO)</t>
  </si>
  <si>
    <t xml:space="preserve">Sala </t>
  </si>
  <si>
    <t xml:space="preserve">KSV </t>
  </si>
  <si>
    <t xml:space="preserve">Framlegð </t>
  </si>
  <si>
    <t xml:space="preserve"> =&gt; framlegðarhlutall:</t>
  </si>
  <si>
    <r>
      <rPr>
        <b/>
        <sz val="12"/>
        <color theme="1"/>
        <rFont val="Arial"/>
        <family val="2"/>
      </rPr>
      <t>Veltuhraði birgða</t>
    </r>
    <r>
      <rPr>
        <sz val="12"/>
        <color theme="1"/>
        <rFont val="Arial"/>
        <family val="2"/>
      </rPr>
      <t xml:space="preserve"> </t>
    </r>
    <r>
      <rPr>
        <i/>
        <sz val="12"/>
        <color theme="1"/>
        <rFont val="Arial"/>
        <family val="2"/>
      </rPr>
      <t>(Inventory turnover ratios)</t>
    </r>
    <r>
      <rPr>
        <sz val="12"/>
        <color theme="1"/>
        <rFont val="Arial"/>
        <family val="2"/>
      </rPr>
      <t>:</t>
    </r>
  </si>
  <si>
    <t>KSV</t>
  </si>
  <si>
    <t>Birgðir</t>
  </si>
  <si>
    <t>veltuhraði birgða</t>
  </si>
  <si>
    <r>
      <rPr>
        <b/>
        <sz val="12"/>
        <color theme="1"/>
        <rFont val="Arial"/>
        <family val="2"/>
      </rPr>
      <t>Biðtími birgða</t>
    </r>
    <r>
      <rPr>
        <sz val="12"/>
        <color theme="1"/>
        <rFont val="Arial"/>
        <family val="2"/>
      </rPr>
      <t xml:space="preserve"> </t>
    </r>
    <r>
      <rPr>
        <i/>
        <sz val="12"/>
        <color theme="1"/>
        <rFont val="Arial"/>
        <family val="2"/>
      </rPr>
      <t>(average days to sell inventory)</t>
    </r>
    <r>
      <rPr>
        <sz val="12"/>
        <color theme="1"/>
        <rFont val="Arial"/>
        <family val="2"/>
      </rPr>
      <t>:</t>
    </r>
  </si>
  <si>
    <t>dagafjöldi tímabilsins</t>
  </si>
  <si>
    <t>dagar</t>
  </si>
  <si>
    <t>Dags.</t>
  </si>
  <si>
    <t>Reikningar</t>
  </si>
  <si>
    <t>05.03.</t>
  </si>
  <si>
    <t>10.04.</t>
  </si>
  <si>
    <t>19.06.</t>
  </si>
  <si>
    <t>16.09.</t>
  </si>
  <si>
    <t>28.11.</t>
  </si>
  <si>
    <r>
      <t xml:space="preserve">Framlegð </t>
    </r>
    <r>
      <rPr>
        <b/>
        <i/>
        <sz val="12"/>
        <color theme="1"/>
        <rFont val="Arial"/>
        <family val="2"/>
      </rPr>
      <t>(Gross Margin)</t>
    </r>
  </si>
  <si>
    <t>Birgðir 1.1</t>
  </si>
  <si>
    <t>vörukaup ársins</t>
  </si>
  <si>
    <t>vörur til sölu</t>
  </si>
  <si>
    <t>Nota ,,framlegðaraðferðina" til þess að áætla heildarverðmæti tjóns:</t>
  </si>
  <si>
    <t>Nota ,,álagningaraðferðina" til þess að áætla heildarverðmæti tjóns:</t>
  </si>
  <si>
    <t>meðalálagning 33,33%</t>
  </si>
  <si>
    <r>
      <t>(</t>
    </r>
    <r>
      <rPr>
        <b/>
        <sz val="11"/>
        <color theme="1"/>
        <rFont val="Arial"/>
        <family val="2"/>
      </rPr>
      <t>skref 1</t>
    </r>
    <r>
      <rPr>
        <sz val="11"/>
        <color theme="1"/>
        <rFont val="Arial"/>
        <family val="2"/>
      </rPr>
      <t xml:space="preserve"> - gefið)</t>
    </r>
  </si>
  <si>
    <t>ein</t>
  </si>
  <si>
    <t>verð</t>
  </si>
  <si>
    <t xml:space="preserve">ein*verð </t>
  </si>
  <si>
    <t>Lagerstaða í upphafi árs:</t>
  </si>
  <si>
    <t>vörukaup 1.1.</t>
  </si>
  <si>
    <t>seldar einingar 1.4.</t>
  </si>
  <si>
    <t>allar þessar seldu ein frá lager í upphafi árs</t>
  </si>
  <si>
    <t>vörukaup 1.8.</t>
  </si>
  <si>
    <t>KSV í sölunni 1.des.</t>
  </si>
  <si>
    <t>birgðir 1.1</t>
  </si>
  <si>
    <t>Seldar einingar (KSV)</t>
  </si>
  <si>
    <t>birgðir 31.12.</t>
  </si>
  <si>
    <r>
      <t>(</t>
    </r>
    <r>
      <rPr>
        <b/>
        <sz val="11"/>
        <color theme="1"/>
        <rFont val="Arial"/>
        <family val="2"/>
      </rPr>
      <t>meðalálagning</t>
    </r>
    <r>
      <rPr>
        <sz val="11"/>
        <color theme="1"/>
        <rFont val="Arial"/>
        <family val="2"/>
      </rPr>
      <t xml:space="preserve"> fyrirtækisins hefur verið </t>
    </r>
    <r>
      <rPr>
        <b/>
        <sz val="11"/>
        <color theme="1"/>
        <rFont val="Arial"/>
        <family val="2"/>
      </rPr>
      <t>ca 33,33%)</t>
    </r>
  </si>
  <si>
    <t>meðalálagning 42,9%</t>
  </si>
  <si>
    <r>
      <t xml:space="preserve">Nota </t>
    </r>
    <r>
      <rPr>
        <b/>
        <sz val="12"/>
        <color rgb="FF0070C0"/>
        <rFont val="Arial"/>
        <family val="2"/>
      </rPr>
      <t>,,álagningaraðferðina"</t>
    </r>
    <r>
      <rPr>
        <sz val="12"/>
        <color rgb="FF0070C0"/>
        <rFont val="Arial"/>
        <family val="2"/>
      </rPr>
      <t xml:space="preserve"> til þess að áætla heildarverðmæti tjóns:</t>
    </r>
  </si>
  <si>
    <r>
      <t>(</t>
    </r>
    <r>
      <rPr>
        <b/>
        <sz val="12"/>
        <color theme="1"/>
        <rFont val="Arial"/>
        <family val="2"/>
      </rPr>
      <t>meðalálagning</t>
    </r>
    <r>
      <rPr>
        <sz val="12"/>
        <color theme="1"/>
        <rFont val="Arial"/>
        <family val="2"/>
      </rPr>
      <t xml:space="preserve"> fyrirtækisins hefur verið </t>
    </r>
    <r>
      <rPr>
        <b/>
        <sz val="12"/>
        <color theme="1"/>
        <rFont val="Arial"/>
        <family val="2"/>
      </rPr>
      <t>ca 42,9%)</t>
    </r>
  </si>
  <si>
    <t>eða álagningarhlutfall</t>
  </si>
  <si>
    <t>(sala - KSV) / KSV</t>
  </si>
  <si>
    <t>Álagning =</t>
  </si>
  <si>
    <t>M</t>
  </si>
  <si>
    <t>N</t>
  </si>
  <si>
    <t>O</t>
  </si>
  <si>
    <t>Duncan Steel Company - Dagbók (General Journal)</t>
  </si>
  <si>
    <t>Donovan, Inc.,</t>
  </si>
  <si>
    <t>Vörubirgðir</t>
  </si>
  <si>
    <t>Handbært fé</t>
  </si>
  <si>
    <t>Sala</t>
  </si>
  <si>
    <t xml:space="preserve"> =200*12</t>
  </si>
  <si>
    <t xml:space="preserve"> =150*20</t>
  </si>
  <si>
    <t xml:space="preserve"> =150*10</t>
  </si>
  <si>
    <t xml:space="preserve"> =300*15</t>
  </si>
  <si>
    <t xml:space="preserve"> =450*25</t>
  </si>
  <si>
    <t xml:space="preserve"> =30*10 + 200*12 + 220*15</t>
  </si>
  <si>
    <r>
      <t xml:space="preserve">Lokaverðmæti birgða eftir ,,individual item method":  </t>
    </r>
    <r>
      <rPr>
        <b/>
        <sz val="12"/>
        <color theme="1"/>
        <rFont val="Arial"/>
        <family val="2"/>
      </rPr>
      <t>3.070</t>
    </r>
  </si>
  <si>
    <r>
      <t xml:space="preserve">Lokaverðmæti birgða eftir ,,aggregate method":  </t>
    </r>
    <r>
      <rPr>
        <b/>
        <sz val="12"/>
        <color theme="1"/>
        <rFont val="Arial"/>
        <family val="2"/>
      </rPr>
      <t>3.260*</t>
    </r>
  </si>
  <si>
    <t>* (Reglunni beitt á heildarvörubirgðir samtals)</t>
  </si>
  <si>
    <t>KSV*</t>
  </si>
  <si>
    <t>KSV**</t>
  </si>
  <si>
    <t>* kv samtals - kv eða mv hvort sem lægra reynist: 3.670-3.070 = 600</t>
  </si>
  <si>
    <t>** kv samtals - mv samtals: 3.670-3.260=410</t>
  </si>
  <si>
    <t>þeirra beggja eru þær sömu.</t>
  </si>
  <si>
    <t>Sú ályktun kann þó að vera röng því ef fyrirtækin búa við aðstæður verðbólgu</t>
  </si>
  <si>
    <r>
      <t xml:space="preserve">Í FIFO fer </t>
    </r>
    <r>
      <rPr>
        <u/>
        <sz val="12"/>
        <color theme="1"/>
        <rFont val="Arial"/>
        <family val="2"/>
      </rPr>
      <t>elsta</t>
    </r>
    <r>
      <rPr>
        <sz val="12"/>
        <color theme="1"/>
        <rFont val="Arial"/>
        <family val="2"/>
      </rPr>
      <t xml:space="preserve"> vöruverð alltaf </t>
    </r>
    <r>
      <rPr>
        <u/>
        <sz val="12"/>
        <color theme="1"/>
        <rFont val="Arial"/>
        <family val="2"/>
      </rPr>
      <t>fyrst inn í KSV</t>
    </r>
    <r>
      <rPr>
        <sz val="12"/>
        <color theme="1"/>
        <rFont val="Arial"/>
        <family val="2"/>
      </rPr>
      <t xml:space="preserve"> en það nýjasta situr eftir í vörubirgðum</t>
    </r>
  </si>
  <si>
    <t>Þessu er öfugt farið í LIFO.</t>
  </si>
  <si>
    <t>÷</t>
  </si>
  <si>
    <t>(Lægri veltuhraði og lengri biðtími birgða þýðir hærri geymslukostnað birgða)</t>
  </si>
  <si>
    <t>vs LIFO vöruflæði (sbr. a-lið).</t>
  </si>
  <si>
    <t>vörukaup 5.3</t>
  </si>
  <si>
    <t>seldar einingar 10.4</t>
  </si>
  <si>
    <t>seldar einingar 19.6</t>
  </si>
  <si>
    <t>vörukaup 16.09</t>
  </si>
  <si>
    <t>seldar einingar 28.11</t>
  </si>
  <si>
    <r>
      <t xml:space="preserve">Birgðir </t>
    </r>
    <r>
      <rPr>
        <i/>
        <sz val="12"/>
        <color theme="1"/>
        <rFont val="Arial"/>
        <family val="2"/>
      </rPr>
      <t>(Inventory)</t>
    </r>
  </si>
  <si>
    <r>
      <t xml:space="preserve">Handbært fé </t>
    </r>
    <r>
      <rPr>
        <i/>
        <sz val="12"/>
        <color theme="1"/>
        <rFont val="Arial"/>
        <family val="2"/>
      </rPr>
      <t>(Cash)</t>
    </r>
  </si>
  <si>
    <t xml:space="preserve">Ef ,,perpetual" aðferðin er notuð og allt er rétt skráð í bókhald þá ætti staðan </t>
  </si>
  <si>
    <t>á vörubirgðareikningi (inventory) að endurspegla verðmæti birgða á lager þann</t>
  </si>
  <si>
    <t>dag er tjónið átti sér stað. En ef framlegðarútreikningur við mat að lokabirgðum</t>
  </si>
  <si>
    <t>leiðir í ljós vörurýrnum má ætla að hún stafi af ónýtum eða stolnum birgðum</t>
  </si>
  <si>
    <t>Boardwalk Taffy</t>
  </si>
  <si>
    <t>Beach Sweets</t>
  </si>
  <si>
    <t xml:space="preserve">fyrir sínar vörur v/KSV er lægra þar en hjá Beach Sweets á meðan tekjur af  vörusölu </t>
  </si>
  <si>
    <t xml:space="preserve">þá skýrist lægra KSV hjá Boardwalk Taffy á því að þar er FIFO-vöruflæði notað á meðan </t>
  </si>
  <si>
    <t>LIFO-vöruflæði er notað hjá Beach Sweets.</t>
  </si>
  <si>
    <r>
      <t xml:space="preserve">Það </t>
    </r>
    <r>
      <rPr>
        <i/>
        <u/>
        <sz val="12"/>
        <color theme="1"/>
        <rFont val="Arial"/>
        <family val="2"/>
      </rPr>
      <t>virðist</t>
    </r>
    <r>
      <rPr>
        <sz val="12"/>
        <color theme="1"/>
        <rFont val="Arial"/>
        <family val="2"/>
      </rPr>
      <t xml:space="preserve"> sem heildarkostnaður vegna birgða sé hærri hjá Boardwalk Taffy en Beach Sweets þar sem</t>
    </r>
  </si>
  <si>
    <t>veltuhraði birgða er lægri og biðtími þeirra lengri hjá BT heldur en hjá BS.</t>
  </si>
  <si>
    <t xml:space="preserve">Lægri veltuhraði og lengri biðtími birgða hjá Boardwalk Taffy getur líka átt sér skýringu í FIFO </t>
  </si>
  <si>
    <r>
      <t xml:space="preserve">Ef eingöngu er horft til framlegðar þá </t>
    </r>
    <r>
      <rPr>
        <i/>
        <u/>
        <sz val="12"/>
        <color theme="1"/>
        <rFont val="Arial"/>
        <family val="2"/>
      </rPr>
      <t>virðist</t>
    </r>
    <r>
      <rPr>
        <sz val="12"/>
        <color theme="1"/>
        <rFont val="Arial"/>
        <family val="2"/>
      </rPr>
      <t xml:space="preserve"> Boardwalk Taffy vera að rukka meira</t>
    </r>
  </si>
  <si>
    <t xml:space="preserve"> </t>
  </si>
  <si>
    <r>
      <t xml:space="preserve">Dagbók </t>
    </r>
    <r>
      <rPr>
        <i/>
        <sz val="12"/>
        <color theme="1"/>
        <rFont val="Arial"/>
        <family val="2"/>
      </rPr>
      <t xml:space="preserve">(General Journal) </t>
    </r>
    <r>
      <rPr>
        <sz val="12"/>
        <color theme="1"/>
        <rFont val="Arial"/>
        <family val="2"/>
      </rPr>
      <t>Ár 2</t>
    </r>
  </si>
  <si>
    <t>selur 450 einingar 1.12.:</t>
  </si>
  <si>
    <t>Birgðir 31.12</t>
  </si>
  <si>
    <t>sala fram að ,,tjónsdegi"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</si>
</sst>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 *."/>
    <numFmt numFmtId="165" formatCode="\ \ \ @"/>
    <numFmt numFmtId="166" formatCode="\ \ \ @\ *."/>
    <numFmt numFmtId="167" formatCode="\ \ \ \ \ \ @"/>
    <numFmt numFmtId="168" formatCode="\ \ \ \ \ \ @\ *."/>
    <numFmt numFmtId="169" formatCode="\ \ \ \ \ \ \ \ \ @"/>
    <numFmt numFmtId="170" formatCode="\ \ \ \ \ \ \ \ \ @\ *."/>
    <numFmt numFmtId="171" formatCode="#,##0\ &quot;kr.&quot;_);[Red]\(* #,##0\ &quot;kr.&quot;\)"/>
    <numFmt numFmtId="172" formatCode="#,##0\ \ ;[Red]\(* #,##0\ \)"/>
    <numFmt numFmtId="173" formatCode="#,##0\ \ ;\(* #,##0\ \)"/>
    <numFmt numFmtId="174" formatCode="#,##0;[Red]\(#,##0\)"/>
    <numFmt numFmtId="175" formatCode="0.0%"/>
    <numFmt numFmtId="176" formatCode="#,##0.0;[Red]#,##0.0"/>
  </numFmts>
  <fonts count="29">
    <font>
      <sz val="11"/>
      <color theme="1"/>
      <name val="Calibri"/>
      <family val="2"/>
      <scheme val="minor"/>
    </font>
    <font>
      <sz val="12"/>
      <color theme="1"/>
      <name val="Calibri"/>
      <family val="2"/>
      <scheme val="minor"/>
    </font>
    <font>
      <b/>
      <sz val="12"/>
      <color theme="1"/>
      <name val="Arial"/>
      <family val="2"/>
    </font>
    <font>
      <sz val="10"/>
      <color theme="1"/>
      <name val="Arial"/>
      <family val="2"/>
    </font>
    <font>
      <sz val="10"/>
      <name val="Arial"/>
      <family val="2"/>
    </font>
    <font>
      <b/>
      <sz val="11"/>
      <name val="Times New Roman"/>
      <family val="1"/>
    </font>
    <font>
      <sz val="11"/>
      <name val="Times New Roman"/>
      <family val="1"/>
    </font>
    <font>
      <sz val="10"/>
      <name val="Times New Roman"/>
      <family val="1"/>
    </font>
    <font>
      <sz val="10"/>
      <name val="Tms Rmn"/>
    </font>
    <font>
      <b/>
      <sz val="18"/>
      <name val="Times New Roman"/>
      <family val="1"/>
    </font>
    <font>
      <b/>
      <sz val="14"/>
      <name val="Times New Roman"/>
      <family val="1"/>
    </font>
    <font>
      <sz val="12"/>
      <color theme="1"/>
      <name val="Arial"/>
      <family val="2"/>
    </font>
    <font>
      <sz val="12"/>
      <color theme="1"/>
      <name val="Calibri"/>
      <family val="2"/>
      <scheme val="minor"/>
    </font>
    <font>
      <b/>
      <i/>
      <sz val="12"/>
      <color theme="1"/>
      <name val="Arial"/>
      <family val="2"/>
    </font>
    <font>
      <u/>
      <sz val="12"/>
      <color theme="1"/>
      <name val="Arial"/>
      <family val="2"/>
    </font>
    <font>
      <u val="double"/>
      <sz val="12"/>
      <color theme="1"/>
      <name val="Arial"/>
      <family val="2"/>
    </font>
    <font>
      <i/>
      <sz val="12"/>
      <color theme="1"/>
      <name val="Arial"/>
      <family val="2"/>
    </font>
    <font>
      <sz val="8"/>
      <color indexed="81"/>
      <name val="Tahoma"/>
      <family val="2"/>
    </font>
    <font>
      <sz val="11"/>
      <color theme="1"/>
      <name val="Arial"/>
      <family val="2"/>
    </font>
    <font>
      <b/>
      <sz val="11"/>
      <color theme="1"/>
      <name val="Arial"/>
      <family val="2"/>
    </font>
    <font>
      <u/>
      <sz val="11"/>
      <color theme="1"/>
      <name val="Arial"/>
      <family val="2"/>
    </font>
    <font>
      <u val="double"/>
      <sz val="11"/>
      <color theme="1"/>
      <name val="Arial"/>
      <family val="2"/>
    </font>
    <font>
      <b/>
      <sz val="12"/>
      <color rgb="FF0070C0"/>
      <name val="Arial"/>
      <family val="2"/>
    </font>
    <font>
      <sz val="9"/>
      <color theme="1"/>
      <name val="Arial"/>
      <family val="2"/>
    </font>
    <font>
      <sz val="12"/>
      <color rgb="FF0070C0"/>
      <name val="Arial"/>
      <family val="2"/>
    </font>
    <font>
      <sz val="11"/>
      <color theme="1"/>
      <name val="Calibri"/>
      <family val="2"/>
      <scheme val="minor"/>
    </font>
    <font>
      <i/>
      <u/>
      <sz val="12"/>
      <color theme="1"/>
      <name val="Arial"/>
      <family val="2"/>
    </font>
    <font>
      <sz val="12"/>
      <color theme="1"/>
      <name val="Calibri"/>
      <family val="2"/>
    </font>
    <font>
      <b/>
      <sz val="14"/>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34">
    <border>
      <left/>
      <right/>
      <top/>
      <bottom/>
      <diagonal/>
    </border>
    <border>
      <left/>
      <right/>
      <top/>
      <bottom style="thin">
        <color indexed="64"/>
      </bottom>
      <diagonal/>
    </border>
    <border>
      <left/>
      <right/>
      <top/>
      <bottom style="double">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style="hair">
        <color indexed="64"/>
      </top>
      <bottom style="hair">
        <color indexed="64"/>
      </bottom>
      <diagonal/>
    </border>
    <border>
      <left/>
      <right/>
      <top style="hair">
        <color indexed="64"/>
      </top>
      <bottom style="double">
        <color indexed="64"/>
      </bottom>
      <diagonal/>
    </border>
    <border>
      <left/>
      <right/>
      <top/>
      <bottom style="hair">
        <color indexed="64"/>
      </bottom>
      <diagonal/>
    </border>
    <border>
      <left/>
      <right/>
      <top style="hair">
        <color indexed="64"/>
      </top>
      <bottom/>
      <diagonal/>
    </border>
    <border>
      <left/>
      <right/>
      <top style="double">
        <color indexed="64"/>
      </top>
      <bottom style="double">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dotted">
        <color indexed="64"/>
      </right>
      <top style="dotted">
        <color indexed="64"/>
      </top>
      <bottom style="thick">
        <color indexed="64"/>
      </bottom>
      <diagonal/>
    </border>
    <border>
      <left/>
      <right style="dotted">
        <color indexed="64"/>
      </right>
      <top style="dotted">
        <color indexed="64"/>
      </top>
      <bottom style="thick">
        <color indexed="64"/>
      </bottom>
      <diagonal/>
    </border>
    <border>
      <left/>
      <right style="thick">
        <color indexed="64"/>
      </right>
      <top style="dotted">
        <color indexed="64"/>
      </top>
      <bottom style="thick">
        <color indexed="64"/>
      </bottom>
      <diagonal/>
    </border>
    <border>
      <left style="thick">
        <color indexed="64"/>
      </left>
      <right style="dotted">
        <color indexed="64"/>
      </right>
      <top/>
      <bottom/>
      <diagonal/>
    </border>
    <border>
      <left/>
      <right style="dotted">
        <color indexed="64"/>
      </right>
      <top/>
      <bottom style="dotted">
        <color indexed="64"/>
      </bottom>
      <diagonal/>
    </border>
    <border>
      <left/>
      <right style="thick">
        <color indexed="64"/>
      </right>
      <top/>
      <bottom style="dotted">
        <color indexed="64"/>
      </bottom>
      <diagonal/>
    </border>
    <border>
      <left style="thick">
        <color indexed="64"/>
      </left>
      <right style="dotted">
        <color indexed="64"/>
      </right>
      <top style="dotted">
        <color indexed="64"/>
      </top>
      <bottom/>
      <diagonal/>
    </border>
    <border>
      <left style="thick">
        <color indexed="64"/>
      </left>
      <right style="dotted">
        <color indexed="64"/>
      </right>
      <top style="dotted">
        <color indexed="64"/>
      </top>
      <bottom style="dotted">
        <color indexed="64"/>
      </bottom>
      <diagonal/>
    </border>
    <border>
      <left style="thick">
        <color indexed="64"/>
      </left>
      <right style="dotted">
        <color indexed="64"/>
      </right>
      <top/>
      <bottom style="thick">
        <color indexed="64"/>
      </bottom>
      <diagonal/>
    </border>
    <border>
      <left/>
      <right style="dotted">
        <color indexed="64"/>
      </right>
      <top/>
      <bottom style="thick">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9">
    <xf numFmtId="0" fontId="0" fillId="0" borderId="0"/>
    <xf numFmtId="0" fontId="4" fillId="0" borderId="0"/>
    <xf numFmtId="164" fontId="7" fillId="0" borderId="0" applyFont="0" applyFill="0" applyBorder="0" applyProtection="0">
      <alignment horizontal="centerContinuous"/>
    </xf>
    <xf numFmtId="165" fontId="7" fillId="0" borderId="0" applyFont="0" applyFill="0" applyBorder="0" applyAlignment="0" applyProtection="0"/>
    <xf numFmtId="166" fontId="7" fillId="0" borderId="0" applyFont="0" applyFill="0" applyBorder="0" applyProtection="0">
      <alignment horizontal="centerContinuous"/>
    </xf>
    <xf numFmtId="167" fontId="7" fillId="0" borderId="0" applyFont="0" applyFill="0" applyBorder="0" applyAlignment="0" applyProtection="0"/>
    <xf numFmtId="168" fontId="7" fillId="0" borderId="0" applyFont="0" applyFill="0" applyBorder="0" applyProtection="0">
      <alignment horizontal="centerContinuous"/>
    </xf>
    <xf numFmtId="169" fontId="7" fillId="0" borderId="0" applyFont="0" applyFill="0" applyBorder="0" applyAlignment="0" applyProtection="0"/>
    <xf numFmtId="170" fontId="7" fillId="0" borderId="0" applyFont="0" applyFill="0" applyBorder="0" applyProtection="0">
      <alignment horizontal="centerContinuous"/>
    </xf>
    <xf numFmtId="171" fontId="6" fillId="0" borderId="0" applyFont="0" applyFill="0" applyBorder="0" applyAlignment="0" applyProtection="0"/>
    <xf numFmtId="172" fontId="5" fillId="0" borderId="0"/>
    <xf numFmtId="173" fontId="7" fillId="0" borderId="5" applyNumberFormat="0" applyFont="0" applyFill="0" applyAlignment="0" applyProtection="0"/>
    <xf numFmtId="172" fontId="7" fillId="0" borderId="6" applyNumberFormat="0" applyFont="0" applyFill="0" applyAlignment="0" applyProtection="0"/>
    <xf numFmtId="173" fontId="7" fillId="0" borderId="7" applyNumberFormat="0" applyFont="0" applyFill="0" applyAlignment="0" applyProtection="0"/>
    <xf numFmtId="173" fontId="7" fillId="0" borderId="8" applyNumberFormat="0" applyFont="0" applyFill="0" applyAlignment="0" applyProtection="0"/>
    <xf numFmtId="38" fontId="8" fillId="0" borderId="0"/>
    <xf numFmtId="0" fontId="9" fillId="0" borderId="1" applyNumberFormat="0" applyFill="0" applyProtection="0">
      <alignment horizontal="centerContinuous"/>
    </xf>
    <xf numFmtId="172" fontId="10" fillId="0" borderId="0" applyNumberFormat="0" applyFill="0" applyBorder="0" applyProtection="0">
      <alignment horizontal="centerContinuous"/>
    </xf>
    <xf numFmtId="9" fontId="25" fillId="0" borderId="0" applyFont="0" applyFill="0" applyBorder="0" applyAlignment="0" applyProtection="0"/>
  </cellStyleXfs>
  <cellXfs count="172">
    <xf numFmtId="0" fontId="0" fillId="0" borderId="0" xfId="0"/>
    <xf numFmtId="0" fontId="12" fillId="0" borderId="0" xfId="0" applyFont="1"/>
    <xf numFmtId="0" fontId="11" fillId="0" borderId="0" xfId="0" applyFont="1" applyAlignment="1">
      <alignment horizontal="justify"/>
    </xf>
    <xf numFmtId="174" fontId="11" fillId="0" borderId="0" xfId="0" applyNumberFormat="1" applyFont="1" applyAlignment="1">
      <alignment wrapText="1"/>
    </xf>
    <xf numFmtId="0" fontId="11" fillId="0" borderId="0" xfId="0" applyFont="1" applyAlignment="1">
      <alignment horizontal="right"/>
    </xf>
    <xf numFmtId="0" fontId="11" fillId="0" borderId="3" xfId="0" applyFont="1" applyBorder="1" applyAlignment="1">
      <alignment horizontal="center" vertical="top" wrapText="1"/>
    </xf>
    <xf numFmtId="0" fontId="11" fillId="0" borderId="1" xfId="0" applyFont="1" applyBorder="1" applyAlignment="1">
      <alignment horizontal="right" vertical="top" wrapText="1"/>
    </xf>
    <xf numFmtId="0" fontId="11" fillId="0" borderId="0" xfId="0" applyFont="1" applyAlignment="1">
      <alignment horizontal="right" vertical="top" wrapText="1"/>
    </xf>
    <xf numFmtId="0" fontId="3" fillId="0" borderId="0" xfId="0" applyFont="1"/>
    <xf numFmtId="0" fontId="11" fillId="0" borderId="0" xfId="0" applyFont="1" applyAlignment="1">
      <alignment horizontal="left"/>
    </xf>
    <xf numFmtId="0" fontId="11" fillId="0" borderId="0" xfId="0" applyFont="1"/>
    <xf numFmtId="174" fontId="11" fillId="0" borderId="0" xfId="0" applyNumberFormat="1" applyFont="1" applyAlignment="1">
      <alignment horizontal="justify" wrapText="1"/>
    </xf>
    <xf numFmtId="174" fontId="11" fillId="0" borderId="0" xfId="0" applyNumberFormat="1" applyFont="1"/>
    <xf numFmtId="174" fontId="2" fillId="0" borderId="0" xfId="0" applyNumberFormat="1" applyFont="1" applyAlignment="1">
      <alignment horizontal="left"/>
    </xf>
    <xf numFmtId="174" fontId="11" fillId="0" borderId="1" xfId="0" applyNumberFormat="1" applyFont="1" applyBorder="1"/>
    <xf numFmtId="174" fontId="2" fillId="0" borderId="4" xfId="0" applyNumberFormat="1" applyFont="1" applyBorder="1"/>
    <xf numFmtId="0" fontId="2" fillId="0" borderId="1" xfId="0" applyFont="1" applyBorder="1" applyAlignment="1">
      <alignment horizontal="justify"/>
    </xf>
    <xf numFmtId="0" fontId="12" fillId="0" borderId="1" xfId="0" applyFont="1" applyBorder="1"/>
    <xf numFmtId="0" fontId="11" fillId="0" borderId="1" xfId="0" applyFont="1" applyBorder="1" applyAlignment="1">
      <alignment horizontal="center" wrapText="1"/>
    </xf>
    <xf numFmtId="0" fontId="11" fillId="0" borderId="3" xfId="0" applyFont="1" applyBorder="1" applyAlignment="1">
      <alignment horizontal="justify" vertical="top" wrapText="1"/>
    </xf>
    <xf numFmtId="0" fontId="11" fillId="0" borderId="3" xfId="0" applyFont="1" applyBorder="1" applyAlignment="1">
      <alignment horizontal="right" vertical="top" wrapText="1"/>
    </xf>
    <xf numFmtId="0" fontId="11" fillId="0" borderId="0" xfId="0" applyFont="1" applyAlignment="1">
      <alignment horizontal="center" vertical="top" wrapText="1"/>
    </xf>
    <xf numFmtId="0" fontId="11" fillId="0" borderId="0" xfId="0" applyFont="1" applyAlignment="1">
      <alignment horizontal="justify" vertical="top" wrapText="1"/>
    </xf>
    <xf numFmtId="3" fontId="11" fillId="0" borderId="3" xfId="0" applyNumberFormat="1" applyFont="1" applyBorder="1" applyAlignment="1">
      <alignment horizontal="right" vertical="top" wrapText="1"/>
    </xf>
    <xf numFmtId="0" fontId="11" fillId="0" borderId="0" xfId="0" applyFont="1" applyAlignment="1">
      <alignment horizontal="left" vertical="top"/>
    </xf>
    <xf numFmtId="0" fontId="2" fillId="0" borderId="0" xfId="0" applyFont="1" applyAlignment="1">
      <alignment horizontal="justify"/>
    </xf>
    <xf numFmtId="0" fontId="11" fillId="0" borderId="1" xfId="0" applyFont="1" applyBorder="1" applyAlignment="1">
      <alignment horizontal="right" wrapText="1"/>
    </xf>
    <xf numFmtId="0" fontId="11" fillId="0" borderId="0" xfId="0" applyFont="1" applyAlignment="1">
      <alignment wrapText="1"/>
    </xf>
    <xf numFmtId="0" fontId="11" fillId="0" borderId="1" xfId="0" applyFont="1" applyBorder="1"/>
    <xf numFmtId="174" fontId="11" fillId="0" borderId="0" xfId="0" applyNumberFormat="1" applyFont="1" applyAlignment="1">
      <alignment horizontal="left"/>
    </xf>
    <xf numFmtId="174" fontId="14" fillId="0" borderId="0" xfId="0" applyNumberFormat="1" applyFont="1" applyAlignment="1">
      <alignment horizontal="left"/>
    </xf>
    <xf numFmtId="174" fontId="15" fillId="0" borderId="0" xfId="0" applyNumberFormat="1" applyFont="1" applyAlignment="1">
      <alignment horizontal="left"/>
    </xf>
    <xf numFmtId="174" fontId="2" fillId="0" borderId="0" xfId="0" applyNumberFormat="1" applyFont="1"/>
    <xf numFmtId="9" fontId="11" fillId="0" borderId="1" xfId="0" applyNumberFormat="1" applyFont="1" applyBorder="1"/>
    <xf numFmtId="9" fontId="11" fillId="0" borderId="0" xfId="0" applyNumberFormat="1" applyFont="1"/>
    <xf numFmtId="174" fontId="3" fillId="0" borderId="1" xfId="0" applyNumberFormat="1" applyFont="1" applyBorder="1" applyAlignment="1">
      <alignment horizontal="center"/>
    </xf>
    <xf numFmtId="174" fontId="2" fillId="0" borderId="0" xfId="0" applyNumberFormat="1" applyFont="1" applyAlignment="1">
      <alignment vertical="top" wrapText="1"/>
    </xf>
    <xf numFmtId="174" fontId="11" fillId="0" borderId="0" xfId="0" applyNumberFormat="1" applyFont="1" applyAlignment="1">
      <alignment vertical="top" wrapText="1"/>
    </xf>
    <xf numFmtId="174" fontId="11" fillId="0" borderId="1" xfId="0" applyNumberFormat="1" applyFont="1" applyBorder="1" applyAlignment="1">
      <alignment horizontal="center" vertical="top" wrapText="1"/>
    </xf>
    <xf numFmtId="174" fontId="11" fillId="0" borderId="1" xfId="0" applyNumberFormat="1" applyFont="1" applyBorder="1" applyAlignment="1">
      <alignment vertical="top" wrapText="1"/>
    </xf>
    <xf numFmtId="174" fontId="2" fillId="0" borderId="0" xfId="0" applyNumberFormat="1" applyFont="1" applyAlignment="1">
      <alignment horizontal="right" vertical="top"/>
    </xf>
    <xf numFmtId="175" fontId="2" fillId="0" borderId="2" xfId="0" applyNumberFormat="1" applyFont="1" applyBorder="1" applyAlignment="1">
      <alignment horizontal="center" vertical="top" wrapText="1"/>
    </xf>
    <xf numFmtId="174" fontId="11" fillId="0" borderId="1" xfId="0" applyNumberFormat="1" applyFont="1" applyBorder="1" applyAlignment="1">
      <alignment horizontal="center"/>
    </xf>
    <xf numFmtId="174" fontId="11" fillId="0" borderId="1" xfId="0" applyNumberFormat="1" applyFont="1" applyBorder="1" applyAlignment="1">
      <alignment horizontal="center" wrapText="1"/>
    </xf>
    <xf numFmtId="174" fontId="11" fillId="0" borderId="0" xfId="0" applyNumberFormat="1" applyFont="1" applyAlignment="1">
      <alignment horizontal="center"/>
    </xf>
    <xf numFmtId="176" fontId="2" fillId="0" borderId="4" xfId="0" applyNumberFormat="1" applyFont="1" applyBorder="1" applyAlignment="1">
      <alignment horizontal="center"/>
    </xf>
    <xf numFmtId="176" fontId="2" fillId="0" borderId="9" xfId="0" applyNumberFormat="1" applyFont="1" applyBorder="1" applyAlignment="1">
      <alignment horizontal="center"/>
    </xf>
    <xf numFmtId="176" fontId="11" fillId="0" borderId="0" xfId="0" applyNumberFormat="1" applyFont="1" applyAlignment="1">
      <alignment horizontal="center"/>
    </xf>
    <xf numFmtId="174" fontId="13" fillId="0" borderId="0" xfId="0" applyNumberFormat="1" applyFont="1"/>
    <xf numFmtId="174" fontId="16" fillId="0" borderId="0" xfId="0" applyNumberFormat="1" applyFont="1"/>
    <xf numFmtId="174" fontId="2" fillId="0" borderId="0" xfId="0" applyNumberFormat="1" applyFont="1" applyAlignment="1">
      <alignment horizontal="left" indent="5"/>
    </xf>
    <xf numFmtId="0" fontId="11" fillId="0" borderId="0" xfId="0" applyFont="1" applyAlignment="1">
      <alignment horizontal="center"/>
    </xf>
    <xf numFmtId="0" fontId="11" fillId="0" borderId="16" xfId="0" applyFont="1" applyBorder="1" applyAlignment="1">
      <alignment horizontal="center" vertical="top" wrapText="1"/>
    </xf>
    <xf numFmtId="0" fontId="11" fillId="0" borderId="17" xfId="0" applyFont="1" applyBorder="1" applyAlignment="1">
      <alignment horizontal="center" vertical="top" wrapText="1"/>
    </xf>
    <xf numFmtId="0" fontId="11" fillId="0" borderId="18" xfId="0" applyFont="1" applyBorder="1" applyAlignment="1">
      <alignment horizontal="center" vertical="top" wrapText="1"/>
    </xf>
    <xf numFmtId="16" fontId="11" fillId="0" borderId="19" xfId="0" applyNumberFormat="1" applyFont="1" applyBorder="1" applyAlignment="1">
      <alignment horizontal="center" vertical="top" wrapText="1"/>
    </xf>
    <xf numFmtId="0" fontId="11" fillId="0" borderId="20" xfId="0" applyFont="1" applyBorder="1" applyAlignment="1">
      <alignment vertical="top" wrapText="1"/>
    </xf>
    <xf numFmtId="3" fontId="11" fillId="0" borderId="20" xfId="0" applyNumberFormat="1" applyFont="1" applyBorder="1" applyAlignment="1">
      <alignment vertical="top" wrapText="1"/>
    </xf>
    <xf numFmtId="3" fontId="11" fillId="0" borderId="21" xfId="0" applyNumberFormat="1" applyFont="1" applyBorder="1" applyAlignment="1">
      <alignment vertical="top" wrapText="1"/>
    </xf>
    <xf numFmtId="0" fontId="11" fillId="0" borderId="22" xfId="0" applyFont="1" applyBorder="1" applyAlignment="1">
      <alignment horizontal="center" vertical="top" wrapText="1"/>
    </xf>
    <xf numFmtId="3" fontId="11" fillId="0" borderId="1" xfId="0" applyNumberFormat="1" applyFont="1" applyBorder="1" applyAlignment="1">
      <alignment horizontal="right"/>
    </xf>
    <xf numFmtId="3" fontId="11" fillId="0" borderId="0" xfId="0" applyNumberFormat="1" applyFont="1" applyAlignment="1">
      <alignment horizontal="right"/>
    </xf>
    <xf numFmtId="16" fontId="11" fillId="0" borderId="22" xfId="0" applyNumberFormat="1" applyFont="1" applyBorder="1" applyAlignment="1">
      <alignment horizontal="center" vertical="top" wrapText="1"/>
    </xf>
    <xf numFmtId="17" fontId="11" fillId="0" borderId="22" xfId="0" applyNumberFormat="1" applyFont="1" applyBorder="1" applyAlignment="1">
      <alignment horizontal="center" vertical="top" wrapText="1"/>
    </xf>
    <xf numFmtId="0" fontId="11" fillId="0" borderId="23" xfId="0" applyFont="1" applyBorder="1" applyAlignment="1">
      <alignment horizontal="center" vertical="top" wrapText="1"/>
    </xf>
    <xf numFmtId="0" fontId="11" fillId="0" borderId="24" xfId="0" applyFont="1" applyBorder="1" applyAlignment="1">
      <alignment horizontal="center" vertical="top" wrapText="1"/>
    </xf>
    <xf numFmtId="0" fontId="11" fillId="0" borderId="25" xfId="0" applyFont="1" applyBorder="1" applyAlignment="1">
      <alignment vertical="top" wrapText="1"/>
    </xf>
    <xf numFmtId="3" fontId="11" fillId="0" borderId="25" xfId="0" applyNumberFormat="1" applyFont="1" applyBorder="1" applyAlignment="1">
      <alignment vertical="top" wrapText="1"/>
    </xf>
    <xf numFmtId="3" fontId="11" fillId="0" borderId="15" xfId="0" applyNumberFormat="1" applyFont="1" applyBorder="1" applyAlignment="1">
      <alignment vertical="top" wrapText="1"/>
    </xf>
    <xf numFmtId="0" fontId="12" fillId="0" borderId="0" xfId="0" applyFont="1" applyAlignment="1">
      <alignment horizontal="center"/>
    </xf>
    <xf numFmtId="0" fontId="2" fillId="0" borderId="0" xfId="0" applyFont="1" applyAlignment="1">
      <alignment horizontal="right"/>
    </xf>
    <xf numFmtId="3" fontId="2" fillId="0" borderId="4" xfId="0" applyNumberFormat="1" applyFont="1" applyBorder="1" applyAlignment="1">
      <alignment horizontal="right"/>
    </xf>
    <xf numFmtId="174" fontId="2" fillId="0" borderId="4" xfId="0" applyNumberFormat="1" applyFont="1" applyBorder="1" applyAlignment="1">
      <alignment wrapText="1"/>
    </xf>
    <xf numFmtId="0" fontId="2" fillId="0" borderId="0" xfId="0" applyFont="1" applyAlignment="1">
      <alignment horizontal="left"/>
    </xf>
    <xf numFmtId="174" fontId="18" fillId="0" borderId="0" xfId="0" applyNumberFormat="1" applyFont="1"/>
    <xf numFmtId="174" fontId="19" fillId="0" borderId="0" xfId="0" applyNumberFormat="1" applyFont="1" applyAlignment="1">
      <alignment horizontal="left"/>
    </xf>
    <xf numFmtId="174" fontId="18" fillId="0" borderId="0" xfId="0" applyNumberFormat="1" applyFont="1" applyAlignment="1">
      <alignment horizontal="left"/>
    </xf>
    <xf numFmtId="174" fontId="19" fillId="0" borderId="26" xfId="0" applyNumberFormat="1" applyFont="1" applyBorder="1" applyAlignment="1">
      <alignment horizontal="left"/>
    </xf>
    <xf numFmtId="174" fontId="18" fillId="0" borderId="27" xfId="0" applyNumberFormat="1" applyFont="1" applyBorder="1" applyAlignment="1">
      <alignment horizontal="right"/>
    </xf>
    <xf numFmtId="174" fontId="18" fillId="0" borderId="27" xfId="0" applyNumberFormat="1" applyFont="1" applyBorder="1" applyAlignment="1">
      <alignment horizontal="left"/>
    </xf>
    <xf numFmtId="174" fontId="18" fillId="0" borderId="27" xfId="0" applyNumberFormat="1" applyFont="1" applyBorder="1"/>
    <xf numFmtId="174" fontId="18" fillId="0" borderId="28" xfId="0" applyNumberFormat="1" applyFont="1" applyBorder="1" applyAlignment="1">
      <alignment horizontal="left"/>
    </xf>
    <xf numFmtId="174" fontId="19" fillId="0" borderId="29" xfId="0" applyNumberFormat="1" applyFont="1" applyBorder="1" applyAlignment="1">
      <alignment horizontal="left"/>
    </xf>
    <xf numFmtId="174" fontId="18" fillId="0" borderId="0" xfId="0" applyNumberFormat="1" applyFont="1" applyAlignment="1">
      <alignment horizontal="right"/>
    </xf>
    <xf numFmtId="9" fontId="18" fillId="0" borderId="1" xfId="0" applyNumberFormat="1" applyFont="1" applyBorder="1"/>
    <xf numFmtId="174" fontId="18" fillId="0" borderId="30" xfId="0" applyNumberFormat="1" applyFont="1" applyBorder="1" applyAlignment="1">
      <alignment horizontal="left"/>
    </xf>
    <xf numFmtId="174" fontId="19" fillId="0" borderId="0" xfId="0" applyNumberFormat="1" applyFont="1" applyAlignment="1">
      <alignment horizontal="right"/>
    </xf>
    <xf numFmtId="174" fontId="19" fillId="0" borderId="4" xfId="0" applyNumberFormat="1" applyFont="1" applyBorder="1"/>
    <xf numFmtId="174" fontId="19" fillId="0" borderId="0" xfId="0" applyNumberFormat="1" applyFont="1"/>
    <xf numFmtId="174" fontId="18" fillId="0" borderId="1" xfId="0" applyNumberFormat="1" applyFont="1" applyBorder="1"/>
    <xf numFmtId="174" fontId="20" fillId="0" borderId="0" xfId="0" applyNumberFormat="1" applyFont="1"/>
    <xf numFmtId="174" fontId="21" fillId="0" borderId="0" xfId="0" applyNumberFormat="1" applyFont="1"/>
    <xf numFmtId="174" fontId="19" fillId="0" borderId="31" xfId="0" applyNumberFormat="1" applyFont="1" applyBorder="1" applyAlignment="1">
      <alignment horizontal="left"/>
    </xf>
    <xf numFmtId="174" fontId="18" fillId="0" borderId="1" xfId="0" applyNumberFormat="1" applyFont="1" applyBorder="1" applyAlignment="1">
      <alignment horizontal="left"/>
    </xf>
    <xf numFmtId="174" fontId="18" fillId="0" borderId="32" xfId="0" applyNumberFormat="1" applyFont="1" applyBorder="1" applyAlignment="1">
      <alignment horizontal="left"/>
    </xf>
    <xf numFmtId="174" fontId="22" fillId="0" borderId="0" xfId="0" applyNumberFormat="1" applyFont="1" applyAlignment="1">
      <alignment horizontal="left"/>
    </xf>
    <xf numFmtId="3" fontId="12" fillId="0" borderId="0" xfId="0" applyNumberFormat="1" applyFont="1"/>
    <xf numFmtId="0" fontId="2" fillId="0" borderId="0" xfId="0" applyFont="1"/>
    <xf numFmtId="14" fontId="11" fillId="0" borderId="0" xfId="0" applyNumberFormat="1" applyFont="1" applyAlignment="1">
      <alignment vertical="top" wrapText="1"/>
    </xf>
    <xf numFmtId="0" fontId="11" fillId="0" borderId="0" xfId="0" applyFont="1" applyAlignment="1">
      <alignment vertical="top" wrapText="1"/>
    </xf>
    <xf numFmtId="3" fontId="11" fillId="0" borderId="0" xfId="0" applyNumberFormat="1" applyFont="1" applyAlignment="1">
      <alignment vertical="top" wrapText="1"/>
    </xf>
    <xf numFmtId="16" fontId="11" fillId="0" borderId="0" xfId="0" applyNumberFormat="1" applyFont="1" applyAlignment="1">
      <alignment vertical="top" wrapText="1"/>
    </xf>
    <xf numFmtId="3" fontId="12" fillId="0" borderId="1" xfId="0" applyNumberFormat="1" applyFont="1" applyBorder="1"/>
    <xf numFmtId="3" fontId="11" fillId="0" borderId="0" xfId="0" applyNumberFormat="1" applyFont="1" applyAlignment="1">
      <alignment horizontal="right" vertical="top" wrapText="1"/>
    </xf>
    <xf numFmtId="0" fontId="3" fillId="0" borderId="0" xfId="0" applyFont="1" applyAlignment="1">
      <alignment horizontal="left" vertical="top"/>
    </xf>
    <xf numFmtId="0" fontId="11" fillId="2" borderId="0" xfId="0" applyFont="1" applyFill="1" applyAlignment="1">
      <alignment vertical="top" wrapText="1"/>
    </xf>
    <xf numFmtId="0" fontId="11" fillId="2" borderId="0" xfId="0" applyFont="1" applyFill="1" applyAlignment="1">
      <alignment horizontal="right" vertical="top" wrapText="1"/>
    </xf>
    <xf numFmtId="3" fontId="11" fillId="2" borderId="0" xfId="0" applyNumberFormat="1" applyFont="1" applyFill="1" applyAlignment="1">
      <alignment horizontal="right" vertical="top" wrapText="1"/>
    </xf>
    <xf numFmtId="0" fontId="2" fillId="0" borderId="0" xfId="0" applyFont="1" applyAlignment="1">
      <alignment horizontal="right" vertical="top" wrapText="1"/>
    </xf>
    <xf numFmtId="3" fontId="2" fillId="0" borderId="4" xfId="0" applyNumberFormat="1" applyFont="1" applyBorder="1" applyAlignment="1">
      <alignment vertical="top" wrapText="1"/>
    </xf>
    <xf numFmtId="3" fontId="11" fillId="0" borderId="3" xfId="0" applyNumberFormat="1" applyFont="1" applyBorder="1" applyAlignment="1">
      <alignment vertical="top" wrapText="1"/>
    </xf>
    <xf numFmtId="174" fontId="18" fillId="0" borderId="26" xfId="0" applyNumberFormat="1" applyFont="1" applyBorder="1"/>
    <xf numFmtId="174" fontId="18" fillId="0" borderId="30" xfId="0" applyNumberFormat="1" applyFont="1" applyBorder="1"/>
    <xf numFmtId="174" fontId="19" fillId="0" borderId="29" xfId="0" applyNumberFormat="1" applyFont="1" applyBorder="1"/>
    <xf numFmtId="174" fontId="19" fillId="0" borderId="31" xfId="0" applyNumberFormat="1" applyFont="1" applyBorder="1"/>
    <xf numFmtId="174" fontId="18" fillId="0" borderId="32" xfId="0" applyNumberFormat="1" applyFont="1" applyBorder="1"/>
    <xf numFmtId="174" fontId="18" fillId="0" borderId="3" xfId="0" applyNumberFormat="1" applyFont="1" applyBorder="1"/>
    <xf numFmtId="174" fontId="18" fillId="0" borderId="33" xfId="0" applyNumberFormat="1" applyFont="1" applyBorder="1"/>
    <xf numFmtId="174" fontId="2" fillId="0" borderId="26" xfId="0" applyNumberFormat="1" applyFont="1" applyBorder="1" applyAlignment="1">
      <alignment horizontal="left"/>
    </xf>
    <xf numFmtId="174" fontId="11" fillId="0" borderId="27" xfId="0" applyNumberFormat="1" applyFont="1" applyBorder="1" applyAlignment="1">
      <alignment horizontal="left"/>
    </xf>
    <xf numFmtId="174" fontId="11" fillId="0" borderId="27" xfId="0" applyNumberFormat="1" applyFont="1" applyBorder="1" applyAlignment="1">
      <alignment horizontal="right"/>
    </xf>
    <xf numFmtId="174" fontId="11" fillId="0" borderId="27" xfId="0" applyNumberFormat="1" applyFont="1" applyBorder="1"/>
    <xf numFmtId="174" fontId="11" fillId="0" borderId="28" xfId="0" applyNumberFormat="1" applyFont="1" applyBorder="1" applyAlignment="1">
      <alignment horizontal="left"/>
    </xf>
    <xf numFmtId="174" fontId="2" fillId="0" borderId="29" xfId="0" applyNumberFormat="1" applyFont="1" applyBorder="1" applyAlignment="1">
      <alignment horizontal="left"/>
    </xf>
    <xf numFmtId="174" fontId="11" fillId="0" borderId="0" xfId="0" applyNumberFormat="1" applyFont="1" applyAlignment="1">
      <alignment horizontal="right"/>
    </xf>
    <xf numFmtId="174" fontId="11" fillId="0" borderId="30" xfId="0" applyNumberFormat="1" applyFont="1" applyBorder="1"/>
    <xf numFmtId="174" fontId="2" fillId="0" borderId="0" xfId="0" applyNumberFormat="1" applyFont="1" applyAlignment="1">
      <alignment horizontal="right"/>
    </xf>
    <xf numFmtId="174" fontId="2" fillId="0" borderId="30" xfId="0" applyNumberFormat="1" applyFont="1" applyBorder="1"/>
    <xf numFmtId="174" fontId="11" fillId="0" borderId="30" xfId="0" applyNumberFormat="1" applyFont="1" applyBorder="1" applyAlignment="1">
      <alignment horizontal="left"/>
    </xf>
    <xf numFmtId="174" fontId="14" fillId="0" borderId="30" xfId="0" applyNumberFormat="1" applyFont="1" applyBorder="1" applyAlignment="1">
      <alignment horizontal="left"/>
    </xf>
    <xf numFmtId="174" fontId="15" fillId="0" borderId="30" xfId="0" applyNumberFormat="1" applyFont="1" applyBorder="1" applyAlignment="1">
      <alignment horizontal="left"/>
    </xf>
    <xf numFmtId="174" fontId="2" fillId="0" borderId="31" xfId="0" applyNumberFormat="1" applyFont="1" applyBorder="1" applyAlignment="1">
      <alignment horizontal="left"/>
    </xf>
    <xf numFmtId="174" fontId="11" fillId="0" borderId="1" xfId="0" applyNumberFormat="1" applyFont="1" applyBorder="1" applyAlignment="1">
      <alignment horizontal="left"/>
    </xf>
    <xf numFmtId="174" fontId="2" fillId="0" borderId="1" xfId="0" applyNumberFormat="1" applyFont="1" applyBorder="1" applyAlignment="1">
      <alignment horizontal="left"/>
    </xf>
    <xf numFmtId="174" fontId="11" fillId="0" borderId="32" xfId="0" applyNumberFormat="1" applyFont="1" applyBorder="1" applyAlignment="1">
      <alignment horizontal="left"/>
    </xf>
    <xf numFmtId="174" fontId="24" fillId="0" borderId="0" xfId="0" applyNumberFormat="1" applyFont="1" applyAlignment="1">
      <alignment horizontal="left"/>
    </xf>
    <xf numFmtId="174" fontId="11" fillId="0" borderId="26" xfId="0" applyNumberFormat="1" applyFont="1" applyBorder="1"/>
    <xf numFmtId="174" fontId="2" fillId="0" borderId="27" xfId="0" applyNumberFormat="1" applyFont="1" applyBorder="1" applyAlignment="1">
      <alignment horizontal="left"/>
    </xf>
    <xf numFmtId="174" fontId="2" fillId="0" borderId="29" xfId="0" applyNumberFormat="1" applyFont="1" applyBorder="1"/>
    <xf numFmtId="174" fontId="23" fillId="0" borderId="30" xfId="0" applyNumberFormat="1" applyFont="1" applyBorder="1"/>
    <xf numFmtId="174" fontId="2" fillId="0" borderId="31" xfId="0" applyNumberFormat="1" applyFont="1" applyBorder="1"/>
    <xf numFmtId="174" fontId="2" fillId="0" borderId="1" xfId="0" applyNumberFormat="1" applyFont="1" applyBorder="1"/>
    <xf numFmtId="174" fontId="11" fillId="0" borderId="32" xfId="0" applyNumberFormat="1" applyFont="1" applyBorder="1"/>
    <xf numFmtId="174" fontId="3" fillId="0" borderId="0" xfId="0" applyNumberFormat="1" applyFont="1" applyAlignment="1">
      <alignment horizontal="right"/>
    </xf>
    <xf numFmtId="175" fontId="3" fillId="0" borderId="2" xfId="0" applyNumberFormat="1" applyFont="1" applyBorder="1" applyAlignment="1">
      <alignment horizontal="center" wrapText="1"/>
    </xf>
    <xf numFmtId="175" fontId="3" fillId="0" borderId="0" xfId="0" applyNumberFormat="1" applyFont="1" applyAlignment="1">
      <alignment horizontal="center" wrapText="1"/>
    </xf>
    <xf numFmtId="10" fontId="18" fillId="0" borderId="1" xfId="0" applyNumberFormat="1" applyFont="1" applyBorder="1"/>
    <xf numFmtId="10" fontId="18" fillId="0" borderId="0" xfId="18" applyNumberFormat="1" applyFont="1" applyAlignment="1">
      <alignment horizontal="left"/>
    </xf>
    <xf numFmtId="175" fontId="11" fillId="0" borderId="0" xfId="18" applyNumberFormat="1" applyFont="1" applyAlignment="1">
      <alignment horizontal="left"/>
    </xf>
    <xf numFmtId="3" fontId="11" fillId="0" borderId="0" xfId="0" applyNumberFormat="1" applyFont="1" applyAlignment="1">
      <alignment wrapText="1"/>
    </xf>
    <xf numFmtId="174" fontId="27" fillId="0" borderId="0" xfId="0" applyNumberFormat="1" applyFont="1"/>
    <xf numFmtId="0" fontId="28" fillId="0" borderId="0" xfId="0" applyFont="1" applyAlignment="1">
      <alignment horizontal="left" vertical="center" indent="5"/>
    </xf>
    <xf numFmtId="174" fontId="18" fillId="0" borderId="0" xfId="0" applyNumberFormat="1" applyFont="1" applyAlignment="1">
      <alignment horizontal="left" vertical="top"/>
    </xf>
    <xf numFmtId="175" fontId="11" fillId="0" borderId="0" xfId="18" applyNumberFormat="1" applyFont="1"/>
    <xf numFmtId="10" fontId="18" fillId="0" borderId="0" xfId="0" applyNumberFormat="1" applyFont="1"/>
    <xf numFmtId="10" fontId="11" fillId="0" borderId="0" xfId="18" applyNumberFormat="1" applyFont="1" applyAlignment="1">
      <alignment horizontal="left"/>
    </xf>
    <xf numFmtId="174" fontId="18" fillId="3" borderId="0" xfId="0" applyNumberFormat="1" applyFont="1" applyFill="1" applyAlignment="1">
      <alignment horizontal="right"/>
    </xf>
    <xf numFmtId="174" fontId="18" fillId="3" borderId="0" xfId="0" applyNumberFormat="1" applyFont="1" applyFill="1"/>
    <xf numFmtId="0" fontId="12" fillId="3" borderId="0" xfId="0" applyFont="1" applyFill="1"/>
    <xf numFmtId="0" fontId="11" fillId="3" borderId="1" xfId="0" applyFont="1" applyFill="1" applyBorder="1" applyAlignment="1">
      <alignment horizontal="right" vertical="top" wrapText="1"/>
    </xf>
    <xf numFmtId="3" fontId="12" fillId="3" borderId="1" xfId="0" applyNumberFormat="1" applyFont="1" applyFill="1" applyBorder="1"/>
    <xf numFmtId="0" fontId="11" fillId="3" borderId="0" xfId="0" applyFont="1" applyFill="1" applyAlignment="1">
      <alignment horizontal="right" vertical="top" wrapText="1"/>
    </xf>
    <xf numFmtId="3" fontId="12" fillId="3" borderId="0" xfId="0" applyNumberFormat="1" applyFont="1" applyFill="1"/>
    <xf numFmtId="3" fontId="12" fillId="3" borderId="4" xfId="0" applyNumberFormat="1" applyFont="1" applyFill="1" applyBorder="1"/>
    <xf numFmtId="0" fontId="11" fillId="0" borderId="1" xfId="0" applyFont="1" applyBorder="1" applyAlignment="1">
      <alignment horizontal="center" vertical="top" wrapText="1"/>
    </xf>
    <xf numFmtId="0" fontId="11" fillId="0" borderId="10" xfId="0" applyFont="1" applyBorder="1" applyAlignment="1">
      <alignment horizontal="center" vertical="top" wrapText="1"/>
    </xf>
    <xf numFmtId="0" fontId="11" fillId="0" borderId="11" xfId="0" applyFont="1" applyBorder="1" applyAlignment="1">
      <alignment horizontal="center" vertical="top" wrapText="1"/>
    </xf>
    <xf numFmtId="0" fontId="11" fillId="0" borderId="12" xfId="0" applyFont="1" applyBorder="1" applyAlignment="1">
      <alignment horizontal="center" vertical="top" wrapText="1"/>
    </xf>
    <xf numFmtId="0" fontId="11" fillId="0" borderId="13" xfId="0" applyFont="1" applyBorder="1" applyAlignment="1">
      <alignment horizontal="center" vertical="top" wrapText="1"/>
    </xf>
    <xf numFmtId="0" fontId="11" fillId="0" borderId="14" xfId="0" applyFont="1" applyBorder="1" applyAlignment="1">
      <alignment horizontal="center" vertical="top" wrapText="1"/>
    </xf>
    <xf numFmtId="0" fontId="11" fillId="0" borderId="15" xfId="0" applyFont="1" applyBorder="1" applyAlignment="1">
      <alignment horizontal="center" vertical="top" wrapText="1"/>
    </xf>
    <xf numFmtId="3" fontId="1" fillId="0" borderId="0" xfId="0" applyNumberFormat="1" applyFont="1"/>
  </cellXfs>
  <cellStyles count="19">
    <cellStyle name="Inndráttur 0 ..." xfId="2" xr:uid="{00000000-0005-0000-0000-000000000000}"/>
    <cellStyle name="Inndráttur 3" xfId="3" xr:uid="{00000000-0005-0000-0000-000001000000}"/>
    <cellStyle name="Inndráttur 3 ..." xfId="4" xr:uid="{00000000-0005-0000-0000-000002000000}"/>
    <cellStyle name="Inndráttur 6" xfId="5" xr:uid="{00000000-0005-0000-0000-000003000000}"/>
    <cellStyle name="Inndráttur 6 ..." xfId="6" xr:uid="{00000000-0005-0000-0000-000004000000}"/>
    <cellStyle name="Inndráttur 9" xfId="7" xr:uid="{00000000-0005-0000-0000-000005000000}"/>
    <cellStyle name="Inndráttur 9 ..." xfId="8" xr:uid="{00000000-0005-0000-0000-000006000000}"/>
    <cellStyle name="Krónur" xfId="9" xr:uid="{00000000-0005-0000-0000-000007000000}"/>
    <cellStyle name="Millifyrirsögn" xfId="10" xr:uid="{00000000-0005-0000-0000-000008000000}"/>
    <cellStyle name="Normal" xfId="0" builtinId="0"/>
    <cellStyle name="Normal 2" xfId="1" xr:uid="{00000000-0005-0000-0000-00000A000000}"/>
    <cellStyle name="Per cent" xfId="18" builtinId="5"/>
    <cellStyle name="Samtala" xfId="11" xr:uid="{00000000-0005-0000-0000-00000C000000}"/>
    <cellStyle name="Samtala - lokaniðurst." xfId="12" xr:uid="{00000000-0005-0000-0000-00000D000000}"/>
    <cellStyle name="Samtala - undirstr" xfId="13" xr:uid="{00000000-0005-0000-0000-00000E000000}"/>
    <cellStyle name="Samtala - yfirstr." xfId="14" xr:uid="{00000000-0005-0000-0000-00000F000000}"/>
    <cellStyle name="Tölur" xfId="15" xr:uid="{00000000-0005-0000-0000-000010000000}"/>
    <cellStyle name="Yfirskrift" xfId="16" xr:uid="{00000000-0005-0000-0000-000011000000}"/>
    <cellStyle name="Yfirskrift - millistærð" xfId="17" xr:uid="{00000000-0005-0000-0000-000012000000}"/>
  </cellStyles>
  <dxfs count="0"/>
  <tableStyles count="0" defaultTableStyle="TableStyleMedium9" defaultPivotStyle="PivotStyleLight16"/>
  <colors>
    <mruColors>
      <color rgb="FFFFFFCC"/>
      <color rgb="FFFF66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19050</xdr:colOff>
      <xdr:row>25</xdr:row>
      <xdr:rowOff>9525</xdr:rowOff>
    </xdr:from>
    <xdr:to>
      <xdr:col>5</xdr:col>
      <xdr:colOff>76200</xdr:colOff>
      <xdr:row>27</xdr:row>
      <xdr:rowOff>180975</xdr:rowOff>
    </xdr:to>
    <xdr:sp macro="" textlink="">
      <xdr:nvSpPr>
        <xdr:cNvPr id="2" name="Right Brace 1">
          <a:extLst>
            <a:ext uri="{FF2B5EF4-FFF2-40B4-BE49-F238E27FC236}">
              <a16:creationId xmlns:a16="http://schemas.microsoft.com/office/drawing/2014/main" id="{00000000-0008-0000-0000-000002000000}"/>
            </a:ext>
          </a:extLst>
        </xdr:cNvPr>
        <xdr:cNvSpPr/>
      </xdr:nvSpPr>
      <xdr:spPr>
        <a:xfrm>
          <a:off x="4448175" y="5876925"/>
          <a:ext cx="57150" cy="571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is-I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xdr:colOff>
      <xdr:row>41</xdr:row>
      <xdr:rowOff>104775</xdr:rowOff>
    </xdr:from>
    <xdr:to>
      <xdr:col>10</xdr:col>
      <xdr:colOff>276225</xdr:colOff>
      <xdr:row>51</xdr:row>
      <xdr:rowOff>38100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0500" y="9163050"/>
          <a:ext cx="6067425" cy="188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200" b="0">
              <a:solidFill>
                <a:schemeClr val="dk1"/>
              </a:solidFill>
              <a:effectLst/>
              <a:latin typeface="Arial" panose="020B0604020202020204" pitchFamily="34" charset="0"/>
              <a:ea typeface="+mn-ea"/>
              <a:cs typeface="Arial" panose="020B0604020202020204" pitchFamily="34" charset="0"/>
            </a:rPr>
            <a:t>Other things being equal, this would indicate a company sells its product at a lower price.  The lower the price, the more quickly goods should sell.  “Other things” are not equal in this problem.  Beach</a:t>
          </a:r>
          <a:r>
            <a:rPr lang="en-US" sz="1200" b="0" baseline="0">
              <a:solidFill>
                <a:schemeClr val="dk1"/>
              </a:solidFill>
              <a:effectLst/>
              <a:latin typeface="Arial" panose="020B0604020202020204" pitchFamily="34" charset="0"/>
              <a:ea typeface="+mn-ea"/>
              <a:cs typeface="Arial" panose="020B0604020202020204" pitchFamily="34" charset="0"/>
            </a:rPr>
            <a:t> Sweets </a:t>
          </a:r>
          <a:r>
            <a:rPr lang="en-US" sz="1200" b="0">
              <a:solidFill>
                <a:schemeClr val="dk1"/>
              </a:solidFill>
              <a:effectLst/>
              <a:latin typeface="Arial" panose="020B0604020202020204" pitchFamily="34" charset="0"/>
              <a:ea typeface="+mn-ea"/>
              <a:cs typeface="Arial" panose="020B0604020202020204" pitchFamily="34" charset="0"/>
            </a:rPr>
            <a:t>is using LIFO while Boardwalk Taffy is using FIFO.  Assuming prices are rising, LIFO causes the gross margin percentage to be lower, due to the higher cost of goods sold.  LIFO also causes ending inventory to appear to be lower.  The higher cost of goods sold and the lower ending inventory resulting from LIFO both cause the inventory turnover ratio to be higher than if FIFO is being used.  However, neither the lower gross margin percentage nor the higher inventory turnover ratio that results from using LIFO have any effect on cash flows, except for the related income tax effects.</a:t>
          </a:r>
          <a:endParaRPr lang="is-IS" sz="1200" b="0">
            <a:solidFill>
              <a:schemeClr val="dk1"/>
            </a:solidFill>
            <a:effectLst/>
            <a:latin typeface="Arial" panose="020B0604020202020204" pitchFamily="34" charset="0"/>
            <a:ea typeface="+mn-ea"/>
            <a:cs typeface="Arial" panose="020B0604020202020204" pitchFamily="34" charset="0"/>
          </a:endParaRPr>
        </a:p>
        <a:p>
          <a:endParaRPr lang="is-I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pageSetUpPr fitToPage="1"/>
  </sheetPr>
  <dimension ref="A1:G34"/>
  <sheetViews>
    <sheetView zoomScale="125" zoomScaleNormal="150" workbookViewId="0">
      <selection activeCell="F6" sqref="F6"/>
    </sheetView>
  </sheetViews>
  <sheetFormatPr baseColWidth="10" defaultColWidth="9.1640625" defaultRowHeight="16"/>
  <cols>
    <col min="1" max="1" width="12.5" style="1" customWidth="1"/>
    <col min="2" max="2" width="31.5" style="1" customWidth="1"/>
    <col min="3" max="4" width="9.5" style="1" customWidth="1"/>
    <col min="5" max="5" width="10.83203125" style="96" bestFit="1" customWidth="1"/>
    <col min="6" max="6" width="9.33203125" style="1" customWidth="1"/>
    <col min="7" max="16384" width="9.1640625" style="1"/>
  </cols>
  <sheetData>
    <row r="1" spans="1:5">
      <c r="A1" s="73"/>
      <c r="B1" s="2"/>
    </row>
    <row r="2" spans="1:5">
      <c r="A2" s="73"/>
      <c r="B2" s="2"/>
    </row>
    <row r="3" spans="1:5">
      <c r="A3" s="97" t="s">
        <v>0</v>
      </c>
    </row>
    <row r="4" spans="1:5" ht="17.25" customHeight="1">
      <c r="A4" s="164" t="s">
        <v>98</v>
      </c>
      <c r="B4" s="164"/>
      <c r="C4" s="164"/>
      <c r="D4" s="164"/>
    </row>
    <row r="5" spans="1:5" ht="17">
      <c r="A5" s="5" t="s">
        <v>61</v>
      </c>
      <c r="B5" s="5" t="s">
        <v>62</v>
      </c>
      <c r="C5" s="5" t="s">
        <v>3</v>
      </c>
      <c r="D5" s="5" t="s">
        <v>4</v>
      </c>
    </row>
    <row r="6" spans="1:5" ht="17">
      <c r="A6" s="98">
        <v>42370</v>
      </c>
      <c r="B6" s="99" t="s">
        <v>100</v>
      </c>
      <c r="C6" s="100">
        <f>200*12</f>
        <v>2400</v>
      </c>
      <c r="D6" s="100"/>
      <c r="E6" s="171" t="s">
        <v>103</v>
      </c>
    </row>
    <row r="7" spans="1:5" ht="17">
      <c r="A7" s="98"/>
      <c r="B7" s="99" t="s">
        <v>101</v>
      </c>
      <c r="C7" s="100"/>
      <c r="D7" s="100">
        <f>200*12</f>
        <v>2400</v>
      </c>
    </row>
    <row r="8" spans="1:5" ht="17">
      <c r="A8" s="98">
        <v>42461</v>
      </c>
      <c r="B8" s="99" t="s">
        <v>101</v>
      </c>
      <c r="C8" s="100">
        <f>150*20</f>
        <v>3000</v>
      </c>
      <c r="D8" s="100"/>
      <c r="E8" s="96" t="s">
        <v>104</v>
      </c>
    </row>
    <row r="9" spans="1:5" ht="17">
      <c r="A9" s="98"/>
      <c r="B9" s="99" t="s">
        <v>102</v>
      </c>
      <c r="C9" s="100"/>
      <c r="D9" s="100">
        <f>150*20</f>
        <v>3000</v>
      </c>
    </row>
    <row r="10" spans="1:5" ht="17">
      <c r="A10" s="101"/>
      <c r="B10" s="99" t="s">
        <v>55</v>
      </c>
      <c r="C10" s="100">
        <f>150*10</f>
        <v>1500</v>
      </c>
      <c r="D10" s="100"/>
      <c r="E10" s="96" t="s">
        <v>105</v>
      </c>
    </row>
    <row r="11" spans="1:5" ht="17">
      <c r="A11" s="99"/>
      <c r="B11" s="99" t="s">
        <v>100</v>
      </c>
      <c r="C11" s="100"/>
      <c r="D11" s="100">
        <v>1500</v>
      </c>
    </row>
    <row r="12" spans="1:5" ht="17">
      <c r="A12" s="98">
        <v>42583</v>
      </c>
      <c r="B12" s="99" t="s">
        <v>100</v>
      </c>
      <c r="C12" s="100">
        <f>300*15</f>
        <v>4500</v>
      </c>
      <c r="D12" s="100"/>
      <c r="E12" s="96" t="s">
        <v>106</v>
      </c>
    </row>
    <row r="13" spans="1:5" ht="17">
      <c r="A13" s="98"/>
      <c r="B13" s="99" t="s">
        <v>101</v>
      </c>
      <c r="C13" s="100"/>
      <c r="D13" s="100">
        <f>300*15</f>
        <v>4500</v>
      </c>
    </row>
    <row r="14" spans="1:5" ht="17">
      <c r="A14" s="98">
        <v>42705</v>
      </c>
      <c r="B14" s="99" t="s">
        <v>101</v>
      </c>
      <c r="C14" s="100">
        <f>450*25</f>
        <v>11250</v>
      </c>
      <c r="D14" s="100"/>
      <c r="E14" s="96" t="s">
        <v>107</v>
      </c>
    </row>
    <row r="15" spans="1:5" ht="17">
      <c r="A15" s="98"/>
      <c r="B15" s="99" t="s">
        <v>102</v>
      </c>
      <c r="C15" s="100"/>
      <c r="D15" s="100">
        <f>450*25</f>
        <v>11250</v>
      </c>
    </row>
    <row r="16" spans="1:5" ht="17">
      <c r="A16" s="98"/>
      <c r="B16" s="99" t="s">
        <v>55</v>
      </c>
      <c r="C16" s="100">
        <v>6000</v>
      </c>
      <c r="D16" s="100"/>
    </row>
    <row r="17" spans="1:7" ht="17">
      <c r="A17" s="98"/>
      <c r="B17" s="99" t="s">
        <v>100</v>
      </c>
      <c r="C17" s="100"/>
      <c r="D17" s="100">
        <v>6000</v>
      </c>
      <c r="E17" s="96" t="s">
        <v>108</v>
      </c>
    </row>
    <row r="18" spans="1:7" ht="15.75" customHeight="1">
      <c r="A18" s="97"/>
      <c r="B18" s="7"/>
      <c r="C18" s="110">
        <f>SUM(C6:C17)</f>
        <v>28650</v>
      </c>
      <c r="D18" s="110">
        <f>SUM(D6:D17)</f>
        <v>28650</v>
      </c>
      <c r="E18" s="99"/>
      <c r="F18" s="99"/>
    </row>
    <row r="19" spans="1:7">
      <c r="A19" s="99"/>
      <c r="B19" s="99"/>
      <c r="C19" s="100"/>
      <c r="D19" s="100"/>
    </row>
    <row r="20" spans="1:7" ht="15.75" customHeight="1">
      <c r="A20" s="99"/>
      <c r="B20" s="99"/>
      <c r="E20" s="1"/>
    </row>
    <row r="21" spans="1:7" ht="15.75" customHeight="1">
      <c r="A21" s="97"/>
      <c r="B21" s="7"/>
      <c r="C21" s="6" t="s">
        <v>76</v>
      </c>
      <c r="D21" s="6" t="s">
        <v>77</v>
      </c>
      <c r="E21" s="102" t="s">
        <v>78</v>
      </c>
      <c r="F21" s="99"/>
    </row>
    <row r="22" spans="1:7" ht="17">
      <c r="A22" s="99"/>
      <c r="B22" s="7" t="s">
        <v>79</v>
      </c>
      <c r="C22" s="99">
        <v>180</v>
      </c>
      <c r="D22" s="7">
        <v>10</v>
      </c>
      <c r="E22" s="103">
        <f t="shared" ref="E22:E28" si="0">C22*D22</f>
        <v>1800</v>
      </c>
      <c r="F22" s="7"/>
    </row>
    <row r="23" spans="1:7" ht="17">
      <c r="A23" s="99"/>
      <c r="B23" s="7" t="s">
        <v>80</v>
      </c>
      <c r="C23" s="99">
        <v>200</v>
      </c>
      <c r="D23" s="7">
        <v>12</v>
      </c>
      <c r="E23" s="103">
        <f t="shared" si="0"/>
        <v>2400</v>
      </c>
      <c r="F23" s="7"/>
    </row>
    <row r="24" spans="1:7" ht="17">
      <c r="A24" s="99"/>
      <c r="B24" s="7" t="s">
        <v>81</v>
      </c>
      <c r="C24" s="99">
        <v>-150</v>
      </c>
      <c r="D24" s="7">
        <v>10</v>
      </c>
      <c r="E24" s="103">
        <f t="shared" si="0"/>
        <v>-1500</v>
      </c>
      <c r="F24" s="104" t="s">
        <v>82</v>
      </c>
    </row>
    <row r="25" spans="1:7" ht="17">
      <c r="A25" s="99"/>
      <c r="B25" s="7" t="s">
        <v>83</v>
      </c>
      <c r="C25" s="99">
        <v>300</v>
      </c>
      <c r="D25" s="7">
        <v>15</v>
      </c>
      <c r="E25" s="103">
        <f t="shared" si="0"/>
        <v>4500</v>
      </c>
      <c r="F25" s="7"/>
    </row>
    <row r="26" spans="1:7" ht="17">
      <c r="A26" s="99"/>
      <c r="B26" s="7" t="s">
        <v>145</v>
      </c>
      <c r="C26" s="105">
        <v>30</v>
      </c>
      <c r="D26" s="106">
        <v>10</v>
      </c>
      <c r="E26" s="107">
        <f t="shared" si="0"/>
        <v>300</v>
      </c>
      <c r="F26" s="7"/>
    </row>
    <row r="27" spans="1:7">
      <c r="A27" s="99"/>
      <c r="B27" s="99"/>
      <c r="C27" s="105">
        <v>200</v>
      </c>
      <c r="D27" s="105">
        <v>12</v>
      </c>
      <c r="E27" s="107">
        <f t="shared" si="0"/>
        <v>2400</v>
      </c>
      <c r="F27" s="103">
        <f>-SUM(E26:E28)</f>
        <v>-6000</v>
      </c>
      <c r="G27" s="1" t="s">
        <v>84</v>
      </c>
    </row>
    <row r="28" spans="1:7">
      <c r="A28" s="99"/>
      <c r="B28" s="99"/>
      <c r="C28" s="105">
        <v>220</v>
      </c>
      <c r="D28" s="105">
        <v>15</v>
      </c>
      <c r="E28" s="107">
        <f t="shared" si="0"/>
        <v>3300</v>
      </c>
    </row>
    <row r="29" spans="1:7">
      <c r="A29" s="99"/>
      <c r="B29" s="99"/>
      <c r="C29" s="99"/>
      <c r="D29" s="99"/>
    </row>
    <row r="30" spans="1:7" ht="17">
      <c r="A30" s="97" t="s">
        <v>1</v>
      </c>
      <c r="B30" s="7" t="s">
        <v>85</v>
      </c>
      <c r="C30" s="100">
        <f>E22</f>
        <v>1800</v>
      </c>
      <c r="D30" s="99"/>
      <c r="E30" s="99"/>
      <c r="F30" s="99"/>
    </row>
    <row r="31" spans="1:7" ht="17">
      <c r="A31" s="2"/>
      <c r="B31" s="7" t="s">
        <v>70</v>
      </c>
      <c r="C31" s="100">
        <f>E23+E25</f>
        <v>6900</v>
      </c>
      <c r="D31" s="99"/>
      <c r="E31" s="99"/>
      <c r="F31" s="99"/>
    </row>
    <row r="32" spans="1:7" ht="17">
      <c r="A32" s="2"/>
      <c r="B32" s="7" t="s">
        <v>86</v>
      </c>
      <c r="C32" s="100">
        <f>E24+F27</f>
        <v>-7500</v>
      </c>
      <c r="D32" s="99"/>
      <c r="E32" s="99"/>
      <c r="F32" s="99"/>
    </row>
    <row r="33" spans="1:6" ht="18" thickBot="1">
      <c r="A33" s="2"/>
      <c r="B33" s="108" t="s">
        <v>87</v>
      </c>
      <c r="C33" s="109">
        <f>SUM(C30:C32)</f>
        <v>1200</v>
      </c>
      <c r="D33" s="99"/>
      <c r="E33" s="99"/>
      <c r="F33" s="99"/>
    </row>
    <row r="34" spans="1:6" ht="17" thickTop="1"/>
  </sheetData>
  <mergeCells count="1">
    <mergeCell ref="A4:D4"/>
  </mergeCells>
  <pageMargins left="0.39370078740157483" right="0.35433070866141736" top="0.47244094488188981" bottom="0.74803149606299213" header="0.31496062992125984" footer="0.31496062992125984"/>
  <pageSetup paperSize="9" scale="8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79998168889431442"/>
  </sheetPr>
  <dimension ref="A1:G30"/>
  <sheetViews>
    <sheetView topLeftCell="A12" zoomScale="142" workbookViewId="0">
      <selection activeCell="E23" sqref="E23"/>
    </sheetView>
  </sheetViews>
  <sheetFormatPr baseColWidth="10" defaultColWidth="9.1640625" defaultRowHeight="16"/>
  <cols>
    <col min="1" max="1" width="10.5" style="1" customWidth="1"/>
    <col min="2" max="2" width="8.1640625" style="1" customWidth="1"/>
    <col min="3" max="4" width="8.6640625" style="1" customWidth="1"/>
    <col min="5" max="6" width="10.33203125" style="1" customWidth="1"/>
    <col min="7" max="7" width="14.1640625" style="1" bestFit="1" customWidth="1"/>
    <col min="8" max="16384" width="9.1640625" style="1"/>
  </cols>
  <sheetData>
    <row r="1" spans="1:7" s="97" customFormat="1"/>
    <row r="2" spans="1:7" s="97" customFormat="1"/>
    <row r="3" spans="1:7" ht="17">
      <c r="A3" s="16" t="s">
        <v>0</v>
      </c>
      <c r="B3" s="17"/>
      <c r="C3" s="17"/>
      <c r="D3" s="17"/>
      <c r="E3" s="17"/>
      <c r="F3" s="17"/>
      <c r="G3" s="17"/>
    </row>
    <row r="4" spans="1:7" ht="17">
      <c r="A4" s="5" t="s">
        <v>0</v>
      </c>
      <c r="B4" s="5" t="s">
        <v>21</v>
      </c>
      <c r="C4" s="5" t="s">
        <v>22</v>
      </c>
      <c r="D4" s="5" t="s">
        <v>23</v>
      </c>
      <c r="E4" s="5" t="s">
        <v>24</v>
      </c>
      <c r="F4" s="5" t="s">
        <v>25</v>
      </c>
      <c r="G4" s="5" t="s">
        <v>26</v>
      </c>
    </row>
    <row r="5" spans="1:7" ht="51">
      <c r="A5" s="18" t="s">
        <v>14</v>
      </c>
      <c r="B5" s="18" t="s">
        <v>15</v>
      </c>
      <c r="C5" s="18" t="s">
        <v>16</v>
      </c>
      <c r="D5" s="18" t="s">
        <v>17</v>
      </c>
      <c r="E5" s="18" t="s">
        <v>18</v>
      </c>
      <c r="F5" s="18" t="s">
        <v>19</v>
      </c>
      <c r="G5" s="18" t="s">
        <v>20</v>
      </c>
    </row>
    <row r="6" spans="1:7" ht="17">
      <c r="A6" s="19"/>
      <c r="B6" s="19"/>
      <c r="C6" s="19"/>
      <c r="D6" s="19"/>
      <c r="E6" s="20" t="s">
        <v>11</v>
      </c>
      <c r="F6" s="20" t="s">
        <v>12</v>
      </c>
      <c r="G6" s="20" t="s">
        <v>27</v>
      </c>
    </row>
    <row r="7" spans="1:7" ht="17">
      <c r="A7" s="21" t="s">
        <v>95</v>
      </c>
      <c r="B7" s="7">
        <v>200</v>
      </c>
      <c r="C7" s="21">
        <v>10</v>
      </c>
      <c r="D7" s="21">
        <v>8</v>
      </c>
      <c r="E7" s="7">
        <f>B7*C7</f>
        <v>2000</v>
      </c>
      <c r="F7" s="7">
        <f t="shared" ref="F7:F10" si="0">B7*D7</f>
        <v>1600</v>
      </c>
      <c r="G7" s="7">
        <f t="shared" ref="G7:G10" si="1">MIN(E7:F7)</f>
        <v>1600</v>
      </c>
    </row>
    <row r="8" spans="1:7" ht="17">
      <c r="A8" s="21" t="s">
        <v>96</v>
      </c>
      <c r="B8" s="7">
        <v>100</v>
      </c>
      <c r="C8" s="21">
        <v>12</v>
      </c>
      <c r="D8" s="21">
        <v>10</v>
      </c>
      <c r="E8" s="7">
        <f t="shared" ref="E7:E10" si="2">B8*C8</f>
        <v>1200</v>
      </c>
      <c r="F8" s="7">
        <f t="shared" si="0"/>
        <v>1000</v>
      </c>
      <c r="G8" s="7">
        <f t="shared" si="1"/>
        <v>1000</v>
      </c>
    </row>
    <row r="9" spans="1:7" ht="17">
      <c r="A9" s="21" t="s">
        <v>97</v>
      </c>
      <c r="B9" s="7">
        <v>40</v>
      </c>
      <c r="C9" s="21">
        <v>8</v>
      </c>
      <c r="D9" s="21">
        <v>9</v>
      </c>
      <c r="E9" s="7">
        <f t="shared" si="2"/>
        <v>320</v>
      </c>
      <c r="F9" s="7">
        <f t="shared" si="0"/>
        <v>360</v>
      </c>
      <c r="G9" s="7">
        <f t="shared" si="1"/>
        <v>320</v>
      </c>
    </row>
    <row r="10" spans="1:7" ht="17">
      <c r="A10" s="21" t="s">
        <v>13</v>
      </c>
      <c r="B10" s="7">
        <v>30</v>
      </c>
      <c r="C10" s="21">
        <v>5</v>
      </c>
      <c r="D10" s="21">
        <v>10</v>
      </c>
      <c r="E10" s="6">
        <f t="shared" si="2"/>
        <v>150</v>
      </c>
      <c r="F10" s="6">
        <f t="shared" si="0"/>
        <v>300</v>
      </c>
      <c r="G10" s="6">
        <f t="shared" si="1"/>
        <v>150</v>
      </c>
    </row>
    <row r="11" spans="1:7">
      <c r="A11" s="21"/>
      <c r="B11" s="22"/>
      <c r="C11" s="22"/>
      <c r="D11" s="22"/>
      <c r="E11" s="23">
        <f t="shared" ref="E11:G11" si="3">SUM(E7:E10)</f>
        <v>3670</v>
      </c>
      <c r="F11" s="23">
        <f t="shared" si="3"/>
        <v>3260</v>
      </c>
      <c r="G11" s="23">
        <f t="shared" si="3"/>
        <v>3070</v>
      </c>
    </row>
    <row r="12" spans="1:7">
      <c r="A12" s="2"/>
    </row>
    <row r="13" spans="1:7">
      <c r="A13" s="4"/>
      <c r="B13" s="4" t="s">
        <v>28</v>
      </c>
      <c r="C13" s="10" t="s">
        <v>109</v>
      </c>
    </row>
    <row r="14" spans="1:7">
      <c r="A14" s="4"/>
      <c r="B14" s="4" t="s">
        <v>29</v>
      </c>
      <c r="C14" s="10" t="s">
        <v>110</v>
      </c>
    </row>
    <row r="15" spans="1:7">
      <c r="A15" s="4"/>
      <c r="B15" s="4"/>
      <c r="C15" s="8" t="s">
        <v>111</v>
      </c>
    </row>
    <row r="16" spans="1:7">
      <c r="A16" s="4"/>
      <c r="B16" s="8"/>
    </row>
    <row r="17" spans="1:6">
      <c r="A17" s="2"/>
    </row>
    <row r="18" spans="1:6" ht="17">
      <c r="A18" s="25" t="s">
        <v>1</v>
      </c>
      <c r="B18" s="28" t="s">
        <v>31</v>
      </c>
      <c r="C18" s="17"/>
      <c r="D18" s="17"/>
      <c r="E18" s="17"/>
      <c r="F18" s="17"/>
    </row>
    <row r="19" spans="1:6" ht="15.75" customHeight="1">
      <c r="A19" s="24"/>
      <c r="B19" s="28" t="s">
        <v>30</v>
      </c>
      <c r="C19" s="28"/>
      <c r="D19" s="28"/>
      <c r="E19" s="26" t="s">
        <v>3</v>
      </c>
      <c r="F19" s="26" t="s">
        <v>4</v>
      </c>
    </row>
    <row r="20" spans="1:6">
      <c r="A20" s="4" t="s">
        <v>28</v>
      </c>
      <c r="B20" s="9" t="s">
        <v>112</v>
      </c>
      <c r="E20" s="149">
        <f>E11-G11</f>
        <v>600</v>
      </c>
      <c r="F20" s="27"/>
    </row>
    <row r="21" spans="1:6">
      <c r="A21" s="27"/>
      <c r="B21" s="10" t="s">
        <v>100</v>
      </c>
      <c r="E21" s="27"/>
      <c r="F21" s="149">
        <f>E20</f>
        <v>600</v>
      </c>
    </row>
    <row r="22" spans="1:6">
      <c r="A22" s="27"/>
      <c r="B22" s="27"/>
      <c r="E22" s="27"/>
      <c r="F22" s="27"/>
    </row>
    <row r="23" spans="1:6">
      <c r="A23" s="4" t="s">
        <v>29</v>
      </c>
      <c r="B23" s="10" t="s">
        <v>113</v>
      </c>
      <c r="E23" s="149">
        <f>E11-F11</f>
        <v>410</v>
      </c>
      <c r="F23" s="27"/>
    </row>
    <row r="24" spans="1:6">
      <c r="A24" s="27"/>
      <c r="B24" s="10" t="s">
        <v>100</v>
      </c>
      <c r="E24" s="27"/>
      <c r="F24" s="149">
        <f>E23</f>
        <v>410</v>
      </c>
    </row>
    <row r="25" spans="1:6">
      <c r="A25" s="27"/>
      <c r="B25" s="27"/>
      <c r="E25" s="27"/>
      <c r="F25" s="27"/>
    </row>
    <row r="26" spans="1:6">
      <c r="B26" s="9" t="s">
        <v>114</v>
      </c>
    </row>
    <row r="27" spans="1:6">
      <c r="B27" s="9" t="s">
        <v>115</v>
      </c>
    </row>
    <row r="28" spans="1:6">
      <c r="A28" s="2"/>
    </row>
    <row r="29" spans="1:6">
      <c r="A29" s="2"/>
    </row>
    <row r="30" spans="1:6">
      <c r="A30" s="2"/>
    </row>
  </sheetData>
  <pageMargins left="0.56000000000000005" right="0.34"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79998168889431442"/>
  </sheetPr>
  <dimension ref="A1:J43"/>
  <sheetViews>
    <sheetView topLeftCell="A18" zoomScale="134" zoomScaleNormal="100" workbookViewId="0">
      <selection activeCell="D36" sqref="D36"/>
    </sheetView>
  </sheetViews>
  <sheetFormatPr baseColWidth="10" defaultColWidth="9.1640625" defaultRowHeight="16"/>
  <cols>
    <col min="1" max="1" width="4" style="32" customWidth="1"/>
    <col min="2" max="2" width="39" style="12" bestFit="1" customWidth="1"/>
    <col min="3" max="3" width="2" style="12" bestFit="1" customWidth="1"/>
    <col min="4" max="4" width="12.5" style="12" customWidth="1"/>
    <col min="5" max="5" width="12.83203125" style="12" bestFit="1" customWidth="1"/>
    <col min="6" max="7" width="9.1640625" style="12"/>
    <col min="8" max="8" width="9.5" style="12" bestFit="1" customWidth="1"/>
    <col min="9" max="16384" width="9.1640625" style="12"/>
  </cols>
  <sheetData>
    <row r="1" spans="1:9" s="29" customFormat="1">
      <c r="A1" s="13"/>
    </row>
    <row r="2" spans="1:9" s="76" customFormat="1">
      <c r="A2" s="13"/>
      <c r="H2" s="29"/>
      <c r="I2" s="29"/>
    </row>
    <row r="3" spans="1:9" s="76" customFormat="1">
      <c r="A3" s="95" t="s">
        <v>72</v>
      </c>
      <c r="B3" s="75"/>
      <c r="H3" s="29"/>
      <c r="I3" s="29"/>
    </row>
    <row r="4" spans="1:9" s="76" customFormat="1">
      <c r="A4" s="77" t="s">
        <v>0</v>
      </c>
      <c r="B4" s="78" t="s">
        <v>147</v>
      </c>
      <c r="C4" s="79"/>
      <c r="D4" s="80">
        <v>250000</v>
      </c>
      <c r="E4" s="79"/>
      <c r="F4" s="81"/>
      <c r="H4" s="29"/>
      <c r="I4" s="29"/>
    </row>
    <row r="5" spans="1:9" s="76" customFormat="1">
      <c r="A5" s="82"/>
      <c r="B5" s="83" t="s">
        <v>33</v>
      </c>
      <c r="C5" s="83" t="s">
        <v>6</v>
      </c>
      <c r="D5" s="84">
        <v>0.25</v>
      </c>
      <c r="E5" s="74" t="s">
        <v>75</v>
      </c>
      <c r="F5" s="85"/>
      <c r="H5" s="29"/>
      <c r="I5" s="29"/>
    </row>
    <row r="6" spans="1:9" s="76" customFormat="1" ht="17" thickBot="1">
      <c r="A6" s="82"/>
      <c r="B6" s="86" t="s">
        <v>37</v>
      </c>
      <c r="C6" s="86"/>
      <c r="D6" s="87">
        <f>D4*D5</f>
        <v>62500</v>
      </c>
      <c r="E6" s="88" t="s">
        <v>7</v>
      </c>
      <c r="F6" s="85"/>
      <c r="H6" s="29"/>
      <c r="I6" s="29"/>
    </row>
    <row r="7" spans="1:9" s="76" customFormat="1" ht="17" thickTop="1">
      <c r="A7" s="82"/>
      <c r="B7" s="83"/>
      <c r="C7" s="83"/>
      <c r="F7" s="85"/>
      <c r="H7" s="29"/>
      <c r="I7" s="29"/>
    </row>
    <row r="8" spans="1:9" s="76" customFormat="1">
      <c r="A8" s="82"/>
      <c r="F8" s="85"/>
      <c r="I8" s="29"/>
    </row>
    <row r="9" spans="1:9" s="76" customFormat="1" ht="14">
      <c r="A9" s="82" t="s">
        <v>1</v>
      </c>
      <c r="B9" s="83" t="s">
        <v>147</v>
      </c>
      <c r="D9" s="74">
        <v>250000</v>
      </c>
      <c r="F9" s="85"/>
    </row>
    <row r="10" spans="1:9" s="76" customFormat="1" ht="14">
      <c r="A10" s="82"/>
      <c r="B10" s="83" t="s">
        <v>37</v>
      </c>
      <c r="D10" s="74">
        <f>D6</f>
        <v>62500</v>
      </c>
      <c r="F10" s="85"/>
      <c r="I10" s="147"/>
    </row>
    <row r="11" spans="1:9" s="76" customFormat="1" ht="15" thickBot="1">
      <c r="A11" s="82"/>
      <c r="B11" s="86" t="s">
        <v>38</v>
      </c>
      <c r="D11" s="87">
        <f>D9-D10</f>
        <v>187500</v>
      </c>
      <c r="E11" s="88" t="s">
        <v>8</v>
      </c>
      <c r="F11" s="85"/>
    </row>
    <row r="12" spans="1:9" s="76" customFormat="1" ht="15" thickTop="1">
      <c r="A12" s="82"/>
      <c r="D12" s="74"/>
      <c r="F12" s="85"/>
    </row>
    <row r="13" spans="1:9" s="76" customFormat="1" ht="14">
      <c r="A13" s="82" t="s">
        <v>2</v>
      </c>
      <c r="F13" s="85"/>
    </row>
    <row r="14" spans="1:9" s="76" customFormat="1" ht="14">
      <c r="A14" s="82"/>
      <c r="B14" s="83" t="s">
        <v>35</v>
      </c>
      <c r="D14" s="74">
        <v>60000</v>
      </c>
      <c r="F14" s="85"/>
    </row>
    <row r="15" spans="1:9" s="76" customFormat="1" ht="14">
      <c r="A15" s="82"/>
      <c r="B15" s="83" t="s">
        <v>36</v>
      </c>
      <c r="D15" s="89">
        <v>190000</v>
      </c>
      <c r="F15" s="85"/>
    </row>
    <row r="16" spans="1:9" s="76" customFormat="1" ht="14">
      <c r="A16" s="82"/>
      <c r="B16" s="83" t="s">
        <v>9</v>
      </c>
      <c r="D16" s="74">
        <f>D14+D15</f>
        <v>250000</v>
      </c>
      <c r="F16" s="85"/>
    </row>
    <row r="17" spans="1:10" s="76" customFormat="1" ht="14">
      <c r="A17" s="82"/>
      <c r="B17" s="83" t="s">
        <v>38</v>
      </c>
      <c r="D17" s="74">
        <f>-D11</f>
        <v>-187500</v>
      </c>
      <c r="F17" s="85"/>
    </row>
    <row r="18" spans="1:10" s="76" customFormat="1" ht="15" thickBot="1">
      <c r="A18" s="82"/>
      <c r="B18" s="75" t="s">
        <v>39</v>
      </c>
      <c r="D18" s="87">
        <f>D16+D17</f>
        <v>62500</v>
      </c>
      <c r="E18" s="88" t="s">
        <v>10</v>
      </c>
      <c r="F18" s="85"/>
    </row>
    <row r="19" spans="1:10" s="76" customFormat="1" ht="15" thickTop="1">
      <c r="A19" s="82"/>
      <c r="D19" s="90"/>
      <c r="F19" s="85"/>
    </row>
    <row r="20" spans="1:10" s="76" customFormat="1" ht="14">
      <c r="A20" s="82"/>
      <c r="D20" s="91"/>
      <c r="F20" s="85"/>
    </row>
    <row r="21" spans="1:10" s="76" customFormat="1" ht="14">
      <c r="A21" s="82"/>
      <c r="D21" s="74"/>
      <c r="F21" s="85"/>
    </row>
    <row r="22" spans="1:10" s="76" customFormat="1" ht="14">
      <c r="A22" s="82" t="s">
        <v>5</v>
      </c>
      <c r="B22" s="83" t="str">
        <f>+B18</f>
        <v>áætlað verðmæti birgða á tjónsdegi</v>
      </c>
      <c r="D22" s="74">
        <f>D18</f>
        <v>62500</v>
      </c>
      <c r="F22" s="85"/>
    </row>
    <row r="23" spans="1:10" s="76" customFormat="1" ht="14">
      <c r="A23" s="82"/>
      <c r="B23" s="83" t="s">
        <v>40</v>
      </c>
      <c r="D23" s="74">
        <v>-3600</v>
      </c>
      <c r="F23" s="85"/>
    </row>
    <row r="24" spans="1:10" s="76" customFormat="1" ht="15" thickBot="1">
      <c r="A24" s="82"/>
      <c r="B24" s="86" t="s">
        <v>41</v>
      </c>
      <c r="C24" s="75"/>
      <c r="D24" s="87">
        <f>D22+D23</f>
        <v>58900</v>
      </c>
      <c r="F24" s="85"/>
    </row>
    <row r="25" spans="1:10" s="76" customFormat="1" ht="15" thickTop="1">
      <c r="A25" s="92"/>
      <c r="B25" s="93"/>
      <c r="C25" s="93"/>
      <c r="D25" s="89"/>
      <c r="E25" s="93"/>
      <c r="F25" s="94"/>
    </row>
    <row r="26" spans="1:10" s="76" customFormat="1" ht="14">
      <c r="A26" s="75"/>
    </row>
    <row r="27" spans="1:10" s="74" customFormat="1">
      <c r="A27" s="95" t="s">
        <v>73</v>
      </c>
    </row>
    <row r="28" spans="1:10" s="74" customFormat="1" ht="14">
      <c r="A28" s="111" t="s">
        <v>88</v>
      </c>
      <c r="B28" s="80"/>
      <c r="C28" s="116"/>
      <c r="D28" s="80"/>
      <c r="E28" s="116"/>
      <c r="F28" s="117"/>
    </row>
    <row r="29" spans="1:10" s="74" customFormat="1" ht="14">
      <c r="A29" s="77" t="s">
        <v>1</v>
      </c>
      <c r="B29" s="78" t="s">
        <v>32</v>
      </c>
      <c r="D29" s="80">
        <v>250000</v>
      </c>
      <c r="F29" s="112"/>
    </row>
    <row r="30" spans="1:10" s="74" customFormat="1" ht="14">
      <c r="A30" s="113"/>
      <c r="B30" s="83" t="s">
        <v>74</v>
      </c>
      <c r="D30" s="146">
        <f>(250000-D11)/D11</f>
        <v>0.33333333333333331</v>
      </c>
      <c r="F30" s="112"/>
      <c r="H30" s="156" t="s">
        <v>94</v>
      </c>
      <c r="I30" s="157" t="s">
        <v>93</v>
      </c>
      <c r="J30" s="157"/>
    </row>
    <row r="31" spans="1:10" s="74" customFormat="1" ht="15" thickBot="1">
      <c r="A31" s="113"/>
      <c r="B31" s="86" t="s">
        <v>38</v>
      </c>
      <c r="D31" s="87">
        <f>D29/(1+D30)</f>
        <v>187500</v>
      </c>
      <c r="F31" s="112"/>
    </row>
    <row r="32" spans="1:10" s="74" customFormat="1" ht="15" thickTop="1">
      <c r="A32" s="113"/>
      <c r="F32" s="112"/>
    </row>
    <row r="33" spans="1:6" s="74" customFormat="1" ht="14">
      <c r="A33" s="82" t="s">
        <v>2</v>
      </c>
      <c r="B33" s="83" t="s">
        <v>35</v>
      </c>
      <c r="C33" s="76"/>
      <c r="D33" s="74">
        <v>60000</v>
      </c>
      <c r="F33" s="112"/>
    </row>
    <row r="34" spans="1:6" s="74" customFormat="1" ht="14">
      <c r="A34" s="113"/>
      <c r="B34" s="83" t="s">
        <v>36</v>
      </c>
      <c r="C34" s="76"/>
      <c r="D34" s="89">
        <v>190000</v>
      </c>
      <c r="F34" s="112"/>
    </row>
    <row r="35" spans="1:6" s="74" customFormat="1" ht="14">
      <c r="A35" s="113"/>
      <c r="B35" s="83" t="s">
        <v>9</v>
      </c>
      <c r="C35" s="76"/>
      <c r="D35" s="74">
        <f>D33+D34</f>
        <v>250000</v>
      </c>
      <c r="F35" s="112"/>
    </row>
    <row r="36" spans="1:6" s="74" customFormat="1" ht="14">
      <c r="A36" s="113"/>
      <c r="B36" s="83" t="s">
        <v>38</v>
      </c>
      <c r="C36" s="76"/>
      <c r="D36" s="74">
        <f>-D31</f>
        <v>-187500</v>
      </c>
      <c r="F36" s="112"/>
    </row>
    <row r="37" spans="1:6" s="74" customFormat="1" ht="15" thickBot="1">
      <c r="A37" s="113"/>
      <c r="B37" s="75" t="s">
        <v>39</v>
      </c>
      <c r="C37" s="76"/>
      <c r="D37" s="87">
        <f>D35+D36</f>
        <v>62500</v>
      </c>
      <c r="F37" s="112"/>
    </row>
    <row r="38" spans="1:6" s="74" customFormat="1" ht="15" thickTop="1">
      <c r="A38" s="113"/>
      <c r="B38" s="76"/>
      <c r="C38" s="76"/>
      <c r="D38" s="90"/>
      <c r="F38" s="112"/>
    </row>
    <row r="39" spans="1:6" s="74" customFormat="1" ht="14">
      <c r="A39" s="82" t="s">
        <v>5</v>
      </c>
      <c r="B39" s="83" t="str">
        <f>+B37</f>
        <v>áætlað verðmæti birgða á tjónsdegi</v>
      </c>
      <c r="C39" s="76"/>
      <c r="D39" s="74">
        <f>D37</f>
        <v>62500</v>
      </c>
      <c r="F39" s="112"/>
    </row>
    <row r="40" spans="1:6" s="74" customFormat="1" ht="14">
      <c r="A40" s="113"/>
      <c r="B40" s="83" t="s">
        <v>40</v>
      </c>
      <c r="C40" s="76"/>
      <c r="D40" s="74">
        <v>-3600</v>
      </c>
      <c r="F40" s="112"/>
    </row>
    <row r="41" spans="1:6" s="74" customFormat="1" ht="15" thickBot="1">
      <c r="A41" s="113"/>
      <c r="B41" s="86" t="s">
        <v>41</v>
      </c>
      <c r="C41" s="75"/>
      <c r="D41" s="87">
        <f>D39+D40</f>
        <v>58900</v>
      </c>
      <c r="F41" s="112"/>
    </row>
    <row r="42" spans="1:6" s="74" customFormat="1" ht="15" thickTop="1">
      <c r="A42" s="114"/>
      <c r="B42" s="89"/>
      <c r="C42" s="89"/>
      <c r="D42" s="89"/>
      <c r="E42" s="89"/>
      <c r="F42" s="115"/>
    </row>
    <row r="43" spans="1:6" s="74" customFormat="1" ht="14">
      <c r="A43" s="88"/>
    </row>
  </sheetData>
  <pageMargins left="0.7" right="0.44"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79998168889431442"/>
    <pageSetUpPr fitToPage="1"/>
  </sheetPr>
  <dimension ref="A3:I53"/>
  <sheetViews>
    <sheetView topLeftCell="B39" zoomScale="140" zoomScaleNormal="100" workbookViewId="0">
      <selection activeCell="I29" sqref="I29"/>
    </sheetView>
  </sheetViews>
  <sheetFormatPr baseColWidth="10" defaultColWidth="9.1640625" defaultRowHeight="16"/>
  <cols>
    <col min="1" max="1" width="2" style="32" customWidth="1"/>
    <col min="2" max="2" width="12.33203125" style="12" customWidth="1"/>
    <col min="3" max="4" width="13.33203125" style="12" customWidth="1"/>
    <col min="5" max="5" width="12.83203125" style="12" bestFit="1" customWidth="1"/>
    <col min="6" max="6" width="2.5" style="12" customWidth="1"/>
    <col min="7" max="7" width="10.6640625" style="12" bestFit="1" customWidth="1"/>
    <col min="8" max="8" width="2.83203125" style="12" customWidth="1"/>
    <col min="9" max="9" width="10.6640625" style="12" bestFit="1" customWidth="1"/>
    <col min="10" max="16384" width="9.1640625" style="12"/>
  </cols>
  <sheetData>
    <row r="3" spans="1:5">
      <c r="A3" s="32" t="s">
        <v>0</v>
      </c>
      <c r="D3" s="35" t="s">
        <v>48</v>
      </c>
      <c r="E3" s="35" t="s">
        <v>49</v>
      </c>
    </row>
    <row r="4" spans="1:5" ht="34">
      <c r="A4" s="36"/>
      <c r="C4" s="37"/>
      <c r="D4" s="38" t="s">
        <v>134</v>
      </c>
      <c r="E4" s="38" t="s">
        <v>135</v>
      </c>
    </row>
    <row r="5" spans="1:5" ht="17">
      <c r="C5" s="11" t="s">
        <v>50</v>
      </c>
      <c r="D5" s="37">
        <v>3000000</v>
      </c>
      <c r="E5" s="37">
        <v>3000000</v>
      </c>
    </row>
    <row r="6" spans="1:5" ht="17">
      <c r="C6" s="11" t="s">
        <v>51</v>
      </c>
      <c r="D6" s="39">
        <v>-2000000</v>
      </c>
      <c r="E6" s="39">
        <v>-2050000</v>
      </c>
    </row>
    <row r="7" spans="1:5" ht="17">
      <c r="C7" s="11" t="s">
        <v>52</v>
      </c>
      <c r="D7" s="37">
        <f>SUM(D5:D6)</f>
        <v>1000000</v>
      </c>
      <c r="E7" s="37">
        <f>SUM(E5:E6)</f>
        <v>950000</v>
      </c>
    </row>
    <row r="8" spans="1:5">
      <c r="C8" s="11"/>
      <c r="D8" s="37"/>
      <c r="E8" s="37"/>
    </row>
    <row r="9" spans="1:5" ht="17" thickBot="1">
      <c r="C9" s="40" t="s">
        <v>53</v>
      </c>
      <c r="D9" s="41">
        <f>D7/D5</f>
        <v>0.33333333333333331</v>
      </c>
      <c r="E9" s="41">
        <f t="shared" ref="E9" si="0">E7/E5</f>
        <v>0.31666666666666665</v>
      </c>
    </row>
    <row r="10" spans="1:5" ht="18" thickTop="1" thickBot="1">
      <c r="C10" s="143" t="s">
        <v>92</v>
      </c>
      <c r="D10" s="144">
        <f>D7/-D6</f>
        <v>0.5</v>
      </c>
      <c r="E10" s="144">
        <f t="shared" ref="E10" si="1">E7/-E6</f>
        <v>0.46341463414634149</v>
      </c>
    </row>
    <row r="11" spans="1:5" ht="17" thickTop="1">
      <c r="C11" s="143"/>
      <c r="D11" s="145"/>
      <c r="E11" s="145"/>
    </row>
    <row r="12" spans="1:5">
      <c r="A12" s="12"/>
    </row>
    <row r="13" spans="1:5">
      <c r="A13" s="12"/>
      <c r="B13" s="12" t="s">
        <v>142</v>
      </c>
    </row>
    <row r="14" spans="1:5">
      <c r="B14" s="12" t="s">
        <v>136</v>
      </c>
    </row>
    <row r="15" spans="1:5">
      <c r="B15" s="12" t="s">
        <v>116</v>
      </c>
    </row>
    <row r="16" spans="1:5">
      <c r="B16" s="12" t="s">
        <v>117</v>
      </c>
    </row>
    <row r="17" spans="1:9">
      <c r="B17" s="12" t="s">
        <v>137</v>
      </c>
    </row>
    <row r="18" spans="1:9">
      <c r="B18" s="12" t="s">
        <v>138</v>
      </c>
    </row>
    <row r="19" spans="1:9">
      <c r="B19" s="12" t="s">
        <v>118</v>
      </c>
    </row>
    <row r="20" spans="1:9">
      <c r="B20" s="12" t="s">
        <v>119</v>
      </c>
    </row>
    <row r="22" spans="1:9">
      <c r="A22" s="32" t="s">
        <v>1</v>
      </c>
      <c r="B22" s="12" t="s">
        <v>54</v>
      </c>
    </row>
    <row r="23" spans="1:9" ht="34">
      <c r="E23" s="42" t="s">
        <v>55</v>
      </c>
      <c r="G23" s="14" t="s">
        <v>56</v>
      </c>
      <c r="I23" s="43" t="s">
        <v>57</v>
      </c>
    </row>
    <row r="24" spans="1:9" ht="17" thickBot="1">
      <c r="D24" s="124" t="s">
        <v>134</v>
      </c>
      <c r="E24" s="44">
        <f>-D6</f>
        <v>2000000</v>
      </c>
      <c r="F24" s="150" t="s">
        <v>120</v>
      </c>
      <c r="G24" s="12">
        <v>350000</v>
      </c>
      <c r="I24" s="45">
        <f>E24/G24</f>
        <v>5.7142857142857144</v>
      </c>
    </row>
    <row r="25" spans="1:9" ht="18" thickTop="1" thickBot="1">
      <c r="D25" s="124" t="s">
        <v>135</v>
      </c>
      <c r="E25" s="12">
        <f>-E6</f>
        <v>2050000</v>
      </c>
      <c r="F25" s="150" t="s">
        <v>120</v>
      </c>
      <c r="G25" s="12">
        <v>300000</v>
      </c>
      <c r="I25" s="46">
        <f>E25/G25</f>
        <v>6.833333333333333</v>
      </c>
    </row>
    <row r="26" spans="1:9" ht="17" thickTop="1"/>
    <row r="27" spans="1:9">
      <c r="B27" s="12" t="s">
        <v>58</v>
      </c>
    </row>
    <row r="28" spans="1:9" ht="34">
      <c r="E28" s="43" t="s">
        <v>59</v>
      </c>
      <c r="G28" s="43" t="s">
        <v>57</v>
      </c>
      <c r="I28" s="12" t="s">
        <v>60</v>
      </c>
    </row>
    <row r="29" spans="1:9" ht="17" thickBot="1">
      <c r="D29" s="124" t="s">
        <v>134</v>
      </c>
      <c r="E29" s="44">
        <v>365</v>
      </c>
      <c r="F29" s="150" t="s">
        <v>120</v>
      </c>
      <c r="G29" s="47">
        <f t="shared" ref="G29:G30" si="2">I24</f>
        <v>5.7142857142857144</v>
      </c>
      <c r="I29" s="45">
        <f>E29/G29</f>
        <v>63.875</v>
      </c>
    </row>
    <row r="30" spans="1:9" ht="18" thickTop="1" thickBot="1">
      <c r="D30" s="124" t="s">
        <v>135</v>
      </c>
      <c r="E30" s="44">
        <v>365</v>
      </c>
      <c r="F30" s="150" t="s">
        <v>120</v>
      </c>
      <c r="G30" s="47">
        <f t="shared" si="2"/>
        <v>6.833333333333333</v>
      </c>
      <c r="I30" s="46">
        <f t="shared" ref="I29:I30" si="3">E30/G30</f>
        <v>53.414634146341463</v>
      </c>
    </row>
    <row r="31" spans="1:9" ht="17" thickTop="1"/>
    <row r="32" spans="1:9">
      <c r="B32" s="12" t="s">
        <v>139</v>
      </c>
    </row>
    <row r="33" spans="1:3">
      <c r="B33" s="12" t="s">
        <v>140</v>
      </c>
    </row>
    <row r="34" spans="1:3">
      <c r="B34" s="12" t="s">
        <v>121</v>
      </c>
    </row>
    <row r="36" spans="1:3">
      <c r="B36" s="12" t="s">
        <v>141</v>
      </c>
    </row>
    <row r="37" spans="1:3">
      <c r="A37" s="12"/>
      <c r="B37" s="12" t="s">
        <v>122</v>
      </c>
    </row>
    <row r="41" spans="1:3" ht="18">
      <c r="A41" s="32" t="s">
        <v>2</v>
      </c>
      <c r="B41" s="48"/>
      <c r="C41" s="151"/>
    </row>
    <row r="42" spans="1:3">
      <c r="A42" s="50"/>
      <c r="B42" s="48"/>
      <c r="C42" s="49"/>
    </row>
    <row r="43" spans="1:3">
      <c r="A43" s="50"/>
    </row>
    <row r="44" spans="1:3">
      <c r="A44" s="50"/>
    </row>
    <row r="47" spans="1:3">
      <c r="A47" s="12"/>
    </row>
    <row r="48" spans="1:3">
      <c r="A48" s="12"/>
    </row>
    <row r="49" spans="1:1">
      <c r="A49" s="12"/>
    </row>
    <row r="50" spans="1:1">
      <c r="A50" s="12"/>
    </row>
    <row r="51" spans="1:1">
      <c r="A51" s="12"/>
    </row>
    <row r="52" spans="1:1">
      <c r="A52" s="12"/>
    </row>
    <row r="53" spans="1:1">
      <c r="A53" s="12"/>
    </row>
  </sheetData>
  <pageMargins left="0.51181102362204722" right="0.39370078740157483" top="0.74803149606299213" bottom="0.74803149606299213" header="0.31496062992125984" footer="0.31496062992125984"/>
  <pageSetup paperSize="9" scale="85"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79998168889431442"/>
    <pageSetUpPr fitToPage="1"/>
  </sheetPr>
  <dimension ref="A1:L41"/>
  <sheetViews>
    <sheetView tabSelected="1" topLeftCell="A5" zoomScale="125" zoomScaleNormal="100" workbookViewId="0">
      <selection activeCell="C38" sqref="C38"/>
    </sheetView>
  </sheetViews>
  <sheetFormatPr baseColWidth="10" defaultColWidth="9.1640625" defaultRowHeight="16"/>
  <cols>
    <col min="1" max="1" width="9.5" style="69" customWidth="1"/>
    <col min="2" max="2" width="35.33203125" style="1" customWidth="1"/>
    <col min="3" max="4" width="12.5" style="1" customWidth="1"/>
    <col min="5" max="5" width="2.5" style="1" customWidth="1"/>
    <col min="6" max="7" width="9.1640625" style="1"/>
    <col min="8" max="8" width="27.5" style="1" customWidth="1"/>
    <col min="9" max="16384" width="9.1640625" style="1"/>
  </cols>
  <sheetData>
    <row r="1" spans="1:12" ht="18" customHeight="1">
      <c r="A1" s="73"/>
    </row>
    <row r="2" spans="1:12" ht="18" customHeight="1">
      <c r="A2" s="73"/>
    </row>
    <row r="3" spans="1:12" ht="17" thickBot="1">
      <c r="A3" s="51" t="s">
        <v>0</v>
      </c>
    </row>
    <row r="4" spans="1:12" ht="17" thickTop="1">
      <c r="A4" s="165" t="s">
        <v>99</v>
      </c>
      <c r="B4" s="166"/>
      <c r="C4" s="166"/>
      <c r="D4" s="167"/>
    </row>
    <row r="5" spans="1:12" ht="17" thickBot="1">
      <c r="A5" s="168" t="s">
        <v>144</v>
      </c>
      <c r="B5" s="169"/>
      <c r="C5" s="169"/>
      <c r="D5" s="170"/>
    </row>
    <row r="6" spans="1:12" ht="16.5" customHeight="1" thickTop="1" thickBot="1">
      <c r="A6" s="52" t="s">
        <v>61</v>
      </c>
      <c r="B6" s="53" t="s">
        <v>62</v>
      </c>
      <c r="C6" s="53" t="s">
        <v>3</v>
      </c>
      <c r="D6" s="54" t="s">
        <v>4</v>
      </c>
    </row>
    <row r="7" spans="1:12" ht="14.25" customHeight="1" thickTop="1">
      <c r="A7" s="55" t="s">
        <v>63</v>
      </c>
      <c r="B7" s="56" t="s">
        <v>128</v>
      </c>
      <c r="C7" s="57">
        <v>9000</v>
      </c>
      <c r="D7" s="58"/>
      <c r="G7" s="1" t="s">
        <v>143</v>
      </c>
    </row>
    <row r="8" spans="1:12" ht="17">
      <c r="A8" s="59"/>
      <c r="B8" s="56" t="s">
        <v>129</v>
      </c>
      <c r="C8" s="57"/>
      <c r="D8" s="58">
        <v>9000</v>
      </c>
    </row>
    <row r="9" spans="1:12">
      <c r="A9" s="59"/>
      <c r="B9" s="56"/>
      <c r="C9" s="57"/>
      <c r="D9" s="58"/>
    </row>
    <row r="10" spans="1:12" ht="14.25" customHeight="1">
      <c r="A10" s="62" t="s">
        <v>64</v>
      </c>
      <c r="B10" s="56" t="s">
        <v>101</v>
      </c>
      <c r="C10" s="57">
        <f>70*175</f>
        <v>12250</v>
      </c>
      <c r="D10" s="58"/>
    </row>
    <row r="11" spans="1:12" ht="17">
      <c r="A11" s="59"/>
      <c r="B11" s="56" t="s">
        <v>102</v>
      </c>
      <c r="C11" s="57"/>
      <c r="D11" s="58">
        <f>C10</f>
        <v>12250</v>
      </c>
    </row>
    <row r="12" spans="1:12">
      <c r="A12" s="59"/>
      <c r="B12" s="56"/>
      <c r="C12" s="57"/>
      <c r="D12" s="58"/>
    </row>
    <row r="13" spans="1:12" ht="20.25" customHeight="1">
      <c r="A13" s="62" t="s">
        <v>64</v>
      </c>
      <c r="B13" s="56" t="s">
        <v>55</v>
      </c>
      <c r="C13" s="57">
        <v>5600</v>
      </c>
      <c r="D13" s="58"/>
    </row>
    <row r="14" spans="1:12" ht="17">
      <c r="A14" s="59"/>
      <c r="B14" s="56" t="s">
        <v>56</v>
      </c>
      <c r="C14" s="57"/>
      <c r="D14" s="58">
        <v>5600</v>
      </c>
      <c r="H14" s="158"/>
      <c r="I14" s="158"/>
      <c r="J14" s="158"/>
      <c r="K14" s="158"/>
      <c r="L14" s="158"/>
    </row>
    <row r="15" spans="1:12" ht="17">
      <c r="A15" s="59"/>
      <c r="B15" s="56"/>
      <c r="C15" s="57"/>
      <c r="D15" s="58"/>
      <c r="H15" s="158"/>
      <c r="I15" s="159" t="s">
        <v>76</v>
      </c>
      <c r="J15" s="159" t="s">
        <v>77</v>
      </c>
      <c r="K15" s="160" t="s">
        <v>78</v>
      </c>
      <c r="L15" s="158"/>
    </row>
    <row r="16" spans="1:12" ht="19.5" customHeight="1">
      <c r="A16" s="63" t="s">
        <v>65</v>
      </c>
      <c r="B16" s="56" t="s">
        <v>101</v>
      </c>
      <c r="C16" s="57">
        <f>80*175</f>
        <v>14000</v>
      </c>
      <c r="D16" s="58"/>
      <c r="H16" s="161" t="s">
        <v>79</v>
      </c>
      <c r="I16" s="162">
        <v>120</v>
      </c>
      <c r="J16" s="162">
        <v>80</v>
      </c>
      <c r="K16" s="162">
        <f t="shared" ref="K16:K22" si="0">I16*J16</f>
        <v>9600</v>
      </c>
      <c r="L16" s="158"/>
    </row>
    <row r="17" spans="1:12" ht="17">
      <c r="A17" s="59"/>
      <c r="B17" s="56" t="s">
        <v>102</v>
      </c>
      <c r="C17" s="57"/>
      <c r="D17" s="58">
        <f>C16</f>
        <v>14000</v>
      </c>
      <c r="H17" s="161" t="s">
        <v>123</v>
      </c>
      <c r="I17" s="162">
        <v>100</v>
      </c>
      <c r="J17" s="162">
        <v>90</v>
      </c>
      <c r="K17" s="162">
        <f t="shared" si="0"/>
        <v>9000</v>
      </c>
      <c r="L17" s="158"/>
    </row>
    <row r="18" spans="1:12" ht="17">
      <c r="A18" s="59"/>
      <c r="B18" s="56"/>
      <c r="C18" s="57"/>
      <c r="D18" s="58"/>
      <c r="H18" s="161" t="s">
        <v>124</v>
      </c>
      <c r="I18" s="162">
        <v>-70</v>
      </c>
      <c r="J18" s="162">
        <v>80</v>
      </c>
      <c r="K18" s="162">
        <f t="shared" si="0"/>
        <v>-5600</v>
      </c>
      <c r="L18" s="158"/>
    </row>
    <row r="19" spans="1:12" ht="17.25" customHeight="1">
      <c r="A19" s="63" t="s">
        <v>65</v>
      </c>
      <c r="B19" s="56" t="s">
        <v>55</v>
      </c>
      <c r="C19" s="57">
        <v>6700</v>
      </c>
      <c r="D19" s="58"/>
      <c r="H19" s="161" t="s">
        <v>125</v>
      </c>
      <c r="I19" s="162">
        <v>-50</v>
      </c>
      <c r="J19" s="162">
        <v>80</v>
      </c>
      <c r="K19" s="162">
        <f t="shared" si="0"/>
        <v>-4000</v>
      </c>
      <c r="L19" s="158"/>
    </row>
    <row r="20" spans="1:12" ht="17">
      <c r="A20" s="59"/>
      <c r="B20" s="56" t="s">
        <v>56</v>
      </c>
      <c r="C20" s="57"/>
      <c r="D20" s="58">
        <f>C19</f>
        <v>6700</v>
      </c>
      <c r="H20" s="161" t="s">
        <v>125</v>
      </c>
      <c r="I20" s="162">
        <v>-30</v>
      </c>
      <c r="J20" s="162">
        <v>90</v>
      </c>
      <c r="K20" s="162">
        <f t="shared" si="0"/>
        <v>-2700</v>
      </c>
      <c r="L20" s="158"/>
    </row>
    <row r="21" spans="1:12" ht="17">
      <c r="A21" s="59"/>
      <c r="B21" s="56"/>
      <c r="C21" s="57"/>
      <c r="D21" s="58"/>
      <c r="H21" s="161" t="s">
        <v>126</v>
      </c>
      <c r="I21" s="162">
        <v>50</v>
      </c>
      <c r="J21" s="162">
        <v>95</v>
      </c>
      <c r="K21" s="162">
        <f t="shared" si="0"/>
        <v>4750</v>
      </c>
      <c r="L21" s="158"/>
    </row>
    <row r="22" spans="1:12" ht="18" customHeight="1">
      <c r="A22" s="63" t="s">
        <v>66</v>
      </c>
      <c r="B22" s="56" t="s">
        <v>56</v>
      </c>
      <c r="C22" s="57">
        <v>4750</v>
      </c>
      <c r="D22" s="58"/>
      <c r="H22" s="161" t="s">
        <v>127</v>
      </c>
      <c r="I22" s="162">
        <v>-60</v>
      </c>
      <c r="J22" s="162">
        <v>90</v>
      </c>
      <c r="K22" s="162">
        <f t="shared" si="0"/>
        <v>-5400</v>
      </c>
      <c r="L22" s="158"/>
    </row>
    <row r="23" spans="1:12" ht="18" thickBot="1">
      <c r="A23" s="59"/>
      <c r="B23" s="56" t="s">
        <v>101</v>
      </c>
      <c r="C23" s="57"/>
      <c r="D23" s="58">
        <f>C22</f>
        <v>4750</v>
      </c>
      <c r="H23" s="158"/>
      <c r="I23" s="163">
        <f>SUM(I16:I22)</f>
        <v>60</v>
      </c>
      <c r="J23" s="158"/>
      <c r="K23" s="163">
        <f>SUM(K16:K22)</f>
        <v>5650</v>
      </c>
      <c r="L23" s="158"/>
    </row>
    <row r="24" spans="1:12" ht="17" thickTop="1">
      <c r="A24" s="59"/>
      <c r="B24" s="56"/>
      <c r="C24" s="57"/>
      <c r="D24" s="58"/>
      <c r="H24" s="158"/>
      <c r="I24" s="158"/>
      <c r="J24" s="158"/>
      <c r="K24" s="158"/>
      <c r="L24" s="158"/>
    </row>
    <row r="25" spans="1:12" ht="17.25" customHeight="1">
      <c r="A25" s="63" t="s">
        <v>67</v>
      </c>
      <c r="B25" s="56" t="s">
        <v>101</v>
      </c>
      <c r="C25" s="57">
        <f>60*180</f>
        <v>10800</v>
      </c>
      <c r="D25" s="58"/>
    </row>
    <row r="26" spans="1:12" ht="17">
      <c r="A26" s="59"/>
      <c r="B26" s="56" t="s">
        <v>102</v>
      </c>
      <c r="C26" s="57"/>
      <c r="D26" s="58">
        <f>C25</f>
        <v>10800</v>
      </c>
    </row>
    <row r="27" spans="1:12">
      <c r="A27" s="59"/>
      <c r="B27" s="56"/>
      <c r="C27" s="57"/>
      <c r="D27" s="58"/>
    </row>
    <row r="28" spans="1:12" ht="18" customHeight="1">
      <c r="A28" s="63" t="s">
        <v>67</v>
      </c>
      <c r="B28" s="56" t="s">
        <v>55</v>
      </c>
      <c r="C28" s="57">
        <v>5400</v>
      </c>
      <c r="D28" s="58"/>
    </row>
    <row r="29" spans="1:12" ht="17">
      <c r="A29" s="64"/>
      <c r="B29" s="56" t="s">
        <v>56</v>
      </c>
      <c r="C29" s="57"/>
      <c r="D29" s="58">
        <f>C28</f>
        <v>5400</v>
      </c>
    </row>
    <row r="30" spans="1:12" ht="9.75" customHeight="1" thickBot="1">
      <c r="A30" s="65"/>
      <c r="B30" s="66"/>
      <c r="C30" s="67"/>
      <c r="D30" s="68"/>
    </row>
    <row r="31" spans="1:12" ht="17" thickTop="1">
      <c r="A31" s="51"/>
    </row>
    <row r="32" spans="1:12">
      <c r="A32" s="51" t="s">
        <v>1</v>
      </c>
      <c r="B32" s="4" t="s">
        <v>50</v>
      </c>
      <c r="C32" s="61">
        <f>D11+D17+D26</f>
        <v>37050</v>
      </c>
    </row>
    <row r="33" spans="1:4">
      <c r="B33" s="4" t="s">
        <v>55</v>
      </c>
      <c r="C33" s="3">
        <f>C13+C19+C28</f>
        <v>17700</v>
      </c>
      <c r="D33" s="96"/>
    </row>
    <row r="34" spans="1:4" ht="17" thickBot="1">
      <c r="B34" s="70" t="s">
        <v>68</v>
      </c>
      <c r="C34" s="71">
        <f>C32-C33</f>
        <v>19350</v>
      </c>
    </row>
    <row r="35" spans="1:4" ht="17" thickTop="1">
      <c r="A35" s="51"/>
    </row>
    <row r="36" spans="1:4">
      <c r="A36" s="51" t="s">
        <v>2</v>
      </c>
      <c r="B36" s="4" t="s">
        <v>69</v>
      </c>
      <c r="C36" s="61">
        <f>K16</f>
        <v>9600</v>
      </c>
    </row>
    <row r="37" spans="1:4">
      <c r="A37" s="51"/>
      <c r="B37" s="4" t="s">
        <v>70</v>
      </c>
      <c r="C37" s="60">
        <f>K17+K21</f>
        <v>13750</v>
      </c>
    </row>
    <row r="38" spans="1:4">
      <c r="A38" s="51"/>
      <c r="B38" s="4" t="s">
        <v>71</v>
      </c>
      <c r="C38" s="61">
        <f>C36+C37</f>
        <v>23350</v>
      </c>
    </row>
    <row r="39" spans="1:4">
      <c r="A39" s="51"/>
      <c r="B39" s="4" t="s">
        <v>55</v>
      </c>
      <c r="C39" s="3">
        <f>K18+K19+K20+K22</f>
        <v>-17700</v>
      </c>
    </row>
    <row r="40" spans="1:4" ht="17" thickBot="1">
      <c r="B40" s="70" t="s">
        <v>146</v>
      </c>
      <c r="C40" s="72">
        <f>C38+C39</f>
        <v>5650</v>
      </c>
    </row>
    <row r="41" spans="1:4" ht="17" thickTop="1"/>
  </sheetData>
  <mergeCells count="2">
    <mergeCell ref="A4:D4"/>
    <mergeCell ref="A5:D5"/>
  </mergeCells>
  <pageMargins left="0.70866141732283472" right="0.70866141732283472" top="0.81" bottom="0.63" header="0.49" footer="0.4"/>
  <pageSetup paperSize="9" scale="60" orientation="portrait" horizont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79998168889431442"/>
    <pageSetUpPr fitToPage="1"/>
  </sheetPr>
  <dimension ref="B1:K50"/>
  <sheetViews>
    <sheetView topLeftCell="A28" zoomScale="163" zoomScaleNormal="100" workbookViewId="0">
      <selection activeCell="F37" sqref="F37"/>
    </sheetView>
  </sheetViews>
  <sheetFormatPr baseColWidth="10" defaultColWidth="9.1640625" defaultRowHeight="16"/>
  <cols>
    <col min="1" max="1" width="5.1640625" style="12" customWidth="1"/>
    <col min="2" max="2" width="5.6640625" style="32" customWidth="1"/>
    <col min="3" max="3" width="4.33203125" style="12" customWidth="1"/>
    <col min="4" max="4" width="41.6640625" style="32" customWidth="1"/>
    <col min="5" max="5" width="2.33203125" style="32" bestFit="1" customWidth="1"/>
    <col min="6" max="6" width="11.1640625" style="12" customWidth="1"/>
    <col min="7" max="7" width="17.83203125" style="12" bestFit="1" customWidth="1"/>
    <col min="8" max="8" width="12.33203125" style="12" customWidth="1"/>
    <col min="9" max="9" width="10.6640625" style="12" bestFit="1" customWidth="1"/>
    <col min="10" max="16384" width="9.1640625" style="12"/>
  </cols>
  <sheetData>
    <row r="1" spans="2:11" s="29" customFormat="1">
      <c r="B1" s="13"/>
      <c r="D1" s="13"/>
      <c r="E1" s="13"/>
    </row>
    <row r="2" spans="2:11" s="29" customFormat="1">
      <c r="B2" s="13"/>
      <c r="D2" s="13"/>
      <c r="E2" s="13"/>
    </row>
    <row r="3" spans="2:11" s="29" customFormat="1">
      <c r="B3" s="95" t="s">
        <v>72</v>
      </c>
      <c r="D3" s="13"/>
      <c r="E3" s="13"/>
    </row>
    <row r="4" spans="2:11" s="29" customFormat="1">
      <c r="B4" s="118" t="s">
        <v>42</v>
      </c>
      <c r="C4" s="119" t="s">
        <v>28</v>
      </c>
      <c r="D4" s="120" t="s">
        <v>43</v>
      </c>
      <c r="E4" s="120"/>
      <c r="F4" s="121">
        <v>1100000</v>
      </c>
      <c r="G4" s="122"/>
    </row>
    <row r="5" spans="2:11" s="29" customFormat="1">
      <c r="B5" s="123"/>
      <c r="D5" s="124" t="s">
        <v>33</v>
      </c>
      <c r="E5" s="124" t="s">
        <v>6</v>
      </c>
      <c r="F5" s="33">
        <v>0.3</v>
      </c>
      <c r="G5" s="125" t="s">
        <v>34</v>
      </c>
      <c r="I5" s="155"/>
    </row>
    <row r="6" spans="2:11" s="29" customFormat="1" ht="17" thickBot="1">
      <c r="B6" s="123"/>
      <c r="D6" s="126" t="s">
        <v>37</v>
      </c>
      <c r="E6" s="124"/>
      <c r="F6" s="15">
        <f>F4*F5</f>
        <v>330000</v>
      </c>
      <c r="G6" s="127" t="s">
        <v>7</v>
      </c>
    </row>
    <row r="7" spans="2:11" s="29" customFormat="1" ht="17" thickTop="1">
      <c r="B7" s="123"/>
      <c r="D7" s="124"/>
      <c r="E7" s="124"/>
      <c r="F7" s="34"/>
      <c r="G7" s="128"/>
    </row>
    <row r="8" spans="2:11" s="29" customFormat="1">
      <c r="B8" s="123"/>
      <c r="C8" s="29" t="s">
        <v>29</v>
      </c>
      <c r="D8" s="124" t="s">
        <v>43</v>
      </c>
      <c r="F8" s="12">
        <f>F4</f>
        <v>1100000</v>
      </c>
      <c r="G8" s="128"/>
    </row>
    <row r="9" spans="2:11" s="29" customFormat="1">
      <c r="B9" s="123"/>
      <c r="D9" s="124" t="s">
        <v>37</v>
      </c>
      <c r="F9" s="12">
        <f>F6</f>
        <v>330000</v>
      </c>
      <c r="G9" s="128"/>
      <c r="H9" s="13"/>
      <c r="I9" s="13"/>
    </row>
    <row r="10" spans="2:11" s="29" customFormat="1" ht="17" thickBot="1">
      <c r="B10" s="123"/>
      <c r="D10" s="126" t="s">
        <v>38</v>
      </c>
      <c r="F10" s="15">
        <f>F8-F9</f>
        <v>770000</v>
      </c>
      <c r="G10" s="127" t="s">
        <v>8</v>
      </c>
      <c r="K10" s="148"/>
    </row>
    <row r="11" spans="2:11" s="29" customFormat="1" ht="17" thickTop="1">
      <c r="B11" s="123"/>
      <c r="D11" s="13"/>
      <c r="E11" s="13"/>
      <c r="G11" s="128"/>
    </row>
    <row r="12" spans="2:11" s="29" customFormat="1">
      <c r="B12" s="123"/>
      <c r="C12" s="29" t="s">
        <v>44</v>
      </c>
      <c r="D12" s="124" t="s">
        <v>46</v>
      </c>
      <c r="F12" s="12">
        <v>140000</v>
      </c>
      <c r="G12" s="128"/>
    </row>
    <row r="13" spans="2:11" s="29" customFormat="1">
      <c r="B13" s="123"/>
      <c r="D13" s="124" t="s">
        <v>45</v>
      </c>
      <c r="F13" s="14">
        <v>670000</v>
      </c>
      <c r="G13" s="128"/>
    </row>
    <row r="14" spans="2:11" s="29" customFormat="1">
      <c r="B14" s="123"/>
      <c r="D14" s="124" t="s">
        <v>47</v>
      </c>
      <c r="F14" s="12">
        <f>F12+F13</f>
        <v>810000</v>
      </c>
      <c r="G14" s="128"/>
    </row>
    <row r="15" spans="2:11" s="29" customFormat="1">
      <c r="B15" s="123"/>
      <c r="D15" s="124" t="s">
        <v>38</v>
      </c>
      <c r="F15" s="12">
        <f>-F10</f>
        <v>-770000</v>
      </c>
      <c r="G15" s="128"/>
    </row>
    <row r="16" spans="2:11" s="29" customFormat="1" ht="17" thickBot="1">
      <c r="B16" s="123"/>
      <c r="D16" s="126" t="s">
        <v>39</v>
      </c>
      <c r="F16" s="15">
        <f>F14+F15</f>
        <v>40000</v>
      </c>
      <c r="G16" s="127" t="s">
        <v>10</v>
      </c>
    </row>
    <row r="17" spans="2:8" s="29" customFormat="1" ht="17" thickTop="1">
      <c r="B17" s="123"/>
      <c r="D17" s="13"/>
      <c r="F17" s="32"/>
      <c r="G17" s="127"/>
    </row>
    <row r="18" spans="2:8" s="29" customFormat="1">
      <c r="B18" s="123"/>
      <c r="D18" s="13"/>
      <c r="F18" s="32"/>
      <c r="G18" s="127"/>
    </row>
    <row r="19" spans="2:8" s="29" customFormat="1">
      <c r="B19" s="123"/>
      <c r="D19" s="30"/>
      <c r="E19" s="13"/>
      <c r="G19" s="129"/>
    </row>
    <row r="20" spans="2:8" s="29" customFormat="1">
      <c r="B20" s="123" t="s">
        <v>1</v>
      </c>
      <c r="D20" s="124" t="str">
        <f>+D16</f>
        <v>áætlað verðmæti birgða á tjónsdegi</v>
      </c>
      <c r="F20" s="12">
        <f>F16</f>
        <v>40000</v>
      </c>
      <c r="G20" s="128"/>
    </row>
    <row r="21" spans="2:8" s="29" customFormat="1">
      <c r="B21" s="123"/>
      <c r="D21" s="124" t="s">
        <v>40</v>
      </c>
      <c r="F21" s="12">
        <v>-15000</v>
      </c>
      <c r="G21" s="129"/>
    </row>
    <row r="22" spans="2:8" s="29" customFormat="1" ht="17" thickBot="1">
      <c r="B22" s="123"/>
      <c r="D22" s="126" t="s">
        <v>41</v>
      </c>
      <c r="E22" s="13"/>
      <c r="F22" s="15">
        <f>F20+F21</f>
        <v>25000</v>
      </c>
      <c r="G22" s="130"/>
    </row>
    <row r="23" spans="2:8" s="29" customFormat="1" ht="17" thickTop="1">
      <c r="B23" s="131"/>
      <c r="C23" s="132"/>
      <c r="D23" s="132"/>
      <c r="E23" s="133"/>
      <c r="F23" s="132"/>
      <c r="G23" s="134"/>
    </row>
    <row r="24" spans="2:8" s="29" customFormat="1">
      <c r="E24" s="13"/>
    </row>
    <row r="25" spans="2:8" s="29" customFormat="1">
      <c r="B25" s="13"/>
      <c r="E25" s="13"/>
      <c r="H25" s="30"/>
    </row>
    <row r="26" spans="2:8" s="29" customFormat="1">
      <c r="B26" s="13" t="s">
        <v>2</v>
      </c>
      <c r="C26" s="29" t="s">
        <v>130</v>
      </c>
      <c r="E26" s="13"/>
      <c r="H26" s="31"/>
    </row>
    <row r="27" spans="2:8" s="29" customFormat="1">
      <c r="B27" s="13"/>
      <c r="C27" s="29" t="s">
        <v>131</v>
      </c>
      <c r="E27" s="13"/>
      <c r="H27" s="31"/>
    </row>
    <row r="28" spans="2:8" s="29" customFormat="1">
      <c r="B28" s="13"/>
      <c r="C28" s="29" t="s">
        <v>132</v>
      </c>
      <c r="E28" s="13"/>
      <c r="H28" s="31"/>
    </row>
    <row r="29" spans="2:8" s="29" customFormat="1">
      <c r="B29" s="13"/>
      <c r="C29" s="29" t="s">
        <v>133</v>
      </c>
      <c r="E29" s="13"/>
      <c r="H29" s="31"/>
    </row>
    <row r="30" spans="2:8" s="29" customFormat="1">
      <c r="B30" s="13"/>
      <c r="E30" s="13"/>
    </row>
    <row r="31" spans="2:8" s="29" customFormat="1">
      <c r="E31" s="13"/>
    </row>
    <row r="32" spans="2:8" s="29" customFormat="1">
      <c r="B32" s="135" t="s">
        <v>90</v>
      </c>
      <c r="D32" s="13"/>
      <c r="E32" s="13"/>
    </row>
    <row r="33" spans="2:10" s="29" customFormat="1">
      <c r="B33" s="14" t="s">
        <v>91</v>
      </c>
      <c r="C33" s="132"/>
      <c r="D33" s="133"/>
      <c r="E33" s="133"/>
      <c r="F33" s="132"/>
      <c r="G33" s="132"/>
    </row>
    <row r="34" spans="2:10" s="29" customFormat="1">
      <c r="B34" s="136"/>
      <c r="C34" s="119"/>
      <c r="D34" s="137"/>
      <c r="E34" s="137"/>
      <c r="F34" s="119"/>
      <c r="G34" s="122"/>
    </row>
    <row r="35" spans="2:10" s="29" customFormat="1">
      <c r="B35" s="123"/>
      <c r="D35" s="83" t="s">
        <v>43</v>
      </c>
      <c r="E35" s="83"/>
      <c r="F35" s="74">
        <v>1100000</v>
      </c>
      <c r="G35" s="112"/>
    </row>
    <row r="36" spans="2:10">
      <c r="B36" s="138"/>
      <c r="D36" s="83" t="s">
        <v>89</v>
      </c>
      <c r="E36" s="74"/>
      <c r="F36" s="154">
        <v>0.42899999999999999</v>
      </c>
      <c r="G36" s="112"/>
      <c r="I36" s="152" t="s">
        <v>94</v>
      </c>
      <c r="J36" s="74" t="s">
        <v>93</v>
      </c>
    </row>
    <row r="37" spans="2:10" ht="17" thickBot="1">
      <c r="B37" s="138"/>
      <c r="D37" s="86" t="s">
        <v>38</v>
      </c>
      <c r="E37" s="74"/>
      <c r="F37" s="87">
        <f>F35/(1+F36)</f>
        <v>769769.06927921623</v>
      </c>
      <c r="G37" s="139"/>
      <c r="I37" s="153">
        <f>(F4-F10)/F10</f>
        <v>0.42857142857142855</v>
      </c>
      <c r="J37" s="29"/>
    </row>
    <row r="38" spans="2:10" ht="17" thickTop="1">
      <c r="B38" s="138"/>
      <c r="D38" s="74"/>
      <c r="E38" s="74"/>
      <c r="F38" s="74"/>
      <c r="G38" s="112"/>
      <c r="J38" s="29"/>
    </row>
    <row r="39" spans="2:10">
      <c r="B39" s="138"/>
      <c r="D39" s="74"/>
      <c r="E39" s="74"/>
      <c r="F39" s="74"/>
      <c r="G39" s="112"/>
      <c r="J39" s="29"/>
    </row>
    <row r="40" spans="2:10">
      <c r="B40" s="138"/>
      <c r="D40" s="83" t="s">
        <v>46</v>
      </c>
      <c r="E40" s="76"/>
      <c r="F40" s="74">
        <v>140000</v>
      </c>
      <c r="G40" s="112"/>
    </row>
    <row r="41" spans="2:10">
      <c r="B41" s="138"/>
      <c r="D41" s="83" t="s">
        <v>45</v>
      </c>
      <c r="E41" s="76"/>
      <c r="F41" s="89">
        <v>670000</v>
      </c>
      <c r="G41" s="112"/>
    </row>
    <row r="42" spans="2:10">
      <c r="B42" s="138"/>
      <c r="D42" s="83" t="s">
        <v>47</v>
      </c>
      <c r="E42" s="76"/>
      <c r="F42" s="74">
        <f>F40+F41</f>
        <v>810000</v>
      </c>
      <c r="G42" s="112"/>
    </row>
    <row r="43" spans="2:10">
      <c r="B43" s="138"/>
      <c r="D43" s="83" t="s">
        <v>38</v>
      </c>
      <c r="E43" s="76"/>
      <c r="F43" s="74">
        <f>F37</f>
        <v>769769.06927921623</v>
      </c>
      <c r="G43" s="112"/>
    </row>
    <row r="44" spans="2:10" ht="17" thickBot="1">
      <c r="B44" s="138"/>
      <c r="D44" s="86" t="s">
        <v>39</v>
      </c>
      <c r="E44" s="76"/>
      <c r="F44" s="87">
        <f>F42-F43</f>
        <v>40230.93072078377</v>
      </c>
      <c r="G44" s="112"/>
    </row>
    <row r="45" spans="2:10" ht="17" thickTop="1">
      <c r="B45" s="138"/>
      <c r="D45" s="75"/>
      <c r="E45" s="76"/>
      <c r="F45" s="88"/>
      <c r="G45" s="112"/>
    </row>
    <row r="46" spans="2:10">
      <c r="B46" s="138"/>
      <c r="D46" s="75"/>
      <c r="E46" s="76"/>
      <c r="F46" s="88"/>
      <c r="G46" s="112"/>
    </row>
    <row r="47" spans="2:10">
      <c r="B47" s="138"/>
      <c r="D47" s="83" t="str">
        <f>+D44</f>
        <v>áætlað verðmæti birgða á tjónsdegi</v>
      </c>
      <c r="E47" s="76"/>
      <c r="F47" s="74">
        <f>F44</f>
        <v>40230.93072078377</v>
      </c>
      <c r="G47" s="112"/>
    </row>
    <row r="48" spans="2:10">
      <c r="B48" s="138"/>
      <c r="D48" s="83" t="s">
        <v>40</v>
      </c>
      <c r="E48" s="76"/>
      <c r="F48" s="74">
        <v>-15000</v>
      </c>
      <c r="G48" s="112"/>
    </row>
    <row r="49" spans="2:7" ht="17" thickBot="1">
      <c r="B49" s="138"/>
      <c r="D49" s="86" t="s">
        <v>41</v>
      </c>
      <c r="E49" s="75"/>
      <c r="F49" s="87">
        <f>F47+F48</f>
        <v>25230.93072078377</v>
      </c>
      <c r="G49" s="112"/>
    </row>
    <row r="50" spans="2:7" ht="17" thickTop="1">
      <c r="B50" s="140"/>
      <c r="C50" s="14"/>
      <c r="D50" s="141"/>
      <c r="E50" s="141"/>
      <c r="F50" s="14"/>
      <c r="G50" s="142"/>
    </row>
  </sheetData>
  <pageMargins left="0.70866141732283472" right="0.35" top="0.74803149606299213" bottom="0.74803149606299213" header="0.31496062992125984" footer="0.31496062992125984"/>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Exercise 5-8B</vt:lpstr>
      <vt:lpstr>Exercise 5-10B</vt:lpstr>
      <vt:lpstr>Exercise 5-14A</vt:lpstr>
      <vt:lpstr>Problem 5-25A</vt:lpstr>
      <vt:lpstr>Problem 5-20B</vt:lpstr>
      <vt:lpstr>Problem 5-22A</vt:lpstr>
    </vt:vector>
  </TitlesOfParts>
  <Company>LSH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halldlj</dc:creator>
  <cp:lastModifiedBy>Donna Cruz</cp:lastModifiedBy>
  <cp:lastPrinted>2018-09-18T09:43:23Z</cp:lastPrinted>
  <dcterms:created xsi:type="dcterms:W3CDTF">2010-09-19T20:06:24Z</dcterms:created>
  <dcterms:modified xsi:type="dcterms:W3CDTF">2024-10-08T12:02:21Z</dcterms:modified>
</cp:coreProperties>
</file>