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ISRVKFSR04\Sameign$\Innri Mál\Accounting DPP\Accounting DPP (áður IFRS Help Desk)\Skipulagsmál\IFRS Review\Ársreikningar 2011\Starfsmenn\Unnar\Annað\2023_Reikningshald\Dæmatímar\Dæmatími 6_vika 7\"/>
    </mc:Choice>
  </mc:AlternateContent>
  <xr:revisionPtr revIDLastSave="0" documentId="13_ncr:1_{0207FF70-0137-40AD-B5D3-06F5C95C4EC5}" xr6:coauthVersionLast="47" xr6:coauthVersionMax="47" xr10:uidLastSave="{00000000-0000-0000-0000-000000000000}"/>
  <bookViews>
    <workbookView xWindow="28680" yWindow="-1980" windowWidth="29040" windowHeight="17640" xr2:uid="{00000000-000D-0000-FFFF-FFFF00000000}"/>
  </bookViews>
  <sheets>
    <sheet name="E 7-3B" sheetId="6" r:id="rId1"/>
    <sheet name="E 7-4A" sheetId="15" state="hidden" r:id="rId2"/>
    <sheet name="E 7-14B" sheetId="8" r:id="rId3"/>
    <sheet name="E 7-5A" sheetId="7" r:id="rId4"/>
    <sheet name="E 7-12A" sheetId="10" r:id="rId5"/>
    <sheet name="E 7-16A" sheetId="14" r:id="rId6"/>
    <sheet name="P 7-20A" sheetId="11" r:id="rId7"/>
    <sheet name="P 7-21A" sheetId="1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7" i="11" l="1"/>
  <c r="J68" i="11" s="1"/>
  <c r="J86" i="11"/>
  <c r="J80" i="11"/>
  <c r="J79" i="11"/>
  <c r="J78" i="11"/>
  <c r="K20" i="7"/>
  <c r="I8" i="6"/>
  <c r="N14" i="6"/>
  <c r="K22" i="6"/>
  <c r="K21" i="6"/>
  <c r="K20" i="6"/>
  <c r="K19" i="6"/>
  <c r="K18" i="6"/>
  <c r="C7" i="6"/>
  <c r="D7" i="6"/>
  <c r="E65" i="11"/>
  <c r="F32" i="11"/>
  <c r="F31" i="11"/>
  <c r="F29" i="11"/>
  <c r="F28" i="11"/>
  <c r="F10" i="8"/>
  <c r="C9" i="8"/>
  <c r="C18" i="14" l="1"/>
  <c r="C17" i="14"/>
  <c r="C6" i="14"/>
  <c r="C11" i="14" s="1"/>
  <c r="C5" i="14"/>
  <c r="C10" i="14" s="1"/>
  <c r="C54" i="12" l="1"/>
  <c r="E45" i="12"/>
  <c r="E40" i="12"/>
  <c r="E47" i="12" s="1"/>
  <c r="E27" i="12"/>
  <c r="E34" i="12" s="1"/>
  <c r="E15" i="12"/>
  <c r="E10" i="12"/>
  <c r="C25" i="10"/>
  <c r="C23" i="10"/>
  <c r="C18" i="10"/>
  <c r="C19" i="10" s="1"/>
  <c r="C15" i="10"/>
  <c r="C11" i="10"/>
  <c r="C7" i="10"/>
  <c r="J87" i="11"/>
  <c r="E88" i="11"/>
  <c r="E90" i="11" s="1"/>
  <c r="B42" i="11"/>
  <c r="E78" i="11" s="1"/>
  <c r="J65" i="11"/>
  <c r="E70" i="11"/>
  <c r="E72" i="11" s="1"/>
  <c r="I59" i="11"/>
  <c r="I56" i="11"/>
  <c r="I40" i="11"/>
  <c r="F40" i="11"/>
  <c r="C56" i="11"/>
  <c r="B51" i="11"/>
  <c r="D97" i="11" s="1"/>
  <c r="B47" i="11"/>
  <c r="E79" i="11" s="1"/>
  <c r="F30" i="11"/>
  <c r="H23" i="11"/>
  <c r="H21" i="11"/>
  <c r="H19" i="11"/>
  <c r="H17" i="11"/>
  <c r="H15" i="11"/>
  <c r="H13" i="11"/>
  <c r="H11" i="11"/>
  <c r="I21" i="7"/>
  <c r="K22" i="7" s="1"/>
  <c r="K18" i="7"/>
  <c r="K16" i="7"/>
  <c r="C16" i="8"/>
  <c r="C17" i="8"/>
  <c r="B17" i="8"/>
  <c r="B16" i="8"/>
  <c r="C13" i="8"/>
  <c r="C22" i="6"/>
  <c r="I11" i="15"/>
  <c r="I30" i="15"/>
  <c r="J31" i="15" s="1"/>
  <c r="J6" i="15"/>
  <c r="J9" i="15"/>
  <c r="J12" i="15"/>
  <c r="B37" i="15"/>
  <c r="B39" i="15" s="1"/>
  <c r="I37" i="15"/>
  <c r="B44" i="15"/>
  <c r="B47" i="15"/>
  <c r="B65" i="15"/>
  <c r="I44" i="15"/>
  <c r="C52" i="15"/>
  <c r="B60" i="15" s="1"/>
  <c r="I52" i="15"/>
  <c r="C53" i="15"/>
  <c r="C54" i="15" s="1"/>
  <c r="B66" i="15" s="1"/>
  <c r="B57" i="15"/>
  <c r="B58" i="15"/>
  <c r="B59" i="15"/>
  <c r="B63" i="15"/>
  <c r="B64" i="15"/>
  <c r="E20" i="12" l="1"/>
  <c r="J81" i="11"/>
  <c r="J89" i="11" s="1"/>
  <c r="J91" i="11" s="1"/>
  <c r="C18" i="8"/>
  <c r="D8" i="6"/>
  <c r="C14" i="6"/>
  <c r="J69" i="11"/>
  <c r="F33" i="11"/>
  <c r="E80" i="11"/>
  <c r="B95" i="11" s="1"/>
  <c r="H43" i="11"/>
  <c r="I44" i="11" s="1"/>
  <c r="D98" i="11"/>
  <c r="D99" i="11" s="1"/>
  <c r="E81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Pálsson, Unnar F</author>
  </authors>
  <commentList>
    <comment ref="H5" authorId="0" shapeId="0" xr:uid="{32956DA8-37DE-4265-8D96-9F1EF7781236}">
      <text>
        <r>
          <rPr>
            <b/>
            <sz val="9"/>
            <color indexed="81"/>
            <rFont val="Tahoma"/>
            <family val="2"/>
          </rPr>
          <t>Pálsson, Unnar F:</t>
        </r>
        <r>
          <rPr>
            <sz val="9"/>
            <color indexed="81"/>
            <rFont val="Tahoma"/>
            <family val="2"/>
          </rPr>
          <t xml:space="preserve">
Öfugur eignareikningur (e. contra asset account). Þessi bókhaldslykill endar alltaf með kredit stöðu í árslok (eða á núlli ef við teljum að engar kröfur muni tapast).</t>
        </r>
      </text>
    </comment>
    <comment ref="C6" authorId="0" shapeId="0" xr:uid="{5FD156E5-1B57-4502-81C7-3EA3F08D205C}">
      <text>
        <r>
          <rPr>
            <b/>
            <sz val="9"/>
            <color indexed="81"/>
            <rFont val="Tahoma"/>
            <family val="2"/>
          </rPr>
          <t>Pálsson, Unnar F:</t>
        </r>
        <r>
          <rPr>
            <sz val="9"/>
            <color indexed="81"/>
            <rFont val="Tahoma"/>
            <family val="2"/>
          </rPr>
          <t xml:space="preserve">
Staðan í uppphafi árs, gefið í dæminu.</t>
        </r>
      </text>
    </comment>
    <comment ref="I6" authorId="0" shapeId="0" xr:uid="{C44364B2-0C0A-4057-8DAD-007F5BE41FC4}">
      <text>
        <r>
          <rPr>
            <b/>
            <sz val="9"/>
            <color indexed="81"/>
            <rFont val="Tahoma"/>
            <family val="2"/>
          </rPr>
          <t>Pálsson, Unnar F:</t>
        </r>
        <r>
          <rPr>
            <sz val="9"/>
            <color indexed="81"/>
            <rFont val="Tahoma"/>
            <family val="2"/>
          </rPr>
          <t xml:space="preserve">
Staðan í uppphafi árs, gefið í dæminu.</t>
        </r>
      </text>
    </comment>
    <comment ref="O6" authorId="0" shapeId="0" xr:uid="{DC7D1E03-7950-4E9E-A471-4C415C6A9EC5}">
      <text>
        <r>
          <rPr>
            <b/>
            <sz val="9"/>
            <color indexed="81"/>
            <rFont val="Tahoma"/>
            <family val="2"/>
          </rPr>
          <t>Pálsson, Unnar F:</t>
        </r>
        <r>
          <rPr>
            <sz val="9"/>
            <color indexed="81"/>
            <rFont val="Tahoma"/>
            <family val="2"/>
          </rPr>
          <t xml:space="preserve">
Sala ársins gegn greiðslufresti, kemur fram í dæminu: "During the accounting period, Stone recorded $21,000 of service revenue on account."</t>
        </r>
      </text>
    </comment>
    <comment ref="C7" authorId="0" shapeId="0" xr:uid="{137BA01C-57FC-4AB9-9A9E-3B0DF6ABAC7B}">
      <text>
        <r>
          <rPr>
            <b/>
            <sz val="9"/>
            <color indexed="81"/>
            <rFont val="Tahoma"/>
            <family val="2"/>
          </rPr>
          <t>Pálsson, Unnar F:</t>
        </r>
        <r>
          <rPr>
            <sz val="9"/>
            <color indexed="81"/>
            <rFont val="Tahoma"/>
            <family val="2"/>
          </rPr>
          <t xml:space="preserve">
Sala ársins gegn greiðslufresti, kemur fram í dæminu: "During the accounting period, Stone recorded $21,000 of service revenue on account."</t>
        </r>
      </text>
    </comment>
    <comment ref="D7" authorId="0" shapeId="0" xr:uid="{7A765302-E42E-4ABE-8067-5B9CA203CA55}">
      <text>
        <r>
          <rPr>
            <b/>
            <sz val="9"/>
            <color indexed="81"/>
            <rFont val="Tahoma"/>
            <family val="2"/>
          </rPr>
          <t>Pálsson, Unnar F:</t>
        </r>
        <r>
          <rPr>
            <sz val="9"/>
            <color indexed="81"/>
            <rFont val="Tahoma"/>
            <family val="2"/>
          </rPr>
          <t xml:space="preserve">
Félagið færði út endanlega tapaða kröfu (e. wrote off) á árinu að fjárhæð 180: "The company also wrote off a $180 account receivable."</t>
        </r>
      </text>
    </comment>
    <comment ref="H7" authorId="0" shapeId="0" xr:uid="{90F9AB49-FC38-4EA0-8620-9B68445D5E97}">
      <text>
        <r>
          <rPr>
            <b/>
            <sz val="9"/>
            <color indexed="81"/>
            <rFont val="Tahoma"/>
            <family val="2"/>
          </rPr>
          <t>Pálsson, Unnar F:</t>
        </r>
        <r>
          <rPr>
            <sz val="9"/>
            <color indexed="81"/>
            <rFont val="Tahoma"/>
            <family val="2"/>
          </rPr>
          <t xml:space="preserve">
Félagið færði út endanlega tapaða kröfu (e. wrote off) á árinu að fjárhæð 180: "The company also wrote off a $180 account receivable."</t>
        </r>
      </text>
    </comment>
    <comment ref="D8" authorId="0" shapeId="0" xr:uid="{222B65E2-354C-4B79-A0F8-7FF49DDD5407}">
      <text>
        <r>
          <rPr>
            <b/>
            <sz val="9"/>
            <color indexed="81"/>
            <rFont val="Tahoma"/>
            <family val="2"/>
          </rPr>
          <t>Pálsson, Unnar F:</t>
        </r>
        <r>
          <rPr>
            <sz val="9"/>
            <color indexed="81"/>
            <rFont val="Tahoma"/>
            <family val="2"/>
          </rPr>
          <t xml:space="preserve">
Þetta er fjárhæðin sem við þurfum að finna, sbr. a-lið í verkefninu: "Determine the amount of cash collected from receivables."</t>
        </r>
      </text>
    </comment>
    <comment ref="C9" authorId="0" shapeId="0" xr:uid="{5FFA2464-335F-40E1-9084-BF8216A29EB4}">
      <text>
        <r>
          <rPr>
            <b/>
            <sz val="9"/>
            <color indexed="81"/>
            <rFont val="Tahoma"/>
            <family val="2"/>
          </rPr>
          <t>Pálsson, Unnar F:</t>
        </r>
        <r>
          <rPr>
            <sz val="9"/>
            <color indexed="81"/>
            <rFont val="Tahoma"/>
            <family val="2"/>
          </rPr>
          <t xml:space="preserve">
Þetta er staðan í árslok, kemur fram í dæminu.</t>
        </r>
      </text>
    </comment>
    <comment ref="I9" authorId="0" shapeId="0" xr:uid="{DC160121-0404-446E-8028-37820E70B97A}">
      <text>
        <r>
          <rPr>
            <b/>
            <sz val="9"/>
            <color indexed="81"/>
            <rFont val="Tahoma"/>
            <family val="2"/>
          </rPr>
          <t>Pálsson, Unnar F:</t>
        </r>
        <r>
          <rPr>
            <sz val="9"/>
            <color indexed="81"/>
            <rFont val="Tahoma"/>
            <family val="2"/>
          </rPr>
          <t xml:space="preserve">
Gefið í dæminu, staðan í lok árs
</t>
        </r>
      </text>
    </comment>
    <comment ref="C14" authorId="0" shapeId="0" xr:uid="{CE9D9B42-724B-4494-AB00-72C4828DF6D4}">
      <text>
        <r>
          <rPr>
            <b/>
            <sz val="9"/>
            <color indexed="81"/>
            <rFont val="Tahoma"/>
            <family val="2"/>
          </rPr>
          <t>Pálsson, Unnar F:</t>
        </r>
        <r>
          <rPr>
            <sz val="9"/>
            <color indexed="81"/>
            <rFont val="Tahoma"/>
            <family val="2"/>
          </rPr>
          <t xml:space="preserve">
Þetta er fjárhæðin sem við þurfum að finna, sbr. a-lið í verkefninu: "Determine the amount of cash collected from receivables."</t>
        </r>
      </text>
    </comment>
    <comment ref="C22" authorId="0" shapeId="0" xr:uid="{444D5315-7688-494D-B06F-80013AFA0A92}">
      <text>
        <r>
          <rPr>
            <b/>
            <sz val="9"/>
            <color indexed="81"/>
            <rFont val="Tahoma"/>
            <family val="2"/>
          </rPr>
          <t>Pálsson, Unnar F:</t>
        </r>
        <r>
          <rPr>
            <sz val="9"/>
            <color indexed="81"/>
            <rFont val="Tahoma"/>
            <family val="2"/>
          </rPr>
          <t xml:space="preserve">
a.Determine the amount of cash collected from receivables.</t>
        </r>
      </text>
    </comment>
    <comment ref="K22" authorId="0" shapeId="0" xr:uid="{31661170-6895-458E-A7F1-983E3FB35226}">
      <text>
        <r>
          <rPr>
            <b/>
            <sz val="9"/>
            <color indexed="81"/>
            <rFont val="Tahoma"/>
            <family val="2"/>
          </rPr>
          <t>Pálsson, Unnar F:</t>
        </r>
        <r>
          <rPr>
            <sz val="9"/>
            <color indexed="81"/>
            <rFont val="Tahoma"/>
            <family val="2"/>
          </rPr>
          <t xml:space="preserve">
b.Determine the amount of uncollectible accounts expense recognized during the period.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Pálsson, Unnar F</author>
  </authors>
  <commentList>
    <comment ref="I19" authorId="0" shapeId="0" xr:uid="{AB29F6E8-7EC1-41ED-A7AF-9DEF2414E0A4}">
      <text>
        <r>
          <rPr>
            <b/>
            <sz val="9"/>
            <color indexed="81"/>
            <rFont val="Tahoma"/>
            <family val="2"/>
          </rPr>
          <t>Pálsson, Unnar F:</t>
        </r>
        <r>
          <rPr>
            <sz val="9"/>
            <color indexed="81"/>
            <rFont val="Tahoma"/>
            <family val="2"/>
          </rPr>
          <t xml:space="preserve">
Endanlega töpuð viðskiptakrafa, sbr. úr dæminu: "Wrote off uncollectible accounts of $720.". Þegar það gerist að krafa tapast endanlega er fært debit á niðurfærslureikning viðskiptakrafna (öfugi eignareikningurinn) og kredit á viðskiptakröfur.</t>
        </r>
      </text>
    </comment>
    <comment ref="K20" authorId="0" shapeId="0" xr:uid="{635537DD-1D2A-4179-915D-4DC62CE91994}">
      <text>
        <r>
          <rPr>
            <b/>
            <sz val="9"/>
            <color indexed="81"/>
            <rFont val="Tahoma"/>
            <family val="2"/>
          </rPr>
          <t>Pálsson, Unnar F:</t>
        </r>
        <r>
          <rPr>
            <sz val="9"/>
            <color indexed="81"/>
            <rFont val="Tahoma"/>
            <family val="2"/>
          </rPr>
          <t xml:space="preserve">
Endanlega töpuð viðskiptakrafa, sbr. úr dæminu: "Wrote off uncollectible accounts of $720.". Þegar það gerist að krafa tapast endanlega er fært debit á niðurfærslureikning viðskiptakrafna (öfugi eignareikningurinn) og kredit á viðskiptakröfur.</t>
        </r>
      </text>
    </comment>
    <comment ref="M21" authorId="0" shapeId="0" xr:uid="{8E796FC7-D89E-46CB-8D82-11277A03F5C3}">
      <text>
        <r>
          <rPr>
            <b/>
            <sz val="9"/>
            <color indexed="81"/>
            <rFont val="Tahoma"/>
            <family val="2"/>
          </rPr>
          <t>Pálsson, Unnar F:</t>
        </r>
        <r>
          <rPr>
            <sz val="9"/>
            <color indexed="81"/>
            <rFont val="Tahoma"/>
            <family val="2"/>
          </rPr>
          <t xml:space="preserve">
Samanber út dæminu: "Recognized uncollectible accounts expense. Grover estimated that uncollectible accounts expense will be 1 percent of sales on account".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Pálsson, Unnar F</author>
  </authors>
  <commentList>
    <comment ref="D7" authorId="0" shapeId="0" xr:uid="{E175FBB7-9F7E-449E-8B55-195D011BB4F2}">
      <text>
        <r>
          <rPr>
            <b/>
            <sz val="9"/>
            <color indexed="81"/>
            <rFont val="Tahoma"/>
            <charset val="1"/>
          </rPr>
          <t>Pálsson, Unnar F:</t>
        </r>
        <r>
          <rPr>
            <sz val="9"/>
            <color indexed="81"/>
            <rFont val="Tahoma"/>
            <charset val="1"/>
          </rPr>
          <t xml:space="preserve">
6% vextir á ári. Á þessu ári liðu 8 mánuðir frá því lánið var veitt og til ársloka. Þar af leiðandi margföldum við vextina með 8/12 (þ.e. 8 mán. af 12 mán.)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Pálsson, Unnar F</author>
  </authors>
  <commentList>
    <comment ref="E27" authorId="0" shapeId="0" xr:uid="{5865FBD1-F0D6-4221-BF9F-5200B88F8CFA}">
      <text>
        <r>
          <rPr>
            <b/>
            <sz val="9"/>
            <color indexed="81"/>
            <rFont val="Tahoma"/>
            <family val="2"/>
          </rPr>
          <t>Pálsson, Unnar F:</t>
        </r>
        <r>
          <rPr>
            <sz val="9"/>
            <color indexed="81"/>
            <rFont val="Tahoma"/>
            <family val="2"/>
          </rPr>
          <t xml:space="preserve">
Þetta er bókfært verð viðskiptakrafna, það er nafnverð viðskiptakrafna (heildarverðið, allar viðskiptakröfurnar) mínus niðurfærslureikningur viðskiptakrafna: 56.000 - 7.800 = 48.200</t>
        </r>
      </text>
    </comment>
  </commentList>
</comments>
</file>

<file path=xl/sharedStrings.xml><?xml version="1.0" encoding="utf-8"?>
<sst xmlns="http://schemas.openxmlformats.org/spreadsheetml/2006/main" count="349" uniqueCount="215">
  <si>
    <t>a.</t>
  </si>
  <si>
    <t>b.</t>
  </si>
  <si>
    <t>=</t>
  </si>
  <si>
    <t>+</t>
  </si>
  <si>
    <t>–</t>
  </si>
  <si>
    <t>1.</t>
  </si>
  <si>
    <t>2.</t>
  </si>
  <si>
    <t>3.</t>
  </si>
  <si>
    <t>4.</t>
  </si>
  <si>
    <t>c.</t>
  </si>
  <si>
    <t>0-30</t>
  </si>
  <si>
    <t>31-60</t>
  </si>
  <si>
    <t>61-90</t>
  </si>
  <si>
    <t>d.</t>
  </si>
  <si>
    <t>e.</t>
  </si>
  <si>
    <t>f.</t>
  </si>
  <si>
    <t>g.</t>
  </si>
  <si>
    <t>a</t>
  </si>
  <si>
    <t>Þjónustutekjur</t>
  </si>
  <si>
    <t>b</t>
  </si>
  <si>
    <t>c</t>
  </si>
  <si>
    <t>debet</t>
  </si>
  <si>
    <t>kredit</t>
  </si>
  <si>
    <t>Eignir</t>
  </si>
  <si>
    <t>Skuldir</t>
  </si>
  <si>
    <t>E.fé</t>
  </si>
  <si>
    <t>Tekjur</t>
  </si>
  <si>
    <t>Gjöld</t>
  </si>
  <si>
    <t>Afkoma</t>
  </si>
  <si>
    <t>Sj.str.</t>
  </si>
  <si>
    <t>Viðskiptakröfur</t>
  </si>
  <si>
    <t>Veltuhraði viðskiptakrafna:</t>
  </si>
  <si>
    <t>Innheimtutími krafna að meðaltali:</t>
  </si>
  <si>
    <t>daga</t>
  </si>
  <si>
    <t>sinnum á ári</t>
  </si>
  <si>
    <t>Dagbókarfærslur</t>
  </si>
  <si>
    <t>áætlað hlutfall</t>
  </si>
  <si>
    <t>fjárhæð</t>
  </si>
  <si>
    <t>fjöldi daga fram yfir gjalddaga</t>
  </si>
  <si>
    <t>Samtals</t>
  </si>
  <si>
    <t>Eigið fé</t>
  </si>
  <si>
    <t>st.</t>
  </si>
  <si>
    <t>ÓRE</t>
  </si>
  <si>
    <t xml:space="preserve">(4)    </t>
  </si>
  <si>
    <t xml:space="preserve">(3)    </t>
  </si>
  <si>
    <t xml:space="preserve">(2)    </t>
  </si>
  <si>
    <t xml:space="preserve">(1)    </t>
  </si>
  <si>
    <t>cl 2</t>
  </si>
  <si>
    <t>cl 1</t>
  </si>
  <si>
    <t>Handb.fé</t>
  </si>
  <si>
    <t xml:space="preserve"> +</t>
  </si>
  <si>
    <t xml:space="preserve"> =</t>
  </si>
  <si>
    <r>
      <t xml:space="preserve">Viðskiptakröfur </t>
    </r>
    <r>
      <rPr>
        <i/>
        <sz val="11"/>
        <color theme="1"/>
        <rFont val="Arial"/>
        <family val="2"/>
      </rPr>
      <t>(accounts receivable)</t>
    </r>
  </si>
  <si>
    <r>
      <t xml:space="preserve">Handbært fé </t>
    </r>
    <r>
      <rPr>
        <i/>
        <sz val="11"/>
        <color theme="1"/>
        <rFont val="Arial"/>
        <family val="2"/>
      </rPr>
      <t>(cash)</t>
    </r>
  </si>
  <si>
    <r>
      <t xml:space="preserve">Þjónustutekjur </t>
    </r>
    <r>
      <rPr>
        <i/>
        <sz val="11"/>
        <color theme="1"/>
        <rFont val="Arial"/>
        <family val="2"/>
      </rPr>
      <t>(service revenue)</t>
    </r>
  </si>
  <si>
    <r>
      <t xml:space="preserve">ÓRE </t>
    </r>
    <r>
      <rPr>
        <i/>
        <sz val="11"/>
        <color theme="1"/>
        <rFont val="Arial"/>
        <family val="2"/>
      </rPr>
      <t>(retained earnings)</t>
    </r>
  </si>
  <si>
    <r>
      <t xml:space="preserve">Dagbók </t>
    </r>
    <r>
      <rPr>
        <i/>
        <sz val="11"/>
        <color theme="1"/>
        <rFont val="Arial"/>
        <family val="2"/>
      </rPr>
      <t>(general journal)</t>
    </r>
  </si>
  <si>
    <t>a og c</t>
  </si>
  <si>
    <t>EXERCISE 7-4A bls. 365</t>
  </si>
  <si>
    <r>
      <t xml:space="preserve">Afskrift viðskiptakrafna </t>
    </r>
    <r>
      <rPr>
        <i/>
        <sz val="11"/>
        <color theme="1"/>
        <rFont val="Arial"/>
        <family val="2"/>
      </rPr>
      <t>(uncollectible accounts expense)</t>
    </r>
  </si>
  <si>
    <r>
      <t xml:space="preserve">Niðurfærsla vkr. </t>
    </r>
    <r>
      <rPr>
        <i/>
        <sz val="11"/>
        <color theme="1"/>
        <rFont val="Arial"/>
        <family val="2"/>
      </rPr>
      <t>(allowance for doubtful accounts)</t>
    </r>
  </si>
  <si>
    <t>Niðurfærsla Vkr</t>
  </si>
  <si>
    <t xml:space="preserve">Afskrift Vkr. </t>
  </si>
  <si>
    <r>
      <t xml:space="preserve">"Efnahagsreiknigssjónarmiði" </t>
    </r>
    <r>
      <rPr>
        <sz val="11"/>
        <color theme="1"/>
        <rFont val="Arial"/>
        <family val="2"/>
      </rPr>
      <t xml:space="preserve">(percent of </t>
    </r>
    <r>
      <rPr>
        <u/>
        <sz val="11"/>
        <color theme="1"/>
        <rFont val="Arial"/>
        <family val="2"/>
      </rPr>
      <t>receivables</t>
    </r>
    <r>
      <rPr>
        <sz val="11"/>
        <color theme="1"/>
        <rFont val="Arial"/>
        <family val="2"/>
      </rPr>
      <t xml:space="preserve"> allowance method)</t>
    </r>
  </si>
  <si>
    <t>Hlutfall áætlaðra tapaðra krafna af viðskiptakröfum í árslok skv.</t>
  </si>
  <si>
    <t>Exercise 7- 3B bls 403</t>
  </si>
  <si>
    <t>Exercise 7- 14B bls 408</t>
  </si>
  <si>
    <t>Exercise 7-5A bls 392</t>
  </si>
  <si>
    <t>Problem 7-20A bls 399</t>
  </si>
  <si>
    <t>Problem 7-24A bls 401</t>
  </si>
  <si>
    <t>Upphaf</t>
  </si>
  <si>
    <t>Sala</t>
  </si>
  <si>
    <t>Handbært fé</t>
  </si>
  <si>
    <t>Niðurfærsla VKR</t>
  </si>
  <si>
    <t>Niðurfærsla viðskiptakrafna</t>
  </si>
  <si>
    <t>Þóknun kreditkortafyrirtækja</t>
  </si>
  <si>
    <t xml:space="preserve"> + </t>
  </si>
  <si>
    <t xml:space="preserve"> +/-</t>
  </si>
  <si>
    <t xml:space="preserve"> - </t>
  </si>
  <si>
    <t xml:space="preserve"> - / +</t>
  </si>
  <si>
    <t xml:space="preserve"> + OA</t>
  </si>
  <si>
    <t xml:space="preserve"> -</t>
  </si>
  <si>
    <t>Sölutekjur</t>
  </si>
  <si>
    <t>Afskriftir viðskiptakrafna</t>
  </si>
  <si>
    <t xml:space="preserve"> =92.000 * 1%</t>
  </si>
  <si>
    <t>Hlutafé</t>
  </si>
  <si>
    <t>Vörubirgðir</t>
  </si>
  <si>
    <t>Viðskiptaskuldir</t>
  </si>
  <si>
    <t>3a</t>
  </si>
  <si>
    <t>3b</t>
  </si>
  <si>
    <t>KSV</t>
  </si>
  <si>
    <t>Launakostnaður</t>
  </si>
  <si>
    <t>Annar rekstrarkostnaður</t>
  </si>
  <si>
    <t>lok1</t>
  </si>
  <si>
    <t>lok2</t>
  </si>
  <si>
    <t>Framlegð</t>
  </si>
  <si>
    <t>Annar rekstrarkost.</t>
  </si>
  <si>
    <t>Hlutafé 1.1</t>
  </si>
  <si>
    <t>Hlutafé 31.12</t>
  </si>
  <si>
    <t>ÓRE 1.1</t>
  </si>
  <si>
    <t>ÓRE 31.12</t>
  </si>
  <si>
    <t>Viðkskiptaskuldir</t>
  </si>
  <si>
    <t>Hlutfé</t>
  </si>
  <si>
    <t>Rekstrarhreyfingar</t>
  </si>
  <si>
    <t xml:space="preserve">   Innborganir viðskiptamanna</t>
  </si>
  <si>
    <t xml:space="preserve">   Greitt til birgja</t>
  </si>
  <si>
    <t xml:space="preserve">   Greiddur annar rekst.kostn.</t>
  </si>
  <si>
    <t>Fjárfestingahreyfingar</t>
  </si>
  <si>
    <t>Fjármögnunarhreyfingar</t>
  </si>
  <si>
    <t xml:space="preserve">   Innborgað nýtt hlutafé</t>
  </si>
  <si>
    <t>Breyting á handbæru fé</t>
  </si>
  <si>
    <t>Handbært fé í ársbyrjun</t>
  </si>
  <si>
    <t>Handbært fé í árslok</t>
  </si>
  <si>
    <t>NA</t>
  </si>
  <si>
    <t xml:space="preserve"> =10.000 * 6% * (8/12)</t>
  </si>
  <si>
    <t>Skuldabréf</t>
  </si>
  <si>
    <t>Áfallnar vaxtatekjur</t>
  </si>
  <si>
    <t>Kröfur v/skuldabréfa samtals</t>
  </si>
  <si>
    <t>Fjárfestingarhreyfingar (útstreymi pen 1.maí)</t>
  </si>
  <si>
    <t xml:space="preserve"> = 10.000 * 6% * (4/12)</t>
  </si>
  <si>
    <t>Nafnvirði skuldabréfs</t>
  </si>
  <si>
    <t>Innheimt samtals</t>
  </si>
  <si>
    <t>Fjárfestingarhreyfingar (innstreymi pen)</t>
  </si>
  <si>
    <t xml:space="preserve">Rekstrarhreyfingar </t>
  </si>
  <si>
    <t>(10.000 x 6% )</t>
  </si>
  <si>
    <t>Rekstrartekjur</t>
  </si>
  <si>
    <t>Rekstrargjöld</t>
  </si>
  <si>
    <t xml:space="preserve">   Launakostnaður</t>
  </si>
  <si>
    <t xml:space="preserve">   Annar rekstrarkosnaður</t>
  </si>
  <si>
    <t xml:space="preserve">   Afskrift viðskiptakrafna</t>
  </si>
  <si>
    <t>Fjármunatekjur og (fjármagnsgjöld)</t>
  </si>
  <si>
    <t xml:space="preserve">   Vaxtatekjur</t>
  </si>
  <si>
    <t>Hagnaður ársins</t>
  </si>
  <si>
    <t xml:space="preserve">   Handbært fé</t>
  </si>
  <si>
    <t xml:space="preserve">   Viðskiptakröfur</t>
  </si>
  <si>
    <t xml:space="preserve">   Vörubirgðir</t>
  </si>
  <si>
    <t xml:space="preserve">   Fyrirframgreidd húsaleiga</t>
  </si>
  <si>
    <t xml:space="preserve">   Rekstrarvörubirgðir</t>
  </si>
  <si>
    <t xml:space="preserve">   Skuldabréf</t>
  </si>
  <si>
    <t xml:space="preserve">   Áfallnar vaxtatekjur</t>
  </si>
  <si>
    <t xml:space="preserve">   Land</t>
  </si>
  <si>
    <t xml:space="preserve">   Viðskiptaskuldir</t>
  </si>
  <si>
    <t xml:space="preserve">   Ógreidd laun</t>
  </si>
  <si>
    <t xml:space="preserve">   Hlutafé</t>
  </si>
  <si>
    <t xml:space="preserve">   ÓRE</t>
  </si>
  <si>
    <t>gr.arður</t>
  </si>
  <si>
    <t>hagn</t>
  </si>
  <si>
    <t>9. útg</t>
  </si>
  <si>
    <t>Exercise 7- 3B bls 401</t>
  </si>
  <si>
    <t>10. útg</t>
  </si>
  <si>
    <t>Exercise 7- 14B bls 405</t>
  </si>
  <si>
    <t>Exercise 7-5A bls 390</t>
  </si>
  <si>
    <t>Problem 7-20A bls 397</t>
  </si>
  <si>
    <t>Rekstrarreikningur ár 1</t>
  </si>
  <si>
    <t>Yfirlit um eigið fé ár 1</t>
  </si>
  <si>
    <t>Efnahagsreikningur 31.12.01</t>
  </si>
  <si>
    <t>Sjóðstreymi ár 1</t>
  </si>
  <si>
    <t>Problem 7-21A bls 397</t>
  </si>
  <si>
    <t>Rekstrarreikningur ár 2</t>
  </si>
  <si>
    <t>Efnahagsreikningur 31.12.02</t>
  </si>
  <si>
    <t>Market Inc.:</t>
  </si>
  <si>
    <t>Supply Inc.:</t>
  </si>
  <si>
    <t>&lt;- 6 | 5 -&gt;</t>
  </si>
  <si>
    <t>Exercise 7- 3B bls 408 í 11. útg.</t>
  </si>
  <si>
    <t>Svar við a-lið</t>
  </si>
  <si>
    <t xml:space="preserve"> + Sala ársins út í reikning</t>
  </si>
  <si>
    <t xml:space="preserve"> - Endanlega tapað</t>
  </si>
  <si>
    <t xml:space="preserve"> - Staðan í lok árs</t>
  </si>
  <si>
    <t xml:space="preserve"> = Innheimt á árinu</t>
  </si>
  <si>
    <t>Útreikningar fyrir b-lið. Finna afskriftir viðskiptarkrafna</t>
  </si>
  <si>
    <t>Staða á niðurfærslureikningi í upphafi árs</t>
  </si>
  <si>
    <t>Endanlega töpuð krafa færð út</t>
  </si>
  <si>
    <t>Kredit staða</t>
  </si>
  <si>
    <t>Debit færsla</t>
  </si>
  <si>
    <t>Staða á niðurfærslureikningi fyrir lokafærslu</t>
  </si>
  <si>
    <t>Debit staða</t>
  </si>
  <si>
    <t xml:space="preserve">Niðurfærslureikningurinn á að enda í </t>
  </si>
  <si>
    <t>Þurfum að færa í lokafærslu í árslok</t>
  </si>
  <si>
    <t>Svar við b-lið</t>
  </si>
  <si>
    <t>Útreikningar fyrir a-lið. Finna hvað félagið innheimti</t>
  </si>
  <si>
    <r>
      <rPr>
        <b/>
        <sz val="11"/>
        <color theme="1"/>
        <rFont val="Arial"/>
        <family val="2"/>
      </rPr>
      <t>Útskýring</t>
    </r>
    <r>
      <rPr>
        <sz val="11"/>
        <color theme="1"/>
        <rFont val="Arial"/>
        <family val="2"/>
      </rPr>
      <t xml:space="preserve">
Við þurfum að greina niðurfærslureikninginn. Hann byrjaði með kredit stöðu 150, svo var fært 180 debit á hann þegar krafa tapaðist endanlega (e. write off) og var færð út úr bókhaldinu. Þá er staðan 30 í debit. Í dæminu kemur fram að niðurfærslureikningurinn á að enda í 250 kredit. Til að svo verði þurfum við að færa 280 kredit í lokafærslu. Mótbókun við það er debit á</t>
    </r>
    <r>
      <rPr>
        <b/>
        <i/>
        <sz val="11"/>
        <color theme="1"/>
        <rFont val="Arial"/>
        <family val="2"/>
      </rPr>
      <t xml:space="preserve"> afskriftir viðskiptarkrafna</t>
    </r>
    <r>
      <rPr>
        <sz val="11"/>
        <color theme="1"/>
        <rFont val="Arial"/>
        <family val="2"/>
      </rPr>
      <t xml:space="preserve"> (gjöld í rekstrarreikningi).</t>
    </r>
  </si>
  <si>
    <t>Niðurfærslureikningur viðskiptakrafna</t>
  </si>
  <si>
    <t>Eldri útg. kennslubókar</t>
  </si>
  <si>
    <t>Viðskiptakröfur  (á kreditkortafyrirtækin)</t>
  </si>
  <si>
    <t>Exercise 7-5A bls 397</t>
  </si>
  <si>
    <t>11. útg</t>
  </si>
  <si>
    <t>Niðurfærslureikn. viðskiptakrafna</t>
  </si>
  <si>
    <t>Exercise 7-12A bls 400 í 11. útg</t>
  </si>
  <si>
    <t>Exercise 7-12A bls 395 í 9. útg</t>
  </si>
  <si>
    <t>Exercise 7-12A bls 393 í 10. útg</t>
  </si>
  <si>
    <t>Hér er dæmið í heild:</t>
  </si>
  <si>
    <t>Í eldri útgáfum kennslubókarinnar eru önnur félög og aðrar tölur. Við leysum miðað við 11. útgáfu.</t>
  </si>
  <si>
    <t>EXERCISE 7-16A bls. 401</t>
  </si>
  <si>
    <t>Problem 7-20A bls. 403</t>
  </si>
  <si>
    <t>11. útg.</t>
  </si>
  <si>
    <t>staða á niðurf.r.</t>
  </si>
  <si>
    <t>Ógjaldfallið</t>
  </si>
  <si>
    <t>Yfir 90 dagar</t>
  </si>
  <si>
    <t>Niðurf.reikn. vkr.</t>
  </si>
  <si>
    <t>Afskriftar. viðskrafna</t>
  </si>
  <si>
    <t>Afskriftir viðskiptakr.</t>
  </si>
  <si>
    <t>Nafnverð (fullt verð)</t>
  </si>
  <si>
    <t>Niðurfærsla vegna krafna sem áætlað er að muni tapast</t>
  </si>
  <si>
    <t>Bókfært verð viðskiptakrafna</t>
  </si>
  <si>
    <t>Skuldir og eigið fé samtals</t>
  </si>
  <si>
    <t>Eignir samtals</t>
  </si>
  <si>
    <t>Innborgað nýtt hlutafé</t>
  </si>
  <si>
    <t>Eigið fé samtals 31.12</t>
  </si>
  <si>
    <t>Problem 7-21A bls 404</t>
  </si>
  <si>
    <t>Dæmið í heild (það gætu verið aðrar tölur í eldri útgáfum):</t>
  </si>
  <si>
    <t>Skuldir samtals</t>
  </si>
  <si>
    <t>Eigið fé samtals</t>
  </si>
  <si>
    <t>ÓRE 31.12.</t>
  </si>
  <si>
    <t>ÓRE 1.1.</t>
  </si>
  <si>
    <t xml:space="preserve"> =56.000-7.800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</si>
</sst>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[Red]\(#,##0\)"/>
    <numFmt numFmtId="165" formatCode="#,##0.0"/>
    <numFmt numFmtId="166" formatCode="0.0%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rgb="FF0070C0"/>
      <name val="Arial"/>
      <family val="2"/>
    </font>
    <font>
      <u/>
      <sz val="11"/>
      <color theme="1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b/>
      <i/>
      <sz val="9"/>
      <color theme="1"/>
      <name val="Arial"/>
      <family val="2"/>
    </font>
    <font>
      <i/>
      <sz val="9"/>
      <color theme="1"/>
      <name val="Arial"/>
      <family val="2"/>
    </font>
    <font>
      <b/>
      <i/>
      <sz val="11"/>
      <color theme="1"/>
      <name val="Arial"/>
      <family val="2"/>
    </font>
    <font>
      <b/>
      <sz val="11"/>
      <color rgb="FFFF0000"/>
      <name val="Arial"/>
      <family val="2"/>
    </font>
    <font>
      <b/>
      <i/>
      <sz val="9"/>
      <color rgb="FFFF0000"/>
      <name val="Arial"/>
      <family val="2"/>
    </font>
    <font>
      <b/>
      <sz val="11"/>
      <color rgb="FF00B050"/>
      <name val="Arial"/>
      <family val="2"/>
    </font>
    <font>
      <sz val="1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295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Border="1" applyAlignment="1">
      <alignment horizontal="left" vertical="top"/>
    </xf>
    <xf numFmtId="0" fontId="1" fillId="0" borderId="1" xfId="0" applyFont="1" applyBorder="1"/>
    <xf numFmtId="0" fontId="1" fillId="0" borderId="0" xfId="0" applyFont="1" applyBorder="1"/>
    <xf numFmtId="3" fontId="1" fillId="0" borderId="0" xfId="0" applyNumberFormat="1" applyFont="1"/>
    <xf numFmtId="3" fontId="1" fillId="0" borderId="0" xfId="0" applyNumberFormat="1" applyFont="1" applyBorder="1"/>
    <xf numFmtId="3" fontId="1" fillId="0" borderId="1" xfId="0" applyNumberFormat="1" applyFont="1" applyFill="1" applyBorder="1"/>
    <xf numFmtId="3" fontId="1" fillId="0" borderId="5" xfId="0" applyNumberFormat="1" applyFont="1" applyBorder="1"/>
    <xf numFmtId="3" fontId="2" fillId="0" borderId="0" xfId="0" applyNumberFormat="1" applyFont="1"/>
    <xf numFmtId="164" fontId="2" fillId="0" borderId="0" xfId="0" applyNumberFormat="1" applyFont="1"/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164" fontId="1" fillId="0" borderId="5" xfId="0" applyNumberFormat="1" applyFont="1" applyBorder="1"/>
    <xf numFmtId="164" fontId="3" fillId="0" borderId="0" xfId="0" applyNumberFormat="1" applyFont="1"/>
    <xf numFmtId="164" fontId="0" fillId="0" borderId="0" xfId="0" applyNumberFormat="1"/>
    <xf numFmtId="0" fontId="1" fillId="0" borderId="0" xfId="0" applyFont="1" applyBorder="1" applyAlignment="1">
      <alignment horizontal="center" vertical="top"/>
    </xf>
    <xf numFmtId="164" fontId="1" fillId="0" borderId="1" xfId="0" applyNumberFormat="1" applyFont="1" applyBorder="1"/>
    <xf numFmtId="164" fontId="1" fillId="0" borderId="1" xfId="0" applyNumberFormat="1" applyFont="1" applyBorder="1" applyAlignment="1">
      <alignment horizontal="right"/>
    </xf>
    <xf numFmtId="3" fontId="1" fillId="0" borderId="0" xfId="0" applyNumberFormat="1" applyFont="1" applyAlignment="1"/>
    <xf numFmtId="3" fontId="1" fillId="0" borderId="0" xfId="0" applyNumberFormat="1" applyFont="1" applyBorder="1" applyAlignment="1">
      <alignment horizontal="center" vertical="top" wrapText="1"/>
    </xf>
    <xf numFmtId="3" fontId="1" fillId="0" borderId="6" xfId="0" applyNumberFormat="1" applyFont="1" applyBorder="1" applyAlignment="1">
      <alignment horizontal="center" vertical="top"/>
    </xf>
    <xf numFmtId="3" fontId="1" fillId="0" borderId="14" xfId="0" applyNumberFormat="1" applyFont="1" applyBorder="1" applyAlignment="1">
      <alignment horizontal="center" vertical="top" wrapText="1"/>
    </xf>
    <xf numFmtId="3" fontId="1" fillId="0" borderId="7" xfId="0" applyNumberFormat="1" applyFont="1" applyBorder="1" applyAlignment="1">
      <alignment horizontal="center" vertical="top" wrapText="1"/>
    </xf>
    <xf numFmtId="3" fontId="1" fillId="0" borderId="8" xfId="0" applyNumberFormat="1" applyFont="1" applyBorder="1" applyAlignment="1">
      <alignment vertical="top"/>
    </xf>
    <xf numFmtId="3" fontId="1" fillId="0" borderId="0" xfId="0" applyNumberFormat="1" applyFont="1" applyBorder="1" applyAlignment="1">
      <alignment vertical="top" wrapText="1"/>
    </xf>
    <xf numFmtId="3" fontId="1" fillId="0" borderId="9" xfId="0" applyNumberFormat="1" applyFont="1" applyBorder="1" applyAlignment="1">
      <alignment horizontal="center" vertical="top"/>
    </xf>
    <xf numFmtId="3" fontId="1" fillId="0" borderId="3" xfId="0" applyNumberFormat="1" applyFont="1" applyBorder="1" applyAlignment="1">
      <alignment horizontal="center" vertical="top" wrapText="1"/>
    </xf>
    <xf numFmtId="3" fontId="1" fillId="0" borderId="11" xfId="0" applyNumberFormat="1" applyFont="1" applyBorder="1" applyAlignment="1">
      <alignment horizontal="center" vertical="top"/>
    </xf>
    <xf numFmtId="3" fontId="1" fillId="0" borderId="15" xfId="0" applyNumberFormat="1" applyFont="1" applyBorder="1" applyAlignment="1">
      <alignment horizontal="center" vertical="top" wrapText="1"/>
    </xf>
    <xf numFmtId="3" fontId="1" fillId="0" borderId="12" xfId="0" applyNumberFormat="1" applyFont="1" applyBorder="1" applyAlignment="1">
      <alignment horizontal="center" vertical="top" wrapText="1"/>
    </xf>
    <xf numFmtId="3" fontId="1" fillId="0" borderId="0" xfId="0" applyNumberFormat="1" applyFont="1" applyBorder="1" applyAlignment="1">
      <alignment horizontal="left" vertical="top" wrapText="1"/>
    </xf>
    <xf numFmtId="3" fontId="1" fillId="0" borderId="0" xfId="0" applyNumberFormat="1" applyFont="1" applyBorder="1" applyAlignment="1">
      <alignment horizontal="left" vertical="top"/>
    </xf>
    <xf numFmtId="3" fontId="1" fillId="0" borderId="0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3" fontId="1" fillId="0" borderId="0" xfId="0" applyNumberFormat="1" applyFont="1" applyBorder="1" applyAlignment="1">
      <alignment vertical="top"/>
    </xf>
    <xf numFmtId="3" fontId="1" fillId="0" borderId="0" xfId="0" applyNumberFormat="1" applyFont="1" applyAlignment="1">
      <alignment horizontal="left"/>
    </xf>
    <xf numFmtId="3" fontId="4" fillId="0" borderId="0" xfId="0" applyNumberFormat="1" applyFont="1"/>
    <xf numFmtId="3" fontId="1" fillId="0" borderId="10" xfId="0" applyNumberFormat="1" applyFont="1" applyBorder="1" applyAlignment="1">
      <alignment horizontal="center" vertical="top" wrapText="1"/>
    </xf>
    <xf numFmtId="3" fontId="1" fillId="0" borderId="13" xfId="0" applyNumberFormat="1" applyFont="1" applyBorder="1" applyAlignment="1">
      <alignment horizontal="center" vertical="top" wrapText="1"/>
    </xf>
    <xf numFmtId="164" fontId="2" fillId="0" borderId="0" xfId="0" applyNumberFormat="1" applyFont="1" applyAlignment="1"/>
    <xf numFmtId="164" fontId="1" fillId="0" borderId="0" xfId="0" applyNumberFormat="1" applyFont="1" applyAlignment="1"/>
    <xf numFmtId="164" fontId="1" fillId="0" borderId="1" xfId="0" applyNumberFormat="1" applyFont="1" applyBorder="1" applyAlignment="1"/>
    <xf numFmtId="164" fontId="1" fillId="0" borderId="0" xfId="0" applyNumberFormat="1" applyFont="1" applyBorder="1" applyAlignment="1"/>
    <xf numFmtId="164" fontId="1" fillId="0" borderId="0" xfId="0" applyNumberFormat="1" applyFont="1" applyAlignment="1">
      <alignment horizontal="left" indent="5"/>
    </xf>
    <xf numFmtId="164" fontId="4" fillId="0" borderId="0" xfId="0" applyNumberFormat="1" applyFont="1"/>
    <xf numFmtId="164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165" fontId="1" fillId="0" borderId="0" xfId="0" applyNumberFormat="1" applyFont="1" applyAlignment="1"/>
    <xf numFmtId="3" fontId="2" fillId="0" borderId="0" xfId="0" applyNumberFormat="1" applyFont="1" applyBorder="1" applyAlignment="1">
      <alignment horizontal="left" vertical="top" wrapText="1"/>
    </xf>
    <xf numFmtId="3" fontId="5" fillId="0" borderId="0" xfId="0" applyNumberFormat="1" applyFont="1" applyAlignment="1">
      <alignment horizontal="left" readingOrder="1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/>
    </xf>
    <xf numFmtId="0" fontId="1" fillId="0" borderId="0" xfId="0" applyFont="1" applyBorder="1" applyAlignment="1">
      <alignment horizontal="right" vertical="top"/>
    </xf>
    <xf numFmtId="9" fontId="1" fillId="0" borderId="0" xfId="0" applyNumberFormat="1" applyFont="1" applyBorder="1" applyAlignment="1">
      <alignment horizontal="center" vertical="top"/>
    </xf>
    <xf numFmtId="3" fontId="1" fillId="0" borderId="1" xfId="0" applyNumberFormat="1" applyFont="1" applyBorder="1" applyAlignment="1">
      <alignment vertical="top"/>
    </xf>
    <xf numFmtId="9" fontId="1" fillId="0" borderId="1" xfId="0" applyNumberFormat="1" applyFont="1" applyBorder="1" applyAlignment="1">
      <alignment horizontal="center" vertical="top"/>
    </xf>
    <xf numFmtId="0" fontId="1" fillId="0" borderId="16" xfId="0" applyFont="1" applyBorder="1" applyAlignment="1">
      <alignment horizontal="left" vertical="top"/>
    </xf>
    <xf numFmtId="0" fontId="1" fillId="0" borderId="16" xfId="0" applyFont="1" applyBorder="1" applyAlignment="1">
      <alignment horizontal="center" vertical="top" wrapText="1"/>
    </xf>
    <xf numFmtId="0" fontId="1" fillId="0" borderId="18" xfId="0" applyFont="1" applyBorder="1" applyAlignment="1">
      <alignment horizontal="center" vertical="top" wrapText="1"/>
    </xf>
    <xf numFmtId="3" fontId="1" fillId="0" borderId="19" xfId="0" applyNumberFormat="1" applyFont="1" applyBorder="1" applyAlignment="1">
      <alignment vertical="top"/>
    </xf>
    <xf numFmtId="9" fontId="1" fillId="0" borderId="19" xfId="0" applyNumberFormat="1" applyFont="1" applyBorder="1" applyAlignment="1">
      <alignment horizontal="center" vertical="top"/>
    </xf>
    <xf numFmtId="0" fontId="1" fillId="0" borderId="20" xfId="0" applyFont="1" applyBorder="1" applyAlignment="1">
      <alignment vertical="top"/>
    </xf>
    <xf numFmtId="0" fontId="1" fillId="0" borderId="21" xfId="0" applyFont="1" applyBorder="1" applyAlignment="1">
      <alignment vertical="top"/>
    </xf>
    <xf numFmtId="0" fontId="1" fillId="0" borderId="22" xfId="0" applyFont="1" applyBorder="1" applyAlignment="1">
      <alignment vertical="top"/>
    </xf>
    <xf numFmtId="3" fontId="1" fillId="0" borderId="22" xfId="0" applyNumberFormat="1" applyFont="1" applyBorder="1" applyAlignment="1">
      <alignment vertical="top"/>
    </xf>
    <xf numFmtId="0" fontId="1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3" fontId="1" fillId="0" borderId="0" xfId="0" applyNumberFormat="1" applyFont="1" applyAlignment="1">
      <alignment horizontal="center" vertical="top"/>
    </xf>
    <xf numFmtId="3" fontId="1" fillId="0" borderId="0" xfId="0" applyNumberFormat="1" applyFont="1" applyAlignment="1">
      <alignment horizontal="left" vertical="top"/>
    </xf>
    <xf numFmtId="3" fontId="1" fillId="0" borderId="1" xfId="0" applyNumberFormat="1" applyFont="1" applyBorder="1" applyAlignment="1">
      <alignment horizontal="left" vertical="top"/>
    </xf>
    <xf numFmtId="3" fontId="1" fillId="0" borderId="2" xfId="0" applyNumberFormat="1" applyFont="1" applyBorder="1" applyAlignment="1">
      <alignment horizontal="left" vertical="top"/>
    </xf>
    <xf numFmtId="3" fontId="1" fillId="0" borderId="3" xfId="0" applyNumberFormat="1" applyFont="1" applyBorder="1" applyAlignment="1">
      <alignment horizontal="left" vertical="top"/>
    </xf>
    <xf numFmtId="3" fontId="1" fillId="0" borderId="4" xfId="0" applyNumberFormat="1" applyFont="1" applyBorder="1" applyAlignment="1">
      <alignment horizontal="left" vertical="top"/>
    </xf>
    <xf numFmtId="3" fontId="1" fillId="0" borderId="0" xfId="0" applyNumberFormat="1" applyFont="1" applyAlignment="1">
      <alignment horizontal="right" vertical="top"/>
    </xf>
    <xf numFmtId="3" fontId="1" fillId="0" borderId="0" xfId="0" applyNumberFormat="1" applyFont="1" applyAlignment="1">
      <alignment vertical="top"/>
    </xf>
    <xf numFmtId="3" fontId="1" fillId="0" borderId="3" xfId="0" applyNumberFormat="1" applyFont="1" applyBorder="1" applyAlignment="1">
      <alignment vertical="top"/>
    </xf>
    <xf numFmtId="3" fontId="1" fillId="0" borderId="2" xfId="0" applyNumberFormat="1" applyFont="1" applyBorder="1" applyAlignment="1">
      <alignment vertical="top"/>
    </xf>
    <xf numFmtId="3" fontId="1" fillId="0" borderId="4" xfId="0" applyNumberFormat="1" applyFont="1" applyBorder="1" applyAlignment="1">
      <alignment vertical="top"/>
    </xf>
    <xf numFmtId="3" fontId="1" fillId="0" borderId="17" xfId="0" applyNumberFormat="1" applyFont="1" applyBorder="1" applyAlignment="1">
      <alignment vertical="top"/>
    </xf>
    <xf numFmtId="3" fontId="1" fillId="0" borderId="21" xfId="0" applyNumberFormat="1" applyFont="1" applyBorder="1" applyAlignment="1">
      <alignment vertical="top"/>
    </xf>
    <xf numFmtId="164" fontId="1" fillId="0" borderId="22" xfId="0" applyNumberFormat="1" applyFont="1" applyBorder="1" applyAlignment="1"/>
    <xf numFmtId="3" fontId="1" fillId="0" borderId="23" xfId="0" applyNumberFormat="1" applyFont="1" applyBorder="1" applyAlignment="1">
      <alignment vertical="top"/>
    </xf>
    <xf numFmtId="0" fontId="2" fillId="0" borderId="0" xfId="0" applyFont="1" applyBorder="1"/>
    <xf numFmtId="3" fontId="1" fillId="0" borderId="16" xfId="0" applyNumberFormat="1" applyFont="1" applyBorder="1" applyAlignment="1">
      <alignment vertical="top"/>
    </xf>
    <xf numFmtId="3" fontId="1" fillId="0" borderId="18" xfId="0" applyNumberFormat="1" applyFont="1" applyBorder="1" applyAlignment="1">
      <alignment vertical="top"/>
    </xf>
    <xf numFmtId="3" fontId="1" fillId="0" borderId="22" xfId="0" applyNumberFormat="1" applyFont="1" applyBorder="1" applyAlignment="1">
      <alignment horizontal="left" vertical="top"/>
    </xf>
    <xf numFmtId="3" fontId="1" fillId="0" borderId="0" xfId="0" applyNumberFormat="1" applyFont="1" applyBorder="1" applyAlignment="1">
      <alignment horizontal="right" vertical="top"/>
    </xf>
    <xf numFmtId="3" fontId="1" fillId="0" borderId="21" xfId="0" applyNumberFormat="1" applyFont="1" applyBorder="1" applyAlignment="1">
      <alignment horizontal="left" vertical="top"/>
    </xf>
    <xf numFmtId="164" fontId="1" fillId="0" borderId="21" xfId="0" applyNumberFormat="1" applyFont="1" applyBorder="1" applyAlignment="1"/>
    <xf numFmtId="0" fontId="4" fillId="0" borderId="0" xfId="0" applyFont="1"/>
    <xf numFmtId="0" fontId="1" fillId="0" borderId="16" xfId="0" applyFont="1" applyBorder="1" applyAlignment="1"/>
    <xf numFmtId="0" fontId="1" fillId="0" borderId="18" xfId="0" applyFont="1" applyBorder="1" applyAlignment="1"/>
    <xf numFmtId="3" fontId="1" fillId="0" borderId="16" xfId="0" applyNumberFormat="1" applyFont="1" applyBorder="1"/>
    <xf numFmtId="164" fontId="1" fillId="0" borderId="5" xfId="0" applyNumberFormat="1" applyFont="1" applyBorder="1" applyAlignment="1"/>
    <xf numFmtId="0" fontId="6" fillId="0" borderId="0" xfId="0" applyFont="1" applyAlignment="1">
      <alignment horizontal="left" readingOrder="1"/>
    </xf>
    <xf numFmtId="3" fontId="1" fillId="0" borderId="0" xfId="0" applyNumberFormat="1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164" fontId="7" fillId="0" borderId="0" xfId="0" applyNumberFormat="1" applyFont="1"/>
    <xf numFmtId="164" fontId="7" fillId="0" borderId="0" xfId="0" applyNumberFormat="1" applyFont="1" applyAlignment="1"/>
    <xf numFmtId="164" fontId="7" fillId="0" borderId="0" xfId="0" applyNumberFormat="1" applyFont="1" applyAlignment="1">
      <alignment horizontal="left"/>
    </xf>
    <xf numFmtId="164" fontId="7" fillId="0" borderId="0" xfId="0" applyNumberFormat="1" applyFont="1" applyBorder="1" applyAlignment="1">
      <alignment vertical="top" wrapText="1"/>
    </xf>
    <xf numFmtId="16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left" indent="2"/>
    </xf>
    <xf numFmtId="164" fontId="8" fillId="0" borderId="0" xfId="0" applyNumberFormat="1" applyFont="1" applyAlignment="1"/>
    <xf numFmtId="164" fontId="7" fillId="0" borderId="0" xfId="0" applyNumberFormat="1" applyFont="1" applyBorder="1" applyAlignment="1">
      <alignment vertical="top"/>
    </xf>
    <xf numFmtId="164" fontId="7" fillId="0" borderId="0" xfId="0" applyNumberFormat="1" applyFont="1" applyBorder="1" applyAlignment="1">
      <alignment horizontal="left" vertical="top" wrapText="1"/>
    </xf>
    <xf numFmtId="164" fontId="7" fillId="0" borderId="3" xfId="0" applyNumberFormat="1" applyFont="1" applyBorder="1" applyAlignment="1">
      <alignment vertical="top" wrapText="1"/>
    </xf>
    <xf numFmtId="164" fontId="7" fillId="0" borderId="3" xfId="0" applyNumberFormat="1" applyFont="1" applyBorder="1" applyAlignment="1">
      <alignment horizontal="left"/>
    </xf>
    <xf numFmtId="164" fontId="7" fillId="0" borderId="4" xfId="0" applyNumberFormat="1" applyFont="1" applyBorder="1" applyAlignment="1">
      <alignment horizontal="left"/>
    </xf>
    <xf numFmtId="164" fontId="7" fillId="0" borderId="1" xfId="0" applyNumberFormat="1" applyFont="1" applyBorder="1" applyAlignment="1">
      <alignment vertical="top"/>
    </xf>
    <xf numFmtId="0" fontId="8" fillId="0" borderId="0" xfId="0" applyNumberFormat="1" applyFont="1" applyBorder="1" applyAlignment="1">
      <alignment horizontal="left" vertical="top" wrapText="1"/>
    </xf>
    <xf numFmtId="0" fontId="8" fillId="0" borderId="0" xfId="0" applyNumberFormat="1" applyFont="1" applyBorder="1" applyAlignment="1">
      <alignment horizontal="left" vertical="top" wrapText="1"/>
    </xf>
    <xf numFmtId="164" fontId="7" fillId="0" borderId="4" xfId="0" applyNumberFormat="1" applyFont="1" applyBorder="1" applyAlignment="1">
      <alignment vertical="top" wrapText="1"/>
    </xf>
    <xf numFmtId="164" fontId="7" fillId="0" borderId="1" xfId="0" applyNumberFormat="1" applyFont="1" applyBorder="1" applyAlignment="1">
      <alignment horizontal="left"/>
    </xf>
    <xf numFmtId="164" fontId="7" fillId="0" borderId="0" xfId="0" applyNumberFormat="1" applyFont="1" applyBorder="1" applyAlignment="1">
      <alignment horizontal="right" vertical="top" wrapText="1"/>
    </xf>
    <xf numFmtId="164" fontId="7" fillId="0" borderId="2" xfId="0" applyNumberFormat="1" applyFont="1" applyBorder="1" applyAlignment="1">
      <alignment vertical="top" wrapText="1"/>
    </xf>
    <xf numFmtId="164" fontId="7" fillId="0" borderId="2" xfId="0" applyNumberFormat="1" applyFont="1" applyBorder="1" applyAlignment="1">
      <alignment horizontal="left"/>
    </xf>
    <xf numFmtId="164" fontId="7" fillId="0" borderId="1" xfId="0" applyNumberFormat="1" applyFont="1" applyBorder="1" applyAlignment="1"/>
    <xf numFmtId="0" fontId="8" fillId="0" borderId="0" xfId="0" applyNumberFormat="1" applyFont="1" applyBorder="1" applyAlignment="1">
      <alignment horizontal="right" vertical="top" wrapText="1"/>
    </xf>
    <xf numFmtId="164" fontId="7" fillId="0" borderId="18" xfId="0" applyNumberFormat="1" applyFont="1" applyBorder="1" applyAlignment="1">
      <alignment wrapText="1"/>
    </xf>
    <xf numFmtId="164" fontId="7" fillId="0" borderId="16" xfId="0" applyNumberFormat="1" applyFont="1" applyBorder="1" applyAlignment="1">
      <alignment wrapText="1"/>
    </xf>
    <xf numFmtId="164" fontId="7" fillId="0" borderId="16" xfId="0" applyNumberFormat="1" applyFont="1" applyBorder="1" applyAlignment="1">
      <alignment horizontal="center"/>
    </xf>
    <xf numFmtId="164" fontId="7" fillId="0" borderId="16" xfId="0" applyNumberFormat="1" applyFont="1" applyBorder="1" applyAlignment="1"/>
    <xf numFmtId="164" fontId="7" fillId="0" borderId="16" xfId="0" applyNumberFormat="1" applyFont="1" applyBorder="1" applyAlignment="1">
      <alignment vertical="top" wrapText="1"/>
    </xf>
    <xf numFmtId="164" fontId="7" fillId="0" borderId="17" xfId="0" applyNumberFormat="1" applyFont="1" applyBorder="1" applyAlignment="1">
      <alignment vertical="top" wrapText="1"/>
    </xf>
    <xf numFmtId="164" fontId="8" fillId="0" borderId="1" xfId="0" applyNumberFormat="1" applyFont="1" applyBorder="1" applyAlignment="1">
      <alignment horizontal="right" vertical="top" wrapText="1"/>
    </xf>
    <xf numFmtId="164" fontId="8" fillId="0" borderId="1" xfId="0" applyNumberFormat="1" applyFont="1" applyBorder="1" applyAlignment="1">
      <alignment horizontal="left" vertical="top"/>
    </xf>
    <xf numFmtId="164" fontId="8" fillId="0" borderId="0" xfId="0" applyNumberFormat="1" applyFont="1" applyAlignment="1">
      <alignment horizontal="left"/>
    </xf>
    <xf numFmtId="166" fontId="10" fillId="0" borderId="0" xfId="0" applyNumberFormat="1" applyFont="1" applyAlignment="1">
      <alignment horizontal="left"/>
    </xf>
    <xf numFmtId="166" fontId="1" fillId="0" borderId="0" xfId="0" applyNumberFormat="1" applyFont="1" applyAlignment="1">
      <alignment horizontal="right"/>
    </xf>
    <xf numFmtId="164" fontId="7" fillId="0" borderId="3" xfId="0" applyNumberFormat="1" applyFont="1" applyBorder="1" applyAlignment="1"/>
    <xf numFmtId="164" fontId="7" fillId="0" borderId="4" xfId="0" applyNumberFormat="1" applyFont="1" applyBorder="1" applyAlignment="1"/>
    <xf numFmtId="164" fontId="7" fillId="0" borderId="2" xfId="0" applyNumberFormat="1" applyFont="1" applyBorder="1" applyAlignment="1"/>
    <xf numFmtId="3" fontId="10" fillId="0" borderId="0" xfId="0" applyNumberFormat="1" applyFont="1"/>
    <xf numFmtId="3" fontId="1" fillId="0" borderId="0" xfId="0" applyNumberFormat="1" applyFont="1" applyFill="1"/>
    <xf numFmtId="3" fontId="1" fillId="0" borderId="2" xfId="0" applyNumberFormat="1" applyFont="1" applyFill="1" applyBorder="1"/>
    <xf numFmtId="3" fontId="4" fillId="0" borderId="0" xfId="0" applyNumberFormat="1" applyFont="1" applyFill="1" applyAlignment="1">
      <alignment horizontal="left"/>
    </xf>
    <xf numFmtId="3" fontId="1" fillId="0" borderId="3" xfId="0" applyNumberFormat="1" applyFont="1" applyFill="1" applyBorder="1"/>
    <xf numFmtId="3" fontId="4" fillId="0" borderId="0" xfId="0" applyNumberFormat="1" applyFont="1" applyFill="1"/>
    <xf numFmtId="3" fontId="1" fillId="0" borderId="0" xfId="0" applyNumberFormat="1" applyFont="1" applyBorder="1" applyAlignment="1">
      <alignment horizontal="right"/>
    </xf>
    <xf numFmtId="3" fontId="13" fillId="0" borderId="0" xfId="0" applyNumberFormat="1" applyFont="1" applyBorder="1"/>
    <xf numFmtId="3" fontId="1" fillId="0" borderId="0" xfId="0" applyNumberFormat="1" applyFont="1" applyFill="1" applyAlignment="1">
      <alignment horizontal="left"/>
    </xf>
    <xf numFmtId="3" fontId="1" fillId="0" borderId="0" xfId="0" applyNumberFormat="1" applyFont="1" applyBorder="1" applyAlignment="1">
      <alignment horizontal="left" vertical="top"/>
    </xf>
    <xf numFmtId="166" fontId="1" fillId="0" borderId="0" xfId="1" applyNumberFormat="1" applyFont="1"/>
    <xf numFmtId="3" fontId="1" fillId="0" borderId="16" xfId="0" applyNumberFormat="1" applyFont="1" applyBorder="1" applyAlignment="1">
      <alignment horizontal="left" vertical="top"/>
    </xf>
    <xf numFmtId="3" fontId="9" fillId="0" borderId="0" xfId="0" applyNumberFormat="1" applyFont="1" applyBorder="1" applyAlignment="1">
      <alignment horizontal="left" vertical="top"/>
    </xf>
    <xf numFmtId="3" fontId="2" fillId="0" borderId="0" xfId="0" applyNumberFormat="1" applyFont="1" applyBorder="1" applyAlignment="1">
      <alignment horizontal="left" vertical="top"/>
    </xf>
    <xf numFmtId="3" fontId="2" fillId="0" borderId="3" xfId="0" applyNumberFormat="1" applyFont="1" applyBorder="1" applyAlignment="1">
      <alignment horizontal="left" vertical="top"/>
    </xf>
    <xf numFmtId="3" fontId="1" fillId="0" borderId="0" xfId="0" applyNumberFormat="1" applyFont="1" applyBorder="1" applyAlignment="1">
      <alignment horizontal="left" vertical="top"/>
    </xf>
    <xf numFmtId="3" fontId="1" fillId="0" borderId="3" xfId="0" applyNumberFormat="1" applyFont="1" applyBorder="1" applyAlignment="1">
      <alignment horizontal="left" vertical="top"/>
    </xf>
    <xf numFmtId="3" fontId="1" fillId="0" borderId="21" xfId="0" applyNumberFormat="1" applyFont="1" applyBorder="1" applyAlignment="1">
      <alignment vertical="top"/>
    </xf>
    <xf numFmtId="3" fontId="1" fillId="0" borderId="3" xfId="0" applyNumberFormat="1" applyFont="1" applyBorder="1" applyAlignment="1">
      <alignment horizontal="left" vertical="top"/>
    </xf>
    <xf numFmtId="3" fontId="1" fillId="0" borderId="0" xfId="0" applyNumberFormat="1" applyFont="1"/>
    <xf numFmtId="3" fontId="1" fillId="0" borderId="5" xfId="0" applyNumberFormat="1" applyFont="1" applyBorder="1"/>
    <xf numFmtId="3" fontId="1" fillId="0" borderId="3" xfId="0" applyNumberFormat="1" applyFont="1" applyBorder="1" applyAlignment="1">
      <alignment horizontal="left" vertical="top"/>
    </xf>
    <xf numFmtId="3" fontId="2" fillId="0" borderId="0" xfId="0" applyNumberFormat="1" applyFont="1"/>
    <xf numFmtId="3" fontId="1" fillId="0" borderId="0" xfId="0" applyNumberFormat="1" applyFont="1" applyBorder="1" applyAlignment="1">
      <alignment horizontal="center" vertical="top" wrapText="1"/>
    </xf>
    <xf numFmtId="3" fontId="1" fillId="0" borderId="12" xfId="0" applyNumberFormat="1" applyFont="1" applyBorder="1" applyAlignment="1">
      <alignment horizontal="center" vertical="top" wrapText="1"/>
    </xf>
    <xf numFmtId="164" fontId="1" fillId="0" borderId="0" xfId="0" applyNumberFormat="1" applyFont="1" applyAlignment="1"/>
    <xf numFmtId="0" fontId="0" fillId="0" borderId="0" xfId="0"/>
    <xf numFmtId="164" fontId="1" fillId="0" borderId="0" xfId="0" applyNumberFormat="1" applyFont="1"/>
    <xf numFmtId="3" fontId="1" fillId="0" borderId="0" xfId="0" applyNumberFormat="1" applyFont="1" applyAlignment="1"/>
    <xf numFmtId="164" fontId="1" fillId="0" borderId="0" xfId="0" applyNumberFormat="1" applyFont="1" applyAlignment="1"/>
    <xf numFmtId="164" fontId="1" fillId="0" borderId="1" xfId="0" applyNumberFormat="1" applyFont="1" applyBorder="1" applyAlignment="1"/>
    <xf numFmtId="164" fontId="1" fillId="0" borderId="0" xfId="0" applyNumberFormat="1" applyFont="1" applyAlignment="1">
      <alignment horizontal="left" indent="5"/>
    </xf>
    <xf numFmtId="164" fontId="4" fillId="0" borderId="0" xfId="0" applyNumberFormat="1" applyFont="1"/>
    <xf numFmtId="164" fontId="2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right"/>
    </xf>
    <xf numFmtId="0" fontId="1" fillId="0" borderId="3" xfId="0" applyFont="1" applyBorder="1" applyAlignment="1">
      <alignment horizontal="left" vertical="top"/>
    </xf>
    <xf numFmtId="3" fontId="1" fillId="0" borderId="3" xfId="0" applyNumberFormat="1" applyFont="1" applyBorder="1" applyAlignment="1">
      <alignment horizontal="left" vertical="top"/>
    </xf>
    <xf numFmtId="0" fontId="1" fillId="0" borderId="0" xfId="0" applyFont="1" applyAlignment="1">
      <alignment horizontal="right"/>
    </xf>
    <xf numFmtId="3" fontId="1" fillId="2" borderId="0" xfId="0" applyNumberFormat="1" applyFont="1" applyFill="1"/>
    <xf numFmtId="3" fontId="1" fillId="2" borderId="0" xfId="0" applyNumberFormat="1" applyFont="1" applyFill="1" applyAlignment="1">
      <alignment horizontal="left" vertical="top"/>
    </xf>
    <xf numFmtId="3" fontId="1" fillId="3" borderId="0" xfId="0" applyNumberFormat="1" applyFont="1" applyFill="1"/>
    <xf numFmtId="4" fontId="1" fillId="0" borderId="0" xfId="0" applyNumberFormat="1" applyFont="1"/>
    <xf numFmtId="3" fontId="1" fillId="5" borderId="0" xfId="0" applyNumberFormat="1" applyFont="1" applyFill="1"/>
    <xf numFmtId="3" fontId="1" fillId="5" borderId="0" xfId="0" applyNumberFormat="1" applyFont="1" applyFill="1" applyAlignment="1">
      <alignment horizontal="left"/>
    </xf>
    <xf numFmtId="3" fontId="1" fillId="6" borderId="0" xfId="0" applyNumberFormat="1" applyFont="1" applyFill="1" applyAlignment="1">
      <alignment horizontal="left" vertical="top"/>
    </xf>
    <xf numFmtId="3" fontId="1" fillId="6" borderId="0" xfId="0" applyNumberFormat="1" applyFont="1" applyFill="1"/>
    <xf numFmtId="3" fontId="1" fillId="7" borderId="0" xfId="0" applyNumberFormat="1" applyFont="1" applyFill="1"/>
    <xf numFmtId="3" fontId="1" fillId="7" borderId="0" xfId="0" applyNumberFormat="1" applyFont="1" applyFill="1" applyAlignment="1">
      <alignment horizontal="right" vertical="top"/>
    </xf>
    <xf numFmtId="3" fontId="1" fillId="7" borderId="0" xfId="0" applyNumberFormat="1" applyFont="1" applyFill="1" applyAlignment="1">
      <alignment horizontal="left" vertical="top"/>
    </xf>
    <xf numFmtId="3" fontId="1" fillId="8" borderId="0" xfId="0" applyNumberFormat="1" applyFont="1" applyFill="1" applyAlignment="1">
      <alignment horizontal="left" vertical="top"/>
    </xf>
    <xf numFmtId="3" fontId="1" fillId="8" borderId="0" xfId="0" applyNumberFormat="1" applyFont="1" applyFill="1"/>
    <xf numFmtId="3" fontId="1" fillId="9" borderId="0" xfId="0" applyNumberFormat="1" applyFont="1" applyFill="1" applyAlignment="1">
      <alignment horizontal="left" vertical="top"/>
    </xf>
    <xf numFmtId="3" fontId="1" fillId="9" borderId="0" xfId="0" applyNumberFormat="1" applyFont="1" applyFill="1" applyAlignment="1">
      <alignment horizontal="center" vertical="top"/>
    </xf>
    <xf numFmtId="3" fontId="1" fillId="9" borderId="0" xfId="0" applyNumberFormat="1" applyFont="1" applyFill="1" applyAlignment="1">
      <alignment horizontal="right" vertical="top"/>
    </xf>
    <xf numFmtId="3" fontId="1" fillId="10" borderId="0" xfId="0" applyNumberFormat="1" applyFont="1" applyFill="1" applyAlignment="1">
      <alignment horizontal="right" vertical="top"/>
    </xf>
    <xf numFmtId="3" fontId="1" fillId="10" borderId="0" xfId="0" applyNumberFormat="1" applyFont="1" applyFill="1" applyAlignment="1">
      <alignment horizontal="left" vertical="top"/>
    </xf>
    <xf numFmtId="3" fontId="1" fillId="11" borderId="0" xfId="0" applyNumberFormat="1" applyFont="1" applyFill="1" applyBorder="1"/>
    <xf numFmtId="3" fontId="1" fillId="11" borderId="0" xfId="0" applyNumberFormat="1" applyFont="1" applyFill="1" applyAlignment="1">
      <alignment horizontal="left" vertical="top"/>
    </xf>
    <xf numFmtId="0" fontId="2" fillId="0" borderId="0" xfId="0" applyFont="1" applyFill="1" applyAlignment="1">
      <alignment horizontal="left"/>
    </xf>
    <xf numFmtId="164" fontId="2" fillId="0" borderId="0" xfId="0" applyNumberFormat="1" applyFont="1" applyFill="1"/>
    <xf numFmtId="164" fontId="1" fillId="0" borderId="0" xfId="0" applyNumberFormat="1" applyFont="1" applyFill="1"/>
    <xf numFmtId="3" fontId="2" fillId="0" borderId="0" xfId="0" applyNumberFormat="1" applyFont="1" applyFill="1" applyAlignment="1">
      <alignment horizontal="left"/>
    </xf>
    <xf numFmtId="0" fontId="1" fillId="0" borderId="0" xfId="0" applyFont="1" applyFill="1" applyAlignment="1">
      <alignment horizontal="left"/>
    </xf>
    <xf numFmtId="3" fontId="2" fillId="0" borderId="0" xfId="0" applyNumberFormat="1" applyFont="1" applyFill="1" applyBorder="1" applyAlignment="1">
      <alignment horizontal="center"/>
    </xf>
    <xf numFmtId="3" fontId="1" fillId="0" borderId="0" xfId="0" applyNumberFormat="1" applyFont="1" applyBorder="1" applyAlignment="1">
      <alignment horizontal="left" vertical="top"/>
    </xf>
    <xf numFmtId="3" fontId="2" fillId="0" borderId="0" xfId="0" applyNumberFormat="1" applyFont="1" applyFill="1" applyBorder="1" applyAlignment="1">
      <alignment horizontal="center"/>
    </xf>
    <xf numFmtId="0" fontId="8" fillId="0" borderId="0" xfId="0" applyNumberFormat="1" applyFont="1" applyBorder="1" applyAlignment="1">
      <alignment horizontal="left" vertical="top" wrapText="1"/>
    </xf>
    <xf numFmtId="164" fontId="7" fillId="0" borderId="16" xfId="0" applyNumberFormat="1" applyFont="1" applyBorder="1" applyAlignment="1">
      <alignment horizontal="center" vertical="top"/>
    </xf>
    <xf numFmtId="164" fontId="7" fillId="0" borderId="16" xfId="0" applyNumberFormat="1" applyFont="1" applyBorder="1" applyAlignment="1">
      <alignment horizontal="center"/>
    </xf>
    <xf numFmtId="0" fontId="8" fillId="0" borderId="0" xfId="0" applyNumberFormat="1" applyFont="1" applyBorder="1" applyAlignment="1">
      <alignment horizontal="right" vertical="top"/>
    </xf>
    <xf numFmtId="164" fontId="7" fillId="0" borderId="1" xfId="0" applyNumberFormat="1" applyFont="1" applyBorder="1" applyAlignment="1">
      <alignment horizontal="center"/>
    </xf>
    <xf numFmtId="164" fontId="7" fillId="0" borderId="1" xfId="0" applyNumberFormat="1" applyFont="1" applyBorder="1" applyAlignment="1">
      <alignment horizontal="center" vertical="top"/>
    </xf>
    <xf numFmtId="3" fontId="1" fillId="0" borderId="0" xfId="0" applyNumberFormat="1" applyFont="1" applyBorder="1" applyAlignment="1">
      <alignment horizontal="left" vertical="top"/>
    </xf>
    <xf numFmtId="3" fontId="1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1" fillId="0" borderId="17" xfId="0" applyFont="1" applyBorder="1" applyAlignment="1">
      <alignment horizontal="center" vertical="top" wrapText="1"/>
    </xf>
    <xf numFmtId="0" fontId="1" fillId="0" borderId="16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3" fontId="1" fillId="0" borderId="1" xfId="0" applyNumberFormat="1" applyFont="1" applyBorder="1" applyAlignment="1">
      <alignment horizontal="center" vertical="top" wrapText="1"/>
    </xf>
    <xf numFmtId="3" fontId="1" fillId="0" borderId="21" xfId="0" applyNumberFormat="1" applyFont="1" applyFill="1" applyBorder="1"/>
    <xf numFmtId="3" fontId="4" fillId="0" borderId="0" xfId="0" applyNumberFormat="1" applyFont="1" applyFill="1" applyAlignment="1">
      <alignment horizontal="center"/>
    </xf>
    <xf numFmtId="3" fontId="2" fillId="0" borderId="0" xfId="0" applyNumberFormat="1" applyFont="1" applyFill="1"/>
    <xf numFmtId="3" fontId="1" fillId="0" borderId="0" xfId="0" applyNumberFormat="1" applyFont="1" applyFill="1" applyBorder="1"/>
    <xf numFmtId="3" fontId="17" fillId="0" borderId="1" xfId="0" applyNumberFormat="1" applyFont="1" applyBorder="1" applyAlignment="1">
      <alignment horizontal="center"/>
    </xf>
    <xf numFmtId="3" fontId="17" fillId="0" borderId="1" xfId="0" applyNumberFormat="1" applyFont="1" applyBorder="1" applyAlignment="1">
      <alignment horizontal="center" wrapText="1"/>
    </xf>
    <xf numFmtId="164" fontId="17" fillId="0" borderId="1" xfId="0" applyNumberFormat="1" applyFont="1" applyBorder="1" applyAlignment="1">
      <alignment horizontal="center" wrapText="1"/>
    </xf>
    <xf numFmtId="3" fontId="2" fillId="0" borderId="0" xfId="0" applyNumberFormat="1" applyFont="1" applyFill="1" applyAlignment="1">
      <alignment horizontal="right"/>
    </xf>
    <xf numFmtId="3" fontId="1" fillId="4" borderId="0" xfId="0" applyNumberFormat="1" applyFont="1" applyFill="1" applyBorder="1"/>
    <xf numFmtId="3" fontId="4" fillId="0" borderId="0" xfId="0" applyNumberFormat="1" applyFont="1" applyFill="1" applyAlignment="1">
      <alignment horizontal="center"/>
    </xf>
    <xf numFmtId="3" fontId="10" fillId="0" borderId="0" xfId="0" applyNumberFormat="1" applyFont="1" applyFill="1" applyBorder="1"/>
    <xf numFmtId="3" fontId="11" fillId="0" borderId="0" xfId="0" applyNumberFormat="1" applyFont="1" applyFill="1" applyBorder="1" applyAlignment="1"/>
    <xf numFmtId="3" fontId="10" fillId="4" borderId="0" xfId="0" applyNumberFormat="1" applyFont="1" applyFill="1" applyBorder="1"/>
    <xf numFmtId="3" fontId="1" fillId="12" borderId="0" xfId="0" applyNumberFormat="1" applyFont="1" applyFill="1" applyBorder="1"/>
    <xf numFmtId="3" fontId="1" fillId="4" borderId="3" xfId="0" applyNumberFormat="1" applyFont="1" applyFill="1" applyBorder="1"/>
    <xf numFmtId="3" fontId="1" fillId="4" borderId="21" xfId="0" applyNumberFormat="1" applyFont="1" applyFill="1" applyBorder="1"/>
    <xf numFmtId="3" fontId="10" fillId="4" borderId="3" xfId="0" applyNumberFormat="1" applyFont="1" applyFill="1" applyBorder="1"/>
    <xf numFmtId="3" fontId="10" fillId="4" borderId="21" xfId="0" applyNumberFormat="1" applyFont="1" applyFill="1" applyBorder="1"/>
    <xf numFmtId="3" fontId="1" fillId="12" borderId="1" xfId="0" applyNumberFormat="1" applyFont="1" applyFill="1" applyBorder="1"/>
    <xf numFmtId="3" fontId="11" fillId="12" borderId="1" xfId="0" applyNumberFormat="1" applyFont="1" applyFill="1" applyBorder="1" applyAlignment="1"/>
    <xf numFmtId="3" fontId="11" fillId="12" borderId="22" xfId="0" applyNumberFormat="1" applyFont="1" applyFill="1" applyBorder="1" applyAlignment="1"/>
    <xf numFmtId="3" fontId="19" fillId="4" borderId="0" xfId="0" applyNumberFormat="1" applyFont="1" applyFill="1" applyBorder="1"/>
    <xf numFmtId="3" fontId="1" fillId="4" borderId="1" xfId="0" applyNumberFormat="1" applyFont="1" applyFill="1" applyBorder="1"/>
    <xf numFmtId="3" fontId="18" fillId="4" borderId="17" xfId="0" applyNumberFormat="1" applyFont="1" applyFill="1" applyBorder="1"/>
    <xf numFmtId="3" fontId="1" fillId="4" borderId="16" xfId="0" applyNumberFormat="1" applyFont="1" applyFill="1" applyBorder="1"/>
    <xf numFmtId="3" fontId="19" fillId="4" borderId="16" xfId="0" applyNumberFormat="1" applyFont="1" applyFill="1" applyBorder="1"/>
    <xf numFmtId="3" fontId="1" fillId="4" borderId="18" xfId="0" applyNumberFormat="1" applyFont="1" applyFill="1" applyBorder="1"/>
    <xf numFmtId="0" fontId="1" fillId="4" borderId="0" xfId="0" applyFont="1" applyFill="1" applyBorder="1"/>
    <xf numFmtId="3" fontId="1" fillId="12" borderId="3" xfId="0" applyNumberFormat="1" applyFont="1" applyFill="1" applyBorder="1"/>
    <xf numFmtId="3" fontId="1" fillId="12" borderId="21" xfId="0" applyNumberFormat="1" applyFont="1" applyFill="1" applyBorder="1"/>
    <xf numFmtId="3" fontId="1" fillId="4" borderId="4" xfId="0" applyNumberFormat="1" applyFont="1" applyFill="1" applyBorder="1"/>
    <xf numFmtId="3" fontId="1" fillId="4" borderId="22" xfId="0" applyNumberFormat="1" applyFont="1" applyFill="1" applyBorder="1"/>
    <xf numFmtId="3" fontId="1" fillId="4" borderId="3" xfId="0" applyNumberFormat="1" applyFont="1" applyFill="1" applyBorder="1" applyAlignment="1">
      <alignment horizontal="left" vertical="top" wrapText="1"/>
    </xf>
    <xf numFmtId="3" fontId="1" fillId="4" borderId="0" xfId="0" applyNumberFormat="1" applyFont="1" applyFill="1" applyBorder="1" applyAlignment="1">
      <alignment horizontal="left" vertical="top" wrapText="1"/>
    </xf>
    <xf numFmtId="3" fontId="1" fillId="4" borderId="21" xfId="0" applyNumberFormat="1" applyFont="1" applyFill="1" applyBorder="1" applyAlignment="1">
      <alignment horizontal="left" vertical="top" wrapText="1"/>
    </xf>
    <xf numFmtId="3" fontId="1" fillId="4" borderId="4" xfId="0" applyNumberFormat="1" applyFont="1" applyFill="1" applyBorder="1" applyAlignment="1">
      <alignment horizontal="left" vertical="top" wrapText="1"/>
    </xf>
    <xf numFmtId="3" fontId="1" fillId="4" borderId="1" xfId="0" applyNumberFormat="1" applyFont="1" applyFill="1" applyBorder="1" applyAlignment="1">
      <alignment horizontal="left" vertical="top" wrapText="1"/>
    </xf>
    <xf numFmtId="3" fontId="1" fillId="4" borderId="22" xfId="0" applyNumberFormat="1" applyFont="1" applyFill="1" applyBorder="1" applyAlignment="1">
      <alignment horizontal="left" vertical="top" wrapText="1"/>
    </xf>
    <xf numFmtId="3" fontId="21" fillId="0" borderId="4" xfId="0" applyNumberFormat="1" applyFont="1" applyFill="1" applyBorder="1"/>
    <xf numFmtId="3" fontId="21" fillId="0" borderId="0" xfId="0" applyNumberFormat="1" applyFont="1" applyFill="1"/>
    <xf numFmtId="3" fontId="22" fillId="4" borderId="17" xfId="0" applyNumberFormat="1" applyFont="1" applyFill="1" applyBorder="1"/>
    <xf numFmtId="3" fontId="21" fillId="12" borderId="0" xfId="0" applyNumberFormat="1" applyFont="1" applyFill="1" applyBorder="1"/>
    <xf numFmtId="3" fontId="23" fillId="12" borderId="4" xfId="0" applyNumberFormat="1" applyFont="1" applyFill="1" applyBorder="1"/>
    <xf numFmtId="3" fontId="23" fillId="12" borderId="16" xfId="0" applyNumberFormat="1" applyFont="1" applyFill="1" applyBorder="1"/>
    <xf numFmtId="3" fontId="23" fillId="0" borderId="4" xfId="0" applyNumberFormat="1" applyFont="1" applyFill="1" applyBorder="1"/>
    <xf numFmtId="3" fontId="23" fillId="0" borderId="0" xfId="0" applyNumberFormat="1" applyFont="1" applyFill="1"/>
    <xf numFmtId="3" fontId="13" fillId="4" borderId="1" xfId="0" applyNumberFormat="1" applyFont="1" applyFill="1" applyBorder="1"/>
    <xf numFmtId="164" fontId="10" fillId="0" borderId="3" xfId="0" applyNumberFormat="1" applyFont="1" applyBorder="1" applyAlignment="1">
      <alignment horizontal="left"/>
    </xf>
    <xf numFmtId="164" fontId="10" fillId="0" borderId="0" xfId="0" applyNumberFormat="1" applyFont="1" applyBorder="1" applyAlignment="1">
      <alignment horizontal="left"/>
    </xf>
    <xf numFmtId="3" fontId="1" fillId="5" borderId="7" xfId="0" applyNumberFormat="1" applyFont="1" applyFill="1" applyBorder="1" applyAlignment="1">
      <alignment horizontal="center" vertical="top" wrapText="1"/>
    </xf>
    <xf numFmtId="3" fontId="1" fillId="5" borderId="0" xfId="0" applyNumberFormat="1" applyFont="1" applyFill="1" applyBorder="1" applyAlignment="1">
      <alignment horizontal="center" vertical="top" wrapText="1"/>
    </xf>
    <xf numFmtId="3" fontId="1" fillId="5" borderId="12" xfId="0" applyNumberFormat="1" applyFont="1" applyFill="1" applyBorder="1" applyAlignment="1">
      <alignment horizontal="center" vertical="top" wrapText="1"/>
    </xf>
    <xf numFmtId="3" fontId="24" fillId="0" borderId="0" xfId="0" applyNumberFormat="1" applyFont="1"/>
    <xf numFmtId="0" fontId="2" fillId="0" borderId="17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7" xfId="0" applyFont="1" applyBorder="1" applyAlignment="1">
      <alignment horizontal="center" vertical="top"/>
    </xf>
    <xf numFmtId="0" fontId="2" fillId="0" borderId="16" xfId="0" applyFont="1" applyBorder="1" applyAlignment="1">
      <alignment horizontal="center" vertical="top"/>
    </xf>
    <xf numFmtId="0" fontId="2" fillId="0" borderId="18" xfId="0" applyFont="1" applyBorder="1" applyAlignment="1">
      <alignment horizontal="center" vertical="top"/>
    </xf>
    <xf numFmtId="3" fontId="2" fillId="0" borderId="17" xfId="0" applyNumberFormat="1" applyFont="1" applyBorder="1" applyAlignment="1">
      <alignment horizontal="center" vertical="top"/>
    </xf>
    <xf numFmtId="3" fontId="2" fillId="0" borderId="16" xfId="0" applyNumberFormat="1" applyFont="1" applyBorder="1" applyAlignment="1">
      <alignment horizontal="center" vertical="top"/>
    </xf>
    <xf numFmtId="3" fontId="2" fillId="0" borderId="18" xfId="0" applyNumberFormat="1" applyFont="1" applyBorder="1" applyAlignment="1">
      <alignment horizontal="center" vertical="top"/>
    </xf>
    <xf numFmtId="0" fontId="2" fillId="0" borderId="17" xfId="0" applyFont="1" applyBorder="1" applyAlignment="1"/>
    <xf numFmtId="3" fontId="2" fillId="0" borderId="17" xfId="0" applyNumberFormat="1" applyFont="1" applyBorder="1" applyAlignment="1">
      <alignment vertical="top"/>
    </xf>
    <xf numFmtId="3" fontId="2" fillId="0" borderId="0" xfId="0" applyNumberFormat="1" applyFont="1" applyBorder="1" applyAlignment="1">
      <alignment horizontal="right" vertical="top"/>
    </xf>
    <xf numFmtId="3" fontId="2" fillId="0" borderId="18" xfId="0" applyNumberFormat="1" applyFont="1" applyBorder="1" applyAlignment="1">
      <alignment vertical="top"/>
    </xf>
    <xf numFmtId="0" fontId="2" fillId="0" borderId="3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3" fontId="2" fillId="0" borderId="23" xfId="0" applyNumberFormat="1" applyFont="1" applyBorder="1" applyAlignment="1">
      <alignment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805815</xdr:colOff>
      <xdr:row>1</xdr:row>
      <xdr:rowOff>106680</xdr:rowOff>
    </xdr:from>
    <xdr:to>
      <xdr:col>21</xdr:col>
      <xdr:colOff>422074</xdr:colOff>
      <xdr:row>4</xdr:row>
      <xdr:rowOff>38043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8452D3D-AC74-4923-89A8-5198DE5EC0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40090" y="278130"/>
          <a:ext cx="6693334" cy="4457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539115</xdr:colOff>
      <xdr:row>3</xdr:row>
      <xdr:rowOff>24766</xdr:rowOff>
    </xdr:from>
    <xdr:to>
      <xdr:col>23</xdr:col>
      <xdr:colOff>434801</xdr:colOff>
      <xdr:row>11</xdr:row>
      <xdr:rowOff>47739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3DE6B26-D16F-265D-EBBB-69FE1D44F3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73215" y="567691"/>
          <a:ext cx="9950276" cy="12974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3</xdr:row>
      <xdr:rowOff>0</xdr:rowOff>
    </xdr:from>
    <xdr:to>
      <xdr:col>30</xdr:col>
      <xdr:colOff>189533</xdr:colOff>
      <xdr:row>5</xdr:row>
      <xdr:rowOff>99005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C3CCC0-1AE6-F9F6-156D-718E1F2383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19950" y="514350"/>
          <a:ext cx="7733333" cy="438095"/>
        </a:xfrm>
        <a:prstGeom prst="rect">
          <a:avLst/>
        </a:prstGeom>
      </xdr:spPr>
    </xdr:pic>
    <xdr:clientData/>
  </xdr:twoCellAnchor>
  <xdr:twoCellAnchor>
    <xdr:from>
      <xdr:col>16</xdr:col>
      <xdr:colOff>91440</xdr:colOff>
      <xdr:row>21</xdr:row>
      <xdr:rowOff>97153</xdr:rowOff>
    </xdr:from>
    <xdr:to>
      <xdr:col>23</xdr:col>
      <xdr:colOff>243840</xdr:colOff>
      <xdr:row>38</xdr:row>
      <xdr:rowOff>47625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E8F948E-0F5F-7F1F-FF64-DF7F211C0D40}"/>
            </a:ext>
          </a:extLst>
        </xdr:cNvPr>
        <xdr:cNvSpPr txBox="1"/>
      </xdr:nvSpPr>
      <xdr:spPr>
        <a:xfrm>
          <a:off x="6054090" y="3716653"/>
          <a:ext cx="4552950" cy="28651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s-IS" sz="1100" b="1"/>
            <a:t>Ábending:</a:t>
          </a:r>
        </a:p>
        <a:p>
          <a:r>
            <a:rPr lang="is-IS" sz="1100"/>
            <a:t>Takið eftir eftirfarandi úr verkefninu</a:t>
          </a:r>
          <a:r>
            <a:rPr lang="is-IS" sz="1100" baseline="0"/>
            <a:t> (liður 4):</a:t>
          </a:r>
        </a:p>
        <a:p>
          <a:r>
            <a:rPr lang="is-IS" sz="1100" baseline="0"/>
            <a:t> Recognized uncollectible accounts expense. Grover estimated that uncollectible accounts </a:t>
          </a:r>
          <a:r>
            <a:rPr lang="is-IS" sz="1100" i="1" baseline="0"/>
            <a:t>expense</a:t>
          </a:r>
          <a:r>
            <a:rPr lang="is-IS" sz="1100" baseline="0"/>
            <a:t> will be 1 percent of sales on account.</a:t>
          </a:r>
        </a:p>
        <a:p>
          <a:endParaRPr lang="is-IS" sz="1100" baseline="0"/>
        </a:p>
        <a:p>
          <a:r>
            <a:rPr lang="is-IS" sz="1100" baseline="0"/>
            <a:t>Hér er bara gjaldfærð fjárhæð sem færð er á afskriftareikning viðskiptakrafna jafnt og 1% af sölu gegn gjaldfresti (þetta er sú aðferð sem stjórnendur þessa félaga notast við). Það er þá ekkert verið að spá í hver staðan á niðurfærslureikningi viðskiptakrafna er. </a:t>
          </a:r>
        </a:p>
        <a:p>
          <a:endParaRPr lang="is-IS" sz="1100" baseline="0"/>
        </a:p>
        <a:p>
          <a:endParaRPr lang="is-IS" sz="1100" baseline="0"/>
        </a:p>
        <a:p>
          <a:endParaRPr lang="is-IS" sz="1100" baseline="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</xdr:row>
      <xdr:rowOff>0</xdr:rowOff>
    </xdr:from>
    <xdr:to>
      <xdr:col>13</xdr:col>
      <xdr:colOff>342229</xdr:colOff>
      <xdr:row>5</xdr:row>
      <xdr:rowOff>142814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FF8EB0E-7209-687D-DB12-BC9B872C4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72100" y="514350"/>
          <a:ext cx="5371429" cy="48571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238125</xdr:colOff>
      <xdr:row>7</xdr:row>
      <xdr:rowOff>38100</xdr:rowOff>
    </xdr:from>
    <xdr:to>
      <xdr:col>26</xdr:col>
      <xdr:colOff>96073</xdr:colOff>
      <xdr:row>20</xdr:row>
      <xdr:rowOff>3536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E4AB40-2DC9-139E-DF53-80176B09D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7675" y="1238250"/>
          <a:ext cx="8655238" cy="219428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5</xdr:row>
      <xdr:rowOff>0</xdr:rowOff>
    </xdr:from>
    <xdr:to>
      <xdr:col>22</xdr:col>
      <xdr:colOff>189289</xdr:colOff>
      <xdr:row>8</xdr:row>
      <xdr:rowOff>21448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9A10E77-8593-042B-C0C4-246743CC9F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55206" y="840441"/>
          <a:ext cx="5209524" cy="53333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8</xdr:row>
      <xdr:rowOff>0</xdr:rowOff>
    </xdr:from>
    <xdr:to>
      <xdr:col>31</xdr:col>
      <xdr:colOff>15651</xdr:colOff>
      <xdr:row>23</xdr:row>
      <xdr:rowOff>22534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64C6B08-D13E-0798-64E0-44754C9375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34300" y="1485900"/>
          <a:ext cx="11952381" cy="2609524"/>
        </a:xfrm>
        <a:prstGeom prst="rect">
          <a:avLst/>
        </a:prstGeom>
      </xdr:spPr>
    </xdr:pic>
    <xdr:clientData/>
  </xdr:twoCellAnchor>
  <xdr:twoCellAnchor>
    <xdr:from>
      <xdr:col>3</xdr:col>
      <xdr:colOff>66675</xdr:colOff>
      <xdr:row>43</xdr:row>
      <xdr:rowOff>64770</xdr:rowOff>
    </xdr:from>
    <xdr:to>
      <xdr:col>4</xdr:col>
      <xdr:colOff>190500</xdr:colOff>
      <xdr:row>49</xdr:row>
      <xdr:rowOff>152400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1174929D-D708-87A5-0C5B-BF571833935D}"/>
            </a:ext>
          </a:extLst>
        </xdr:cNvPr>
        <xdr:cNvCxnSpPr/>
      </xdr:nvCxnSpPr>
      <xdr:spPr>
        <a:xfrm flipV="1">
          <a:off x="1971675" y="7599045"/>
          <a:ext cx="838200" cy="118300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30"/>
  <sheetViews>
    <sheetView tabSelected="1" zoomScaleNormal="100" workbookViewId="0">
      <selection activeCell="R21" sqref="R21"/>
    </sheetView>
  </sheetViews>
  <sheetFormatPr defaultColWidth="9.109375" defaultRowHeight="13.8" x14ac:dyDescent="0.25"/>
  <cols>
    <col min="1" max="1" width="9.109375" style="2"/>
    <col min="2" max="2" width="17.5546875" style="8" customWidth="1"/>
    <col min="3" max="4" width="9.109375" style="8"/>
    <col min="5" max="6" width="9.33203125" style="8" customWidth="1"/>
    <col min="7" max="7" width="4.5546875" style="141" customWidth="1"/>
    <col min="8" max="8" width="15.6640625" style="8" customWidth="1"/>
    <col min="9" max="9" width="14" style="8" customWidth="1"/>
    <col min="10" max="10" width="12" style="8" customWidth="1"/>
    <col min="11" max="12" width="12" style="159" customWidth="1"/>
    <col min="13" max="13" width="3.109375" style="8" customWidth="1"/>
    <col min="14" max="15" width="12.44140625" style="8" customWidth="1"/>
    <col min="16" max="16" width="5.44140625" style="8" bestFit="1" customWidth="1"/>
    <col min="17" max="16384" width="9.109375" style="2"/>
  </cols>
  <sheetData>
    <row r="1" spans="2:17" x14ac:dyDescent="0.25">
      <c r="B1" s="4" t="s">
        <v>163</v>
      </c>
      <c r="C1" s="159"/>
      <c r="D1" s="159"/>
      <c r="E1" s="159"/>
      <c r="F1" s="159"/>
      <c r="H1" s="159"/>
      <c r="I1" s="159"/>
      <c r="J1" s="159"/>
      <c r="M1" s="159"/>
      <c r="N1" s="159"/>
      <c r="O1" s="159"/>
      <c r="P1" s="159"/>
    </row>
    <row r="2" spans="2:17" x14ac:dyDescent="0.25">
      <c r="B2" s="159"/>
      <c r="C2" s="159"/>
      <c r="D2" s="159"/>
      <c r="E2" s="159"/>
      <c r="F2" s="159"/>
      <c r="H2" s="159"/>
      <c r="I2" s="159"/>
      <c r="J2" s="159"/>
      <c r="M2" s="159"/>
      <c r="N2" s="159"/>
      <c r="O2" s="159"/>
      <c r="P2" s="159"/>
    </row>
    <row r="3" spans="2:17" x14ac:dyDescent="0.25">
      <c r="B3" s="4" t="s">
        <v>65</v>
      </c>
      <c r="C3" s="159"/>
      <c r="D3" s="159"/>
      <c r="E3" s="159" t="s">
        <v>147</v>
      </c>
    </row>
    <row r="4" spans="2:17" x14ac:dyDescent="0.25">
      <c r="B4" s="198" t="s">
        <v>148</v>
      </c>
      <c r="C4" s="141"/>
      <c r="D4" s="141"/>
      <c r="E4" s="141" t="s">
        <v>149</v>
      </c>
    </row>
    <row r="5" spans="2:17" ht="54.75" customHeight="1" x14ac:dyDescent="0.25">
      <c r="B5" s="141"/>
      <c r="C5" s="230" t="s">
        <v>30</v>
      </c>
      <c r="D5" s="230"/>
      <c r="E5" s="9"/>
      <c r="H5" s="231" t="s">
        <v>181</v>
      </c>
      <c r="I5" s="231"/>
      <c r="N5" s="230" t="s">
        <v>71</v>
      </c>
      <c r="O5" s="230"/>
      <c r="P5" s="141"/>
    </row>
    <row r="6" spans="2:17" x14ac:dyDescent="0.25">
      <c r="B6" s="145"/>
      <c r="C6" s="141">
        <v>4000</v>
      </c>
      <c r="D6" s="142"/>
      <c r="E6" s="141"/>
      <c r="F6" s="141"/>
      <c r="H6" s="141"/>
      <c r="I6" s="142">
        <v>150</v>
      </c>
      <c r="J6" s="143"/>
      <c r="K6" s="143"/>
      <c r="L6" s="143"/>
      <c r="M6" s="141"/>
      <c r="N6" s="141"/>
      <c r="O6" s="142">
        <v>21000</v>
      </c>
      <c r="P6" s="141"/>
    </row>
    <row r="7" spans="2:17" x14ac:dyDescent="0.25">
      <c r="B7" s="145"/>
      <c r="C7" s="141">
        <f>O6</f>
        <v>21000</v>
      </c>
      <c r="D7" s="144">
        <f>H7</f>
        <v>180</v>
      </c>
      <c r="E7" s="227"/>
      <c r="F7" s="227"/>
      <c r="G7" s="235"/>
      <c r="H7" s="141">
        <v>180</v>
      </c>
      <c r="I7" s="144"/>
      <c r="J7" s="145"/>
      <c r="K7" s="145"/>
      <c r="L7" s="145"/>
      <c r="M7" s="141"/>
      <c r="N7" s="141"/>
      <c r="O7" s="144"/>
      <c r="P7" s="141"/>
    </row>
    <row r="8" spans="2:17" x14ac:dyDescent="0.25">
      <c r="B8" s="145"/>
      <c r="C8" s="10"/>
      <c r="D8" s="270">
        <f>C22</f>
        <v>20320</v>
      </c>
      <c r="E8" s="145"/>
      <c r="F8" s="145"/>
      <c r="G8" s="145"/>
      <c r="H8" s="10"/>
      <c r="I8" s="264">
        <f>K22</f>
        <v>280</v>
      </c>
      <c r="J8" s="145"/>
      <c r="K8" s="145"/>
      <c r="L8" s="145"/>
      <c r="M8" s="141"/>
      <c r="N8" s="141"/>
      <c r="O8" s="141"/>
      <c r="P8" s="141"/>
    </row>
    <row r="9" spans="2:17" x14ac:dyDescent="0.25">
      <c r="B9" s="145"/>
      <c r="C9" s="141">
        <v>4500</v>
      </c>
      <c r="D9" s="144"/>
      <c r="E9" s="141"/>
      <c r="F9" s="141"/>
      <c r="H9" s="141"/>
      <c r="I9" s="144">
        <v>250</v>
      </c>
      <c r="J9" s="143"/>
      <c r="K9" s="143"/>
      <c r="L9" s="143"/>
      <c r="M9" s="141"/>
      <c r="N9" s="141"/>
      <c r="O9" s="141"/>
      <c r="P9" s="141"/>
    </row>
    <row r="10" spans="2:17" x14ac:dyDescent="0.25">
      <c r="B10" s="40"/>
      <c r="C10" s="141"/>
      <c r="D10" s="141"/>
      <c r="E10" s="205"/>
      <c r="F10" s="205"/>
      <c r="G10" s="203"/>
      <c r="H10" s="141"/>
      <c r="I10" s="141"/>
      <c r="J10" s="141"/>
      <c r="K10" s="141"/>
      <c r="L10" s="141"/>
      <c r="M10" s="141"/>
      <c r="N10" s="141"/>
      <c r="O10" s="141"/>
      <c r="P10" s="141"/>
    </row>
    <row r="11" spans="2:17" x14ac:dyDescent="0.25">
      <c r="B11" s="40"/>
      <c r="C11" s="141"/>
      <c r="D11" s="228"/>
      <c r="E11" s="205"/>
      <c r="F11" s="205"/>
      <c r="G11" s="203"/>
      <c r="H11" s="141"/>
      <c r="I11" s="141"/>
      <c r="J11" s="141"/>
      <c r="K11" s="141"/>
      <c r="L11" s="141"/>
      <c r="M11" s="141"/>
      <c r="N11" s="141"/>
      <c r="O11" s="141"/>
      <c r="P11" s="141"/>
    </row>
    <row r="12" spans="2:17" x14ac:dyDescent="0.25">
      <c r="B12" s="140"/>
      <c r="D12" s="141"/>
      <c r="E12" s="229"/>
      <c r="F12" s="229"/>
      <c r="G12" s="229"/>
      <c r="N12" s="2"/>
      <c r="O12" s="2"/>
    </row>
    <row r="13" spans="2:17" ht="46.5" customHeight="1" x14ac:dyDescent="0.25">
      <c r="B13" s="141"/>
      <c r="C13" s="230" t="s">
        <v>72</v>
      </c>
      <c r="D13" s="230"/>
      <c r="N13" s="232" t="s">
        <v>83</v>
      </c>
      <c r="O13" s="232"/>
    </row>
    <row r="14" spans="2:17" x14ac:dyDescent="0.25">
      <c r="B14" s="233" t="s">
        <v>164</v>
      </c>
      <c r="C14" s="271">
        <f>C22</f>
        <v>20320</v>
      </c>
      <c r="D14" s="142"/>
      <c r="E14" s="141"/>
      <c r="F14" s="141"/>
      <c r="J14" s="141"/>
      <c r="K14" s="141"/>
      <c r="L14" s="141"/>
      <c r="M14" s="141"/>
      <c r="N14" s="265">
        <f>K22</f>
        <v>280</v>
      </c>
      <c r="O14" s="142"/>
    </row>
    <row r="15" spans="2:17" x14ac:dyDescent="0.25">
      <c r="C15" s="226"/>
      <c r="D15" s="141"/>
      <c r="E15" s="141"/>
      <c r="F15" s="141"/>
      <c r="J15" s="141"/>
      <c r="K15" s="141"/>
      <c r="L15" s="141"/>
      <c r="M15" s="141"/>
      <c r="N15" s="226"/>
      <c r="O15" s="141"/>
    </row>
    <row r="16" spans="2:17" x14ac:dyDescent="0.25">
      <c r="Q16" s="8"/>
    </row>
    <row r="17" spans="2:13" x14ac:dyDescent="0.25">
      <c r="B17" s="249" t="s">
        <v>179</v>
      </c>
      <c r="C17" s="250"/>
      <c r="D17" s="250"/>
      <c r="E17" s="250"/>
      <c r="F17" s="252"/>
      <c r="G17" s="229"/>
      <c r="H17" s="266" t="s">
        <v>169</v>
      </c>
      <c r="I17" s="250"/>
      <c r="J17" s="250"/>
      <c r="K17" s="250"/>
      <c r="L17" s="251"/>
      <c r="M17" s="252"/>
    </row>
    <row r="18" spans="2:13" x14ac:dyDescent="0.25">
      <c r="B18" s="240"/>
      <c r="C18" s="234">
        <v>4000</v>
      </c>
      <c r="D18" s="234" t="s">
        <v>70</v>
      </c>
      <c r="E18" s="234"/>
      <c r="F18" s="241"/>
      <c r="G18" s="229"/>
      <c r="H18" s="240" t="s">
        <v>170</v>
      </c>
      <c r="I18" s="253"/>
      <c r="J18" s="234"/>
      <c r="K18" s="234">
        <f>I6</f>
        <v>150</v>
      </c>
      <c r="L18" s="247" t="s">
        <v>172</v>
      </c>
      <c r="M18" s="241"/>
    </row>
    <row r="19" spans="2:13" x14ac:dyDescent="0.25">
      <c r="B19" s="240"/>
      <c r="C19" s="234">
        <v>21000</v>
      </c>
      <c r="D19" s="234" t="s">
        <v>165</v>
      </c>
      <c r="E19" s="234"/>
      <c r="F19" s="241"/>
      <c r="G19" s="229"/>
      <c r="H19" s="240" t="s">
        <v>171</v>
      </c>
      <c r="I19" s="234"/>
      <c r="J19" s="234"/>
      <c r="K19" s="248">
        <f>-H7</f>
        <v>-180</v>
      </c>
      <c r="L19" s="247" t="s">
        <v>173</v>
      </c>
      <c r="M19" s="241"/>
    </row>
    <row r="20" spans="2:13" x14ac:dyDescent="0.25">
      <c r="B20" s="242"/>
      <c r="C20" s="234">
        <v>-180</v>
      </c>
      <c r="D20" s="234" t="s">
        <v>166</v>
      </c>
      <c r="E20" s="238"/>
      <c r="F20" s="243"/>
      <c r="G20" s="236"/>
      <c r="H20" s="240" t="s">
        <v>174</v>
      </c>
      <c r="I20" s="234"/>
      <c r="J20" s="238"/>
      <c r="K20" s="234">
        <f>SUM(K18:K19)</f>
        <v>-30</v>
      </c>
      <c r="L20" s="247" t="s">
        <v>175</v>
      </c>
      <c r="M20" s="243"/>
    </row>
    <row r="21" spans="2:13" ht="34.5" customHeight="1" x14ac:dyDescent="0.25">
      <c r="B21" s="240"/>
      <c r="C21" s="234">
        <v>-4500</v>
      </c>
      <c r="D21" s="234" t="s">
        <v>167</v>
      </c>
      <c r="E21" s="234"/>
      <c r="F21" s="241"/>
      <c r="G21" s="229"/>
      <c r="H21" s="240" t="s">
        <v>176</v>
      </c>
      <c r="I21" s="234"/>
      <c r="J21" s="234"/>
      <c r="K21" s="248">
        <f>250</f>
        <v>250</v>
      </c>
      <c r="L21" s="247" t="s">
        <v>172</v>
      </c>
      <c r="M21" s="241"/>
    </row>
    <row r="22" spans="2:13" x14ac:dyDescent="0.25">
      <c r="B22" s="268" t="s">
        <v>164</v>
      </c>
      <c r="C22" s="269">
        <f>SUM(C18:C21)</f>
        <v>20320</v>
      </c>
      <c r="D22" s="244" t="s">
        <v>168</v>
      </c>
      <c r="E22" s="245"/>
      <c r="F22" s="246"/>
      <c r="G22" s="237"/>
      <c r="H22" s="254" t="s">
        <v>177</v>
      </c>
      <c r="I22" s="239"/>
      <c r="J22" s="239"/>
      <c r="K22" s="267">
        <f>K21-K20</f>
        <v>280</v>
      </c>
      <c r="L22" s="267" t="s">
        <v>178</v>
      </c>
      <c r="M22" s="255"/>
    </row>
    <row r="23" spans="2:13" x14ac:dyDescent="0.25">
      <c r="B23" s="146"/>
      <c r="C23" s="9"/>
      <c r="D23" s="147"/>
      <c r="E23" s="9"/>
      <c r="F23" s="9"/>
      <c r="G23" s="229"/>
      <c r="H23" s="256"/>
      <c r="I23" s="248"/>
      <c r="J23" s="272"/>
      <c r="K23" s="272"/>
      <c r="L23" s="272"/>
      <c r="M23" s="257"/>
    </row>
    <row r="24" spans="2:13" x14ac:dyDescent="0.25">
      <c r="H24" s="258" t="s">
        <v>180</v>
      </c>
      <c r="I24" s="259"/>
      <c r="J24" s="259"/>
      <c r="K24" s="259"/>
      <c r="L24" s="260"/>
      <c r="M24" s="241"/>
    </row>
    <row r="25" spans="2:13" x14ac:dyDescent="0.25">
      <c r="H25" s="258"/>
      <c r="I25" s="259"/>
      <c r="J25" s="259"/>
      <c r="K25" s="259"/>
      <c r="L25" s="260"/>
      <c r="M25" s="241"/>
    </row>
    <row r="26" spans="2:13" x14ac:dyDescent="0.25">
      <c r="H26" s="258"/>
      <c r="I26" s="259"/>
      <c r="J26" s="259"/>
      <c r="K26" s="259"/>
      <c r="L26" s="260"/>
      <c r="M26" s="241"/>
    </row>
    <row r="27" spans="2:13" x14ac:dyDescent="0.25">
      <c r="H27" s="258"/>
      <c r="I27" s="259"/>
      <c r="J27" s="259"/>
      <c r="K27" s="259"/>
      <c r="L27" s="260"/>
      <c r="M27" s="241"/>
    </row>
    <row r="28" spans="2:13" x14ac:dyDescent="0.25">
      <c r="H28" s="258"/>
      <c r="I28" s="259"/>
      <c r="J28" s="259"/>
      <c r="K28" s="259"/>
      <c r="L28" s="260"/>
      <c r="M28" s="241"/>
    </row>
    <row r="29" spans="2:13" x14ac:dyDescent="0.25">
      <c r="H29" s="258"/>
      <c r="I29" s="259"/>
      <c r="J29" s="259"/>
      <c r="K29" s="259"/>
      <c r="L29" s="260"/>
      <c r="M29" s="241"/>
    </row>
    <row r="30" spans="2:13" x14ac:dyDescent="0.25">
      <c r="H30" s="261"/>
      <c r="I30" s="262"/>
      <c r="J30" s="262"/>
      <c r="K30" s="262"/>
      <c r="L30" s="263"/>
      <c r="M30" s="257"/>
    </row>
  </sheetData>
  <mergeCells count="9">
    <mergeCell ref="H24:L30"/>
    <mergeCell ref="E11:F11"/>
    <mergeCell ref="C13:D13"/>
    <mergeCell ref="N13:O13"/>
    <mergeCell ref="C5:D5"/>
    <mergeCell ref="H5:I5"/>
    <mergeCell ref="N5:O5"/>
    <mergeCell ref="E7:F7"/>
    <mergeCell ref="E10:F10"/>
  </mergeCells>
  <pageMargins left="0.7" right="0.7" top="0.75" bottom="0.75" header="0.3" footer="0.3"/>
  <pageSetup paperSize="9" orientation="portrait" horizontalDpi="4294967295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68"/>
  <sheetViews>
    <sheetView topLeftCell="A19" workbookViewId="0">
      <selection activeCell="L41" sqref="L41"/>
    </sheetView>
  </sheetViews>
  <sheetFormatPr defaultColWidth="9.109375" defaultRowHeight="15.6" x14ac:dyDescent="0.3"/>
  <cols>
    <col min="1" max="1" width="7.109375" style="104" customWidth="1"/>
    <col min="2" max="2" width="9.6640625" style="104" customWidth="1"/>
    <col min="3" max="3" width="9.6640625" customWidth="1"/>
    <col min="4" max="4" width="3.6640625" customWidth="1"/>
    <col min="5" max="6" width="9.6640625" customWidth="1"/>
    <col min="7" max="7" width="3.6640625" customWidth="1"/>
    <col min="8" max="8" width="9.6640625" customWidth="1"/>
    <col min="9" max="9" width="9.6640625" style="105" customWidth="1"/>
    <col min="10" max="10" width="10.77734375" style="105" customWidth="1"/>
    <col min="11" max="16384" width="9.109375" style="104"/>
  </cols>
  <sheetData>
    <row r="1" spans="1:10" s="106" customFormat="1" x14ac:dyDescent="0.3">
      <c r="A1" s="134" t="s">
        <v>58</v>
      </c>
      <c r="I1" s="105"/>
      <c r="J1" s="105"/>
    </row>
    <row r="2" spans="1:10" s="106" customFormat="1" x14ac:dyDescent="0.3">
      <c r="A2" s="134" t="s">
        <v>57</v>
      </c>
      <c r="I2" s="105"/>
      <c r="J2" s="105"/>
    </row>
    <row r="3" spans="1:10" s="106" customFormat="1" x14ac:dyDescent="0.25">
      <c r="A3" s="133"/>
      <c r="B3" s="133" t="s">
        <v>56</v>
      </c>
      <c r="C3" s="120"/>
      <c r="D3" s="120"/>
      <c r="E3" s="120"/>
      <c r="F3" s="120"/>
      <c r="G3" s="120"/>
      <c r="H3" s="120"/>
      <c r="I3" s="132" t="s">
        <v>21</v>
      </c>
      <c r="J3" s="132" t="s">
        <v>22</v>
      </c>
    </row>
    <row r="4" spans="1:10" s="106" customFormat="1" x14ac:dyDescent="0.25">
      <c r="A4" s="118">
        <v>2011</v>
      </c>
      <c r="B4" s="112"/>
      <c r="I4" s="107"/>
      <c r="J4" s="107"/>
    </row>
    <row r="5" spans="1:10" s="106" customFormat="1" ht="15" x14ac:dyDescent="0.25">
      <c r="A5" s="112">
        <v>1</v>
      </c>
      <c r="B5" s="111" t="s">
        <v>52</v>
      </c>
      <c r="I5" s="107">
        <v>30000</v>
      </c>
      <c r="J5" s="107"/>
    </row>
    <row r="6" spans="1:10" s="106" customFormat="1" ht="15" x14ac:dyDescent="0.25">
      <c r="A6" s="112"/>
      <c r="B6" s="111" t="s">
        <v>54</v>
      </c>
      <c r="I6" s="107"/>
      <c r="J6" s="107">
        <f>+I5</f>
        <v>30000</v>
      </c>
    </row>
    <row r="7" spans="1:10" s="106" customFormat="1" ht="6" customHeight="1" x14ac:dyDescent="0.25">
      <c r="A7" s="112"/>
      <c r="B7" s="111"/>
      <c r="I7" s="107"/>
      <c r="J7" s="107"/>
    </row>
    <row r="8" spans="1:10" s="106" customFormat="1" ht="15" x14ac:dyDescent="0.25">
      <c r="A8" s="112">
        <v>2</v>
      </c>
      <c r="B8" s="111" t="s">
        <v>53</v>
      </c>
      <c r="I8" s="107">
        <v>25000</v>
      </c>
      <c r="J8" s="107"/>
    </row>
    <row r="9" spans="1:10" s="106" customFormat="1" ht="15" x14ac:dyDescent="0.25">
      <c r="A9" s="112"/>
      <c r="B9" s="111" t="s">
        <v>52</v>
      </c>
      <c r="I9" s="107"/>
      <c r="J9" s="107">
        <f>+I8</f>
        <v>25000</v>
      </c>
    </row>
    <row r="10" spans="1:10" s="106" customFormat="1" ht="6" customHeight="1" x14ac:dyDescent="0.25">
      <c r="A10" s="112"/>
      <c r="B10" s="111"/>
      <c r="I10" s="107"/>
      <c r="J10" s="107"/>
    </row>
    <row r="11" spans="1:10" s="106" customFormat="1" ht="15" x14ac:dyDescent="0.25">
      <c r="A11" s="112">
        <v>3</v>
      </c>
      <c r="B11" s="111" t="s">
        <v>59</v>
      </c>
      <c r="I11" s="107">
        <f>I5*1%</f>
        <v>300</v>
      </c>
      <c r="J11" s="107"/>
    </row>
    <row r="12" spans="1:10" s="106" customFormat="1" ht="15" x14ac:dyDescent="0.25">
      <c r="A12" s="112"/>
      <c r="B12" s="111" t="s">
        <v>60</v>
      </c>
      <c r="I12" s="107"/>
      <c r="J12" s="107">
        <f>+I11</f>
        <v>300</v>
      </c>
    </row>
    <row r="13" spans="1:10" s="106" customFormat="1" ht="6" customHeight="1" x14ac:dyDescent="0.25">
      <c r="A13" s="112"/>
      <c r="B13" s="111"/>
      <c r="I13" s="107"/>
      <c r="J13" s="107"/>
    </row>
    <row r="14" spans="1:10" s="106" customFormat="1" ht="15" x14ac:dyDescent="0.25">
      <c r="A14" s="112" t="s">
        <v>48</v>
      </c>
      <c r="B14" s="111" t="s">
        <v>54</v>
      </c>
      <c r="I14" s="107">
        <v>30000</v>
      </c>
      <c r="J14" s="107"/>
    </row>
    <row r="15" spans="1:10" s="106" customFormat="1" ht="15" x14ac:dyDescent="0.25">
      <c r="A15" s="112"/>
      <c r="B15" s="111" t="s">
        <v>55</v>
      </c>
      <c r="I15" s="107"/>
      <c r="J15" s="107">
        <v>30000</v>
      </c>
    </row>
    <row r="16" spans="1:10" s="106" customFormat="1" ht="6" customHeight="1" x14ac:dyDescent="0.25">
      <c r="A16" s="112"/>
      <c r="B16" s="111"/>
      <c r="I16" s="107"/>
      <c r="J16" s="107"/>
    </row>
    <row r="17" spans="1:10" s="106" customFormat="1" ht="15" x14ac:dyDescent="0.25">
      <c r="A17" s="112" t="s">
        <v>47</v>
      </c>
      <c r="B17" s="111" t="s">
        <v>55</v>
      </c>
      <c r="I17" s="107">
        <v>300</v>
      </c>
      <c r="J17" s="107"/>
    </row>
    <row r="18" spans="1:10" s="106" customFormat="1" ht="15" x14ac:dyDescent="0.25">
      <c r="A18" s="112"/>
      <c r="B18" s="111" t="s">
        <v>59</v>
      </c>
      <c r="I18" s="107"/>
      <c r="J18" s="107">
        <v>300</v>
      </c>
    </row>
    <row r="19" spans="1:10" s="106" customFormat="1" ht="15" x14ac:dyDescent="0.25">
      <c r="A19" s="112"/>
      <c r="B19" s="111"/>
      <c r="I19" s="107"/>
      <c r="J19" s="107"/>
    </row>
    <row r="20" spans="1:10" s="106" customFormat="1" x14ac:dyDescent="0.25">
      <c r="A20" s="118">
        <v>2012</v>
      </c>
      <c r="B20" s="111"/>
      <c r="I20" s="107"/>
      <c r="J20" s="107"/>
    </row>
    <row r="21" spans="1:10" s="106" customFormat="1" ht="15" x14ac:dyDescent="0.25">
      <c r="A21" s="112">
        <v>1</v>
      </c>
      <c r="B21" s="111" t="s">
        <v>60</v>
      </c>
      <c r="I21" s="107">
        <v>280</v>
      </c>
      <c r="J21" s="107"/>
    </row>
    <row r="22" spans="1:10" s="106" customFormat="1" ht="15" x14ac:dyDescent="0.25">
      <c r="A22" s="112"/>
      <c r="B22" s="111" t="s">
        <v>52</v>
      </c>
      <c r="I22" s="107"/>
      <c r="J22" s="107">
        <v>280</v>
      </c>
    </row>
    <row r="23" spans="1:10" s="106" customFormat="1" ht="6" customHeight="1" x14ac:dyDescent="0.25">
      <c r="A23" s="112"/>
      <c r="B23" s="111"/>
      <c r="I23" s="107"/>
      <c r="J23" s="107"/>
    </row>
    <row r="24" spans="1:10" s="106" customFormat="1" ht="15" x14ac:dyDescent="0.25">
      <c r="A24" s="112">
        <v>2</v>
      </c>
      <c r="B24" s="111" t="s">
        <v>52</v>
      </c>
      <c r="I24" s="107">
        <v>35000</v>
      </c>
      <c r="J24" s="107"/>
    </row>
    <row r="25" spans="1:10" s="106" customFormat="1" ht="15" x14ac:dyDescent="0.25">
      <c r="A25" s="112"/>
      <c r="B25" s="111" t="s">
        <v>54</v>
      </c>
      <c r="I25" s="107"/>
      <c r="J25" s="107">
        <v>35000</v>
      </c>
    </row>
    <row r="26" spans="1:10" s="106" customFormat="1" ht="6" customHeight="1" x14ac:dyDescent="0.25">
      <c r="A26" s="112"/>
      <c r="B26" s="111"/>
      <c r="I26" s="107"/>
      <c r="J26" s="107"/>
    </row>
    <row r="27" spans="1:10" s="106" customFormat="1" ht="15" x14ac:dyDescent="0.25">
      <c r="A27" s="112">
        <v>3</v>
      </c>
      <c r="B27" s="111" t="s">
        <v>53</v>
      </c>
      <c r="I27" s="107">
        <v>31000</v>
      </c>
      <c r="J27" s="107"/>
    </row>
    <row r="28" spans="1:10" s="106" customFormat="1" ht="15" x14ac:dyDescent="0.25">
      <c r="A28" s="112"/>
      <c r="B28" s="111" t="s">
        <v>52</v>
      </c>
      <c r="I28" s="107"/>
      <c r="J28" s="107">
        <v>31000</v>
      </c>
    </row>
    <row r="29" spans="1:10" s="106" customFormat="1" ht="6" customHeight="1" x14ac:dyDescent="0.25">
      <c r="A29" s="112"/>
      <c r="B29" s="111"/>
      <c r="I29" s="107"/>
      <c r="J29" s="107"/>
    </row>
    <row r="30" spans="1:10" s="106" customFormat="1" ht="15" x14ac:dyDescent="0.25">
      <c r="A30" s="112">
        <v>4</v>
      </c>
      <c r="B30" s="111" t="s">
        <v>59</v>
      </c>
      <c r="I30" s="107">
        <f>+I24*1%</f>
        <v>350</v>
      </c>
      <c r="J30" s="107"/>
    </row>
    <row r="31" spans="1:10" s="106" customFormat="1" ht="15" x14ac:dyDescent="0.25">
      <c r="A31" s="112"/>
      <c r="B31" s="111" t="s">
        <v>60</v>
      </c>
      <c r="I31" s="107"/>
      <c r="J31" s="107">
        <f>+I30</f>
        <v>350</v>
      </c>
    </row>
    <row r="32" spans="1:10" s="106" customFormat="1" ht="15" x14ac:dyDescent="0.25">
      <c r="A32" s="112"/>
      <c r="B32" s="111"/>
      <c r="I32" s="107"/>
      <c r="J32" s="107"/>
    </row>
    <row r="33" spans="1:10" s="106" customFormat="1" ht="15" x14ac:dyDescent="0.25">
      <c r="A33" s="112"/>
      <c r="B33" s="131" t="s">
        <v>23</v>
      </c>
      <c r="C33" s="130"/>
      <c r="D33" s="128" t="s">
        <v>51</v>
      </c>
      <c r="E33" s="129" t="s">
        <v>24</v>
      </c>
      <c r="F33" s="129"/>
      <c r="G33" s="128" t="s">
        <v>50</v>
      </c>
      <c r="H33" s="127" t="s">
        <v>40</v>
      </c>
      <c r="I33" s="126"/>
      <c r="J33" s="107"/>
    </row>
    <row r="34" spans="1:10" s="106" customFormat="1" ht="15" x14ac:dyDescent="0.25">
      <c r="A34" s="112"/>
      <c r="B34" s="207" t="s">
        <v>49</v>
      </c>
      <c r="C34" s="207"/>
      <c r="D34" s="105"/>
      <c r="E34" s="120"/>
      <c r="F34" s="120"/>
      <c r="H34" s="208" t="s">
        <v>42</v>
      </c>
      <c r="I34" s="208"/>
      <c r="J34" s="107"/>
    </row>
    <row r="35" spans="1:10" s="106" customFormat="1" x14ac:dyDescent="0.25">
      <c r="A35" s="125">
        <v>2011</v>
      </c>
      <c r="B35" s="111"/>
      <c r="C35" s="123"/>
      <c r="D35" s="105"/>
      <c r="G35" s="108"/>
      <c r="H35" s="105"/>
      <c r="I35" s="122"/>
      <c r="J35" s="117">
        <v>2011</v>
      </c>
    </row>
    <row r="36" spans="1:10" s="106" customFormat="1" ht="15" x14ac:dyDescent="0.25">
      <c r="A36" s="121">
        <v>2</v>
      </c>
      <c r="B36" s="116">
        <v>25000</v>
      </c>
      <c r="C36" s="115"/>
      <c r="D36" s="105"/>
      <c r="G36" s="108" t="s">
        <v>47</v>
      </c>
      <c r="H36" s="124">
        <v>300</v>
      </c>
      <c r="I36" s="119">
        <v>30000</v>
      </c>
      <c r="J36" s="112" t="s">
        <v>48</v>
      </c>
    </row>
    <row r="37" spans="1:10" s="106" customFormat="1" x14ac:dyDescent="0.25">
      <c r="A37" s="125">
        <v>2012</v>
      </c>
      <c r="B37" s="111">
        <f>+B36-C36</f>
        <v>25000</v>
      </c>
      <c r="C37" s="114"/>
      <c r="D37" s="105"/>
      <c r="G37" s="108"/>
      <c r="I37" s="113">
        <f>+I36-H36</f>
        <v>29700</v>
      </c>
      <c r="J37" s="117">
        <v>2012</v>
      </c>
    </row>
    <row r="38" spans="1:10" s="106" customFormat="1" ht="15" x14ac:dyDescent="0.25">
      <c r="A38" s="121">
        <v>3</v>
      </c>
      <c r="B38" s="116">
        <v>31000</v>
      </c>
      <c r="C38" s="115"/>
      <c r="D38" s="105"/>
      <c r="G38" s="108"/>
      <c r="I38" s="113"/>
      <c r="J38" s="112"/>
    </row>
    <row r="39" spans="1:10" s="106" customFormat="1" ht="15" x14ac:dyDescent="0.25">
      <c r="A39" s="121" t="s">
        <v>41</v>
      </c>
      <c r="B39" s="111">
        <f>SUM(B37:B38)</f>
        <v>56000</v>
      </c>
      <c r="C39" s="114"/>
      <c r="D39" s="105"/>
      <c r="G39" s="108"/>
      <c r="I39" s="107"/>
      <c r="J39" s="112"/>
    </row>
    <row r="40" spans="1:10" s="106" customFormat="1" ht="15" x14ac:dyDescent="0.25">
      <c r="A40" s="121"/>
      <c r="B40" s="111"/>
      <c r="D40" s="105"/>
      <c r="G40" s="108"/>
      <c r="I40" s="107"/>
      <c r="J40" s="112"/>
    </row>
    <row r="41" spans="1:10" s="106" customFormat="1" ht="15" x14ac:dyDescent="0.25">
      <c r="A41" s="121"/>
      <c r="B41" s="211" t="s">
        <v>30</v>
      </c>
      <c r="C41" s="211"/>
      <c r="D41" s="105"/>
      <c r="G41" s="108"/>
      <c r="H41" s="210" t="s">
        <v>18</v>
      </c>
      <c r="I41" s="210"/>
      <c r="J41" s="112"/>
    </row>
    <row r="42" spans="1:10" s="106" customFormat="1" x14ac:dyDescent="0.25">
      <c r="A42" s="125">
        <v>2011</v>
      </c>
      <c r="B42" s="111"/>
      <c r="C42" s="139"/>
      <c r="D42" s="105"/>
      <c r="G42" s="108"/>
      <c r="I42" s="122"/>
      <c r="J42" s="117">
        <v>2011</v>
      </c>
    </row>
    <row r="43" spans="1:10" s="106" customFormat="1" ht="15" x14ac:dyDescent="0.25">
      <c r="A43" s="121">
        <v>1</v>
      </c>
      <c r="B43" s="116">
        <v>30000</v>
      </c>
      <c r="C43" s="138">
        <v>25000</v>
      </c>
      <c r="D43" s="105">
        <v>2</v>
      </c>
      <c r="G43" s="108" t="s">
        <v>48</v>
      </c>
      <c r="H43" s="124">
        <v>30000</v>
      </c>
      <c r="I43" s="119">
        <v>30000</v>
      </c>
      <c r="J43" s="112">
        <v>1</v>
      </c>
    </row>
    <row r="44" spans="1:10" s="106" customFormat="1" x14ac:dyDescent="0.25">
      <c r="A44" s="125">
        <v>2012</v>
      </c>
      <c r="B44" s="111">
        <f>+B43-C43</f>
        <v>5000</v>
      </c>
      <c r="C44" s="137"/>
      <c r="D44" s="105"/>
      <c r="G44" s="108"/>
      <c r="I44" s="113">
        <f>+I43-H43</f>
        <v>0</v>
      </c>
      <c r="J44" s="117">
        <v>2012</v>
      </c>
    </row>
    <row r="45" spans="1:10" s="106" customFormat="1" ht="15" x14ac:dyDescent="0.25">
      <c r="A45" s="121">
        <v>2</v>
      </c>
      <c r="B45" s="111">
        <v>35000</v>
      </c>
      <c r="C45" s="137">
        <v>280</v>
      </c>
      <c r="D45" s="105">
        <v>1</v>
      </c>
      <c r="G45" s="108"/>
      <c r="I45" s="113">
        <v>35000</v>
      </c>
      <c r="J45" s="112">
        <v>2</v>
      </c>
    </row>
    <row r="46" spans="1:10" s="106" customFormat="1" ht="15" x14ac:dyDescent="0.25">
      <c r="A46" s="121"/>
      <c r="B46" s="116"/>
      <c r="C46" s="138">
        <v>31000</v>
      </c>
      <c r="D46" s="105">
        <v>3</v>
      </c>
      <c r="G46" s="108"/>
      <c r="I46" s="113"/>
      <c r="J46" s="112"/>
    </row>
    <row r="47" spans="1:10" s="106" customFormat="1" ht="15" x14ac:dyDescent="0.25">
      <c r="A47" s="121" t="s">
        <v>41</v>
      </c>
      <c r="B47" s="111">
        <f>SUM(B44:B46)-SUM(C44:C46)</f>
        <v>8720</v>
      </c>
      <c r="C47" s="114"/>
      <c r="D47" s="105"/>
      <c r="G47" s="108"/>
      <c r="I47" s="107"/>
      <c r="J47" s="112"/>
    </row>
    <row r="48" spans="1:10" s="106" customFormat="1" ht="15" x14ac:dyDescent="0.25">
      <c r="A48" s="121"/>
      <c r="B48" s="111"/>
      <c r="D48" s="105"/>
      <c r="G48" s="108"/>
      <c r="I48" s="107"/>
      <c r="J48" s="112"/>
    </row>
    <row r="49" spans="1:10" s="106" customFormat="1" ht="15" x14ac:dyDescent="0.25">
      <c r="A49" s="121"/>
      <c r="B49" s="211" t="s">
        <v>61</v>
      </c>
      <c r="C49" s="211"/>
      <c r="D49" s="105"/>
      <c r="H49" s="210" t="s">
        <v>62</v>
      </c>
      <c r="I49" s="210"/>
      <c r="J49" s="112"/>
    </row>
    <row r="50" spans="1:10" s="106" customFormat="1" x14ac:dyDescent="0.25">
      <c r="B50" s="111"/>
      <c r="C50" s="123"/>
      <c r="D50" s="206">
        <v>2011</v>
      </c>
      <c r="E50" s="206"/>
      <c r="F50" s="209">
        <v>2011</v>
      </c>
      <c r="G50" s="209"/>
      <c r="I50" s="122"/>
      <c r="J50" s="117"/>
    </row>
    <row r="51" spans="1:10" s="106" customFormat="1" ht="15" x14ac:dyDescent="0.25">
      <c r="A51" s="121"/>
      <c r="B51" s="120"/>
      <c r="C51" s="138">
        <v>300</v>
      </c>
      <c r="D51" s="106">
        <v>3</v>
      </c>
      <c r="G51" s="106">
        <v>3</v>
      </c>
      <c r="H51" s="124">
        <v>300</v>
      </c>
      <c r="I51" s="119">
        <v>300</v>
      </c>
      <c r="J51" s="107" t="s">
        <v>47</v>
      </c>
    </row>
    <row r="52" spans="1:10" s="106" customFormat="1" x14ac:dyDescent="0.25">
      <c r="A52" s="112"/>
      <c r="B52" s="111"/>
      <c r="C52" s="137">
        <f>+C51-B51</f>
        <v>300</v>
      </c>
      <c r="D52" s="206">
        <v>2012</v>
      </c>
      <c r="E52" s="206"/>
      <c r="F52" s="209">
        <v>2012</v>
      </c>
      <c r="G52" s="209"/>
      <c r="H52" s="105"/>
      <c r="I52" s="113">
        <f>+I51-H51</f>
        <v>0</v>
      </c>
      <c r="J52" s="117"/>
    </row>
    <row r="53" spans="1:10" s="106" customFormat="1" ht="15" x14ac:dyDescent="0.25">
      <c r="A53" s="112">
        <v>1</v>
      </c>
      <c r="B53" s="116">
        <v>280</v>
      </c>
      <c r="C53" s="138">
        <f>+I30</f>
        <v>350</v>
      </c>
      <c r="D53" s="106">
        <v>4</v>
      </c>
      <c r="G53" s="106">
        <v>4</v>
      </c>
      <c r="H53" s="105">
        <v>350</v>
      </c>
      <c r="I53" s="113"/>
      <c r="J53" s="107"/>
    </row>
    <row r="54" spans="1:10" s="106" customFormat="1" ht="15" x14ac:dyDescent="0.25">
      <c r="A54" s="112"/>
      <c r="B54" s="111"/>
      <c r="C54" s="137">
        <f>SUM(C52:C53)-SUM(B52:B53)</f>
        <v>370</v>
      </c>
      <c r="D54" s="106" t="s">
        <v>41</v>
      </c>
      <c r="I54" s="113"/>
      <c r="J54" s="107"/>
    </row>
    <row r="55" spans="1:10" s="106" customFormat="1" ht="15" x14ac:dyDescent="0.25">
      <c r="A55" s="112"/>
      <c r="B55" s="111"/>
      <c r="I55" s="107"/>
      <c r="J55" s="107"/>
    </row>
    <row r="56" spans="1:10" s="106" customFormat="1" x14ac:dyDescent="0.3">
      <c r="A56" s="110" t="s">
        <v>19</v>
      </c>
      <c r="B56" s="109"/>
      <c r="I56" s="105"/>
      <c r="J56" s="105"/>
    </row>
    <row r="57" spans="1:10" s="106" customFormat="1" ht="15" x14ac:dyDescent="0.25">
      <c r="A57" s="108" t="s">
        <v>46</v>
      </c>
      <c r="B57" s="107">
        <f>+I37</f>
        <v>29700</v>
      </c>
      <c r="I57" s="105"/>
      <c r="J57" s="105"/>
    </row>
    <row r="58" spans="1:10" s="106" customFormat="1" ht="15" x14ac:dyDescent="0.25">
      <c r="A58" s="108" t="s">
        <v>45</v>
      </c>
      <c r="B58" s="107">
        <f>+B36</f>
        <v>25000</v>
      </c>
      <c r="I58" s="105"/>
      <c r="J58" s="105"/>
    </row>
    <row r="59" spans="1:10" s="106" customFormat="1" ht="15" x14ac:dyDescent="0.25">
      <c r="A59" s="108" t="s">
        <v>44</v>
      </c>
      <c r="B59" s="107">
        <f>+B44</f>
        <v>5000</v>
      </c>
      <c r="C59" s="105"/>
    </row>
    <row r="60" spans="1:10" s="106" customFormat="1" ht="15" x14ac:dyDescent="0.25">
      <c r="A60" s="108" t="s">
        <v>43</v>
      </c>
      <c r="B60" s="107">
        <f>+B44-C52</f>
        <v>4700</v>
      </c>
      <c r="C60" s="105"/>
      <c r="I60" s="105"/>
      <c r="J60" s="105"/>
    </row>
    <row r="61" spans="1:10" s="106" customFormat="1" ht="15" x14ac:dyDescent="0.25">
      <c r="I61" s="105"/>
      <c r="J61" s="105"/>
    </row>
    <row r="62" spans="1:10" s="106" customFormat="1" x14ac:dyDescent="0.3">
      <c r="A62" s="110" t="s">
        <v>20</v>
      </c>
      <c r="B62" s="109"/>
      <c r="I62" s="105"/>
      <c r="J62" s="105"/>
    </row>
    <row r="63" spans="1:10" s="106" customFormat="1" ht="15" x14ac:dyDescent="0.25">
      <c r="A63" s="108" t="s">
        <v>46</v>
      </c>
      <c r="B63" s="107">
        <f>+I45-H53</f>
        <v>34650</v>
      </c>
      <c r="I63" s="105"/>
      <c r="J63" s="105"/>
    </row>
    <row r="64" spans="1:10" s="106" customFormat="1" ht="15" x14ac:dyDescent="0.25">
      <c r="A64" s="108" t="s">
        <v>45</v>
      </c>
      <c r="B64" s="107">
        <f>+B38</f>
        <v>31000</v>
      </c>
      <c r="I64" s="105"/>
      <c r="J64" s="105"/>
    </row>
    <row r="65" spans="1:10" s="106" customFormat="1" ht="15" x14ac:dyDescent="0.25">
      <c r="A65" s="108" t="s">
        <v>44</v>
      </c>
      <c r="B65" s="107">
        <f>+B47</f>
        <v>8720</v>
      </c>
      <c r="I65" s="105"/>
      <c r="J65" s="105"/>
    </row>
    <row r="66" spans="1:10" s="106" customFormat="1" ht="15" x14ac:dyDescent="0.25">
      <c r="A66" s="108" t="s">
        <v>43</v>
      </c>
      <c r="B66" s="107">
        <f>+B47-C54</f>
        <v>8350</v>
      </c>
      <c r="I66" s="105"/>
      <c r="J66" s="105"/>
    </row>
    <row r="67" spans="1:10" s="106" customFormat="1" ht="15" x14ac:dyDescent="0.25">
      <c r="I67" s="105"/>
      <c r="J67" s="105"/>
    </row>
    <row r="68" spans="1:10" s="106" customFormat="1" ht="15" x14ac:dyDescent="0.25">
      <c r="I68" s="105"/>
      <c r="J68" s="105"/>
    </row>
  </sheetData>
  <mergeCells count="10">
    <mergeCell ref="D52:E52"/>
    <mergeCell ref="D50:E50"/>
    <mergeCell ref="B34:C34"/>
    <mergeCell ref="H34:I34"/>
    <mergeCell ref="F50:G50"/>
    <mergeCell ref="F52:G52"/>
    <mergeCell ref="H41:I41"/>
    <mergeCell ref="B41:C41"/>
    <mergeCell ref="H49:I49"/>
    <mergeCell ref="B49:C49"/>
  </mergeCells>
  <pageMargins left="0.70866141732283472" right="0.35433070866141736" top="0.28999999999999998" bottom="0.31496062992125984" header="0.24" footer="0.23622047244094491"/>
  <pageSetup paperSize="9" scale="89" orientation="portrait" horizontalDpi="4294967295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19"/>
  <sheetViews>
    <sheetView zoomScaleNormal="100" workbookViewId="0">
      <selection activeCell="G32" sqref="G32"/>
    </sheetView>
  </sheetViews>
  <sheetFormatPr defaultColWidth="9.109375" defaultRowHeight="14.4" x14ac:dyDescent="0.3"/>
  <cols>
    <col min="1" max="1" width="5.109375" style="17" customWidth="1"/>
    <col min="2" max="2" width="38.44140625" style="18" customWidth="1"/>
    <col min="3" max="16384" width="9.109375" style="18"/>
  </cols>
  <sheetData>
    <row r="2" spans="1:6" x14ac:dyDescent="0.3">
      <c r="A2" s="13" t="s">
        <v>66</v>
      </c>
    </row>
    <row r="3" spans="1:6" x14ac:dyDescent="0.3">
      <c r="A3" s="13"/>
    </row>
    <row r="4" spans="1:6" s="14" customFormat="1" ht="13.8" x14ac:dyDescent="0.25">
      <c r="A4" s="13" t="s">
        <v>66</v>
      </c>
      <c r="C4" s="273" t="s">
        <v>182</v>
      </c>
      <c r="D4" s="274"/>
      <c r="E4" s="274"/>
    </row>
    <row r="5" spans="1:6" s="167" customFormat="1" ht="13.8" x14ac:dyDescent="0.25">
      <c r="A5" s="199" t="s">
        <v>150</v>
      </c>
      <c r="B5" s="200"/>
      <c r="C5" s="273"/>
      <c r="D5" s="274"/>
      <c r="E5" s="274"/>
    </row>
    <row r="6" spans="1:6" s="14" customFormat="1" ht="13.8" x14ac:dyDescent="0.25">
      <c r="A6" s="13"/>
    </row>
    <row r="7" spans="1:6" s="14" customFormat="1" ht="13.8" x14ac:dyDescent="0.25">
      <c r="A7" s="13" t="s">
        <v>35</v>
      </c>
      <c r="C7" s="21" t="s">
        <v>21</v>
      </c>
      <c r="D7" s="21" t="s">
        <v>22</v>
      </c>
    </row>
    <row r="8" spans="1:6" s="14" customFormat="1" ht="13.8" x14ac:dyDescent="0.25">
      <c r="A8" s="13" t="s">
        <v>17</v>
      </c>
      <c r="B8" s="14" t="s">
        <v>18</v>
      </c>
      <c r="D8" s="14">
        <v>8650</v>
      </c>
      <c r="F8" s="14">
        <v>8650</v>
      </c>
    </row>
    <row r="9" spans="1:6" s="14" customFormat="1" ht="13.8" x14ac:dyDescent="0.25">
      <c r="A9" s="13"/>
      <c r="B9" s="14" t="s">
        <v>183</v>
      </c>
      <c r="C9" s="14">
        <f>D8-C10</f>
        <v>8304</v>
      </c>
      <c r="E9" s="48"/>
      <c r="F9" s="150">
        <v>0.04</v>
      </c>
    </row>
    <row r="10" spans="1:6" s="14" customFormat="1" ht="13.8" x14ac:dyDescent="0.25">
      <c r="A10" s="13"/>
      <c r="B10" s="14" t="s">
        <v>75</v>
      </c>
      <c r="C10" s="14">
        <v>346</v>
      </c>
      <c r="F10" s="14">
        <f>F8*F9</f>
        <v>346</v>
      </c>
    </row>
    <row r="11" spans="1:6" s="14" customFormat="1" ht="6" customHeight="1" x14ac:dyDescent="0.25">
      <c r="A11" s="13"/>
    </row>
    <row r="12" spans="1:6" s="14" customFormat="1" ht="13.8" x14ac:dyDescent="0.25">
      <c r="A12" s="13" t="s">
        <v>19</v>
      </c>
      <c r="B12" s="167" t="s">
        <v>183</v>
      </c>
      <c r="D12" s="14">
        <v>8304</v>
      </c>
    </row>
    <row r="13" spans="1:6" s="14" customFormat="1" ht="13.8" x14ac:dyDescent="0.25">
      <c r="A13" s="13"/>
      <c r="B13" s="14" t="s">
        <v>72</v>
      </c>
      <c r="C13" s="14">
        <f>D12</f>
        <v>8304</v>
      </c>
    </row>
    <row r="14" spans="1:6" s="14" customFormat="1" ht="13.8" x14ac:dyDescent="0.25">
      <c r="A14" s="13"/>
    </row>
    <row r="15" spans="1:6" s="14" customFormat="1" ht="13.8" x14ac:dyDescent="0.25">
      <c r="A15" s="13"/>
    </row>
    <row r="16" spans="1:6" s="14" customFormat="1" ht="13.8" x14ac:dyDescent="0.25">
      <c r="A16" s="13" t="s">
        <v>20</v>
      </c>
      <c r="B16" s="14" t="str">
        <f>B8</f>
        <v>Þjónustutekjur</v>
      </c>
      <c r="C16" s="14">
        <f>D8</f>
        <v>8650</v>
      </c>
    </row>
    <row r="17" spans="1:3" s="14" customFormat="1" ht="13.8" x14ac:dyDescent="0.25">
      <c r="A17" s="13"/>
      <c r="B17" s="14" t="str">
        <f>B10</f>
        <v>Þóknun kreditkortafyrirtækja</v>
      </c>
      <c r="C17" s="14">
        <f>-C10</f>
        <v>-346</v>
      </c>
    </row>
    <row r="18" spans="1:3" s="14" customFormat="1" thickBot="1" x14ac:dyDescent="0.3">
      <c r="A18" s="13"/>
      <c r="B18" s="15"/>
      <c r="C18" s="16">
        <f>SUM(C16:C17)</f>
        <v>8304</v>
      </c>
    </row>
    <row r="19" spans="1:3" s="14" customFormat="1" thickTop="1" x14ac:dyDescent="0.25">
      <c r="A19" s="13"/>
    </row>
  </sheetData>
  <mergeCells count="1">
    <mergeCell ref="C4:E5"/>
  </mergeCells>
  <pageMargins left="0.7" right="0.7" top="0.75" bottom="0.75" header="0.3" footer="0.3"/>
  <pageSetup paperSize="9" orientation="portrait" horizontalDpi="4294967295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4"/>
  <sheetViews>
    <sheetView zoomScaleNormal="100" workbookViewId="0">
      <selection activeCell="M30" sqref="M30"/>
    </sheetView>
  </sheetViews>
  <sheetFormatPr defaultColWidth="9.109375" defaultRowHeight="13.8" x14ac:dyDescent="0.25"/>
  <cols>
    <col min="1" max="1" width="4.44140625" style="8" customWidth="1"/>
    <col min="2" max="2" width="3.44140625" style="22" customWidth="1"/>
    <col min="3" max="3" width="7.44140625" style="8" bestFit="1" customWidth="1"/>
    <col min="4" max="4" width="2.77734375" style="8" customWidth="1"/>
    <col min="5" max="5" width="8" style="8" customWidth="1"/>
    <col min="6" max="6" width="2.77734375" style="8" customWidth="1"/>
    <col min="7" max="7" width="7.33203125" style="8" bestFit="1" customWidth="1"/>
    <col min="8" max="8" width="2.44140625" style="8" customWidth="1"/>
    <col min="9" max="9" width="7.33203125" style="8" bestFit="1" customWidth="1"/>
    <col min="10" max="10" width="2.77734375" style="8" customWidth="1"/>
    <col min="11" max="11" width="7.33203125" style="8" bestFit="1" customWidth="1"/>
    <col min="12" max="12" width="2.77734375" style="8" customWidth="1"/>
    <col min="13" max="13" width="8" style="8" bestFit="1" customWidth="1"/>
    <col min="14" max="14" width="2.44140625" style="8" customWidth="1"/>
    <col min="15" max="15" width="8.109375" style="8" customWidth="1"/>
    <col min="16" max="16384" width="9.109375" style="8"/>
  </cols>
  <sheetData>
    <row r="1" spans="1:18" s="159" customFormat="1" x14ac:dyDescent="0.25">
      <c r="B1" s="168"/>
    </row>
    <row r="2" spans="1:18" s="159" customFormat="1" x14ac:dyDescent="0.25">
      <c r="A2" s="162" t="s">
        <v>184</v>
      </c>
      <c r="F2" s="159" t="s">
        <v>185</v>
      </c>
    </row>
    <row r="3" spans="1:18" s="159" customFormat="1" x14ac:dyDescent="0.25">
      <c r="B3" s="168"/>
    </row>
    <row r="4" spans="1:18" x14ac:dyDescent="0.25">
      <c r="A4" s="162" t="s">
        <v>67</v>
      </c>
      <c r="B4" s="168"/>
      <c r="C4" s="159"/>
      <c r="D4" s="159"/>
      <c r="E4" s="159"/>
      <c r="F4" s="159" t="s">
        <v>147</v>
      </c>
    </row>
    <row r="5" spans="1:18" s="159" customFormat="1" x14ac:dyDescent="0.25">
      <c r="A5" s="162" t="s">
        <v>151</v>
      </c>
      <c r="B5" s="168"/>
      <c r="F5" s="159" t="s">
        <v>149</v>
      </c>
    </row>
    <row r="6" spans="1:18" ht="14.4" thickBot="1" x14ac:dyDescent="0.3">
      <c r="A6" s="12" t="s">
        <v>0</v>
      </c>
    </row>
    <row r="7" spans="1:18" ht="14.25" customHeight="1" x14ac:dyDescent="0.25">
      <c r="A7" s="23"/>
      <c r="B7" s="24"/>
      <c r="C7" s="25" t="s">
        <v>23</v>
      </c>
      <c r="D7" s="26" t="s">
        <v>2</v>
      </c>
      <c r="E7" s="26" t="s">
        <v>24</v>
      </c>
      <c r="F7" s="26" t="s">
        <v>3</v>
      </c>
      <c r="G7" s="26" t="s">
        <v>25</v>
      </c>
      <c r="H7" s="275"/>
      <c r="I7" s="26" t="s">
        <v>26</v>
      </c>
      <c r="J7" s="26" t="s">
        <v>4</v>
      </c>
      <c r="K7" s="26" t="s">
        <v>27</v>
      </c>
      <c r="L7" s="26" t="s">
        <v>2</v>
      </c>
      <c r="M7" s="26" t="s">
        <v>28</v>
      </c>
      <c r="N7" s="275"/>
      <c r="O7" s="27" t="s">
        <v>29</v>
      </c>
      <c r="P7" s="28"/>
    </row>
    <row r="8" spans="1:18" x14ac:dyDescent="0.25">
      <c r="A8" s="23"/>
      <c r="B8" s="29" t="s">
        <v>5</v>
      </c>
      <c r="C8" s="30" t="s">
        <v>76</v>
      </c>
      <c r="D8" s="23"/>
      <c r="E8" s="23"/>
      <c r="F8" s="23"/>
      <c r="G8" s="23" t="s">
        <v>50</v>
      </c>
      <c r="H8" s="276"/>
      <c r="I8" s="23" t="s">
        <v>50</v>
      </c>
      <c r="J8" s="23"/>
      <c r="K8" s="163"/>
      <c r="L8" s="23"/>
      <c r="M8" s="23" t="s">
        <v>50</v>
      </c>
      <c r="N8" s="276"/>
      <c r="O8" s="41" t="s">
        <v>113</v>
      </c>
      <c r="P8" s="28"/>
    </row>
    <row r="9" spans="1:18" x14ac:dyDescent="0.25">
      <c r="A9" s="23"/>
      <c r="B9" s="29" t="s">
        <v>6</v>
      </c>
      <c r="C9" s="30" t="s">
        <v>77</v>
      </c>
      <c r="D9" s="23"/>
      <c r="E9" s="23"/>
      <c r="F9" s="23"/>
      <c r="G9" s="163"/>
      <c r="H9" s="276"/>
      <c r="I9" s="163"/>
      <c r="J9" s="23"/>
      <c r="K9" s="163"/>
      <c r="L9" s="23"/>
      <c r="M9" s="163"/>
      <c r="N9" s="276"/>
      <c r="O9" s="41" t="s">
        <v>80</v>
      </c>
      <c r="P9" s="28"/>
    </row>
    <row r="10" spans="1:18" x14ac:dyDescent="0.25">
      <c r="A10" s="23"/>
      <c r="B10" s="29" t="s">
        <v>7</v>
      </c>
      <c r="C10" s="30" t="s">
        <v>79</v>
      </c>
      <c r="D10" s="23"/>
      <c r="E10" s="23"/>
      <c r="F10" s="23"/>
      <c r="G10" s="163"/>
      <c r="H10" s="276"/>
      <c r="I10" s="163"/>
      <c r="J10" s="23"/>
      <c r="K10" s="163"/>
      <c r="L10" s="23"/>
      <c r="M10" s="163"/>
      <c r="N10" s="276"/>
      <c r="O10" s="41" t="s">
        <v>113</v>
      </c>
      <c r="P10" s="28"/>
    </row>
    <row r="11" spans="1:18" ht="14.4" thickBot="1" x14ac:dyDescent="0.3">
      <c r="A11" s="23"/>
      <c r="B11" s="31" t="s">
        <v>8</v>
      </c>
      <c r="C11" s="32" t="s">
        <v>78</v>
      </c>
      <c r="D11" s="33"/>
      <c r="E11" s="33"/>
      <c r="F11" s="33"/>
      <c r="G11" s="33" t="s">
        <v>81</v>
      </c>
      <c r="H11" s="277"/>
      <c r="I11" s="164"/>
      <c r="J11" s="33"/>
      <c r="K11" s="33" t="s">
        <v>76</v>
      </c>
      <c r="L11" s="33"/>
      <c r="M11" s="33" t="s">
        <v>78</v>
      </c>
      <c r="N11" s="277"/>
      <c r="O11" s="42" t="s">
        <v>113</v>
      </c>
      <c r="P11" s="28"/>
      <c r="R11" s="278"/>
    </row>
    <row r="12" spans="1:18" x14ac:dyDescent="0.25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</row>
    <row r="13" spans="1:18" x14ac:dyDescent="0.25">
      <c r="A13" s="12" t="s">
        <v>1</v>
      </c>
    </row>
    <row r="14" spans="1:18" x14ac:dyDescent="0.25">
      <c r="A14" s="34"/>
      <c r="B14" s="35"/>
      <c r="C14" s="36"/>
      <c r="E14" s="9"/>
      <c r="H14" s="9"/>
      <c r="I14" s="37" t="s">
        <v>21</v>
      </c>
      <c r="K14" s="37" t="s">
        <v>22</v>
      </c>
    </row>
    <row r="15" spans="1:18" x14ac:dyDescent="0.25">
      <c r="A15" s="28" t="s">
        <v>5</v>
      </c>
      <c r="B15" s="212" t="s">
        <v>30</v>
      </c>
      <c r="C15" s="212"/>
      <c r="D15" s="212"/>
      <c r="E15" s="212"/>
      <c r="F15" s="212"/>
      <c r="G15" s="212"/>
      <c r="H15" s="9"/>
      <c r="I15" s="28">
        <v>92000</v>
      </c>
      <c r="J15" s="22"/>
      <c r="K15" s="28"/>
    </row>
    <row r="16" spans="1:18" x14ac:dyDescent="0.25">
      <c r="A16" s="28"/>
      <c r="B16" s="212" t="s">
        <v>82</v>
      </c>
      <c r="C16" s="212"/>
      <c r="D16" s="212"/>
      <c r="E16" s="212"/>
      <c r="F16" s="212"/>
      <c r="G16" s="212"/>
      <c r="H16" s="9"/>
      <c r="I16" s="28"/>
      <c r="J16" s="22"/>
      <c r="K16" s="28">
        <f>I15</f>
        <v>92000</v>
      </c>
    </row>
    <row r="17" spans="1:13" x14ac:dyDescent="0.25">
      <c r="A17" s="28" t="s">
        <v>6</v>
      </c>
      <c r="B17" s="212" t="s">
        <v>72</v>
      </c>
      <c r="C17" s="212"/>
      <c r="D17" s="212"/>
      <c r="E17" s="212"/>
      <c r="F17" s="212"/>
      <c r="G17" s="212"/>
      <c r="H17" s="9"/>
      <c r="I17" s="28">
        <v>78000</v>
      </c>
      <c r="J17" s="22"/>
      <c r="K17" s="28"/>
    </row>
    <row r="18" spans="1:13" x14ac:dyDescent="0.25">
      <c r="A18" s="28"/>
      <c r="B18" s="212" t="s">
        <v>30</v>
      </c>
      <c r="C18" s="212"/>
      <c r="D18" s="212"/>
      <c r="E18" s="212"/>
      <c r="F18" s="212"/>
      <c r="G18" s="212"/>
      <c r="H18" s="9"/>
      <c r="I18" s="28"/>
      <c r="J18" s="22"/>
      <c r="K18" s="28">
        <f>I17</f>
        <v>78000</v>
      </c>
    </row>
    <row r="19" spans="1:13" x14ac:dyDescent="0.25">
      <c r="A19" s="28" t="s">
        <v>7</v>
      </c>
      <c r="B19" s="212" t="s">
        <v>186</v>
      </c>
      <c r="C19" s="212"/>
      <c r="D19" s="212"/>
      <c r="E19" s="212"/>
      <c r="F19" s="212"/>
      <c r="G19" s="212"/>
      <c r="H19" s="9"/>
      <c r="I19" s="28">
        <v>720</v>
      </c>
      <c r="J19" s="22"/>
      <c r="K19" s="28"/>
    </row>
    <row r="20" spans="1:13" x14ac:dyDescent="0.25">
      <c r="A20" s="28"/>
      <c r="B20" s="212" t="s">
        <v>30</v>
      </c>
      <c r="C20" s="212"/>
      <c r="D20" s="212"/>
      <c r="E20" s="212"/>
      <c r="F20" s="212"/>
      <c r="G20" s="212"/>
      <c r="H20" s="9"/>
      <c r="I20" s="28"/>
      <c r="J20" s="22"/>
      <c r="K20" s="28">
        <f>I19</f>
        <v>720</v>
      </c>
    </row>
    <row r="21" spans="1:13" s="39" customFormat="1" x14ac:dyDescent="0.25">
      <c r="A21" s="34" t="s">
        <v>8</v>
      </c>
      <c r="B21" s="212" t="s">
        <v>83</v>
      </c>
      <c r="C21" s="212"/>
      <c r="D21" s="212"/>
      <c r="E21" s="212"/>
      <c r="F21" s="212"/>
      <c r="G21" s="212"/>
      <c r="H21" s="36"/>
      <c r="I21" s="28">
        <f>I15*1%</f>
        <v>920</v>
      </c>
      <c r="J21" s="22"/>
      <c r="K21" s="28"/>
      <c r="M21" s="39" t="s">
        <v>84</v>
      </c>
    </row>
    <row r="22" spans="1:13" x14ac:dyDescent="0.25">
      <c r="A22" s="28"/>
      <c r="B22" s="212" t="s">
        <v>74</v>
      </c>
      <c r="C22" s="212"/>
      <c r="D22" s="212"/>
      <c r="E22" s="212"/>
      <c r="F22" s="212"/>
      <c r="G22" s="212"/>
      <c r="H22" s="9"/>
      <c r="I22" s="28"/>
      <c r="J22" s="22"/>
      <c r="K22" s="28">
        <f>I21</f>
        <v>920</v>
      </c>
    </row>
    <row r="23" spans="1:13" x14ac:dyDescent="0.25">
      <c r="A23" s="28"/>
      <c r="B23" s="38"/>
      <c r="C23" s="9"/>
      <c r="E23" s="9"/>
      <c r="G23" s="28"/>
      <c r="H23" s="9"/>
      <c r="I23" s="28"/>
      <c r="K23" s="28"/>
    </row>
    <row r="24" spans="1:13" x14ac:dyDescent="0.25">
      <c r="A24" s="12"/>
    </row>
  </sheetData>
  <mergeCells count="8">
    <mergeCell ref="B20:G20"/>
    <mergeCell ref="B19:G19"/>
    <mergeCell ref="B22:G22"/>
    <mergeCell ref="B21:G21"/>
    <mergeCell ref="B15:G15"/>
    <mergeCell ref="B16:G16"/>
    <mergeCell ref="B18:G18"/>
    <mergeCell ref="B17:G17"/>
  </mergeCells>
  <pageMargins left="0.7" right="0.7" top="0.75" bottom="0.75" header="0.3" footer="0.3"/>
  <pageSetup paperSize="9" orientation="portrait" horizontalDpi="4294967295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E26"/>
  <sheetViews>
    <sheetView zoomScaleNormal="100" workbookViewId="0">
      <selection activeCell="I22" sqref="I22"/>
    </sheetView>
  </sheetViews>
  <sheetFormatPr defaultColWidth="9.109375" defaultRowHeight="13.8" x14ac:dyDescent="0.25"/>
  <cols>
    <col min="1" max="1" width="4.44140625" style="14" customWidth="1"/>
    <col min="2" max="2" width="4.77734375" style="13" customWidth="1"/>
    <col min="3" max="3" width="11.109375" style="14" customWidth="1"/>
    <col min="4" max="4" width="43.109375" style="14" customWidth="1"/>
    <col min="5" max="5" width="15" style="14" bestFit="1" customWidth="1"/>
    <col min="6" max="16384" width="9.109375" style="14"/>
  </cols>
  <sheetData>
    <row r="1" spans="2:5" s="167" customFormat="1" x14ac:dyDescent="0.25">
      <c r="B1" s="13"/>
    </row>
    <row r="2" spans="2:5" s="167" customFormat="1" x14ac:dyDescent="0.25">
      <c r="B2" s="13" t="s">
        <v>187</v>
      </c>
    </row>
    <row r="3" spans="2:5" s="167" customFormat="1" x14ac:dyDescent="0.25">
      <c r="B3" s="13"/>
    </row>
    <row r="4" spans="2:5" x14ac:dyDescent="0.25">
      <c r="B4" s="13" t="s">
        <v>188</v>
      </c>
    </row>
    <row r="5" spans="2:5" x14ac:dyDescent="0.25">
      <c r="B5" s="199" t="s">
        <v>189</v>
      </c>
      <c r="C5" s="200"/>
      <c r="D5" s="200"/>
    </row>
    <row r="6" spans="2:5" s="167" customFormat="1" x14ac:dyDescent="0.25">
      <c r="B6" s="13"/>
    </row>
    <row r="7" spans="2:5" x14ac:dyDescent="0.25">
      <c r="B7" s="49" t="s">
        <v>0</v>
      </c>
      <c r="C7" s="14">
        <f>10000*6%*(8/12)</f>
        <v>400</v>
      </c>
      <c r="D7" s="48" t="s">
        <v>114</v>
      </c>
    </row>
    <row r="8" spans="2:5" x14ac:dyDescent="0.25">
      <c r="B8" s="49"/>
      <c r="D8" s="48"/>
    </row>
    <row r="9" spans="2:5" x14ac:dyDescent="0.25">
      <c r="B9" s="49" t="s">
        <v>1</v>
      </c>
      <c r="C9" s="44">
        <v>10000</v>
      </c>
      <c r="D9" s="14" t="s">
        <v>115</v>
      </c>
    </row>
    <row r="10" spans="2:5" x14ac:dyDescent="0.25">
      <c r="B10" s="49"/>
      <c r="C10" s="45">
        <v>400</v>
      </c>
      <c r="D10" s="14" t="s">
        <v>116</v>
      </c>
    </row>
    <row r="11" spans="2:5" ht="14.4" thickBot="1" x14ac:dyDescent="0.3">
      <c r="B11" s="49"/>
      <c r="C11" s="99">
        <f>C9+C10</f>
        <v>10400</v>
      </c>
      <c r="D11" s="14" t="s">
        <v>117</v>
      </c>
    </row>
    <row r="12" spans="2:5" ht="14.4" thickTop="1" x14ac:dyDescent="0.25">
      <c r="B12" s="49"/>
      <c r="C12" s="47"/>
    </row>
    <row r="13" spans="2:5" x14ac:dyDescent="0.25">
      <c r="B13" s="49" t="s">
        <v>9</v>
      </c>
      <c r="C13" s="44">
        <v>-10000</v>
      </c>
      <c r="D13" s="165" t="s">
        <v>118</v>
      </c>
    </row>
    <row r="14" spans="2:5" x14ac:dyDescent="0.25">
      <c r="B14" s="49"/>
      <c r="C14" s="44"/>
      <c r="D14" s="44"/>
    </row>
    <row r="15" spans="2:5" x14ac:dyDescent="0.25">
      <c r="B15" s="49" t="s">
        <v>13</v>
      </c>
      <c r="C15" s="14">
        <f>10000*6%*(4/12)</f>
        <v>200</v>
      </c>
      <c r="D15" s="48" t="s">
        <v>119</v>
      </c>
      <c r="E15" s="47"/>
    </row>
    <row r="16" spans="2:5" x14ac:dyDescent="0.25">
      <c r="B16" s="49"/>
      <c r="D16" s="48"/>
      <c r="E16" s="47"/>
    </row>
    <row r="17" spans="2:4" x14ac:dyDescent="0.25">
      <c r="B17" s="49" t="s">
        <v>14</v>
      </c>
      <c r="C17" s="14">
        <v>10000</v>
      </c>
      <c r="D17" s="167" t="s">
        <v>120</v>
      </c>
    </row>
    <row r="18" spans="2:4" x14ac:dyDescent="0.25">
      <c r="B18" s="49"/>
      <c r="C18" s="20">
        <f>400+200</f>
        <v>600</v>
      </c>
      <c r="D18" s="167" t="s">
        <v>116</v>
      </c>
    </row>
    <row r="19" spans="2:4" x14ac:dyDescent="0.25">
      <c r="B19" s="49"/>
      <c r="C19" s="14">
        <f>C17+C18</f>
        <v>10600</v>
      </c>
      <c r="D19" s="167" t="s">
        <v>121</v>
      </c>
    </row>
    <row r="20" spans="2:4" ht="14.4" x14ac:dyDescent="0.3">
      <c r="B20" s="49"/>
      <c r="D20" s="166"/>
    </row>
    <row r="21" spans="2:4" x14ac:dyDescent="0.25">
      <c r="B21" s="49" t="s">
        <v>15</v>
      </c>
      <c r="C21" s="44">
        <v>10000</v>
      </c>
      <c r="D21" s="169" t="s">
        <v>122</v>
      </c>
    </row>
    <row r="22" spans="2:4" x14ac:dyDescent="0.25">
      <c r="B22" s="49"/>
      <c r="C22" s="170">
        <v>600</v>
      </c>
      <c r="D22" s="169" t="s">
        <v>123</v>
      </c>
    </row>
    <row r="23" spans="2:4" s="167" customFormat="1" x14ac:dyDescent="0.25">
      <c r="B23" s="173"/>
      <c r="C23" s="169">
        <f>SUM(C21:C22)</f>
        <v>10600</v>
      </c>
      <c r="D23" s="169"/>
    </row>
    <row r="24" spans="2:4" ht="13.5" customHeight="1" x14ac:dyDescent="0.25">
      <c r="B24" s="49"/>
      <c r="C24" s="47"/>
      <c r="D24" s="171"/>
    </row>
    <row r="25" spans="2:4" x14ac:dyDescent="0.25">
      <c r="B25" s="49" t="s">
        <v>16</v>
      </c>
      <c r="C25" s="14">
        <f>10000*6%</f>
        <v>600</v>
      </c>
      <c r="D25" s="172" t="s">
        <v>124</v>
      </c>
    </row>
    <row r="26" spans="2:4" x14ac:dyDescent="0.25">
      <c r="B26" s="43"/>
    </row>
  </sheetData>
  <pageMargins left="0.7" right="0.7" top="0.75" bottom="0.75" header="0.3" footer="0.3"/>
  <pageSetup paperSize="9" orientation="portrait" horizontalDpi="4294967295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30"/>
  <sheetViews>
    <sheetView zoomScaleNormal="100" workbookViewId="0">
      <selection activeCell="J20" sqref="J20"/>
    </sheetView>
  </sheetViews>
  <sheetFormatPr defaultColWidth="9.109375" defaultRowHeight="13.8" x14ac:dyDescent="0.25"/>
  <cols>
    <col min="1" max="1" width="5.44140625" style="12" customWidth="1"/>
    <col min="2" max="2" width="13.77734375" style="8" customWidth="1"/>
    <col min="3" max="3" width="9.109375" style="8" customWidth="1"/>
    <col min="4" max="4" width="12.44140625" style="8" bestFit="1" customWidth="1"/>
    <col min="5" max="16384" width="9.109375" style="8"/>
  </cols>
  <sheetData>
    <row r="1" spans="1:13" x14ac:dyDescent="0.25">
      <c r="A1" s="50"/>
      <c r="B1" s="39"/>
      <c r="C1" s="39"/>
    </row>
    <row r="2" spans="1:13" x14ac:dyDescent="0.25">
      <c r="A2" s="201" t="s">
        <v>192</v>
      </c>
      <c r="B2" s="148"/>
      <c r="C2" s="148"/>
    </row>
    <row r="3" spans="1:13" s="159" customFormat="1" x14ac:dyDescent="0.25">
      <c r="A3" s="55"/>
      <c r="B3" s="39"/>
      <c r="C3" s="39"/>
    </row>
    <row r="4" spans="1:13" x14ac:dyDescent="0.25">
      <c r="A4" s="55" t="s">
        <v>0</v>
      </c>
      <c r="B4" s="50" t="s">
        <v>31</v>
      </c>
      <c r="C4" s="39"/>
    </row>
    <row r="5" spans="1:13" x14ac:dyDescent="0.25">
      <c r="A5" s="55"/>
      <c r="B5" s="39" t="s">
        <v>160</v>
      </c>
      <c r="C5" s="52">
        <f>606960/(56200-2248)</f>
        <v>11.25</v>
      </c>
      <c r="D5" s="8" t="s">
        <v>34</v>
      </c>
      <c r="E5" s="51"/>
      <c r="F5" s="181"/>
      <c r="M5" s="162" t="s">
        <v>191</v>
      </c>
    </row>
    <row r="6" spans="1:13" x14ac:dyDescent="0.25">
      <c r="A6" s="55"/>
      <c r="B6" s="39" t="s">
        <v>161</v>
      </c>
      <c r="C6" s="52">
        <f>867100/(75400-2256)</f>
        <v>11.854697582850267</v>
      </c>
      <c r="D6" s="8" t="s">
        <v>34</v>
      </c>
      <c r="E6" s="51"/>
      <c r="F6" s="181"/>
      <c r="M6" s="162" t="s">
        <v>190</v>
      </c>
    </row>
    <row r="7" spans="1:13" x14ac:dyDescent="0.25">
      <c r="A7" s="55"/>
      <c r="B7" s="39"/>
      <c r="C7" s="52"/>
      <c r="E7" s="51"/>
    </row>
    <row r="8" spans="1:13" x14ac:dyDescent="0.25">
      <c r="A8" s="55"/>
      <c r="B8" s="39"/>
    </row>
    <row r="9" spans="1:13" x14ac:dyDescent="0.25">
      <c r="A9" s="55" t="s">
        <v>1</v>
      </c>
      <c r="B9" s="12" t="s">
        <v>32</v>
      </c>
      <c r="C9" s="39"/>
    </row>
    <row r="10" spans="1:13" x14ac:dyDescent="0.25">
      <c r="A10" s="56"/>
      <c r="B10" s="39" t="s">
        <v>160</v>
      </c>
      <c r="C10" s="168">
        <f>365/C5</f>
        <v>32.444444444444443</v>
      </c>
      <c r="D10" s="8" t="s">
        <v>33</v>
      </c>
      <c r="E10" s="51"/>
    </row>
    <row r="11" spans="1:13" x14ac:dyDescent="0.25">
      <c r="A11" s="56"/>
      <c r="B11" s="39" t="s">
        <v>161</v>
      </c>
      <c r="C11" s="168">
        <f>365/C6</f>
        <v>30.789482181985932</v>
      </c>
      <c r="D11" s="8" t="s">
        <v>33</v>
      </c>
      <c r="E11" s="51"/>
    </row>
    <row r="12" spans="1:13" x14ac:dyDescent="0.25">
      <c r="A12" s="56"/>
      <c r="B12" s="39"/>
      <c r="C12" s="39"/>
    </row>
    <row r="13" spans="1:13" x14ac:dyDescent="0.25">
      <c r="A13" s="100"/>
      <c r="B13" s="39"/>
      <c r="C13" s="39"/>
    </row>
    <row r="14" spans="1:13" x14ac:dyDescent="0.25">
      <c r="A14" s="100"/>
      <c r="B14" s="39"/>
      <c r="C14" s="39"/>
    </row>
    <row r="15" spans="1:13" x14ac:dyDescent="0.25">
      <c r="A15" s="55" t="s">
        <v>9</v>
      </c>
      <c r="B15" s="12" t="s">
        <v>64</v>
      </c>
    </row>
    <row r="16" spans="1:13" x14ac:dyDescent="0.25">
      <c r="A16" s="55"/>
      <c r="B16" s="12" t="s">
        <v>63</v>
      </c>
    </row>
    <row r="17" spans="1:4" x14ac:dyDescent="0.25">
      <c r="A17" s="50"/>
      <c r="B17" s="39" t="s">
        <v>160</v>
      </c>
      <c r="C17" s="174">
        <f>2248/56200</f>
        <v>0.04</v>
      </c>
      <c r="D17" s="135"/>
    </row>
    <row r="18" spans="1:4" x14ac:dyDescent="0.25">
      <c r="A18" s="50"/>
      <c r="B18" s="39" t="s">
        <v>161</v>
      </c>
      <c r="C18" s="136">
        <f>2256/75400</f>
        <v>2.9920424403183023E-2</v>
      </c>
      <c r="D18" s="135"/>
    </row>
    <row r="19" spans="1:4" x14ac:dyDescent="0.25">
      <c r="A19" s="50"/>
      <c r="B19" s="39"/>
      <c r="C19" s="39"/>
    </row>
    <row r="20" spans="1:4" x14ac:dyDescent="0.25">
      <c r="A20" s="53"/>
      <c r="B20" s="39"/>
      <c r="C20" s="39"/>
    </row>
    <row r="21" spans="1:4" x14ac:dyDescent="0.25">
      <c r="A21" s="53"/>
      <c r="B21" s="39"/>
      <c r="C21" s="39"/>
    </row>
    <row r="22" spans="1:4" x14ac:dyDescent="0.25">
      <c r="A22" s="53"/>
      <c r="B22" s="39"/>
      <c r="C22" s="39"/>
    </row>
    <row r="23" spans="1:4" x14ac:dyDescent="0.25">
      <c r="A23" s="50"/>
      <c r="B23" s="39"/>
      <c r="C23" s="39"/>
    </row>
    <row r="24" spans="1:4" x14ac:dyDescent="0.25">
      <c r="A24" s="50"/>
      <c r="B24" s="39"/>
      <c r="C24" s="39"/>
    </row>
    <row r="25" spans="1:4" x14ac:dyDescent="0.25">
      <c r="A25" s="50"/>
      <c r="B25" s="39"/>
    </row>
    <row r="26" spans="1:4" x14ac:dyDescent="0.25">
      <c r="A26" s="50"/>
      <c r="B26" s="39"/>
    </row>
    <row r="27" spans="1:4" x14ac:dyDescent="0.25">
      <c r="A27" s="50"/>
      <c r="B27" s="39"/>
      <c r="C27" s="39"/>
    </row>
    <row r="28" spans="1:4" x14ac:dyDescent="0.25">
      <c r="A28" s="54"/>
      <c r="B28" s="39"/>
      <c r="C28" s="39"/>
    </row>
    <row r="29" spans="1:4" x14ac:dyDescent="0.25">
      <c r="A29" s="50"/>
      <c r="B29" s="39"/>
      <c r="C29" s="39"/>
    </row>
    <row r="30" spans="1:4" x14ac:dyDescent="0.25">
      <c r="A30" s="50"/>
      <c r="B30" s="39"/>
      <c r="C30" s="39"/>
    </row>
  </sheetData>
  <pageMargins left="0.70866141732283472" right="0.70866141732283472" top="0.74803149606299213" bottom="0.74803149606299213" header="0.31496062992125984" footer="0.31496062992125984"/>
  <pageSetup paperSize="9" orientation="portrait" horizontalDpi="4294967295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M112"/>
  <sheetViews>
    <sheetView zoomScale="85" zoomScaleNormal="85" workbookViewId="0">
      <selection activeCell="N25" sqref="N25"/>
    </sheetView>
  </sheetViews>
  <sheetFormatPr defaultColWidth="9.109375" defaultRowHeight="13.8" x14ac:dyDescent="0.25"/>
  <cols>
    <col min="1" max="1" width="3.44140625" style="3" customWidth="1"/>
    <col min="2" max="7" width="9.109375" style="2"/>
    <col min="8" max="9" width="12.109375" style="2" customWidth="1"/>
    <col min="10" max="10" width="9.77734375" style="2" bestFit="1" customWidth="1"/>
    <col min="11" max="11" width="9.109375" style="2"/>
    <col min="12" max="13" width="11.33203125" style="2" bestFit="1" customWidth="1"/>
    <col min="14" max="16384" width="9.109375" style="2"/>
  </cols>
  <sheetData>
    <row r="3" spans="1:9" x14ac:dyDescent="0.25">
      <c r="A3" s="4" t="s">
        <v>193</v>
      </c>
      <c r="E3" s="2" t="s">
        <v>194</v>
      </c>
    </row>
    <row r="4" spans="1:9" x14ac:dyDescent="0.25">
      <c r="A4" s="4" t="s">
        <v>68</v>
      </c>
      <c r="B4" s="4"/>
      <c r="C4" s="1"/>
      <c r="D4" s="1"/>
      <c r="E4" s="1" t="s">
        <v>147</v>
      </c>
      <c r="F4" s="1"/>
      <c r="G4" s="1"/>
      <c r="H4" s="1"/>
      <c r="I4" s="1"/>
    </row>
    <row r="5" spans="1:9" x14ac:dyDescent="0.25">
      <c r="A5" s="198" t="s">
        <v>152</v>
      </c>
      <c r="B5" s="198"/>
      <c r="C5" s="202"/>
      <c r="D5" s="202"/>
      <c r="E5" s="202" t="s">
        <v>149</v>
      </c>
      <c r="F5" s="1"/>
      <c r="G5" s="1"/>
      <c r="H5" s="1"/>
      <c r="I5" s="1"/>
    </row>
    <row r="6" spans="1:9" x14ac:dyDescent="0.25">
      <c r="A6" s="4" t="s">
        <v>0</v>
      </c>
      <c r="B6" s="4"/>
      <c r="C6" s="1"/>
      <c r="D6" s="1"/>
      <c r="E6" s="1"/>
      <c r="F6" s="1"/>
      <c r="G6" s="1"/>
      <c r="H6" s="1"/>
      <c r="I6" s="1"/>
    </row>
    <row r="7" spans="1:9" x14ac:dyDescent="0.25">
      <c r="A7" s="4"/>
      <c r="B7" s="57" t="s">
        <v>35</v>
      </c>
      <c r="C7" s="57"/>
      <c r="D7" s="6"/>
      <c r="E7" s="6"/>
      <c r="F7" s="6"/>
      <c r="G7" s="57" t="s">
        <v>21</v>
      </c>
      <c r="H7" s="57" t="s">
        <v>22</v>
      </c>
      <c r="I7" s="1"/>
    </row>
    <row r="8" spans="1:9" x14ac:dyDescent="0.25">
      <c r="B8" s="19">
        <v>1</v>
      </c>
      <c r="C8" s="5"/>
      <c r="D8" s="7" t="s">
        <v>72</v>
      </c>
      <c r="E8" s="7"/>
      <c r="G8" s="35">
        <v>50000</v>
      </c>
      <c r="H8" s="35"/>
      <c r="I8" s="1"/>
    </row>
    <row r="9" spans="1:9" x14ac:dyDescent="0.25">
      <c r="B9" s="19"/>
      <c r="C9" s="5"/>
      <c r="D9" s="7" t="s">
        <v>85</v>
      </c>
      <c r="E9" s="7"/>
      <c r="G9" s="35"/>
      <c r="H9" s="35">
        <v>50000</v>
      </c>
      <c r="I9" s="1"/>
    </row>
    <row r="10" spans="1:9" x14ac:dyDescent="0.25">
      <c r="B10" s="19">
        <v>2</v>
      </c>
      <c r="C10" s="5"/>
      <c r="D10" s="7" t="s">
        <v>86</v>
      </c>
      <c r="E10" s="7"/>
      <c r="G10" s="35">
        <v>140000</v>
      </c>
      <c r="H10" s="35"/>
      <c r="I10" s="1"/>
    </row>
    <row r="11" spans="1:9" x14ac:dyDescent="0.25">
      <c r="B11" s="19"/>
      <c r="C11" s="5"/>
      <c r="D11" s="7" t="s">
        <v>87</v>
      </c>
      <c r="E11" s="7"/>
      <c r="G11" s="35"/>
      <c r="H11" s="35">
        <f>G10</f>
        <v>140000</v>
      </c>
      <c r="I11" s="1"/>
    </row>
    <row r="12" spans="1:9" x14ac:dyDescent="0.25">
      <c r="B12" s="19" t="s">
        <v>88</v>
      </c>
      <c r="C12" s="5"/>
      <c r="D12" s="7" t="s">
        <v>30</v>
      </c>
      <c r="E12" s="7"/>
      <c r="G12" s="35">
        <v>250000</v>
      </c>
      <c r="H12" s="35"/>
      <c r="I12" s="1"/>
    </row>
    <row r="13" spans="1:9" x14ac:dyDescent="0.25">
      <c r="B13" s="19"/>
      <c r="C13" s="5"/>
      <c r="D13" s="7" t="s">
        <v>82</v>
      </c>
      <c r="E13" s="7"/>
      <c r="G13" s="35"/>
      <c r="H13" s="35">
        <f>G12</f>
        <v>250000</v>
      </c>
      <c r="I13" s="1"/>
    </row>
    <row r="14" spans="1:9" x14ac:dyDescent="0.25">
      <c r="B14" s="19" t="s">
        <v>89</v>
      </c>
      <c r="C14" s="5"/>
      <c r="D14" s="7" t="s">
        <v>90</v>
      </c>
      <c r="E14" s="7"/>
      <c r="G14" s="35">
        <v>110000</v>
      </c>
      <c r="H14" s="35"/>
      <c r="I14" s="1"/>
    </row>
    <row r="15" spans="1:9" x14ac:dyDescent="0.25">
      <c r="B15" s="19"/>
      <c r="C15" s="5"/>
      <c r="D15" s="7" t="s">
        <v>86</v>
      </c>
      <c r="E15" s="7"/>
      <c r="G15" s="35"/>
      <c r="H15" s="35">
        <f>G14</f>
        <v>110000</v>
      </c>
      <c r="I15" s="1"/>
    </row>
    <row r="16" spans="1:9" x14ac:dyDescent="0.25">
      <c r="B16" s="19">
        <v>4</v>
      </c>
      <c r="C16" s="5"/>
      <c r="D16" s="7" t="s">
        <v>72</v>
      </c>
      <c r="E16" s="7"/>
      <c r="G16" s="35">
        <v>236000</v>
      </c>
      <c r="H16" s="35"/>
      <c r="I16" s="1"/>
    </row>
    <row r="17" spans="2:10" x14ac:dyDescent="0.25">
      <c r="B17" s="19"/>
      <c r="C17" s="5"/>
      <c r="D17" s="7" t="s">
        <v>30</v>
      </c>
      <c r="E17" s="7"/>
      <c r="G17" s="35"/>
      <c r="H17" s="35">
        <f>G16</f>
        <v>236000</v>
      </c>
      <c r="I17" s="1"/>
    </row>
    <row r="18" spans="2:10" x14ac:dyDescent="0.25">
      <c r="B18" s="19">
        <v>5</v>
      </c>
      <c r="C18" s="5"/>
      <c r="D18" s="7" t="s">
        <v>87</v>
      </c>
      <c r="E18" s="7"/>
      <c r="G18" s="35">
        <v>118000</v>
      </c>
      <c r="H18" s="35"/>
      <c r="I18" s="1"/>
    </row>
    <row r="19" spans="2:10" x14ac:dyDescent="0.25">
      <c r="B19" s="19"/>
      <c r="C19" s="5"/>
      <c r="D19" s="7" t="s">
        <v>72</v>
      </c>
      <c r="E19" s="7"/>
      <c r="G19" s="35"/>
      <c r="H19" s="35">
        <f>G18</f>
        <v>118000</v>
      </c>
      <c r="I19" s="1"/>
    </row>
    <row r="20" spans="2:10" x14ac:dyDescent="0.25">
      <c r="B20" s="19">
        <v>6</v>
      </c>
      <c r="C20" s="5"/>
      <c r="D20" s="7" t="s">
        <v>91</v>
      </c>
      <c r="E20" s="7"/>
      <c r="G20" s="35">
        <v>50000</v>
      </c>
      <c r="H20" s="35"/>
      <c r="I20" s="1"/>
    </row>
    <row r="21" spans="2:10" x14ac:dyDescent="0.25">
      <c r="B21" s="19"/>
      <c r="C21" s="5"/>
      <c r="D21" s="7" t="s">
        <v>72</v>
      </c>
      <c r="E21" s="7"/>
      <c r="G21" s="35"/>
      <c r="H21" s="35">
        <f>G20</f>
        <v>50000</v>
      </c>
      <c r="I21" s="1"/>
    </row>
    <row r="22" spans="2:10" x14ac:dyDescent="0.25">
      <c r="B22" s="19">
        <v>7</v>
      </c>
      <c r="C22" s="5"/>
      <c r="D22" s="7" t="s">
        <v>92</v>
      </c>
      <c r="E22" s="7"/>
      <c r="G22" s="35">
        <v>28000</v>
      </c>
      <c r="H22" s="35"/>
      <c r="I22" s="1"/>
    </row>
    <row r="23" spans="2:10" x14ac:dyDescent="0.25">
      <c r="B23" s="19"/>
      <c r="C23" s="5"/>
      <c r="D23" s="7" t="s">
        <v>72</v>
      </c>
      <c r="E23" s="7"/>
      <c r="G23" s="35"/>
      <c r="H23" s="35">
        <f>G22</f>
        <v>28000</v>
      </c>
      <c r="I23" s="1"/>
    </row>
    <row r="24" spans="2:10" x14ac:dyDescent="0.25">
      <c r="B24" s="19">
        <v>8</v>
      </c>
      <c r="C24" s="103"/>
      <c r="D24" s="7" t="s">
        <v>83</v>
      </c>
      <c r="E24" s="7"/>
      <c r="G24" s="35">
        <v>570</v>
      </c>
      <c r="H24" s="35"/>
      <c r="I24" s="1"/>
    </row>
    <row r="25" spans="2:10" x14ac:dyDescent="0.25">
      <c r="B25" s="19"/>
      <c r="C25" s="103"/>
      <c r="D25" s="7" t="s">
        <v>74</v>
      </c>
      <c r="E25" s="7"/>
      <c r="G25" s="35"/>
      <c r="H25" s="35">
        <v>570</v>
      </c>
      <c r="I25" s="1"/>
    </row>
    <row r="26" spans="2:10" x14ac:dyDescent="0.25">
      <c r="B26" s="1"/>
      <c r="C26" s="1"/>
      <c r="D26" s="1"/>
      <c r="E26" s="1"/>
      <c r="F26" s="1"/>
      <c r="G26" s="1"/>
      <c r="H26" s="1"/>
      <c r="I26" s="1"/>
    </row>
    <row r="27" spans="2:10" ht="30.75" customHeight="1" x14ac:dyDescent="0.25">
      <c r="B27" s="215" t="s">
        <v>38</v>
      </c>
      <c r="C27" s="216"/>
      <c r="D27" s="62" t="s">
        <v>37</v>
      </c>
      <c r="E27" s="63" t="s">
        <v>36</v>
      </c>
      <c r="F27" s="64" t="s">
        <v>195</v>
      </c>
      <c r="G27" s="1"/>
      <c r="H27" s="1"/>
      <c r="I27" s="1"/>
    </row>
    <row r="28" spans="2:10" x14ac:dyDescent="0.25">
      <c r="B28" s="217" t="s">
        <v>196</v>
      </c>
      <c r="C28" s="218"/>
      <c r="D28" s="65">
        <v>10000</v>
      </c>
      <c r="E28" s="66">
        <v>0.01</v>
      </c>
      <c r="F28" s="67">
        <f>D28*E28</f>
        <v>100</v>
      </c>
      <c r="G28" s="1"/>
      <c r="H28" s="1"/>
      <c r="I28" s="1"/>
      <c r="J28" s="1"/>
    </row>
    <row r="29" spans="2:10" x14ac:dyDescent="0.25">
      <c r="B29" s="219" t="s">
        <v>10</v>
      </c>
      <c r="C29" s="220"/>
      <c r="D29" s="38">
        <v>2000</v>
      </c>
      <c r="E29" s="59">
        <v>0.05</v>
      </c>
      <c r="F29" s="68">
        <f>D29*E29</f>
        <v>100</v>
      </c>
      <c r="G29" s="1"/>
      <c r="H29" s="1"/>
      <c r="I29" s="1"/>
      <c r="J29" s="1"/>
    </row>
    <row r="30" spans="2:10" x14ac:dyDescent="0.25">
      <c r="B30" s="219" t="s">
        <v>11</v>
      </c>
      <c r="C30" s="220"/>
      <c r="D30" s="38">
        <v>1200</v>
      </c>
      <c r="E30" s="59">
        <v>0.1</v>
      </c>
      <c r="F30" s="68">
        <f t="shared" ref="F30" si="0">D30*E30</f>
        <v>120</v>
      </c>
      <c r="G30" s="1"/>
      <c r="H30" s="1"/>
      <c r="I30" s="1"/>
      <c r="J30" s="1"/>
    </row>
    <row r="31" spans="2:10" x14ac:dyDescent="0.25">
      <c r="B31" s="219" t="s">
        <v>12</v>
      </c>
      <c r="C31" s="220"/>
      <c r="D31" s="38">
        <v>500</v>
      </c>
      <c r="E31" s="59">
        <v>0.2</v>
      </c>
      <c r="F31" s="68">
        <f>D31*E31</f>
        <v>100</v>
      </c>
      <c r="G31" s="1"/>
      <c r="H31" s="1"/>
      <c r="I31" s="1"/>
      <c r="J31" s="1"/>
    </row>
    <row r="32" spans="2:10" x14ac:dyDescent="0.25">
      <c r="B32" s="221" t="s">
        <v>197</v>
      </c>
      <c r="C32" s="222"/>
      <c r="D32" s="60">
        <v>300</v>
      </c>
      <c r="E32" s="61">
        <v>0.5</v>
      </c>
      <c r="F32" s="69">
        <f>D32*E32</f>
        <v>150</v>
      </c>
      <c r="G32" s="1"/>
      <c r="H32" s="1"/>
      <c r="I32" s="1"/>
      <c r="J32" s="1"/>
    </row>
    <row r="33" spans="1:10" x14ac:dyDescent="0.25">
      <c r="B33" s="223" t="s">
        <v>39</v>
      </c>
      <c r="C33" s="224"/>
      <c r="D33" s="57"/>
      <c r="E33" s="57"/>
      <c r="F33" s="70">
        <f>SUM(F28:F32)</f>
        <v>570</v>
      </c>
      <c r="G33" s="1"/>
      <c r="H33" s="1"/>
      <c r="I33" s="1"/>
      <c r="J33" s="1"/>
    </row>
    <row r="34" spans="1:10" x14ac:dyDescent="0.25">
      <c r="B34" s="5"/>
      <c r="C34" s="7"/>
      <c r="D34" s="5"/>
      <c r="E34" s="5"/>
      <c r="F34" s="5"/>
      <c r="G34" s="1"/>
      <c r="H34" s="1"/>
      <c r="I34" s="1"/>
      <c r="J34" s="1"/>
    </row>
    <row r="35" spans="1:10" x14ac:dyDescent="0.25">
      <c r="A35" s="8"/>
      <c r="B35" s="35"/>
      <c r="C35" s="35"/>
      <c r="D35" s="35"/>
      <c r="E35" s="35"/>
      <c r="F35" s="35"/>
      <c r="G35" s="35"/>
      <c r="H35" s="35"/>
      <c r="I35" s="35"/>
      <c r="J35" s="8"/>
    </row>
    <row r="36" spans="1:10" x14ac:dyDescent="0.25">
      <c r="A36" s="8"/>
      <c r="B36" s="225" t="s">
        <v>23</v>
      </c>
      <c r="C36" s="225"/>
      <c r="D36" s="73" t="s">
        <v>2</v>
      </c>
      <c r="E36" s="213" t="s">
        <v>24</v>
      </c>
      <c r="F36" s="213"/>
      <c r="G36" s="73" t="s">
        <v>3</v>
      </c>
      <c r="H36" s="213" t="s">
        <v>40</v>
      </c>
      <c r="I36" s="213"/>
      <c r="J36" s="8"/>
    </row>
    <row r="37" spans="1:10" ht="5.25" customHeight="1" x14ac:dyDescent="0.25">
      <c r="A37" s="8"/>
      <c r="B37" s="35"/>
      <c r="C37" s="35"/>
      <c r="D37" s="74"/>
      <c r="E37" s="35"/>
      <c r="F37" s="35"/>
      <c r="G37" s="74"/>
      <c r="H37" s="35"/>
      <c r="I37" s="35"/>
      <c r="J37" s="8"/>
    </row>
    <row r="38" spans="1:10" x14ac:dyDescent="0.25">
      <c r="A38" s="8"/>
      <c r="B38" s="213" t="s">
        <v>72</v>
      </c>
      <c r="C38" s="213"/>
      <c r="D38" s="74"/>
      <c r="E38" s="213" t="s">
        <v>87</v>
      </c>
      <c r="F38" s="213"/>
      <c r="G38" s="74"/>
      <c r="H38" s="213" t="s">
        <v>85</v>
      </c>
      <c r="I38" s="213"/>
      <c r="J38" s="8"/>
    </row>
    <row r="39" spans="1:10" x14ac:dyDescent="0.25">
      <c r="A39" s="182">
        <v>1</v>
      </c>
      <c r="B39" s="80">
        <v>50000</v>
      </c>
      <c r="C39" s="82">
        <v>50000</v>
      </c>
      <c r="D39" s="192" t="s">
        <v>162</v>
      </c>
      <c r="E39" s="60">
        <v>118000</v>
      </c>
      <c r="F39" s="84">
        <v>140000</v>
      </c>
      <c r="G39" s="184">
        <v>2</v>
      </c>
      <c r="H39" s="75"/>
      <c r="I39" s="84">
        <v>50000</v>
      </c>
      <c r="J39" s="183">
        <v>1</v>
      </c>
    </row>
    <row r="40" spans="1:10" x14ac:dyDescent="0.25">
      <c r="A40" s="190">
        <v>4</v>
      </c>
      <c r="B40" s="80">
        <v>236000</v>
      </c>
      <c r="C40" s="81">
        <v>28000</v>
      </c>
      <c r="D40" s="195">
        <v>7</v>
      </c>
      <c r="E40" s="74"/>
      <c r="F40" s="81">
        <f>F39-E39</f>
        <v>22000</v>
      </c>
      <c r="G40" s="74"/>
      <c r="H40" s="74"/>
      <c r="I40" s="81">
        <f>I39</f>
        <v>50000</v>
      </c>
      <c r="J40" s="74"/>
    </row>
    <row r="41" spans="1:10" x14ac:dyDescent="0.25">
      <c r="A41" s="8"/>
      <c r="B41" s="75"/>
      <c r="C41" s="83">
        <v>118000</v>
      </c>
      <c r="D41" s="191">
        <v>5</v>
      </c>
      <c r="E41" s="74"/>
      <c r="F41" s="74"/>
      <c r="G41" s="74"/>
      <c r="H41" s="74"/>
      <c r="I41" s="74"/>
      <c r="J41" s="8"/>
    </row>
    <row r="42" spans="1:10" x14ac:dyDescent="0.25">
      <c r="A42" s="8"/>
      <c r="B42" s="80">
        <f>SUM(B39:B41)-SUM(C39:C41)</f>
        <v>90000</v>
      </c>
      <c r="C42" s="76"/>
      <c r="D42" s="74"/>
      <c r="E42" s="74"/>
      <c r="F42" s="74"/>
      <c r="G42" s="74"/>
      <c r="H42" s="213" t="s">
        <v>42</v>
      </c>
      <c r="I42" s="213"/>
      <c r="J42" s="8"/>
    </row>
    <row r="43" spans="1:10" x14ac:dyDescent="0.25">
      <c r="A43" s="8"/>
      <c r="B43" s="74"/>
      <c r="C43" s="74"/>
      <c r="D43" s="74"/>
      <c r="E43" s="74"/>
      <c r="F43" s="74"/>
      <c r="G43" s="179" t="s">
        <v>94</v>
      </c>
      <c r="H43" s="151">
        <f>I50+I53+I56+I59</f>
        <v>188570</v>
      </c>
      <c r="I43" s="84">
        <v>250000</v>
      </c>
      <c r="J43" s="180" t="s">
        <v>93</v>
      </c>
    </row>
    <row r="44" spans="1:10" x14ac:dyDescent="0.25">
      <c r="A44" s="8"/>
      <c r="B44" s="74"/>
      <c r="C44" s="74"/>
      <c r="D44" s="74"/>
      <c r="E44" s="74"/>
      <c r="F44" s="74"/>
      <c r="G44" s="74"/>
      <c r="H44" s="149"/>
      <c r="I44" s="81">
        <f>I43-H43</f>
        <v>61430</v>
      </c>
      <c r="J44" s="8"/>
    </row>
    <row r="45" spans="1:10" x14ac:dyDescent="0.25">
      <c r="A45" s="8"/>
      <c r="B45" s="213" t="s">
        <v>86</v>
      </c>
      <c r="C45" s="213"/>
      <c r="D45" s="74"/>
      <c r="E45" s="74"/>
      <c r="F45" s="74"/>
      <c r="H45" s="7"/>
      <c r="I45" s="7"/>
    </row>
    <row r="46" spans="1:10" x14ac:dyDescent="0.25">
      <c r="A46" s="185">
        <v>2</v>
      </c>
      <c r="B46" s="60">
        <v>140000</v>
      </c>
      <c r="C46" s="84">
        <v>110000</v>
      </c>
      <c r="D46" s="188" t="s">
        <v>89</v>
      </c>
      <c r="E46" s="74"/>
      <c r="F46" s="74"/>
      <c r="G46" s="74"/>
      <c r="H46" s="213" t="s">
        <v>71</v>
      </c>
      <c r="I46" s="213"/>
      <c r="J46" s="8"/>
    </row>
    <row r="47" spans="1:10" x14ac:dyDescent="0.25">
      <c r="A47" s="8"/>
      <c r="B47" s="80">
        <f>B46-C46</f>
        <v>30000</v>
      </c>
      <c r="C47" s="76"/>
      <c r="D47" s="74"/>
      <c r="E47" s="74"/>
      <c r="F47" s="74"/>
      <c r="G47" s="180" t="s">
        <v>93</v>
      </c>
      <c r="H47" s="38">
        <v>250000</v>
      </c>
      <c r="I47" s="76">
        <v>250000</v>
      </c>
      <c r="J47" s="186" t="s">
        <v>88</v>
      </c>
    </row>
    <row r="48" spans="1:10" x14ac:dyDescent="0.25">
      <c r="A48" s="8"/>
      <c r="B48" s="74"/>
      <c r="C48" s="74"/>
      <c r="D48" s="74"/>
      <c r="E48" s="74"/>
      <c r="F48" s="74"/>
      <c r="J48" s="8"/>
    </row>
    <row r="49" spans="1:13" x14ac:dyDescent="0.25">
      <c r="A49" s="8"/>
      <c r="B49" s="213" t="s">
        <v>30</v>
      </c>
      <c r="C49" s="213"/>
      <c r="D49" s="74"/>
      <c r="E49" s="74"/>
      <c r="F49" s="74"/>
      <c r="G49" s="79"/>
      <c r="H49" s="213" t="s">
        <v>90</v>
      </c>
      <c r="I49" s="213"/>
      <c r="J49" s="9"/>
    </row>
    <row r="50" spans="1:13" x14ac:dyDescent="0.25">
      <c r="A50" s="186" t="s">
        <v>88</v>
      </c>
      <c r="B50" s="75">
        <v>250000</v>
      </c>
      <c r="C50" s="84">
        <v>236000</v>
      </c>
      <c r="D50" s="189">
        <v>4</v>
      </c>
      <c r="E50" s="74"/>
      <c r="F50" s="74"/>
      <c r="G50" s="187" t="s">
        <v>89</v>
      </c>
      <c r="H50" s="38">
        <v>110000</v>
      </c>
      <c r="I50" s="76">
        <v>110000</v>
      </c>
      <c r="J50" s="178" t="s">
        <v>94</v>
      </c>
    </row>
    <row r="51" spans="1:13" x14ac:dyDescent="0.25">
      <c r="A51" s="8"/>
      <c r="B51" s="74">
        <f>B50-C50</f>
        <v>14000</v>
      </c>
      <c r="C51" s="81"/>
      <c r="D51" s="74"/>
      <c r="E51" s="74"/>
      <c r="F51" s="74"/>
      <c r="J51" s="8"/>
    </row>
    <row r="52" spans="1:13" x14ac:dyDescent="0.25">
      <c r="A52" s="8"/>
      <c r="B52" s="74"/>
      <c r="C52" s="74"/>
      <c r="D52" s="74"/>
      <c r="E52" s="74"/>
      <c r="F52" s="74"/>
      <c r="G52" s="79"/>
      <c r="H52" s="213" t="s">
        <v>91</v>
      </c>
      <c r="I52" s="213"/>
      <c r="J52" s="8"/>
    </row>
    <row r="53" spans="1:13" x14ac:dyDescent="0.25">
      <c r="A53" s="8"/>
      <c r="B53" s="74"/>
      <c r="C53" s="74"/>
      <c r="D53" s="74"/>
      <c r="E53" s="74"/>
      <c r="F53" s="74"/>
      <c r="G53" s="193">
        <v>6</v>
      </c>
      <c r="H53" s="38">
        <v>50000</v>
      </c>
      <c r="I53" s="76">
        <v>50000</v>
      </c>
      <c r="J53" s="178" t="s">
        <v>94</v>
      </c>
    </row>
    <row r="54" spans="1:13" x14ac:dyDescent="0.25">
      <c r="A54" s="8"/>
      <c r="B54" s="213" t="s">
        <v>198</v>
      </c>
      <c r="C54" s="213"/>
      <c r="D54" s="74"/>
      <c r="E54" s="74"/>
      <c r="F54" s="74"/>
      <c r="G54" s="79"/>
      <c r="H54" s="74"/>
      <c r="I54" s="74"/>
      <c r="J54" s="8"/>
    </row>
    <row r="55" spans="1:13" x14ac:dyDescent="0.25">
      <c r="A55" s="8"/>
      <c r="B55" s="60"/>
      <c r="C55" s="84">
        <v>570</v>
      </c>
      <c r="D55" s="197">
        <v>8</v>
      </c>
      <c r="E55" s="74"/>
      <c r="F55" s="74"/>
      <c r="G55" s="79"/>
      <c r="H55" s="213" t="s">
        <v>92</v>
      </c>
      <c r="I55" s="213"/>
      <c r="J55" s="8"/>
    </row>
    <row r="56" spans="1:13" x14ac:dyDescent="0.25">
      <c r="A56" s="8"/>
      <c r="B56" s="74"/>
      <c r="C56" s="76">
        <f>C55</f>
        <v>570</v>
      </c>
      <c r="D56" s="74"/>
      <c r="E56" s="74"/>
      <c r="F56" s="74"/>
      <c r="G56" s="194">
        <v>7</v>
      </c>
      <c r="H56" s="38">
        <v>28000</v>
      </c>
      <c r="I56" s="76">
        <f>H56</f>
        <v>28000</v>
      </c>
      <c r="J56" s="178" t="s">
        <v>94</v>
      </c>
    </row>
    <row r="57" spans="1:13" x14ac:dyDescent="0.25">
      <c r="A57" s="8"/>
      <c r="B57" s="74"/>
      <c r="C57" s="74"/>
      <c r="D57" s="74"/>
      <c r="E57" s="74"/>
      <c r="F57" s="74"/>
      <c r="G57" s="9"/>
      <c r="H57" s="9"/>
      <c r="I57" s="9"/>
      <c r="J57" s="9"/>
    </row>
    <row r="58" spans="1:13" x14ac:dyDescent="0.25">
      <c r="A58" s="8"/>
      <c r="B58" s="74"/>
      <c r="C58" s="74"/>
      <c r="D58" s="74"/>
      <c r="E58" s="74"/>
      <c r="F58" s="74"/>
      <c r="G58" s="9"/>
      <c r="H58" s="213" t="s">
        <v>199</v>
      </c>
      <c r="I58" s="213"/>
      <c r="J58" s="9"/>
    </row>
    <row r="59" spans="1:13" x14ac:dyDescent="0.25">
      <c r="A59" s="8"/>
      <c r="B59" s="74"/>
      <c r="C59" s="74"/>
      <c r="D59" s="74"/>
      <c r="E59" s="74"/>
      <c r="F59" s="74"/>
      <c r="G59" s="196">
        <v>8</v>
      </c>
      <c r="H59" s="38">
        <v>570</v>
      </c>
      <c r="I59" s="76">
        <f>H59</f>
        <v>570</v>
      </c>
      <c r="J59" s="178" t="s">
        <v>94</v>
      </c>
      <c r="M59" s="159"/>
    </row>
    <row r="60" spans="1:13" x14ac:dyDescent="0.25">
      <c r="A60" s="8"/>
      <c r="B60" s="74"/>
      <c r="C60" s="74"/>
      <c r="D60" s="74"/>
      <c r="E60" s="74"/>
      <c r="F60" s="74"/>
      <c r="G60" s="9"/>
      <c r="H60" s="9"/>
      <c r="I60" s="9"/>
      <c r="J60" s="9"/>
    </row>
    <row r="61" spans="1:13" x14ac:dyDescent="0.25">
      <c r="A61" s="3" t="s">
        <v>1</v>
      </c>
      <c r="B61" s="74"/>
      <c r="C61" s="74"/>
      <c r="D61" s="74"/>
      <c r="E61" s="74"/>
      <c r="F61" s="74"/>
      <c r="G61" s="9"/>
      <c r="H61" s="9"/>
      <c r="I61" s="9"/>
      <c r="J61" s="9"/>
    </row>
    <row r="62" spans="1:13" x14ac:dyDescent="0.25">
      <c r="B62" s="279" t="s">
        <v>153</v>
      </c>
      <c r="C62" s="280"/>
      <c r="D62" s="280"/>
      <c r="E62" s="281"/>
      <c r="F62" s="1"/>
      <c r="G62" s="282" t="s">
        <v>154</v>
      </c>
      <c r="H62" s="283"/>
      <c r="I62" s="283"/>
      <c r="J62" s="284"/>
    </row>
    <row r="63" spans="1:13" x14ac:dyDescent="0.25">
      <c r="B63" s="71"/>
      <c r="C63" s="5" t="s">
        <v>71</v>
      </c>
      <c r="D63" s="5"/>
      <c r="E63" s="85">
        <v>250000</v>
      </c>
      <c r="F63" s="5"/>
      <c r="G63" s="77"/>
      <c r="H63" s="35" t="s">
        <v>97</v>
      </c>
      <c r="I63" s="35"/>
      <c r="J63" s="85">
        <v>0</v>
      </c>
    </row>
    <row r="64" spans="1:13" x14ac:dyDescent="0.25">
      <c r="B64" s="71"/>
      <c r="C64" s="5" t="s">
        <v>90</v>
      </c>
      <c r="D64" s="5"/>
      <c r="E64" s="86">
        <v>110000</v>
      </c>
      <c r="F64" s="5"/>
      <c r="G64" s="77"/>
      <c r="H64" s="35" t="s">
        <v>206</v>
      </c>
      <c r="I64" s="35"/>
      <c r="J64" s="70">
        <v>50000</v>
      </c>
    </row>
    <row r="65" spans="1:13" ht="14.4" x14ac:dyDescent="0.25">
      <c r="B65" s="71"/>
      <c r="C65" s="5" t="s">
        <v>95</v>
      </c>
      <c r="D65" s="58"/>
      <c r="E65" s="85">
        <f>E63-E64</f>
        <v>140000</v>
      </c>
      <c r="F65" s="5"/>
      <c r="G65" s="77"/>
      <c r="H65" s="152" t="s">
        <v>98</v>
      </c>
      <c r="I65" s="35"/>
      <c r="J65" s="90">
        <f>J63+J64</f>
        <v>50000</v>
      </c>
    </row>
    <row r="66" spans="1:13" x14ac:dyDescent="0.25">
      <c r="B66" s="71"/>
      <c r="C66" s="5"/>
      <c r="D66" s="5"/>
      <c r="E66" s="68"/>
      <c r="F66" s="5"/>
      <c r="G66" s="77"/>
      <c r="H66" s="35" t="s">
        <v>99</v>
      </c>
      <c r="I66" s="35"/>
      <c r="J66" s="85">
        <v>0</v>
      </c>
    </row>
    <row r="67" spans="1:13" x14ac:dyDescent="0.25">
      <c r="B67" s="71"/>
      <c r="C67" s="5" t="s">
        <v>91</v>
      </c>
      <c r="D67" s="5"/>
      <c r="E67" s="85">
        <v>50000</v>
      </c>
      <c r="F67" s="5"/>
      <c r="G67" s="77"/>
      <c r="H67" s="35" t="s">
        <v>132</v>
      </c>
      <c r="I67" s="35"/>
      <c r="J67" s="85">
        <f>E72</f>
        <v>61430</v>
      </c>
    </row>
    <row r="68" spans="1:13" ht="14.4" x14ac:dyDescent="0.25">
      <c r="B68" s="71"/>
      <c r="C68" s="5" t="s">
        <v>96</v>
      </c>
      <c r="D68" s="5"/>
      <c r="E68" s="85">
        <v>28000</v>
      </c>
      <c r="F68" s="5"/>
      <c r="G68" s="77"/>
      <c r="H68" s="152" t="s">
        <v>100</v>
      </c>
      <c r="I68" s="35"/>
      <c r="J68" s="90">
        <f>J66+J67</f>
        <v>61430</v>
      </c>
    </row>
    <row r="69" spans="1:13" ht="14.4" thickBot="1" x14ac:dyDescent="0.3">
      <c r="B69" s="102"/>
      <c r="C69" s="5" t="s">
        <v>200</v>
      </c>
      <c r="D69" s="5"/>
      <c r="E69" s="70">
        <v>570</v>
      </c>
      <c r="F69" s="5"/>
      <c r="G69" s="77"/>
      <c r="H69" s="153" t="s">
        <v>207</v>
      </c>
      <c r="I69" s="35"/>
      <c r="J69" s="87">
        <f>J65+J68</f>
        <v>111430</v>
      </c>
    </row>
    <row r="70" spans="1:13" ht="14.4" thickTop="1" x14ac:dyDescent="0.25">
      <c r="B70" s="71"/>
      <c r="C70" s="5"/>
      <c r="D70" s="5"/>
      <c r="E70" s="85">
        <f>SUM(E67:E69)</f>
        <v>78570</v>
      </c>
      <c r="F70" s="5"/>
      <c r="G70" s="78"/>
      <c r="H70" s="75"/>
      <c r="I70" s="75"/>
      <c r="J70" s="91"/>
    </row>
    <row r="71" spans="1:13" x14ac:dyDescent="0.25">
      <c r="B71" s="71"/>
      <c r="C71" s="5"/>
      <c r="D71" s="5"/>
      <c r="E71" s="85"/>
      <c r="F71" s="5"/>
      <c r="G71" s="5"/>
      <c r="H71" s="1"/>
      <c r="I71" s="1"/>
    </row>
    <row r="72" spans="1:13" ht="14.4" thickBot="1" x14ac:dyDescent="0.3">
      <c r="B72" s="71"/>
      <c r="C72" s="5"/>
      <c r="D72" s="5"/>
      <c r="E72" s="87">
        <f>E65-E70</f>
        <v>61430</v>
      </c>
      <c r="F72" s="5"/>
      <c r="G72" s="5"/>
      <c r="H72" s="1"/>
      <c r="I72" s="1"/>
    </row>
    <row r="73" spans="1:13" ht="14.4" thickTop="1" x14ac:dyDescent="0.25">
      <c r="B73" s="72"/>
      <c r="C73" s="57"/>
      <c r="D73" s="57"/>
      <c r="E73" s="70"/>
      <c r="F73" s="5"/>
      <c r="G73" s="5"/>
      <c r="H73" s="1"/>
      <c r="I73" s="1"/>
    </row>
    <row r="74" spans="1:13" x14ac:dyDescent="0.25">
      <c r="B74" s="5"/>
      <c r="C74" s="5"/>
      <c r="D74" s="5"/>
      <c r="E74" s="5"/>
      <c r="F74" s="5"/>
      <c r="G74" s="5"/>
      <c r="H74" s="1"/>
      <c r="I74" s="1"/>
    </row>
    <row r="75" spans="1:13" x14ac:dyDescent="0.25">
      <c r="A75" s="88"/>
      <c r="B75" s="35"/>
      <c r="C75" s="35"/>
      <c r="D75" s="35"/>
      <c r="E75" s="35"/>
      <c r="F75" s="35"/>
      <c r="G75" s="35"/>
      <c r="H75" s="36"/>
      <c r="I75" s="39"/>
      <c r="J75" s="8"/>
      <c r="K75" s="8"/>
    </row>
    <row r="76" spans="1:13" x14ac:dyDescent="0.25">
      <c r="A76" s="88"/>
      <c r="B76" s="285" t="s">
        <v>155</v>
      </c>
      <c r="C76" s="286"/>
      <c r="D76" s="286"/>
      <c r="E76" s="287"/>
      <c r="F76" s="35"/>
      <c r="G76" s="285" t="s">
        <v>156</v>
      </c>
      <c r="H76" s="286"/>
      <c r="I76" s="286"/>
      <c r="J76" s="287"/>
      <c r="K76" s="8"/>
      <c r="L76" s="214" t="s">
        <v>72</v>
      </c>
      <c r="M76" s="214"/>
    </row>
    <row r="77" spans="1:13" x14ac:dyDescent="0.25">
      <c r="A77" s="88"/>
      <c r="B77" s="154" t="s">
        <v>23</v>
      </c>
      <c r="C77" s="35"/>
      <c r="D77" s="35"/>
      <c r="E77" s="93"/>
      <c r="F77" s="35"/>
      <c r="G77" s="154" t="s">
        <v>103</v>
      </c>
      <c r="H77" s="35"/>
      <c r="I77" s="35"/>
      <c r="J77" s="85"/>
      <c r="K77" s="8"/>
      <c r="L77" s="141">
        <v>50000</v>
      </c>
      <c r="M77" s="141">
        <v>50000</v>
      </c>
    </row>
    <row r="78" spans="1:13" x14ac:dyDescent="0.25">
      <c r="A78" s="88"/>
      <c r="B78" s="77" t="s">
        <v>72</v>
      </c>
      <c r="C78" s="35"/>
      <c r="D78" s="35"/>
      <c r="E78" s="85">
        <f>B42</f>
        <v>90000</v>
      </c>
      <c r="F78" s="35"/>
      <c r="G78" s="156" t="s">
        <v>104</v>
      </c>
      <c r="H78" s="149"/>
      <c r="I78" s="35"/>
      <c r="J78" s="85">
        <f>B40</f>
        <v>236000</v>
      </c>
      <c r="K78" s="8"/>
      <c r="L78" s="141">
        <v>236000</v>
      </c>
      <c r="M78" s="141">
        <v>28000</v>
      </c>
    </row>
    <row r="79" spans="1:13" x14ac:dyDescent="0.25">
      <c r="A79" s="88"/>
      <c r="B79" s="77" t="s">
        <v>86</v>
      </c>
      <c r="C79" s="35"/>
      <c r="D79" s="35"/>
      <c r="E79" s="85">
        <f>B47</f>
        <v>30000</v>
      </c>
      <c r="F79" s="35"/>
      <c r="G79" s="156" t="s">
        <v>105</v>
      </c>
      <c r="H79" s="149"/>
      <c r="I79" s="35"/>
      <c r="J79" s="94">
        <f>-C41</f>
        <v>-118000</v>
      </c>
      <c r="K79" s="8"/>
      <c r="L79" s="10"/>
      <c r="M79" s="10">
        <v>118000</v>
      </c>
    </row>
    <row r="80" spans="1:13" x14ac:dyDescent="0.25">
      <c r="A80" s="88"/>
      <c r="B80" s="77" t="s">
        <v>30</v>
      </c>
      <c r="C80" s="35"/>
      <c r="D80" s="35"/>
      <c r="E80" s="85">
        <f>B51-C56</f>
        <v>13430</v>
      </c>
      <c r="F80" s="35"/>
      <c r="G80" s="156" t="s">
        <v>106</v>
      </c>
      <c r="H80" s="149"/>
      <c r="I80" s="35"/>
      <c r="J80" s="86">
        <f>-C40-C41</f>
        <v>-146000</v>
      </c>
      <c r="K80" s="8"/>
      <c r="L80" s="8">
        <v>90000</v>
      </c>
      <c r="M80" s="8"/>
    </row>
    <row r="81" spans="1:11" x14ac:dyDescent="0.25">
      <c r="A81" s="88"/>
      <c r="B81" s="77" t="s">
        <v>205</v>
      </c>
      <c r="C81" s="35"/>
      <c r="D81" s="92"/>
      <c r="E81" s="90">
        <f>SUM(E78:E80)</f>
        <v>133430</v>
      </c>
      <c r="F81" s="35"/>
      <c r="G81" s="77"/>
      <c r="H81" s="35"/>
      <c r="I81" s="7"/>
      <c r="J81" s="94">
        <f>SUM(J78:J80)</f>
        <v>-28000</v>
      </c>
      <c r="K81" s="8"/>
    </row>
    <row r="82" spans="1:11" x14ac:dyDescent="0.25">
      <c r="A82" s="88"/>
      <c r="B82" s="154" t="s">
        <v>24</v>
      </c>
      <c r="C82" s="35"/>
      <c r="D82" s="35"/>
      <c r="E82" s="85"/>
      <c r="F82" s="35"/>
      <c r="G82" s="154"/>
      <c r="H82" s="35"/>
      <c r="I82" s="35"/>
      <c r="J82" s="85"/>
      <c r="K82" s="8"/>
    </row>
    <row r="83" spans="1:11" x14ac:dyDescent="0.25">
      <c r="A83" s="88"/>
      <c r="B83" s="77" t="s">
        <v>101</v>
      </c>
      <c r="C83" s="35"/>
      <c r="D83" s="35"/>
      <c r="E83" s="90">
        <v>22000</v>
      </c>
      <c r="F83" s="35"/>
      <c r="G83" s="154" t="s">
        <v>107</v>
      </c>
      <c r="H83" s="155"/>
      <c r="I83" s="155"/>
      <c r="J83" s="157">
        <v>0</v>
      </c>
      <c r="K83" s="8"/>
    </row>
    <row r="84" spans="1:11" x14ac:dyDescent="0.25">
      <c r="B84" s="77"/>
      <c r="C84" s="35"/>
      <c r="D84" s="35"/>
      <c r="E84" s="85"/>
      <c r="F84" s="35"/>
      <c r="G84" s="154"/>
      <c r="H84" s="35"/>
      <c r="I84" s="35"/>
      <c r="J84" s="85"/>
      <c r="K84" s="8"/>
    </row>
    <row r="85" spans="1:11" x14ac:dyDescent="0.25">
      <c r="B85" s="154" t="s">
        <v>40</v>
      </c>
      <c r="C85" s="35"/>
      <c r="D85" s="35"/>
      <c r="E85" s="85"/>
      <c r="F85" s="35"/>
      <c r="G85" s="154" t="s">
        <v>108</v>
      </c>
      <c r="H85" s="35"/>
      <c r="I85" s="35"/>
      <c r="J85" s="85"/>
      <c r="K85" s="8"/>
    </row>
    <row r="86" spans="1:11" x14ac:dyDescent="0.25">
      <c r="B86" s="77" t="s">
        <v>102</v>
      </c>
      <c r="C86" s="35"/>
      <c r="D86" s="35"/>
      <c r="E86" s="85">
        <v>50000</v>
      </c>
      <c r="F86" s="35"/>
      <c r="G86" s="158" t="s">
        <v>109</v>
      </c>
      <c r="H86" s="35"/>
      <c r="I86" s="35"/>
      <c r="J86" s="70">
        <f>I39</f>
        <v>50000</v>
      </c>
      <c r="K86" s="8"/>
    </row>
    <row r="87" spans="1:11" x14ac:dyDescent="0.25">
      <c r="B87" s="77" t="s">
        <v>42</v>
      </c>
      <c r="C87" s="35"/>
      <c r="D87" s="35"/>
      <c r="E87" s="70">
        <v>61430</v>
      </c>
      <c r="F87" s="35"/>
      <c r="G87" s="77"/>
      <c r="H87" s="35"/>
      <c r="I87" s="35"/>
      <c r="J87" s="85">
        <f>J86</f>
        <v>50000</v>
      </c>
      <c r="K87" s="8"/>
    </row>
    <row r="88" spans="1:11" x14ac:dyDescent="0.25">
      <c r="B88" s="77"/>
      <c r="C88" s="35"/>
      <c r="D88" s="92"/>
      <c r="E88" s="90">
        <f>SUM(E86:E87)</f>
        <v>111430</v>
      </c>
      <c r="F88" s="35"/>
      <c r="G88" s="77"/>
      <c r="H88" s="35"/>
      <c r="I88" s="35"/>
      <c r="J88" s="85"/>
      <c r="K88" s="8"/>
    </row>
    <row r="89" spans="1:11" x14ac:dyDescent="0.25">
      <c r="B89" s="77"/>
      <c r="C89" s="35"/>
      <c r="D89" s="92"/>
      <c r="E89" s="85"/>
      <c r="F89" s="35"/>
      <c r="G89" s="161" t="s">
        <v>110</v>
      </c>
      <c r="H89" s="35"/>
      <c r="I89" s="35"/>
      <c r="J89" s="85">
        <f>J81+J87</f>
        <v>22000</v>
      </c>
      <c r="K89" s="8"/>
    </row>
    <row r="90" spans="1:11" x14ac:dyDescent="0.25">
      <c r="B90" s="77" t="s">
        <v>204</v>
      </c>
      <c r="C90" s="35"/>
      <c r="D90" s="92"/>
      <c r="E90" s="90">
        <f>E83+E88</f>
        <v>133430</v>
      </c>
      <c r="F90" s="35"/>
      <c r="G90" s="161" t="s">
        <v>111</v>
      </c>
      <c r="H90" s="35"/>
      <c r="I90" s="35"/>
      <c r="J90" s="85">
        <v>0</v>
      </c>
      <c r="K90" s="8"/>
    </row>
    <row r="91" spans="1:11" ht="14.4" thickBot="1" x14ac:dyDescent="0.3">
      <c r="B91" s="78"/>
      <c r="C91" s="75"/>
      <c r="D91" s="75"/>
      <c r="E91" s="91"/>
      <c r="F91" s="35"/>
      <c r="G91" s="161" t="s">
        <v>112</v>
      </c>
      <c r="H91" s="35"/>
      <c r="I91" s="35"/>
      <c r="J91" s="87">
        <f>J89+J90</f>
        <v>22000</v>
      </c>
      <c r="K91" s="8"/>
    </row>
    <row r="92" spans="1:11" ht="14.4" thickTop="1" x14ac:dyDescent="0.25">
      <c r="B92" s="35"/>
      <c r="C92" s="35"/>
      <c r="D92" s="35"/>
      <c r="E92" s="35"/>
      <c r="F92" s="35"/>
      <c r="G92" s="78"/>
      <c r="H92" s="75"/>
      <c r="I92" s="75"/>
      <c r="J92" s="70"/>
      <c r="K92" s="8"/>
    </row>
    <row r="93" spans="1:11" x14ac:dyDescent="0.25">
      <c r="B93" s="39"/>
      <c r="C93" s="39"/>
      <c r="D93" s="39"/>
      <c r="E93" s="39"/>
      <c r="F93" s="39"/>
      <c r="G93" s="39"/>
      <c r="H93" s="39"/>
      <c r="I93" s="39"/>
      <c r="J93" s="8"/>
      <c r="K93" s="8"/>
    </row>
    <row r="94" spans="1:11" x14ac:dyDescent="0.25">
      <c r="A94" s="3" t="s">
        <v>9</v>
      </c>
      <c r="F94" s="35"/>
      <c r="G94" s="39"/>
      <c r="H94" s="39"/>
      <c r="I94" s="39"/>
      <c r="J94" s="8"/>
      <c r="K94" s="8"/>
    </row>
    <row r="95" spans="1:11" ht="14.4" thickBot="1" x14ac:dyDescent="0.3">
      <c r="B95" s="11">
        <f>E80</f>
        <v>13430</v>
      </c>
      <c r="C95" s="95"/>
      <c r="F95" s="35"/>
      <c r="G95" s="39"/>
      <c r="H95" s="39"/>
      <c r="I95" s="39"/>
      <c r="J95" s="8"/>
      <c r="K95" s="8"/>
    </row>
    <row r="96" spans="1:11" ht="14.4" thickTop="1" x14ac:dyDescent="0.25">
      <c r="F96" s="35"/>
      <c r="G96" s="39"/>
      <c r="H96" s="39"/>
      <c r="I96" s="39"/>
      <c r="J96" s="8"/>
      <c r="K96" s="8"/>
    </row>
    <row r="97" spans="2:11" x14ac:dyDescent="0.25">
      <c r="B97" s="2" t="s">
        <v>30</v>
      </c>
      <c r="D97" s="159">
        <f>B51</f>
        <v>14000</v>
      </c>
      <c r="E97" s="2" t="s">
        <v>201</v>
      </c>
      <c r="F97" s="35"/>
      <c r="G97" s="39"/>
      <c r="H97" s="39"/>
      <c r="I97" s="39"/>
      <c r="J97" s="8"/>
      <c r="K97" s="8"/>
    </row>
    <row r="98" spans="2:11" x14ac:dyDescent="0.25">
      <c r="B98" s="2" t="s">
        <v>73</v>
      </c>
      <c r="D98" s="159">
        <f>-C56</f>
        <v>-570</v>
      </c>
      <c r="E98" s="2" t="s">
        <v>202</v>
      </c>
      <c r="F98" s="35"/>
      <c r="G98" s="39"/>
      <c r="H98" s="39"/>
      <c r="I98" s="39"/>
      <c r="J98" s="8"/>
      <c r="K98" s="8"/>
    </row>
    <row r="99" spans="2:11" ht="14.4" thickBot="1" x14ac:dyDescent="0.3">
      <c r="D99" s="160">
        <f>SUM(D97:D98)</f>
        <v>13430</v>
      </c>
      <c r="E99" s="2" t="s">
        <v>203</v>
      </c>
      <c r="F99" s="35"/>
      <c r="G99" s="39"/>
      <c r="H99" s="39"/>
      <c r="I99" s="39"/>
      <c r="J99" s="8"/>
      <c r="K99" s="8"/>
    </row>
    <row r="100" spans="2:11" ht="14.4" thickTop="1" x14ac:dyDescent="0.25">
      <c r="F100" s="35"/>
      <c r="G100" s="39"/>
      <c r="H100" s="39"/>
      <c r="I100" s="39"/>
      <c r="J100" s="8"/>
      <c r="K100" s="8"/>
    </row>
    <row r="101" spans="2:11" x14ac:dyDescent="0.25">
      <c r="F101" s="35"/>
      <c r="G101" s="39"/>
      <c r="H101" s="39"/>
      <c r="I101" s="39"/>
      <c r="J101" s="8"/>
      <c r="K101" s="8"/>
    </row>
    <row r="102" spans="2:11" x14ac:dyDescent="0.25">
      <c r="F102" s="35"/>
      <c r="G102" s="39"/>
      <c r="H102" s="39"/>
      <c r="I102" s="39"/>
      <c r="J102" s="8"/>
      <c r="K102" s="8"/>
    </row>
    <row r="103" spans="2:11" x14ac:dyDescent="0.25">
      <c r="F103" s="35"/>
      <c r="G103" s="39"/>
      <c r="H103" s="39"/>
      <c r="I103" s="39"/>
      <c r="J103" s="8"/>
      <c r="K103" s="8"/>
    </row>
    <row r="104" spans="2:11" x14ac:dyDescent="0.25">
      <c r="F104" s="35"/>
      <c r="G104" s="39"/>
      <c r="H104" s="39"/>
      <c r="I104" s="39"/>
      <c r="J104" s="8"/>
      <c r="K104" s="8"/>
    </row>
    <row r="105" spans="2:11" x14ac:dyDescent="0.25">
      <c r="F105" s="35"/>
      <c r="G105" s="39"/>
      <c r="H105" s="39"/>
      <c r="I105" s="39"/>
      <c r="J105" s="8"/>
      <c r="K105" s="8"/>
    </row>
    <row r="106" spans="2:11" x14ac:dyDescent="0.25">
      <c r="F106" s="35"/>
      <c r="G106" s="39"/>
      <c r="H106" s="39"/>
      <c r="I106" s="39"/>
      <c r="J106" s="8"/>
      <c r="K106" s="8"/>
    </row>
    <row r="107" spans="2:11" x14ac:dyDescent="0.25">
      <c r="F107" s="35"/>
      <c r="G107" s="39"/>
      <c r="H107" s="39"/>
      <c r="I107" s="39"/>
      <c r="J107" s="8"/>
      <c r="K107" s="8"/>
    </row>
    <row r="108" spans="2:11" x14ac:dyDescent="0.25">
      <c r="F108" s="35"/>
      <c r="G108" s="39"/>
      <c r="H108" s="39"/>
      <c r="I108" s="39"/>
      <c r="J108" s="8"/>
      <c r="K108" s="8"/>
    </row>
    <row r="109" spans="2:11" x14ac:dyDescent="0.25">
      <c r="F109" s="35"/>
      <c r="G109" s="39"/>
      <c r="H109" s="39"/>
      <c r="I109" s="39"/>
      <c r="J109" s="8"/>
      <c r="K109" s="8"/>
    </row>
    <row r="110" spans="2:11" x14ac:dyDescent="0.25">
      <c r="F110" s="35"/>
      <c r="G110" s="39"/>
      <c r="H110" s="39"/>
      <c r="I110" s="39"/>
      <c r="J110" s="8"/>
      <c r="K110" s="8"/>
    </row>
    <row r="111" spans="2:11" x14ac:dyDescent="0.25">
      <c r="B111" s="35"/>
      <c r="C111" s="35"/>
      <c r="D111" s="35"/>
      <c r="E111" s="38"/>
      <c r="F111" s="35"/>
      <c r="G111" s="39"/>
      <c r="H111" s="39"/>
      <c r="I111" s="39"/>
      <c r="J111" s="8"/>
      <c r="K111" s="8"/>
    </row>
    <row r="112" spans="2:11" x14ac:dyDescent="0.25">
      <c r="B112" s="35"/>
      <c r="C112" s="35"/>
      <c r="D112" s="35"/>
      <c r="E112" s="38"/>
      <c r="F112" s="35"/>
      <c r="G112" s="39"/>
      <c r="H112" s="39"/>
      <c r="I112" s="39"/>
      <c r="J112" s="8"/>
      <c r="K112" s="8"/>
    </row>
  </sheetData>
  <mergeCells count="27">
    <mergeCell ref="L76:M76"/>
    <mergeCell ref="B45:C45"/>
    <mergeCell ref="B27:C27"/>
    <mergeCell ref="B28:C28"/>
    <mergeCell ref="B29:C29"/>
    <mergeCell ref="B30:C30"/>
    <mergeCell ref="B31:C31"/>
    <mergeCell ref="B32:C32"/>
    <mergeCell ref="E38:F38"/>
    <mergeCell ref="H38:I38"/>
    <mergeCell ref="H42:I42"/>
    <mergeCell ref="B33:C33"/>
    <mergeCell ref="B36:C36"/>
    <mergeCell ref="E36:F36"/>
    <mergeCell ref="H36:I36"/>
    <mergeCell ref="B38:C38"/>
    <mergeCell ref="B76:E76"/>
    <mergeCell ref="G62:J62"/>
    <mergeCell ref="H55:I55"/>
    <mergeCell ref="H46:I46"/>
    <mergeCell ref="H49:I49"/>
    <mergeCell ref="H52:I52"/>
    <mergeCell ref="B62:E62"/>
    <mergeCell ref="B54:C54"/>
    <mergeCell ref="B49:C49"/>
    <mergeCell ref="H58:I58"/>
    <mergeCell ref="G76:J76"/>
  </mergeCells>
  <pageMargins left="0.70866141732283472" right="0.70866141732283472" top="0.6692913385826772" bottom="0.62992125984251968" header="0.31496062992125984" footer="0.31496062992125984"/>
  <pageSetup paperSize="9" orientation="portrait" horizontalDpi="4294967295" r:id="rId1"/>
  <headerFooter>
    <oddFooter>&amp;C&amp;P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M60"/>
  <sheetViews>
    <sheetView zoomScaleNormal="100" workbookViewId="0">
      <selection activeCell="J43" sqref="J43"/>
    </sheetView>
  </sheetViews>
  <sheetFormatPr defaultColWidth="9.109375" defaultRowHeight="13.8" x14ac:dyDescent="0.25"/>
  <cols>
    <col min="1" max="1" width="5.6640625" style="2" customWidth="1"/>
    <col min="2" max="2" width="11.6640625" style="2" customWidth="1"/>
    <col min="3" max="5" width="10.44140625" style="2" customWidth="1"/>
    <col min="6" max="16384" width="9.109375" style="2"/>
  </cols>
  <sheetData>
    <row r="3" spans="2:13" x14ac:dyDescent="0.25">
      <c r="B3" s="4" t="s">
        <v>208</v>
      </c>
      <c r="D3" s="2" t="s">
        <v>194</v>
      </c>
    </row>
    <row r="4" spans="2:13" ht="18.75" customHeight="1" x14ac:dyDescent="0.25">
      <c r="B4" s="4" t="s">
        <v>69</v>
      </c>
      <c r="D4" s="2" t="s">
        <v>147</v>
      </c>
    </row>
    <row r="5" spans="2:13" ht="18.75" customHeight="1" x14ac:dyDescent="0.25">
      <c r="B5" s="4" t="s">
        <v>157</v>
      </c>
      <c r="D5" s="2" t="s">
        <v>149</v>
      </c>
    </row>
    <row r="6" spans="2:13" ht="6.75" customHeight="1" x14ac:dyDescent="0.25"/>
    <row r="7" spans="2:13" ht="18.75" customHeight="1" x14ac:dyDescent="0.25">
      <c r="B7" s="288" t="s">
        <v>158</v>
      </c>
      <c r="C7" s="96"/>
      <c r="D7" s="96"/>
      <c r="E7" s="97"/>
    </row>
    <row r="8" spans="2:13" x14ac:dyDescent="0.25">
      <c r="B8" s="175" t="s">
        <v>125</v>
      </c>
      <c r="C8" s="5"/>
      <c r="D8" s="5"/>
      <c r="E8" s="85">
        <v>320000</v>
      </c>
      <c r="M8" s="2" t="s">
        <v>209</v>
      </c>
    </row>
    <row r="9" spans="2:13" x14ac:dyDescent="0.25">
      <c r="B9" s="175" t="s">
        <v>90</v>
      </c>
      <c r="C9" s="5"/>
      <c r="D9" s="5"/>
      <c r="E9" s="86">
        <v>-148000</v>
      </c>
    </row>
    <row r="10" spans="2:13" x14ac:dyDescent="0.25">
      <c r="B10" s="175"/>
      <c r="C10" s="5"/>
      <c r="D10" s="58"/>
      <c r="E10" s="85">
        <f>SUM(E8:E9)</f>
        <v>172000</v>
      </c>
    </row>
    <row r="11" spans="2:13" x14ac:dyDescent="0.25">
      <c r="B11" s="175" t="s">
        <v>126</v>
      </c>
      <c r="C11" s="5"/>
      <c r="D11" s="5"/>
      <c r="E11" s="68"/>
    </row>
    <row r="12" spans="2:13" x14ac:dyDescent="0.25">
      <c r="B12" s="175" t="s">
        <v>127</v>
      </c>
      <c r="C12" s="5"/>
      <c r="D12" s="5"/>
      <c r="E12" s="85">
        <v>69000</v>
      </c>
    </row>
    <row r="13" spans="2:13" x14ac:dyDescent="0.25">
      <c r="B13" s="175" t="s">
        <v>128</v>
      </c>
      <c r="C13" s="5"/>
      <c r="D13" s="5"/>
      <c r="E13" s="85">
        <v>62000</v>
      </c>
    </row>
    <row r="14" spans="2:13" x14ac:dyDescent="0.25">
      <c r="B14" s="175" t="s">
        <v>129</v>
      </c>
      <c r="C14" s="5"/>
      <c r="D14" s="5"/>
      <c r="E14" s="70">
        <v>8100</v>
      </c>
    </row>
    <row r="15" spans="2:13" x14ac:dyDescent="0.25">
      <c r="B15" s="175"/>
      <c r="C15" s="5"/>
      <c r="D15" s="5"/>
      <c r="E15" s="85">
        <f>SUM(E12:E14)</f>
        <v>139100</v>
      </c>
    </row>
    <row r="16" spans="2:13" x14ac:dyDescent="0.25">
      <c r="B16" s="175" t="s">
        <v>130</v>
      </c>
      <c r="C16" s="5"/>
      <c r="D16" s="5"/>
      <c r="E16" s="85"/>
    </row>
    <row r="17" spans="2:6" x14ac:dyDescent="0.25">
      <c r="B17" s="175" t="s">
        <v>131</v>
      </c>
      <c r="C17" s="5"/>
      <c r="D17" s="5"/>
      <c r="E17" s="90">
        <v>5400</v>
      </c>
    </row>
    <row r="18" spans="2:6" x14ac:dyDescent="0.25">
      <c r="B18" s="175"/>
      <c r="C18" s="5"/>
      <c r="D18" s="5"/>
      <c r="E18" s="85"/>
    </row>
    <row r="19" spans="2:6" x14ac:dyDescent="0.25">
      <c r="B19" s="175"/>
      <c r="C19" s="5"/>
      <c r="D19" s="5"/>
      <c r="E19" s="85"/>
    </row>
    <row r="20" spans="2:6" ht="14.4" thickBot="1" x14ac:dyDescent="0.3">
      <c r="B20" s="292" t="s">
        <v>132</v>
      </c>
      <c r="C20" s="293"/>
      <c r="D20" s="293"/>
      <c r="E20" s="294">
        <f>E10-E15+E17</f>
        <v>38300</v>
      </c>
    </row>
    <row r="21" spans="2:6" ht="14.4" thickTop="1" x14ac:dyDescent="0.25">
      <c r="B21" s="72"/>
      <c r="C21" s="57"/>
      <c r="D21" s="57"/>
      <c r="E21" s="70"/>
    </row>
    <row r="22" spans="2:6" x14ac:dyDescent="0.25">
      <c r="B22" s="5"/>
      <c r="C22" s="5"/>
      <c r="D22" s="5"/>
      <c r="E22" s="5"/>
    </row>
    <row r="23" spans="2:6" x14ac:dyDescent="0.25">
      <c r="B23" s="35"/>
      <c r="C23" s="35"/>
      <c r="D23" s="35"/>
      <c r="E23" s="35"/>
    </row>
    <row r="24" spans="2:6" x14ac:dyDescent="0.25">
      <c r="B24" s="289" t="s">
        <v>159</v>
      </c>
      <c r="C24" s="89"/>
      <c r="D24" s="89"/>
      <c r="E24" s="90"/>
    </row>
    <row r="25" spans="2:6" x14ac:dyDescent="0.25">
      <c r="B25" s="176" t="s">
        <v>23</v>
      </c>
      <c r="C25" s="35"/>
      <c r="D25" s="35"/>
      <c r="E25" s="93"/>
    </row>
    <row r="26" spans="2:6" x14ac:dyDescent="0.25">
      <c r="B26" s="176" t="s">
        <v>133</v>
      </c>
      <c r="C26" s="35"/>
      <c r="D26" s="35"/>
      <c r="E26" s="85">
        <v>48100</v>
      </c>
    </row>
    <row r="27" spans="2:6" x14ac:dyDescent="0.25">
      <c r="B27" s="176" t="s">
        <v>134</v>
      </c>
      <c r="C27" s="35"/>
      <c r="D27" s="35"/>
      <c r="E27" s="85">
        <f>56000-7800</f>
        <v>48200</v>
      </c>
      <c r="F27" s="2" t="s">
        <v>214</v>
      </c>
    </row>
    <row r="28" spans="2:6" x14ac:dyDescent="0.25">
      <c r="B28" s="176" t="s">
        <v>135</v>
      </c>
      <c r="C28" s="35"/>
      <c r="D28" s="35"/>
      <c r="E28" s="85">
        <v>98300</v>
      </c>
    </row>
    <row r="29" spans="2:6" x14ac:dyDescent="0.25">
      <c r="B29" s="176" t="s">
        <v>136</v>
      </c>
      <c r="C29" s="35"/>
      <c r="D29" s="35"/>
      <c r="E29" s="85">
        <v>12500</v>
      </c>
    </row>
    <row r="30" spans="2:6" x14ac:dyDescent="0.25">
      <c r="B30" s="176" t="s">
        <v>137</v>
      </c>
      <c r="C30" s="35"/>
      <c r="D30" s="35"/>
      <c r="E30" s="85">
        <v>1200</v>
      </c>
    </row>
    <row r="31" spans="2:6" x14ac:dyDescent="0.25">
      <c r="B31" s="176" t="s">
        <v>138</v>
      </c>
      <c r="C31" s="35"/>
      <c r="D31" s="35"/>
      <c r="E31" s="85">
        <v>24000</v>
      </c>
    </row>
    <row r="32" spans="2:6" x14ac:dyDescent="0.25">
      <c r="B32" s="176" t="s">
        <v>139</v>
      </c>
      <c r="C32" s="35"/>
      <c r="D32" s="35"/>
      <c r="E32" s="85">
        <v>1500</v>
      </c>
    </row>
    <row r="33" spans="2:5" x14ac:dyDescent="0.25">
      <c r="B33" s="176" t="s">
        <v>140</v>
      </c>
      <c r="C33" s="35"/>
      <c r="D33" s="35"/>
      <c r="E33" s="85">
        <v>40000</v>
      </c>
    </row>
    <row r="34" spans="2:5" x14ac:dyDescent="0.25">
      <c r="B34" s="154" t="s">
        <v>205</v>
      </c>
      <c r="C34" s="153"/>
      <c r="D34" s="290"/>
      <c r="E34" s="291">
        <f>SUM(E26:E33)</f>
        <v>273800</v>
      </c>
    </row>
    <row r="35" spans="2:5" x14ac:dyDescent="0.25">
      <c r="B35" s="176"/>
      <c r="C35" s="204"/>
      <c r="D35" s="92"/>
      <c r="E35" s="157"/>
    </row>
    <row r="36" spans="2:5" x14ac:dyDescent="0.25">
      <c r="B36" s="176" t="s">
        <v>24</v>
      </c>
      <c r="C36" s="35"/>
      <c r="D36" s="35"/>
      <c r="E36" s="85"/>
    </row>
    <row r="37" spans="2:5" x14ac:dyDescent="0.25">
      <c r="B37" s="176" t="s">
        <v>141</v>
      </c>
      <c r="C37" s="35"/>
      <c r="D37" s="35"/>
      <c r="E37" s="85">
        <v>46000</v>
      </c>
    </row>
    <row r="38" spans="2:5" x14ac:dyDescent="0.25">
      <c r="B38" s="176"/>
      <c r="C38" s="101"/>
      <c r="D38" s="101"/>
      <c r="E38" s="85"/>
    </row>
    <row r="39" spans="2:5" x14ac:dyDescent="0.25">
      <c r="B39" s="176" t="s">
        <v>142</v>
      </c>
      <c r="C39" s="35"/>
      <c r="D39" s="35"/>
      <c r="E39" s="70">
        <v>12000</v>
      </c>
    </row>
    <row r="40" spans="2:5" x14ac:dyDescent="0.25">
      <c r="B40" s="176" t="s">
        <v>210</v>
      </c>
      <c r="C40" s="35"/>
      <c r="D40" s="35"/>
      <c r="E40" s="85">
        <f>E37+E39</f>
        <v>58000</v>
      </c>
    </row>
    <row r="41" spans="2:5" x14ac:dyDescent="0.25">
      <c r="B41" s="176"/>
      <c r="C41" s="204"/>
      <c r="D41" s="204"/>
      <c r="E41" s="157"/>
    </row>
    <row r="42" spans="2:5" x14ac:dyDescent="0.25">
      <c r="B42" s="176" t="s">
        <v>40</v>
      </c>
      <c r="C42" s="35"/>
      <c r="D42" s="35"/>
      <c r="E42" s="85"/>
    </row>
    <row r="43" spans="2:5" ht="15.75" customHeight="1" x14ac:dyDescent="0.25">
      <c r="B43" s="176" t="s">
        <v>143</v>
      </c>
      <c r="C43" s="35"/>
      <c r="D43" s="35"/>
      <c r="E43" s="85">
        <v>100000</v>
      </c>
    </row>
    <row r="44" spans="2:5" ht="15" customHeight="1" x14ac:dyDescent="0.25">
      <c r="B44" s="176" t="s">
        <v>144</v>
      </c>
      <c r="C44" s="35"/>
      <c r="D44" s="35"/>
      <c r="E44" s="70">
        <v>115800</v>
      </c>
    </row>
    <row r="45" spans="2:5" ht="15.75" customHeight="1" x14ac:dyDescent="0.25">
      <c r="B45" s="176" t="s">
        <v>211</v>
      </c>
      <c r="C45" s="35"/>
      <c r="D45" s="92"/>
      <c r="E45" s="85">
        <f>SUM(E43:E44)</f>
        <v>215800</v>
      </c>
    </row>
    <row r="46" spans="2:5" x14ac:dyDescent="0.25">
      <c r="B46" s="176"/>
      <c r="C46" s="35"/>
      <c r="D46" s="92"/>
      <c r="E46" s="85"/>
    </row>
    <row r="47" spans="2:5" ht="15" customHeight="1" x14ac:dyDescent="0.25">
      <c r="B47" s="154" t="s">
        <v>204</v>
      </c>
      <c r="C47" s="153"/>
      <c r="D47" s="290"/>
      <c r="E47" s="291">
        <f>E40+E45</f>
        <v>273800</v>
      </c>
    </row>
    <row r="48" spans="2:5" x14ac:dyDescent="0.25">
      <c r="B48" s="78"/>
      <c r="C48" s="75"/>
      <c r="D48" s="75"/>
      <c r="E48" s="91"/>
    </row>
    <row r="51" spans="2:5" x14ac:dyDescent="0.25">
      <c r="B51" s="177" t="s">
        <v>213</v>
      </c>
      <c r="C51" s="8">
        <v>81000</v>
      </c>
      <c r="E51" s="8"/>
    </row>
    <row r="52" spans="2:5" x14ac:dyDescent="0.25">
      <c r="B52" s="177" t="s">
        <v>145</v>
      </c>
      <c r="C52" s="46">
        <v>-3500</v>
      </c>
    </row>
    <row r="53" spans="2:5" x14ac:dyDescent="0.25">
      <c r="B53" s="177" t="s">
        <v>146</v>
      </c>
      <c r="C53" s="8">
        <v>38300</v>
      </c>
    </row>
    <row r="54" spans="2:5" x14ac:dyDescent="0.25">
      <c r="B54" s="2" t="s">
        <v>212</v>
      </c>
      <c r="C54" s="98">
        <f>SUM(C51:C53)</f>
        <v>115800</v>
      </c>
    </row>
    <row r="57" spans="2:5" x14ac:dyDescent="0.25">
      <c r="B57" s="4"/>
    </row>
    <row r="60" spans="2:5" ht="15" customHeight="1" x14ac:dyDescent="0.25"/>
  </sheetData>
  <phoneticPr fontId="27" type="noConversion"/>
  <pageMargins left="0.7" right="0.7" top="0.75" bottom="0.75" header="0.3" footer="0.3"/>
  <pageSetup paperSize="9" orientation="portrait" horizontalDpi="4294967295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 7-3B</vt:lpstr>
      <vt:lpstr>E 7-4A</vt:lpstr>
      <vt:lpstr>E 7-14B</vt:lpstr>
      <vt:lpstr>E 7-5A</vt:lpstr>
      <vt:lpstr>E 7-12A</vt:lpstr>
      <vt:lpstr>E 7-16A</vt:lpstr>
      <vt:lpstr>P 7-20A</vt:lpstr>
      <vt:lpstr>P 7-21A</vt:lpstr>
    </vt:vector>
  </TitlesOfParts>
  <Company>LSH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halldlj</dc:creator>
  <cp:lastModifiedBy>Pálsson, Unnar F</cp:lastModifiedBy>
  <cp:lastPrinted>2011-03-13T15:22:46Z</cp:lastPrinted>
  <dcterms:created xsi:type="dcterms:W3CDTF">2010-10-05T21:35:00Z</dcterms:created>
  <dcterms:modified xsi:type="dcterms:W3CDTF">2023-09-27T20:25:12Z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ileName">
    <vt:lpwstr/>
  </property>
</Properties>
</file>