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Dæmatími/"/>
    </mc:Choice>
  </mc:AlternateContent>
  <xr:revisionPtr revIDLastSave="0" documentId="13_ncr:1_{F6D169DA-1A28-6645-AA44-922A4B2C6F03}" xr6:coauthVersionLast="47" xr6:coauthVersionMax="47" xr10:uidLastSave="{00000000-0000-0000-0000-000000000000}"/>
  <bookViews>
    <workbookView xWindow="0" yWindow="740" windowWidth="34560" windowHeight="21600" activeTab="3" xr2:uid="{00000000-000D-0000-FFFF-FFFF00000000}"/>
  </bookViews>
  <sheets>
    <sheet name="E-2-26B" sheetId="3" r:id="rId1"/>
    <sheet name="P 2-39B" sheetId="2" r:id="rId2"/>
    <sheet name="P-2-38B" sheetId="4" r:id="rId3"/>
    <sheet name="P 2-41B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12" i="1" l="1"/>
  <c r="B40" i="1"/>
  <c r="B41" i="1" s="1"/>
  <c r="B15" i="1"/>
  <c r="B16" i="1"/>
  <c r="B20" i="1"/>
  <c r="E18" i="1"/>
  <c r="B19" i="1"/>
  <c r="B18" i="1"/>
  <c r="B14" i="1"/>
  <c r="E16" i="1"/>
  <c r="B10" i="1"/>
  <c r="B39" i="1"/>
  <c r="E9" i="1"/>
  <c r="B30" i="1"/>
  <c r="B9" i="1"/>
  <c r="B8" i="1"/>
  <c r="B29" i="1"/>
  <c r="B35" i="1"/>
  <c r="B28" i="1"/>
  <c r="B27" i="1"/>
  <c r="B26" i="1"/>
  <c r="B7" i="1"/>
  <c r="B6" i="1"/>
  <c r="B28" i="4"/>
  <c r="B27" i="4"/>
  <c r="B26" i="4"/>
  <c r="B10" i="4"/>
  <c r="B9" i="4"/>
  <c r="B8" i="4"/>
  <c r="B7" i="4"/>
  <c r="Q20" i="2"/>
  <c r="Q19" i="2"/>
  <c r="Q17" i="2"/>
  <c r="Q15" i="2"/>
  <c r="Q13" i="2"/>
  <c r="Q12" i="2"/>
  <c r="Q10" i="2"/>
  <c r="Q9" i="2"/>
  <c r="O18" i="2"/>
  <c r="O17" i="2"/>
  <c r="O16" i="2"/>
  <c r="O14" i="2"/>
  <c r="O11" i="2"/>
  <c r="O10" i="2"/>
  <c r="N18" i="2"/>
  <c r="G18" i="2"/>
  <c r="K18" i="2" s="1"/>
  <c r="N17" i="2"/>
  <c r="N14" i="2"/>
  <c r="M11" i="2"/>
  <c r="M16" i="2"/>
  <c r="B15" i="2"/>
  <c r="B21" i="2" s="1"/>
  <c r="K20" i="2"/>
  <c r="G19" i="2"/>
  <c r="B19" i="2"/>
  <c r="K17" i="2"/>
  <c r="K16" i="2"/>
  <c r="H16" i="2"/>
  <c r="H15" i="2"/>
  <c r="K14" i="2"/>
  <c r="D14" i="2"/>
  <c r="D13" i="2"/>
  <c r="B13" i="2"/>
  <c r="C12" i="2"/>
  <c r="B12" i="2"/>
  <c r="K11" i="2"/>
  <c r="C11" i="2"/>
  <c r="K10" i="2"/>
  <c r="M10" i="2" s="1"/>
  <c r="J9" i="2"/>
  <c r="K25" i="3"/>
  <c r="M21" i="3"/>
  <c r="G10" i="3"/>
  <c r="G9" i="3"/>
  <c r="G6" i="3"/>
  <c r="D21" i="2" l="1"/>
  <c r="B11" i="1"/>
  <c r="B12" i="4"/>
  <c r="N21" i="2" l="1"/>
  <c r="M21" i="2"/>
  <c r="K21" i="2"/>
  <c r="J21" i="2"/>
  <c r="H21" i="2"/>
  <c r="G21" i="2"/>
  <c r="E21" i="2"/>
  <c r="C21" i="2"/>
  <c r="Q21" i="2"/>
  <c r="B37" i="1"/>
  <c r="B32" i="1"/>
  <c r="G24" i="2" l="1"/>
  <c r="E24" i="2"/>
  <c r="O21" i="2"/>
  <c r="B42" i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tc={6F032669-B3F7-E440-BE75-EBFF7AC5DA5C}</author>
  </authors>
  <commentList>
    <comment ref="A20" authorId="0" shapeId="0" xr:uid="{6F032669-B3F7-E440-BE75-EBFF7AC5DA5C}">
      <text>
        <t>[Threaded comment]
Your version of Excel allows you to read this threaded comment; however, any edits to it will get removed if the file is opened in a newer version of Excel. Learn more: https://go.microsoft.com/fwlink/?linkid=870924
Comment:
    Vitlaust hér - 
ÓRE 1.1 - x
Hagnaður - x
Greiddur Arð - x (alltaf í mínus) 
ÓRE 31.12 = summan af öllu þrem fyrir ofan</t>
      </text>
    </comment>
  </commentList>
</comments>
</file>

<file path=xl/sharedStrings.xml><?xml version="1.0" encoding="utf-8"?>
<sst xmlns="http://schemas.openxmlformats.org/spreadsheetml/2006/main" count="337" uniqueCount="220">
  <si>
    <t>Rekstrarhreyfingar alls</t>
  </si>
  <si>
    <t>Hagn.</t>
  </si>
  <si>
    <t>Fjárfestingahreyfingar alls</t>
  </si>
  <si>
    <t>Fjármögnunarhreyfingar alls</t>
  </si>
  <si>
    <t>Breyting á handbæru fé á árinu</t>
  </si>
  <si>
    <t>Handbært fé í upphafi árs</t>
  </si>
  <si>
    <t>Handbært fé í árslok</t>
  </si>
  <si>
    <t>E.fé alls 31.12.</t>
  </si>
  <si>
    <t>Eignir</t>
  </si>
  <si>
    <t>Eignir alls</t>
  </si>
  <si>
    <t>Skuldir</t>
  </si>
  <si>
    <t>Skuldir alls</t>
  </si>
  <si>
    <t>E.fé alls</t>
  </si>
  <si>
    <t>Skuldir og e.fé alls</t>
  </si>
  <si>
    <t>Efnahagsreikningur</t>
  </si>
  <si>
    <t>Rekstrarreikningur</t>
  </si>
  <si>
    <t>Sjóðst.</t>
  </si>
  <si>
    <t xml:space="preserve">Eignir </t>
  </si>
  <si>
    <t xml:space="preserve"> =</t>
  </si>
  <si>
    <t xml:space="preserve">Skuldir </t>
  </si>
  <si>
    <t xml:space="preserve"> +</t>
  </si>
  <si>
    <t xml:space="preserve">Eigið fé </t>
  </si>
  <si>
    <t>Bókhaldseikningar:</t>
  </si>
  <si>
    <t>Handb.fé</t>
  </si>
  <si>
    <t>Vkr</t>
  </si>
  <si>
    <t>F.f.gr.leiga</t>
  </si>
  <si>
    <t>F.f.innh-T</t>
  </si>
  <si>
    <t>Hl.fé</t>
  </si>
  <si>
    <t>ÓRE</t>
  </si>
  <si>
    <t>T</t>
  </si>
  <si>
    <t>G</t>
  </si>
  <si>
    <t>Hagn/(tap)</t>
  </si>
  <si>
    <t>staða í byrjun:</t>
  </si>
  <si>
    <t>staða í lok:</t>
  </si>
  <si>
    <t>V.skuldir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</si>
  <si>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</si>
  <si>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</si>
  <si>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</si>
  <si>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</si>
  <si>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</si>
  <si>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</si>
  <si>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</si>
  <si>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</si>
  <si>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</si>
  <si>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</si>
  <si>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</si>
  <si>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</si>
  <si>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</si>
  <si>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</si>
  <si>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</si>
  <si>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</si>
  <si>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</si>
  <si>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</si>
  <si>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</si>
  <si>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</si>
  <si>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</si>
  <si>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</si>
  <si>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</si>
  <si>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</si>
  <si>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</si>
  <si>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</si>
  <si>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</si>
  <si>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</si>
  <si>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</si>
  <si>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</si>
  <si>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</si>
  <si>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</si>
  <si>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</si>
  <si>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</si>
  <si>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</si>
  <si>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</si>
  <si>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</si>
  <si>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</si>
  <si>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</si>
  <si>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</si>
  <si>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Problem 2-37A  bls. 107</t>
  </si>
  <si>
    <t>a)</t>
  </si>
  <si>
    <t>b)</t>
  </si>
  <si>
    <t>c)</t>
  </si>
  <si>
    <t>d)</t>
  </si>
  <si>
    <t>Problem 2-41A  bls. 110</t>
  </si>
  <si>
    <t>Problem 2-39B bls 135</t>
  </si>
  <si>
    <t>Problem 2-41B  bls. 137</t>
  </si>
  <si>
    <t>8. útgáfa</t>
  </si>
  <si>
    <t>9. og 10. útgáfa</t>
  </si>
  <si>
    <t>RR ár 2</t>
  </si>
  <si>
    <t>Yfirlit um sjóðstreymi ár 2</t>
  </si>
  <si>
    <t>Yfirlit um breytigar á e.fé ár 2</t>
  </si>
  <si>
    <t>EHR 31.12.02</t>
  </si>
  <si>
    <t>Exercise 2-23A bls. 103</t>
  </si>
  <si>
    <t>Exercise 2-26B bls. 130</t>
  </si>
  <si>
    <t>Problem 2-39A bls. 108</t>
  </si>
  <si>
    <t>Problem 2-38B bls. 135</t>
  </si>
  <si>
    <t>1. Innb. hl.fé</t>
  </si>
  <si>
    <t>2. þjón gegn staðgr</t>
  </si>
  <si>
    <t>3. þjón gegn gjaldfresti</t>
  </si>
  <si>
    <t>4. Vkr. Innheimtar</t>
  </si>
  <si>
    <t>5. gr rekstrarvörubirgðir</t>
  </si>
  <si>
    <t>6. birgðarstaða í lok tímabils</t>
  </si>
  <si>
    <t>7. F f.innh - tekjur</t>
  </si>
  <si>
    <t>8. veitti þjónustu sbr. 7</t>
  </si>
  <si>
    <t xml:space="preserve">9. greidd laun </t>
  </si>
  <si>
    <t>10. rekstrarkostn gegn gjaldfresti</t>
  </si>
  <si>
    <t>11. Greiddur viðskiptaskuld skv 10</t>
  </si>
  <si>
    <t xml:space="preserve">12. Greiddur arður </t>
  </si>
  <si>
    <t>Birgðir</t>
  </si>
  <si>
    <t>IS</t>
  </si>
  <si>
    <t>SE</t>
  </si>
  <si>
    <t>BS</t>
  </si>
  <si>
    <t>Eigið fé</t>
  </si>
  <si>
    <t>CF</t>
  </si>
  <si>
    <t>Sjóðstreymi</t>
  </si>
  <si>
    <t>Income statement</t>
  </si>
  <si>
    <t>Stockholder's equity</t>
  </si>
  <si>
    <t>Balance sheet</t>
  </si>
  <si>
    <t>Statement of Cash flow</t>
  </si>
  <si>
    <t>Til upplýsinga:</t>
  </si>
  <si>
    <t>Ensk þýðing</t>
  </si>
  <si>
    <t>Íslensk þýðing</t>
  </si>
  <si>
    <t>Exercise 2-26B bls. 133</t>
  </si>
  <si>
    <t>11. útgáfa</t>
  </si>
  <si>
    <t>Problem 2-39B bls 139</t>
  </si>
  <si>
    <t>11.útgáfa</t>
  </si>
  <si>
    <t>Problem 2-38B bls. 138</t>
  </si>
  <si>
    <t>Problem 2-41B  bls. 140</t>
  </si>
  <si>
    <t>Reikningsskil</t>
  </si>
  <si>
    <t>Færsla</t>
  </si>
  <si>
    <t>sp.</t>
  </si>
  <si>
    <t>s.p</t>
  </si>
  <si>
    <t>Consulting Rev</t>
  </si>
  <si>
    <t>IS - RR</t>
  </si>
  <si>
    <t xml:space="preserve">Market Value of Land </t>
  </si>
  <si>
    <t xml:space="preserve">NA - á ekki við </t>
  </si>
  <si>
    <t>Supplies Expense</t>
  </si>
  <si>
    <t xml:space="preserve">Salaries Payable </t>
  </si>
  <si>
    <t>BS - EHR</t>
  </si>
  <si>
    <t>Notes Payable</t>
  </si>
  <si>
    <t>Ending common stock</t>
  </si>
  <si>
    <t>Beginning Cash Balance</t>
  </si>
  <si>
    <t>Prepaid Rent</t>
  </si>
  <si>
    <t>Net change in Cash</t>
  </si>
  <si>
    <t xml:space="preserve">SE - Eigið fé </t>
  </si>
  <si>
    <t>CF - Sjóðstreymi</t>
  </si>
  <si>
    <t>Land</t>
  </si>
  <si>
    <t>Operating Expenses</t>
  </si>
  <si>
    <t>Total Liabilites</t>
  </si>
  <si>
    <t xml:space="preserve">"As of " Date notation </t>
  </si>
  <si>
    <t>Salaries Expense</t>
  </si>
  <si>
    <t>Net income</t>
  </si>
  <si>
    <t>Service Rev</t>
  </si>
  <si>
    <t>Cash flow from operating Activites</t>
  </si>
  <si>
    <t>Operating Income</t>
  </si>
  <si>
    <t>Interest recievable</t>
  </si>
  <si>
    <t>Intrest Rev</t>
  </si>
  <si>
    <t>Rent Expense</t>
  </si>
  <si>
    <t>Delivery expense</t>
  </si>
  <si>
    <t>Total Stockholders Equity</t>
  </si>
  <si>
    <t>Unearned Revenue</t>
  </si>
  <si>
    <t>Cash flow from investing Activities</t>
  </si>
  <si>
    <t>Insurance Expense</t>
  </si>
  <si>
    <t>Accounts Payable</t>
  </si>
  <si>
    <t>Ending Retained Earnings</t>
  </si>
  <si>
    <t>Supplies</t>
  </si>
  <si>
    <t>Beginning Retained Earnings</t>
  </si>
  <si>
    <t>Utilites payable</t>
  </si>
  <si>
    <t>Cash flow from Financing Act.</t>
  </si>
  <si>
    <t xml:space="preserve">Accounts Recievable </t>
  </si>
  <si>
    <t>Prepaid Insurance</t>
  </si>
  <si>
    <t>Ending Cash Balance</t>
  </si>
  <si>
    <t>Utilites Expense</t>
  </si>
  <si>
    <t xml:space="preserve">Beginning Common Stock </t>
  </si>
  <si>
    <t>Dividends</t>
  </si>
  <si>
    <t>Total Assets</t>
  </si>
  <si>
    <t>Rétt</t>
  </si>
  <si>
    <t>Rangt - BS EHR</t>
  </si>
  <si>
    <t>Líka BS - Uppgjör og Lokunarfærsla</t>
  </si>
  <si>
    <t>rétt</t>
  </si>
  <si>
    <t>Líka SE = afkoma / hagnaður</t>
  </si>
  <si>
    <t xml:space="preserve">Líka BS </t>
  </si>
  <si>
    <t>Rangt = BS og CF</t>
  </si>
  <si>
    <t>Helmingur rétt</t>
  </si>
  <si>
    <t>rangt</t>
  </si>
  <si>
    <t xml:space="preserve"> 9,5 / 10</t>
  </si>
  <si>
    <t>REH</t>
  </si>
  <si>
    <t>rekstrarhreyfingar</t>
  </si>
  <si>
    <t>FFH</t>
  </si>
  <si>
    <t>Fjárfestingarhreyfingar</t>
  </si>
  <si>
    <t>FMH</t>
  </si>
  <si>
    <t>Fjármögnunarhreyfingar</t>
  </si>
  <si>
    <t>FHM</t>
  </si>
  <si>
    <t>Revenue</t>
  </si>
  <si>
    <t>Tekjur</t>
  </si>
  <si>
    <t>Gjöld</t>
  </si>
  <si>
    <t>Launakostnaður</t>
  </si>
  <si>
    <t>Rekstrarkostnað</t>
  </si>
  <si>
    <t>Leigukostnað</t>
  </si>
  <si>
    <t>Salary Expense</t>
  </si>
  <si>
    <t>Utility Expense</t>
  </si>
  <si>
    <t>ÓRE (Retained Earnings)</t>
  </si>
  <si>
    <t>Arður</t>
  </si>
  <si>
    <t>ÓRE 1.1</t>
  </si>
  <si>
    <t>Hagn</t>
  </si>
  <si>
    <t>Arðgreiðslur</t>
  </si>
  <si>
    <t>Þjónustutekjur</t>
  </si>
  <si>
    <t>Tryggingagjöld</t>
  </si>
  <si>
    <t xml:space="preserve">Handbært fé </t>
  </si>
  <si>
    <t>FF.greidd Tryggingar</t>
  </si>
  <si>
    <t>Viðskiptaskuld</t>
  </si>
  <si>
    <t>Rekstrarbirgðir</t>
  </si>
  <si>
    <t>ViðskiptaKröfur</t>
  </si>
  <si>
    <t xml:space="preserve">ÓRE 1.1 </t>
  </si>
  <si>
    <t xml:space="preserve">Hlutafé 1.1 </t>
  </si>
  <si>
    <t>Hlutafé 31.12</t>
  </si>
  <si>
    <t>Hlutafé 1.1</t>
  </si>
  <si>
    <t>rekstrarkostnað</t>
  </si>
  <si>
    <t>ÓRE 31.12</t>
  </si>
  <si>
    <t>Vörunotkun</t>
  </si>
  <si>
    <t xml:space="preserve">Greiddur Arð </t>
  </si>
  <si>
    <t>Hagnaður</t>
  </si>
  <si>
    <t>Hlutafé aukning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</si>
</sst>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_(&quot;$&quot;* #,##0.00_);_(&quot;$&quot;* \(#,##0.00\);_(&quot;$&quot;* &quot;-&quot;??_);_(@_)"/>
    <numFmt numFmtId="167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164" fontId="4" fillId="0" borderId="0" xfId="1" applyNumberFormat="1" applyFont="1"/>
    <xf numFmtId="164" fontId="4" fillId="0" borderId="4" xfId="1" applyNumberFormat="1" applyFont="1" applyBorder="1"/>
    <xf numFmtId="164" fontId="3" fillId="0" borderId="5" xfId="1" applyNumberFormat="1" applyFont="1" applyBorder="1"/>
    <xf numFmtId="3" fontId="2" fillId="0" borderId="0" xfId="1" applyNumberFormat="1"/>
    <xf numFmtId="3" fontId="5" fillId="0" borderId="0" xfId="1" applyNumberFormat="1" applyFont="1" applyAlignment="1">
      <alignment horizontal="left"/>
    </xf>
    <xf numFmtId="3" fontId="2" fillId="2" borderId="0" xfId="1" applyNumberFormat="1" applyFill="1"/>
    <xf numFmtId="3" fontId="6" fillId="0" borderId="6" xfId="1" applyNumberFormat="1" applyFont="1" applyBorder="1"/>
    <xf numFmtId="164" fontId="2" fillId="0" borderId="0" xfId="4" applyNumberFormat="1" applyFont="1" applyFill="1" applyBorder="1"/>
    <xf numFmtId="3" fontId="2" fillId="0" borderId="7" xfId="1" applyNumberFormat="1" applyBorder="1"/>
    <xf numFmtId="3" fontId="2" fillId="0" borderId="8" xfId="1" applyNumberFormat="1" applyBorder="1"/>
    <xf numFmtId="3" fontId="2" fillId="0" borderId="9" xfId="1" applyNumberFormat="1" applyBorder="1" applyAlignment="1">
      <alignment horizontal="center"/>
    </xf>
    <xf numFmtId="164" fontId="0" fillId="0" borderId="8" xfId="4" applyNumberFormat="1" applyFont="1" applyFill="1" applyBorder="1"/>
    <xf numFmtId="3" fontId="2" fillId="0" borderId="8" xfId="1" quotePrefix="1" applyNumberFormat="1" applyBorder="1"/>
    <xf numFmtId="3" fontId="2" fillId="0" borderId="10" xfId="1" applyNumberFormat="1" applyBorder="1" applyAlignment="1">
      <alignment horizontal="center"/>
    </xf>
    <xf numFmtId="3" fontId="2" fillId="2" borderId="8" xfId="1" applyNumberFormat="1" applyFill="1" applyBorder="1"/>
    <xf numFmtId="3" fontId="2" fillId="0" borderId="0" xfId="1" applyNumberFormat="1" applyAlignment="1">
      <alignment horizontal="right"/>
    </xf>
    <xf numFmtId="3" fontId="2" fillId="0" borderId="11" xfId="1" applyNumberFormat="1" applyBorder="1"/>
    <xf numFmtId="3" fontId="2" fillId="2" borderId="1" xfId="1" applyNumberFormat="1" applyFill="1" applyBorder="1"/>
    <xf numFmtId="3" fontId="2" fillId="0" borderId="1" xfId="1" applyNumberFormat="1" applyBorder="1"/>
    <xf numFmtId="164" fontId="2" fillId="0" borderId="0" xfId="1" applyNumberFormat="1"/>
    <xf numFmtId="164" fontId="2" fillId="2" borderId="8" xfId="1" applyNumberFormat="1" applyFill="1" applyBorder="1"/>
    <xf numFmtId="164" fontId="0" fillId="0" borderId="6" xfId="4" applyNumberFormat="1" applyFont="1" applyFill="1" applyBorder="1"/>
    <xf numFmtId="164" fontId="0" fillId="0" borderId="1" xfId="4" applyNumberFormat="1" applyFont="1" applyFill="1" applyBorder="1"/>
    <xf numFmtId="164" fontId="2" fillId="0" borderId="1" xfId="1" applyNumberFormat="1" applyBorder="1"/>
    <xf numFmtId="164" fontId="2" fillId="2" borderId="1" xfId="1" applyNumberFormat="1" applyFill="1" applyBorder="1"/>
    <xf numFmtId="164" fontId="0" fillId="0" borderId="7" xfId="4" applyNumberFormat="1" applyFont="1" applyFill="1" applyBorder="1"/>
    <xf numFmtId="164" fontId="2" fillId="0" borderId="8" xfId="1" applyNumberFormat="1" applyBorder="1"/>
    <xf numFmtId="164" fontId="0" fillId="0" borderId="0" xfId="4" applyNumberFormat="1" applyFont="1"/>
    <xf numFmtId="3" fontId="7" fillId="0" borderId="0" xfId="1" applyNumberFormat="1" applyFont="1"/>
    <xf numFmtId="3" fontId="0" fillId="0" borderId="0" xfId="4" applyNumberFormat="1" applyFont="1"/>
    <xf numFmtId="164" fontId="0" fillId="0" borderId="0" xfId="4" applyNumberFormat="1" applyFont="1" applyFill="1"/>
    <xf numFmtId="3" fontId="0" fillId="0" borderId="0" xfId="4" applyNumberFormat="1" applyFont="1" applyFill="1"/>
    <xf numFmtId="0" fontId="7" fillId="0" borderId="0" xfId="1" applyFont="1"/>
    <xf numFmtId="164" fontId="7" fillId="0" borderId="0" xfId="1" applyNumberFormat="1" applyFont="1"/>
    <xf numFmtId="164" fontId="6" fillId="0" borderId="0" xfId="1" applyNumberFormat="1" applyFont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0" xfId="1" applyNumberFormat="1" applyFont="1" applyAlignment="1">
      <alignment horizontal="right"/>
    </xf>
    <xf numFmtId="164" fontId="6" fillId="0" borderId="5" xfId="1" applyNumberFormat="1" applyFont="1" applyBorder="1"/>
    <xf numFmtId="164" fontId="7" fillId="0" borderId="5" xfId="1" applyNumberFormat="1" applyFont="1" applyBorder="1"/>
    <xf numFmtId="164" fontId="8" fillId="0" borderId="0" xfId="1" applyNumberFormat="1" applyFont="1" applyAlignment="1">
      <alignment horizontal="right"/>
    </xf>
    <xf numFmtId="164" fontId="9" fillId="0" borderId="0" xfId="1" applyNumberFormat="1" applyFont="1"/>
    <xf numFmtId="0" fontId="9" fillId="0" borderId="0" xfId="1" applyFont="1"/>
    <xf numFmtId="0" fontId="10" fillId="0" borderId="0" xfId="0" applyFont="1"/>
    <xf numFmtId="0" fontId="0" fillId="3" borderId="0" xfId="0" applyFill="1"/>
    <xf numFmtId="0" fontId="10" fillId="3" borderId="0" xfId="0" applyFont="1" applyFill="1"/>
    <xf numFmtId="3" fontId="6" fillId="0" borderId="1" xfId="1" applyNumberFormat="1" applyFont="1" applyBorder="1" applyAlignment="1">
      <alignment horizontal="center" wrapText="1"/>
    </xf>
    <xf numFmtId="3" fontId="6" fillId="0" borderId="4" xfId="1" applyNumberFormat="1" applyFont="1" applyBorder="1" applyAlignment="1">
      <alignment horizontal="center" wrapText="1"/>
    </xf>
    <xf numFmtId="3" fontId="6" fillId="0" borderId="2" xfId="1" applyNumberFormat="1" applyFont="1" applyBorder="1" applyAlignment="1">
      <alignment horizontal="center" wrapText="1"/>
    </xf>
    <xf numFmtId="3" fontId="6" fillId="0" borderId="1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6" fillId="0" borderId="2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 wrapText="1"/>
    </xf>
    <xf numFmtId="164" fontId="6" fillId="0" borderId="2" xfId="1" applyNumberFormat="1" applyFont="1" applyBorder="1" applyAlignment="1">
      <alignment horizontal="center" wrapText="1"/>
    </xf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Fill="1" applyBorder="1"/>
    <xf numFmtId="0" fontId="0" fillId="0" borderId="0" xfId="0" quotePrefix="1"/>
    <xf numFmtId="1" fontId="0" fillId="0" borderId="0" xfId="0" applyNumberFormat="1"/>
    <xf numFmtId="167" fontId="0" fillId="0" borderId="0" xfId="0" applyNumberFormat="1"/>
    <xf numFmtId="0" fontId="0" fillId="0" borderId="0" xfId="0" applyFont="1"/>
    <xf numFmtId="3" fontId="0" fillId="0" borderId="0" xfId="0" applyNumberFormat="1"/>
    <xf numFmtId="164" fontId="0" fillId="0" borderId="0" xfId="0" applyNumberFormat="1"/>
  </cellXfs>
  <cellStyles count="5">
    <cellStyle name="Currency 2" xfId="4" xr:uid="{00000000-0005-0000-0000-000000000000}"/>
    <cellStyle name="List Numbering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na Cruz" id="{042A1B52-AD8B-D24A-B5B8-CA47C95F9696}" userId="S::donnac@nova.is::fe75192d-cfe8-4b8e-919a-87cb6feb4e34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4-10-07T23:32:03.75" personId="{042A1B52-AD8B-D24A-B5B8-CA47C95F9696}" id="{6F032669-B3F7-E440-BE75-EBFF7AC5DA5C}">
    <text>Vitlaust hér - 
ÓRE 1.1 - x
Hagnaður - x
Greiddur Arð - x (alltaf í mínus) 
ÓRE 31.12 = summan af öllu þrem fyrir ofan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5"/>
  <sheetViews>
    <sheetView zoomScale="150" workbookViewId="0">
      <selection activeCell="F4" sqref="F4"/>
    </sheetView>
  </sheetViews>
  <sheetFormatPr baseColWidth="10" defaultColWidth="8.83203125" defaultRowHeight="15" x14ac:dyDescent="0.2"/>
  <cols>
    <col min="1" max="1" width="4.1640625" customWidth="1"/>
    <col min="2" max="2" width="28" bestFit="1" customWidth="1"/>
    <col min="3" max="3" width="13.33203125" bestFit="1" customWidth="1"/>
    <col min="4" max="4" width="28" bestFit="1" customWidth="1"/>
    <col min="5" max="5" width="5.5" customWidth="1"/>
    <col min="6" max="6" width="28" bestFit="1" customWidth="1"/>
    <col min="7" max="7" width="13.33203125" bestFit="1" customWidth="1"/>
    <col min="8" max="8" width="20" bestFit="1" customWidth="1"/>
    <col min="11" max="11" width="20.33203125" bestFit="1" customWidth="1"/>
    <col min="12" max="12" width="16.5" bestFit="1" customWidth="1"/>
  </cols>
  <sheetData>
    <row r="3" spans="1:12" x14ac:dyDescent="0.2">
      <c r="F3" s="62" t="s">
        <v>182</v>
      </c>
    </row>
    <row r="4" spans="1:12" x14ac:dyDescent="0.2">
      <c r="J4" s="48" t="s">
        <v>116</v>
      </c>
      <c r="K4" s="47"/>
      <c r="L4" s="47"/>
    </row>
    <row r="5" spans="1:12" x14ac:dyDescent="0.2">
      <c r="A5" s="57" t="s">
        <v>127</v>
      </c>
      <c r="B5" s="57" t="s">
        <v>126</v>
      </c>
      <c r="C5" s="57" t="s">
        <v>125</v>
      </c>
      <c r="D5" s="57"/>
      <c r="E5" s="57" t="s">
        <v>128</v>
      </c>
      <c r="F5" s="57" t="s">
        <v>126</v>
      </c>
      <c r="G5" s="57" t="s">
        <v>125</v>
      </c>
      <c r="H5" s="57"/>
      <c r="J5" s="47"/>
      <c r="K5" s="47"/>
      <c r="L5" s="47"/>
    </row>
    <row r="6" spans="1:12" x14ac:dyDescent="0.2">
      <c r="A6" s="46" t="s">
        <v>35</v>
      </c>
      <c r="B6" t="s">
        <v>129</v>
      </c>
      <c r="C6" t="s">
        <v>130</v>
      </c>
      <c r="D6" t="s">
        <v>173</v>
      </c>
      <c r="E6" s="46" t="s">
        <v>55</v>
      </c>
      <c r="F6" t="s">
        <v>154</v>
      </c>
      <c r="G6" t="str">
        <f>C6</f>
        <v>IS - RR</v>
      </c>
      <c r="H6" t="s">
        <v>173</v>
      </c>
      <c r="J6" s="47"/>
      <c r="K6" s="48" t="s">
        <v>117</v>
      </c>
      <c r="L6" s="48" t="s">
        <v>118</v>
      </c>
    </row>
    <row r="7" spans="1:12" x14ac:dyDescent="0.2">
      <c r="A7" s="46" t="s">
        <v>36</v>
      </c>
      <c r="B7" t="s">
        <v>131</v>
      </c>
      <c r="C7" t="s">
        <v>132</v>
      </c>
      <c r="D7" t="s">
        <v>173</v>
      </c>
      <c r="E7" s="46" t="s">
        <v>56</v>
      </c>
      <c r="F7" t="s">
        <v>155</v>
      </c>
      <c r="G7" t="s">
        <v>130</v>
      </c>
      <c r="H7" t="s">
        <v>173</v>
      </c>
      <c r="J7" s="47" t="s">
        <v>106</v>
      </c>
      <c r="K7" s="47" t="s">
        <v>112</v>
      </c>
      <c r="L7" s="47" t="s">
        <v>15</v>
      </c>
    </row>
    <row r="8" spans="1:12" x14ac:dyDescent="0.2">
      <c r="A8" s="46" t="s">
        <v>37</v>
      </c>
      <c r="B8" s="58" t="s">
        <v>133</v>
      </c>
      <c r="C8" s="58" t="s">
        <v>130</v>
      </c>
      <c r="D8" s="58" t="s">
        <v>174</v>
      </c>
      <c r="E8" s="46" t="s">
        <v>57</v>
      </c>
      <c r="F8" s="59" t="s">
        <v>156</v>
      </c>
      <c r="G8" s="59" t="s">
        <v>107</v>
      </c>
      <c r="H8" s="59" t="s">
        <v>178</v>
      </c>
      <c r="J8" s="47" t="s">
        <v>107</v>
      </c>
      <c r="K8" s="47" t="s">
        <v>113</v>
      </c>
      <c r="L8" s="47" t="s">
        <v>109</v>
      </c>
    </row>
    <row r="9" spans="1:12" x14ac:dyDescent="0.2">
      <c r="A9" s="46" t="s">
        <v>38</v>
      </c>
      <c r="B9" t="s">
        <v>134</v>
      </c>
      <c r="C9" t="s">
        <v>135</v>
      </c>
      <c r="D9" t="s">
        <v>173</v>
      </c>
      <c r="E9" s="46" t="s">
        <v>58</v>
      </c>
      <c r="F9" t="s">
        <v>157</v>
      </c>
      <c r="G9" t="str">
        <f>C13</f>
        <v>BS - EHR</v>
      </c>
      <c r="H9" t="s">
        <v>176</v>
      </c>
      <c r="J9" s="47" t="s">
        <v>108</v>
      </c>
      <c r="K9" s="47" t="s">
        <v>114</v>
      </c>
      <c r="L9" s="47" t="s">
        <v>14</v>
      </c>
    </row>
    <row r="10" spans="1:12" x14ac:dyDescent="0.2">
      <c r="A10" s="46" t="s">
        <v>39</v>
      </c>
      <c r="B10" t="s">
        <v>136</v>
      </c>
      <c r="C10" t="s">
        <v>135</v>
      </c>
      <c r="D10" t="s">
        <v>173</v>
      </c>
      <c r="E10" s="46" t="s">
        <v>59</v>
      </c>
      <c r="F10" t="s">
        <v>158</v>
      </c>
      <c r="G10" t="str">
        <f>C14</f>
        <v>CF - Sjóðstreymi</v>
      </c>
      <c r="H10" t="s">
        <v>176</v>
      </c>
      <c r="J10" s="47" t="s">
        <v>110</v>
      </c>
      <c r="K10" s="47" t="s">
        <v>115</v>
      </c>
      <c r="L10" s="47" t="s">
        <v>111</v>
      </c>
    </row>
    <row r="11" spans="1:12" x14ac:dyDescent="0.2">
      <c r="A11" s="46" t="s">
        <v>40</v>
      </c>
      <c r="B11" s="59" t="s">
        <v>137</v>
      </c>
      <c r="C11" s="59" t="s">
        <v>141</v>
      </c>
      <c r="D11" s="59" t="s">
        <v>175</v>
      </c>
      <c r="E11" s="46" t="s">
        <v>60</v>
      </c>
      <c r="F11" t="s">
        <v>159</v>
      </c>
      <c r="G11" t="s">
        <v>130</v>
      </c>
      <c r="H11" t="s">
        <v>176</v>
      </c>
    </row>
    <row r="12" spans="1:12" x14ac:dyDescent="0.2">
      <c r="A12" s="46" t="s">
        <v>41</v>
      </c>
      <c r="B12" t="s">
        <v>138</v>
      </c>
      <c r="C12" t="s">
        <v>141</v>
      </c>
      <c r="D12" t="s">
        <v>176</v>
      </c>
      <c r="E12" s="46" t="s">
        <v>61</v>
      </c>
      <c r="F12" s="59" t="s">
        <v>161</v>
      </c>
      <c r="G12" s="59" t="s">
        <v>107</v>
      </c>
      <c r="H12" s="59" t="s">
        <v>178</v>
      </c>
      <c r="J12" s="46" t="s">
        <v>89</v>
      </c>
      <c r="K12" s="46" t="s">
        <v>83</v>
      </c>
    </row>
    <row r="13" spans="1:12" x14ac:dyDescent="0.2">
      <c r="A13" s="46" t="s">
        <v>42</v>
      </c>
      <c r="B13" t="s">
        <v>139</v>
      </c>
      <c r="C13" t="s">
        <v>135</v>
      </c>
      <c r="D13" t="s">
        <v>176</v>
      </c>
      <c r="E13" s="46" t="s">
        <v>62</v>
      </c>
      <c r="F13" t="s">
        <v>153</v>
      </c>
      <c r="G13" t="s">
        <v>130</v>
      </c>
      <c r="H13" t="s">
        <v>176</v>
      </c>
      <c r="J13" s="46" t="s">
        <v>90</v>
      </c>
      <c r="K13" s="46" t="s">
        <v>84</v>
      </c>
    </row>
    <row r="14" spans="1:12" x14ac:dyDescent="0.2">
      <c r="A14" s="46" t="s">
        <v>43</v>
      </c>
      <c r="B14" t="s">
        <v>140</v>
      </c>
      <c r="C14" t="s">
        <v>142</v>
      </c>
      <c r="D14" t="s">
        <v>176</v>
      </c>
      <c r="E14" s="46" t="s">
        <v>63</v>
      </c>
      <c r="F14" t="s">
        <v>162</v>
      </c>
      <c r="G14" t="s">
        <v>135</v>
      </c>
      <c r="H14" t="s">
        <v>176</v>
      </c>
      <c r="J14" s="46" t="s">
        <v>119</v>
      </c>
      <c r="K14" t="s">
        <v>120</v>
      </c>
    </row>
    <row r="15" spans="1:12" x14ac:dyDescent="0.2">
      <c r="A15" s="46" t="s">
        <v>44</v>
      </c>
      <c r="B15" t="s">
        <v>143</v>
      </c>
      <c r="C15" t="s">
        <v>135</v>
      </c>
      <c r="D15" t="s">
        <v>176</v>
      </c>
      <c r="E15" s="46" t="s">
        <v>64</v>
      </c>
      <c r="F15" t="s">
        <v>163</v>
      </c>
      <c r="G15" t="s">
        <v>107</v>
      </c>
      <c r="H15" t="s">
        <v>176</v>
      </c>
    </row>
    <row r="16" spans="1:12" x14ac:dyDescent="0.2">
      <c r="A16" s="46" t="s">
        <v>45</v>
      </c>
      <c r="B16" t="s">
        <v>144</v>
      </c>
      <c r="C16" t="s">
        <v>130</v>
      </c>
      <c r="D16" t="s">
        <v>173</v>
      </c>
      <c r="E16" s="46" t="s">
        <v>65</v>
      </c>
      <c r="F16" t="s">
        <v>164</v>
      </c>
      <c r="G16" t="s">
        <v>135</v>
      </c>
      <c r="H16" t="s">
        <v>176</v>
      </c>
    </row>
    <row r="17" spans="1:13" x14ac:dyDescent="0.2">
      <c r="A17" s="46" t="s">
        <v>46</v>
      </c>
      <c r="B17" t="s">
        <v>145</v>
      </c>
      <c r="C17" t="s">
        <v>135</v>
      </c>
      <c r="D17" t="s">
        <v>173</v>
      </c>
      <c r="E17" s="46" t="s">
        <v>66</v>
      </c>
      <c r="F17" t="s">
        <v>165</v>
      </c>
      <c r="G17" t="s">
        <v>142</v>
      </c>
      <c r="H17" t="s">
        <v>176</v>
      </c>
    </row>
    <row r="18" spans="1:13" x14ac:dyDescent="0.2">
      <c r="A18" s="46" t="s">
        <v>47</v>
      </c>
      <c r="B18" t="s">
        <v>146</v>
      </c>
      <c r="C18" t="s">
        <v>135</v>
      </c>
      <c r="D18" t="s">
        <v>173</v>
      </c>
      <c r="E18" s="46" t="s">
        <v>67</v>
      </c>
      <c r="F18" t="s">
        <v>166</v>
      </c>
      <c r="G18" t="s">
        <v>135</v>
      </c>
      <c r="H18" t="s">
        <v>176</v>
      </c>
    </row>
    <row r="19" spans="1:13" x14ac:dyDescent="0.2">
      <c r="A19" s="46" t="s">
        <v>48</v>
      </c>
      <c r="B19" t="s">
        <v>147</v>
      </c>
      <c r="C19" t="s">
        <v>130</v>
      </c>
      <c r="D19" t="s">
        <v>173</v>
      </c>
      <c r="E19" s="46" t="s">
        <v>68</v>
      </c>
      <c r="F19" t="s">
        <v>167</v>
      </c>
      <c r="G19" t="s">
        <v>135</v>
      </c>
      <c r="H19" t="s">
        <v>176</v>
      </c>
    </row>
    <row r="20" spans="1:13" x14ac:dyDescent="0.2">
      <c r="A20" s="46" t="s">
        <v>49</v>
      </c>
      <c r="B20" s="59" t="s">
        <v>148</v>
      </c>
      <c r="C20" s="59" t="s">
        <v>130</v>
      </c>
      <c r="D20" s="59" t="s">
        <v>177</v>
      </c>
      <c r="E20" s="46" t="s">
        <v>69</v>
      </c>
      <c r="F20" s="60" t="s">
        <v>168</v>
      </c>
      <c r="G20" s="60" t="s">
        <v>107</v>
      </c>
      <c r="H20" s="60" t="s">
        <v>179</v>
      </c>
      <c r="K20" s="61" t="s">
        <v>180</v>
      </c>
      <c r="L20" s="61" t="s">
        <v>181</v>
      </c>
      <c r="M20" s="61" t="s">
        <v>176</v>
      </c>
    </row>
    <row r="21" spans="1:13" x14ac:dyDescent="0.2">
      <c r="A21" s="46" t="s">
        <v>50</v>
      </c>
      <c r="B21" t="s">
        <v>149</v>
      </c>
      <c r="C21" t="s">
        <v>130</v>
      </c>
      <c r="D21" t="s">
        <v>173</v>
      </c>
      <c r="E21" s="46" t="s">
        <v>70</v>
      </c>
      <c r="F21" t="s">
        <v>169</v>
      </c>
      <c r="G21" t="s">
        <v>130</v>
      </c>
      <c r="H21" t="s">
        <v>176</v>
      </c>
      <c r="J21">
        <v>40</v>
      </c>
      <c r="K21">
        <v>4</v>
      </c>
      <c r="L21">
        <v>2</v>
      </c>
      <c r="M21">
        <f>J21-K21-L21</f>
        <v>34</v>
      </c>
    </row>
    <row r="22" spans="1:13" x14ac:dyDescent="0.2">
      <c r="A22" s="46" t="s">
        <v>51</v>
      </c>
      <c r="B22" t="s">
        <v>150</v>
      </c>
      <c r="C22" t="s">
        <v>142</v>
      </c>
      <c r="D22" t="s">
        <v>173</v>
      </c>
      <c r="E22" s="46" t="s">
        <v>71</v>
      </c>
      <c r="F22" t="s">
        <v>160</v>
      </c>
      <c r="G22" t="s">
        <v>135</v>
      </c>
      <c r="H22" t="s">
        <v>176</v>
      </c>
    </row>
    <row r="23" spans="1:13" x14ac:dyDescent="0.2">
      <c r="A23" s="46" t="s">
        <v>52</v>
      </c>
      <c r="B23" t="s">
        <v>151</v>
      </c>
      <c r="C23" t="s">
        <v>130</v>
      </c>
      <c r="D23" t="s">
        <v>176</v>
      </c>
      <c r="E23" s="46" t="s">
        <v>72</v>
      </c>
      <c r="F23" t="s">
        <v>170</v>
      </c>
      <c r="G23" t="s">
        <v>107</v>
      </c>
      <c r="H23" t="s">
        <v>176</v>
      </c>
    </row>
    <row r="24" spans="1:13" x14ac:dyDescent="0.2">
      <c r="A24" s="46" t="s">
        <v>53</v>
      </c>
      <c r="B24" t="s">
        <v>152</v>
      </c>
      <c r="C24" t="s">
        <v>135</v>
      </c>
      <c r="D24" t="s">
        <v>173</v>
      </c>
      <c r="E24" s="46" t="s">
        <v>73</v>
      </c>
      <c r="F24" t="s">
        <v>171</v>
      </c>
      <c r="G24" t="s">
        <v>107</v>
      </c>
      <c r="H24" t="s">
        <v>176</v>
      </c>
    </row>
    <row r="25" spans="1:13" x14ac:dyDescent="0.2">
      <c r="A25" s="46" t="s">
        <v>54</v>
      </c>
      <c r="B25" t="s">
        <v>153</v>
      </c>
      <c r="C25" t="s">
        <v>130</v>
      </c>
      <c r="D25" t="s">
        <v>176</v>
      </c>
      <c r="E25" s="46" t="s">
        <v>74</v>
      </c>
      <c r="F25" t="s">
        <v>172</v>
      </c>
      <c r="G25" t="s">
        <v>135</v>
      </c>
      <c r="H25" t="s">
        <v>176</v>
      </c>
      <c r="K25">
        <f>100/40</f>
        <v>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3"/>
  <sheetViews>
    <sheetView zoomScale="150" zoomScaleNormal="85" workbookViewId="0">
      <selection activeCell="N21" sqref="N21"/>
    </sheetView>
  </sheetViews>
  <sheetFormatPr baseColWidth="10" defaultColWidth="9.33203125" defaultRowHeight="13" x14ac:dyDescent="0.15"/>
  <cols>
    <col min="1" max="1" width="29.6640625" style="6" bestFit="1" customWidth="1"/>
    <col min="2" max="4" width="8.6640625" style="6" customWidth="1"/>
    <col min="5" max="5" width="9.6640625" style="6" bestFit="1" customWidth="1"/>
    <col min="6" max="6" width="2.6640625" style="6" customWidth="1"/>
    <col min="7" max="7" width="7.6640625" style="6" bestFit="1" customWidth="1"/>
    <col min="8" max="8" width="8.6640625" style="6" customWidth="1"/>
    <col min="9" max="9" width="2.6640625" style="6" customWidth="1"/>
    <col min="10" max="10" width="6.6640625" style="6" bestFit="1" customWidth="1"/>
    <col min="11" max="11" width="7.6640625" style="6" bestFit="1" customWidth="1"/>
    <col min="12" max="12" width="1.6640625" style="6" customWidth="1"/>
    <col min="13" max="13" width="6.5" style="6" bestFit="1" customWidth="1"/>
    <col min="14" max="14" width="7.5" style="6" customWidth="1"/>
    <col min="15" max="15" width="9.5" style="6" bestFit="1" customWidth="1"/>
    <col min="16" max="16" width="1.6640625" style="6" customWidth="1"/>
    <col min="17" max="17" width="8" style="6" bestFit="1" customWidth="1"/>
    <col min="18" max="18" width="5" style="6" bestFit="1" customWidth="1"/>
    <col min="19" max="16384" width="9.33203125" style="6"/>
  </cols>
  <sheetData>
    <row r="1" spans="1:21" ht="16" x14ac:dyDescent="0.2">
      <c r="A1" s="1" t="s">
        <v>75</v>
      </c>
      <c r="C1" s="1" t="s">
        <v>83</v>
      </c>
      <c r="D1" s="1"/>
    </row>
    <row r="2" spans="1:21" ht="16" x14ac:dyDescent="0.2">
      <c r="A2" s="1" t="s">
        <v>81</v>
      </c>
      <c r="C2" s="1" t="s">
        <v>84</v>
      </c>
      <c r="D2" s="1"/>
    </row>
    <row r="3" spans="1:21" ht="16" x14ac:dyDescent="0.2">
      <c r="A3" s="1" t="s">
        <v>121</v>
      </c>
      <c r="C3" s="1" t="s">
        <v>122</v>
      </c>
      <c r="D3" s="1"/>
    </row>
    <row r="4" spans="1:21" x14ac:dyDescent="0.15">
      <c r="A4" s="7"/>
    </row>
    <row r="5" spans="1:21" ht="15" customHeight="1" x14ac:dyDescent="0.15">
      <c r="B5" s="49" t="s">
        <v>14</v>
      </c>
      <c r="C5" s="50"/>
      <c r="D5" s="50"/>
      <c r="E5" s="50"/>
      <c r="F5" s="50"/>
      <c r="G5" s="50"/>
      <c r="H5" s="50"/>
      <c r="I5" s="50"/>
      <c r="J5" s="50"/>
      <c r="K5" s="51"/>
      <c r="L5" s="8"/>
      <c r="M5" s="49" t="s">
        <v>15</v>
      </c>
      <c r="N5" s="50"/>
      <c r="O5" s="51"/>
      <c r="P5" s="8"/>
      <c r="Q5" s="9" t="s">
        <v>16</v>
      </c>
      <c r="T5" s="6" t="s">
        <v>183</v>
      </c>
      <c r="U5" s="6" t="s">
        <v>184</v>
      </c>
    </row>
    <row r="6" spans="1:21" ht="14" x14ac:dyDescent="0.15">
      <c r="B6" s="52" t="s">
        <v>17</v>
      </c>
      <c r="C6" s="53"/>
      <c r="D6" s="53"/>
      <c r="E6" s="53"/>
      <c r="F6" s="10" t="s">
        <v>18</v>
      </c>
      <c r="G6" s="52" t="s">
        <v>19</v>
      </c>
      <c r="H6" s="53"/>
      <c r="I6" s="6" t="s">
        <v>20</v>
      </c>
      <c r="J6" s="52" t="s">
        <v>21</v>
      </c>
      <c r="K6" s="54"/>
      <c r="L6" s="8"/>
      <c r="M6" s="52"/>
      <c r="N6" s="53"/>
      <c r="O6" s="54"/>
      <c r="P6" s="8"/>
      <c r="Q6" s="11"/>
      <c r="R6" s="12"/>
      <c r="T6" s="6" t="s">
        <v>185</v>
      </c>
      <c r="U6" s="6" t="s">
        <v>186</v>
      </c>
    </row>
    <row r="7" spans="1:21" ht="16" thickBot="1" x14ac:dyDescent="0.25">
      <c r="A7" s="6" t="s">
        <v>22</v>
      </c>
      <c r="B7" s="13" t="s">
        <v>23</v>
      </c>
      <c r="C7" s="13" t="s">
        <v>24</v>
      </c>
      <c r="D7" s="13" t="s">
        <v>105</v>
      </c>
      <c r="E7" s="13" t="s">
        <v>25</v>
      </c>
      <c r="F7" s="14"/>
      <c r="G7" s="13" t="s">
        <v>34</v>
      </c>
      <c r="H7" s="13" t="s">
        <v>26</v>
      </c>
      <c r="I7" s="15"/>
      <c r="J7" s="13" t="s">
        <v>27</v>
      </c>
      <c r="K7" s="16" t="s">
        <v>28</v>
      </c>
      <c r="L7" s="17"/>
      <c r="M7" s="13" t="s">
        <v>29</v>
      </c>
      <c r="N7" s="13" t="s">
        <v>30</v>
      </c>
      <c r="O7" s="16" t="s">
        <v>31</v>
      </c>
      <c r="P7" s="17"/>
      <c r="Q7" s="12"/>
      <c r="R7" s="12"/>
      <c r="T7" s="6" t="s">
        <v>187</v>
      </c>
      <c r="U7" s="6" t="s">
        <v>188</v>
      </c>
    </row>
    <row r="8" spans="1:21" ht="15" x14ac:dyDescent="0.2">
      <c r="A8" s="18" t="s">
        <v>32</v>
      </c>
      <c r="B8" s="19"/>
      <c r="C8" s="19"/>
      <c r="D8" s="19"/>
      <c r="E8" s="19"/>
      <c r="F8" s="14"/>
      <c r="G8" s="19"/>
      <c r="H8" s="19"/>
      <c r="I8" s="15"/>
      <c r="J8" s="19"/>
      <c r="K8" s="19"/>
      <c r="L8" s="20"/>
      <c r="M8" s="19"/>
      <c r="N8" s="19"/>
      <c r="O8" s="19"/>
      <c r="P8" s="20"/>
      <c r="Q8" s="21"/>
      <c r="R8" s="12"/>
    </row>
    <row r="9" spans="1:21" ht="15" x14ac:dyDescent="0.2">
      <c r="A9" s="22" t="s">
        <v>93</v>
      </c>
      <c r="B9" s="14">
        <v>15000</v>
      </c>
      <c r="C9" s="14"/>
      <c r="D9" s="14"/>
      <c r="E9" s="14"/>
      <c r="F9" s="14"/>
      <c r="G9" s="14"/>
      <c r="H9" s="14"/>
      <c r="I9" s="15"/>
      <c r="J9" s="14">
        <f>B9</f>
        <v>15000</v>
      </c>
      <c r="K9" s="14"/>
      <c r="L9" s="23"/>
      <c r="M9" s="14"/>
      <c r="N9" s="14"/>
      <c r="O9" s="14"/>
      <c r="P9" s="23"/>
      <c r="Q9" s="24">
        <f>B9</f>
        <v>15000</v>
      </c>
      <c r="R9" s="12" t="s">
        <v>187</v>
      </c>
    </row>
    <row r="10" spans="1:21" ht="15" x14ac:dyDescent="0.2">
      <c r="A10" s="6" t="s">
        <v>94</v>
      </c>
      <c r="B10" s="25">
        <v>6000</v>
      </c>
      <c r="C10" s="25"/>
      <c r="D10" s="25"/>
      <c r="E10" s="25"/>
      <c r="F10" s="14"/>
      <c r="G10" s="25"/>
      <c r="H10" s="25"/>
      <c r="I10" s="15"/>
      <c r="J10" s="25"/>
      <c r="K10" s="26">
        <f>B10</f>
        <v>6000</v>
      </c>
      <c r="L10" s="27"/>
      <c r="M10" s="25">
        <f>K10</f>
        <v>6000</v>
      </c>
      <c r="N10" s="25"/>
      <c r="O10" s="25">
        <f>M10-N10</f>
        <v>6000</v>
      </c>
      <c r="P10" s="27"/>
      <c r="Q10" s="28">
        <f>B10</f>
        <v>6000</v>
      </c>
      <c r="R10" s="12" t="s">
        <v>183</v>
      </c>
    </row>
    <row r="11" spans="1:21" ht="15" x14ac:dyDescent="0.2">
      <c r="A11" s="6" t="s">
        <v>95</v>
      </c>
      <c r="B11" s="14"/>
      <c r="C11" s="14">
        <f>18000</f>
        <v>18000</v>
      </c>
      <c r="D11" s="14"/>
      <c r="E11" s="14"/>
      <c r="F11" s="14"/>
      <c r="G11" s="14"/>
      <c r="H11" s="14"/>
      <c r="I11" s="15"/>
      <c r="J11" s="14"/>
      <c r="K11" s="14">
        <f>C11</f>
        <v>18000</v>
      </c>
      <c r="L11" s="23"/>
      <c r="M11" s="14">
        <f>K11</f>
        <v>18000</v>
      </c>
      <c r="N11" s="14"/>
      <c r="O11" s="25">
        <f>M11-N11</f>
        <v>18000</v>
      </c>
      <c r="P11" s="23"/>
      <c r="Q11" s="24"/>
      <c r="R11" s="12"/>
    </row>
    <row r="12" spans="1:21" ht="15" x14ac:dyDescent="0.2">
      <c r="A12" s="6" t="s">
        <v>96</v>
      </c>
      <c r="B12" s="25">
        <f>11000</f>
        <v>11000</v>
      </c>
      <c r="C12" s="25">
        <f>-B12</f>
        <v>-11000</v>
      </c>
      <c r="D12" s="25"/>
      <c r="E12" s="25"/>
      <c r="F12" s="14"/>
      <c r="G12" s="25"/>
      <c r="H12" s="25"/>
      <c r="I12" s="15"/>
      <c r="J12" s="25"/>
      <c r="K12" s="25"/>
      <c r="L12" s="27"/>
      <c r="M12" s="25"/>
      <c r="N12" s="25"/>
      <c r="O12" s="25"/>
      <c r="P12" s="27"/>
      <c r="Q12" s="28">
        <f>B12</f>
        <v>11000</v>
      </c>
      <c r="R12" s="12" t="s">
        <v>183</v>
      </c>
    </row>
    <row r="13" spans="1:21" ht="15" x14ac:dyDescent="0.2">
      <c r="A13" s="6" t="s">
        <v>97</v>
      </c>
      <c r="B13" s="14">
        <f>-(1400)</f>
        <v>-1400</v>
      </c>
      <c r="C13" s="14"/>
      <c r="D13" s="14">
        <f>-B13</f>
        <v>1400</v>
      </c>
      <c r="E13" s="14"/>
      <c r="F13" s="14"/>
      <c r="G13" s="14"/>
      <c r="H13" s="14"/>
      <c r="I13" s="15"/>
      <c r="J13" s="14"/>
      <c r="K13" s="14"/>
      <c r="L13" s="23"/>
      <c r="M13" s="14"/>
      <c r="N13" s="14"/>
      <c r="O13" s="14"/>
      <c r="P13" s="23"/>
      <c r="Q13" s="24">
        <f>B13</f>
        <v>-1400</v>
      </c>
      <c r="R13" s="12" t="s">
        <v>183</v>
      </c>
    </row>
    <row r="14" spans="1:21" ht="15" x14ac:dyDescent="0.2">
      <c r="A14" s="6" t="s">
        <v>98</v>
      </c>
      <c r="B14" s="25"/>
      <c r="C14" s="25"/>
      <c r="D14" s="25">
        <f>-(D13-100)</f>
        <v>-1300</v>
      </c>
      <c r="E14" s="25"/>
      <c r="F14" s="14"/>
      <c r="G14" s="25"/>
      <c r="H14" s="25"/>
      <c r="I14" s="15"/>
      <c r="J14" s="25"/>
      <c r="K14" s="25">
        <f>D14</f>
        <v>-1300</v>
      </c>
      <c r="L14" s="27"/>
      <c r="M14" s="25"/>
      <c r="N14" s="25">
        <f>-K14</f>
        <v>1300</v>
      </c>
      <c r="O14" s="25">
        <f>M14-N14</f>
        <v>-1300</v>
      </c>
      <c r="P14" s="27"/>
      <c r="Q14" s="28"/>
      <c r="R14" s="12"/>
    </row>
    <row r="15" spans="1:21" ht="15" x14ac:dyDescent="0.2">
      <c r="A15" s="6" t="s">
        <v>99</v>
      </c>
      <c r="B15" s="14">
        <f>H15</f>
        <v>3600</v>
      </c>
      <c r="C15" s="14"/>
      <c r="D15" s="14"/>
      <c r="E15" s="14"/>
      <c r="F15" s="14"/>
      <c r="G15" s="14"/>
      <c r="H15" s="14">
        <f>3600</f>
        <v>3600</v>
      </c>
      <c r="I15" s="15"/>
      <c r="J15" s="14"/>
      <c r="K15" s="14"/>
      <c r="L15" s="23"/>
      <c r="M15" s="14"/>
      <c r="N15" s="14"/>
      <c r="O15" s="14"/>
      <c r="P15" s="23"/>
      <c r="Q15" s="24">
        <f>B15</f>
        <v>3600</v>
      </c>
      <c r="R15" s="12" t="s">
        <v>183</v>
      </c>
    </row>
    <row r="16" spans="1:21" ht="15" x14ac:dyDescent="0.2">
      <c r="A16" s="6" t="s">
        <v>100</v>
      </c>
      <c r="B16" s="25"/>
      <c r="C16" s="25"/>
      <c r="D16" s="25"/>
      <c r="E16" s="25"/>
      <c r="F16" s="14"/>
      <c r="G16" s="25"/>
      <c r="H16" s="25">
        <f>-(H15/2)</f>
        <v>-1800</v>
      </c>
      <c r="I16" s="15"/>
      <c r="J16" s="25"/>
      <c r="K16" s="25">
        <f>-H16</f>
        <v>1800</v>
      </c>
      <c r="L16" s="27"/>
      <c r="M16" s="25">
        <f>K16</f>
        <v>1800</v>
      </c>
      <c r="N16" s="25"/>
      <c r="O16" s="25">
        <f>M16-N16</f>
        <v>1800</v>
      </c>
      <c r="P16" s="27"/>
      <c r="Q16" s="28"/>
      <c r="R16" s="12"/>
    </row>
    <row r="17" spans="1:19" ht="15" x14ac:dyDescent="0.2">
      <c r="A17" s="6" t="s">
        <v>101</v>
      </c>
      <c r="B17" s="14">
        <v>-6500</v>
      </c>
      <c r="C17" s="14"/>
      <c r="D17" s="14"/>
      <c r="E17" s="14"/>
      <c r="F17" s="14"/>
      <c r="G17" s="29"/>
      <c r="H17" s="29"/>
      <c r="I17" s="15"/>
      <c r="J17" s="29"/>
      <c r="K17" s="29">
        <f>B17</f>
        <v>-6500</v>
      </c>
      <c r="L17" s="23"/>
      <c r="M17" s="14"/>
      <c r="N17" s="14">
        <f>-K17</f>
        <v>6500</v>
      </c>
      <c r="O17" s="29">
        <f>M17-N17</f>
        <v>-6500</v>
      </c>
      <c r="P17" s="23"/>
      <c r="Q17" s="24">
        <f>B17</f>
        <v>-6500</v>
      </c>
      <c r="R17" s="12" t="s">
        <v>183</v>
      </c>
    </row>
    <row r="18" spans="1:19" ht="15" x14ac:dyDescent="0.2">
      <c r="A18" s="6" t="s">
        <v>102</v>
      </c>
      <c r="B18" s="25"/>
      <c r="C18" s="25"/>
      <c r="D18" s="25"/>
      <c r="E18" s="25"/>
      <c r="F18" s="14"/>
      <c r="G18" s="25">
        <f>(2800)</f>
        <v>2800</v>
      </c>
      <c r="H18" s="25"/>
      <c r="I18" s="15"/>
      <c r="J18" s="25"/>
      <c r="K18" s="25">
        <f>-G18</f>
        <v>-2800</v>
      </c>
      <c r="L18" s="27"/>
      <c r="M18" s="25"/>
      <c r="N18" s="25">
        <f>-K18</f>
        <v>2800</v>
      </c>
      <c r="O18" s="25">
        <f>M18-N18</f>
        <v>-2800</v>
      </c>
      <c r="P18" s="27"/>
      <c r="Q18" s="28"/>
      <c r="R18" s="12"/>
    </row>
    <row r="19" spans="1:19" ht="14.25" customHeight="1" x14ac:dyDescent="0.2">
      <c r="A19" s="6" t="s">
        <v>103</v>
      </c>
      <c r="B19" s="14">
        <f>-2100</f>
        <v>-2100</v>
      </c>
      <c r="C19" s="14"/>
      <c r="D19" s="14"/>
      <c r="E19" s="14"/>
      <c r="F19" s="14"/>
      <c r="G19" s="14">
        <f>B19</f>
        <v>-2100</v>
      </c>
      <c r="H19" s="14"/>
      <c r="I19" s="15"/>
      <c r="J19" s="14"/>
      <c r="K19" s="14"/>
      <c r="L19" s="23"/>
      <c r="M19" s="14"/>
      <c r="N19" s="14"/>
      <c r="O19" s="14"/>
      <c r="P19" s="23"/>
      <c r="Q19" s="24">
        <f>B19</f>
        <v>-2100</v>
      </c>
      <c r="R19" s="12" t="s">
        <v>183</v>
      </c>
    </row>
    <row r="20" spans="1:19" ht="14.25" customHeight="1" x14ac:dyDescent="0.2">
      <c r="A20" s="6" t="s">
        <v>104</v>
      </c>
      <c r="B20" s="25">
        <v>-1000</v>
      </c>
      <c r="C20" s="25"/>
      <c r="D20" s="25"/>
      <c r="E20" s="25"/>
      <c r="F20" s="14"/>
      <c r="G20" s="25"/>
      <c r="H20" s="25"/>
      <c r="I20" s="15"/>
      <c r="J20" s="25"/>
      <c r="K20" s="25">
        <f>B20</f>
        <v>-1000</v>
      </c>
      <c r="L20" s="27"/>
      <c r="M20" s="25"/>
      <c r="N20" s="25"/>
      <c r="O20" s="25"/>
      <c r="P20" s="27"/>
      <c r="Q20" s="28">
        <f>B20</f>
        <v>-1000</v>
      </c>
      <c r="R20" s="12" t="s">
        <v>189</v>
      </c>
    </row>
    <row r="21" spans="1:19" ht="14.25" customHeight="1" x14ac:dyDescent="0.2">
      <c r="A21" s="18" t="s">
        <v>33</v>
      </c>
      <c r="B21" s="25">
        <f>SUM(B9:B20)</f>
        <v>24600</v>
      </c>
      <c r="C21" s="25">
        <f>SUM(C9:C20)</f>
        <v>7000</v>
      </c>
      <c r="D21" s="25">
        <f>SUM(D9:D20)</f>
        <v>100</v>
      </c>
      <c r="E21" s="24">
        <f>SUM(E9:E20)</f>
        <v>0</v>
      </c>
      <c r="F21" s="12" t="s">
        <v>18</v>
      </c>
      <c r="G21" s="25">
        <f>SUM(G9:G20)</f>
        <v>700</v>
      </c>
      <c r="H21" s="25">
        <f>SUM(H9:H20)</f>
        <v>1800</v>
      </c>
      <c r="I21" s="12" t="s">
        <v>20</v>
      </c>
      <c r="J21" s="24">
        <f>SUM(J9:J20)</f>
        <v>15000</v>
      </c>
      <c r="K21" s="25">
        <f>SUM(K9:K20)</f>
        <v>14200</v>
      </c>
      <c r="L21" s="23"/>
      <c r="M21" s="25">
        <f>SUM(M9:M20)</f>
        <v>25800</v>
      </c>
      <c r="N21" s="25">
        <f>SUM(N9:N20)</f>
        <v>10600</v>
      </c>
      <c r="O21" s="25">
        <f>SUM(O9:O20)</f>
        <v>15200</v>
      </c>
      <c r="P21" s="23"/>
      <c r="Q21" s="24">
        <f>SUM(Q8:Q20)</f>
        <v>24600</v>
      </c>
      <c r="R21" s="12"/>
    </row>
    <row r="22" spans="1:19" ht="14.25" customHeigh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S22" s="31"/>
    </row>
    <row r="23" spans="1:19" ht="14.2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9" ht="14.25" customHeight="1" x14ac:dyDescent="0.2">
      <c r="B24" s="30"/>
      <c r="C24" s="30"/>
      <c r="D24" s="30"/>
      <c r="E24" s="30">
        <f>SUM(B21:E21)</f>
        <v>31700</v>
      </c>
      <c r="F24" s="30"/>
      <c r="G24" s="30">
        <f>SUM(G21:K21)</f>
        <v>31700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2"/>
    </row>
    <row r="25" spans="1:19" ht="14.25" customHeight="1" x14ac:dyDescent="0.2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3"/>
      <c r="M25" s="30"/>
      <c r="N25" s="30"/>
      <c r="O25" s="30"/>
      <c r="P25" s="33"/>
      <c r="Q25" s="30"/>
      <c r="R25" s="32"/>
    </row>
    <row r="26" spans="1:19" ht="14.2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3"/>
      <c r="M26" s="30"/>
      <c r="N26" s="30"/>
      <c r="O26" s="30"/>
      <c r="P26" s="33"/>
      <c r="Q26" s="30"/>
      <c r="R26" s="32"/>
    </row>
    <row r="27" spans="1:19" ht="14.25" customHeight="1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3"/>
      <c r="M27" s="30"/>
      <c r="N27" s="30"/>
      <c r="O27" s="30"/>
      <c r="P27" s="33"/>
      <c r="Q27" s="30"/>
      <c r="R27" s="32"/>
    </row>
    <row r="28" spans="1:19" ht="14.25" customHeight="1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3"/>
      <c r="M28" s="30"/>
      <c r="N28" s="30"/>
      <c r="O28" s="30"/>
      <c r="P28" s="33"/>
      <c r="Q28" s="30"/>
      <c r="R28" s="32"/>
    </row>
    <row r="29" spans="1:19" ht="14.2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3"/>
      <c r="M29" s="30"/>
      <c r="N29" s="30"/>
      <c r="O29" s="30"/>
      <c r="P29" s="33"/>
      <c r="Q29" s="30"/>
      <c r="R29" s="32"/>
    </row>
    <row r="30" spans="1:19" ht="15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3"/>
      <c r="M30" s="30"/>
      <c r="N30" s="30"/>
      <c r="O30" s="30"/>
      <c r="P30" s="33"/>
      <c r="Q30" s="30"/>
      <c r="R30" s="32"/>
    </row>
    <row r="31" spans="1:19" ht="15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3"/>
      <c r="M31" s="30"/>
      <c r="N31" s="30"/>
      <c r="O31" s="30"/>
      <c r="P31" s="33"/>
      <c r="Q31" s="30"/>
      <c r="R31" s="32"/>
    </row>
    <row r="32" spans="1:19" ht="15" x14ac:dyDescent="0.2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3"/>
      <c r="M32" s="30"/>
      <c r="N32" s="30"/>
      <c r="O32" s="30"/>
      <c r="P32" s="33"/>
      <c r="Q32" s="30"/>
      <c r="R32" s="32"/>
    </row>
    <row r="33" spans="2:18" ht="15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3"/>
      <c r="M33" s="30"/>
      <c r="N33" s="30"/>
      <c r="O33" s="30"/>
      <c r="P33" s="33"/>
      <c r="Q33" s="30"/>
      <c r="R33" s="32"/>
    </row>
    <row r="34" spans="2:18" ht="15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4"/>
      <c r="M34" s="32"/>
      <c r="N34" s="32"/>
      <c r="O34" s="32"/>
      <c r="P34" s="34"/>
      <c r="Q34" s="32"/>
      <c r="R34" s="32"/>
    </row>
    <row r="35" spans="2:18" ht="15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4"/>
      <c r="M35" s="32"/>
      <c r="N35" s="32"/>
      <c r="O35" s="32"/>
      <c r="P35" s="34"/>
      <c r="Q35" s="32"/>
      <c r="R35" s="32"/>
    </row>
    <row r="36" spans="2:18" ht="15" x14ac:dyDescent="0.2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4"/>
      <c r="M36" s="32"/>
      <c r="N36" s="32"/>
      <c r="O36" s="32"/>
      <c r="P36" s="34"/>
      <c r="Q36" s="32"/>
      <c r="R36" s="32"/>
    </row>
    <row r="37" spans="2:18" ht="15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4"/>
      <c r="M37" s="32"/>
      <c r="N37" s="32"/>
      <c r="O37" s="32"/>
      <c r="P37" s="34"/>
      <c r="Q37" s="32"/>
      <c r="R37" s="32"/>
    </row>
    <row r="38" spans="2:18" ht="15" x14ac:dyDescent="0.2"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32"/>
      <c r="N38" s="32"/>
      <c r="O38" s="32"/>
      <c r="Q38" s="32"/>
    </row>
    <row r="39" spans="2:18" ht="15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32"/>
      <c r="N39" s="32"/>
      <c r="O39" s="32"/>
      <c r="Q39" s="32"/>
    </row>
    <row r="40" spans="2:18" ht="15" x14ac:dyDescent="0.2"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32"/>
      <c r="N40" s="32"/>
      <c r="O40" s="32"/>
      <c r="Q40" s="32"/>
    </row>
    <row r="41" spans="2:18" ht="15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32"/>
      <c r="N41" s="32"/>
      <c r="O41" s="32"/>
      <c r="Q41" s="32"/>
    </row>
    <row r="42" spans="2:18" ht="15" x14ac:dyDescent="0.2">
      <c r="M42" s="32"/>
      <c r="N42" s="32"/>
      <c r="O42" s="32"/>
      <c r="Q42" s="32"/>
    </row>
    <row r="43" spans="2:18" ht="15" x14ac:dyDescent="0.2">
      <c r="M43" s="32"/>
      <c r="N43" s="32"/>
      <c r="O43" s="32"/>
      <c r="Q43" s="32"/>
    </row>
  </sheetData>
  <mergeCells count="6">
    <mergeCell ref="B5:K5"/>
    <mergeCell ref="M5:O5"/>
    <mergeCell ref="B6:E6"/>
    <mergeCell ref="G6:H6"/>
    <mergeCell ref="J6:K6"/>
    <mergeCell ref="M6:O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0"/>
  <sheetViews>
    <sheetView topLeftCell="A6" zoomScale="171" workbookViewId="0">
      <selection activeCell="B29" sqref="B29"/>
    </sheetView>
  </sheetViews>
  <sheetFormatPr baseColWidth="10" defaultColWidth="8.83203125" defaultRowHeight="15" x14ac:dyDescent="0.2"/>
  <cols>
    <col min="1" max="1" width="23.33203125" customWidth="1"/>
  </cols>
  <sheetData>
    <row r="2" spans="1:6" x14ac:dyDescent="0.2">
      <c r="A2" s="46" t="s">
        <v>91</v>
      </c>
      <c r="B2" s="46" t="s">
        <v>83</v>
      </c>
    </row>
    <row r="3" spans="1:6" x14ac:dyDescent="0.2">
      <c r="A3" s="46" t="s">
        <v>92</v>
      </c>
      <c r="B3" s="46" t="s">
        <v>84</v>
      </c>
    </row>
    <row r="4" spans="1:6" x14ac:dyDescent="0.2">
      <c r="A4" s="46" t="s">
        <v>123</v>
      </c>
      <c r="B4" t="s">
        <v>120</v>
      </c>
    </row>
    <row r="5" spans="1:6" x14ac:dyDescent="0.2">
      <c r="A5" t="s">
        <v>76</v>
      </c>
    </row>
    <row r="6" spans="1:6" x14ac:dyDescent="0.2">
      <c r="A6" s="55" t="s">
        <v>85</v>
      </c>
      <c r="B6" s="56"/>
      <c r="E6" s="63"/>
      <c r="F6" s="63"/>
    </row>
    <row r="7" spans="1:6" x14ac:dyDescent="0.2">
      <c r="A7" s="36" t="s">
        <v>191</v>
      </c>
      <c r="B7" s="36">
        <f>18000</f>
        <v>18000</v>
      </c>
      <c r="E7" s="64"/>
      <c r="F7" s="64"/>
    </row>
    <row r="8" spans="1:6" x14ac:dyDescent="0.2">
      <c r="A8" s="36" t="s">
        <v>193</v>
      </c>
      <c r="B8" s="36">
        <f>-(13000)</f>
        <v>-13000</v>
      </c>
      <c r="E8" s="64"/>
      <c r="F8" s="64"/>
    </row>
    <row r="9" spans="1:6" x14ac:dyDescent="0.2">
      <c r="A9" s="36" t="s">
        <v>194</v>
      </c>
      <c r="B9" s="36">
        <f>-(1800)</f>
        <v>-1800</v>
      </c>
      <c r="E9" s="64"/>
      <c r="F9" s="64"/>
    </row>
    <row r="10" spans="1:6" x14ac:dyDescent="0.2">
      <c r="A10" s="36" t="s">
        <v>195</v>
      </c>
      <c r="B10" s="36">
        <f>-(1600)</f>
        <v>-1600</v>
      </c>
      <c r="E10" s="64"/>
      <c r="F10" s="64"/>
    </row>
    <row r="11" spans="1:6" x14ac:dyDescent="0.2">
      <c r="A11" s="36"/>
      <c r="B11" s="36"/>
      <c r="E11" s="64"/>
      <c r="F11" s="64"/>
    </row>
    <row r="12" spans="1:6" ht="16" thickBot="1" x14ac:dyDescent="0.25">
      <c r="A12" s="40" t="s">
        <v>1</v>
      </c>
      <c r="B12" s="41">
        <f>SUM(B7:B11)</f>
        <v>1600</v>
      </c>
      <c r="E12" s="64"/>
      <c r="F12" s="64"/>
    </row>
    <row r="13" spans="1:6" ht="16" thickTop="1" x14ac:dyDescent="0.2">
      <c r="E13" s="64"/>
      <c r="F13" s="64"/>
    </row>
    <row r="14" spans="1:6" x14ac:dyDescent="0.2">
      <c r="E14" s="63"/>
      <c r="F14" s="63"/>
    </row>
    <row r="16" spans="1:6" x14ac:dyDescent="0.2">
      <c r="A16" t="s">
        <v>77</v>
      </c>
    </row>
    <row r="17" spans="1:2" x14ac:dyDescent="0.2">
      <c r="A17" s="46" t="s">
        <v>198</v>
      </c>
    </row>
    <row r="18" spans="1:2" x14ac:dyDescent="0.2">
      <c r="A18" t="s">
        <v>190</v>
      </c>
      <c r="B18" t="s">
        <v>191</v>
      </c>
    </row>
    <row r="19" spans="1:2" x14ac:dyDescent="0.2">
      <c r="A19" t="s">
        <v>196</v>
      </c>
      <c r="B19" t="s">
        <v>192</v>
      </c>
    </row>
    <row r="20" spans="1:2" x14ac:dyDescent="0.2">
      <c r="A20" t="s">
        <v>197</v>
      </c>
    </row>
    <row r="21" spans="1:2" x14ac:dyDescent="0.2">
      <c r="A21" t="s">
        <v>154</v>
      </c>
    </row>
    <row r="22" spans="1:2" x14ac:dyDescent="0.2">
      <c r="A22" t="s">
        <v>171</v>
      </c>
      <c r="B22" t="s">
        <v>199</v>
      </c>
    </row>
    <row r="23" spans="1:2" x14ac:dyDescent="0.2">
      <c r="A23" t="s">
        <v>78</v>
      </c>
    </row>
    <row r="24" spans="1:2" x14ac:dyDescent="0.2">
      <c r="A24" s="46" t="s">
        <v>198</v>
      </c>
    </row>
    <row r="25" spans="1:2" x14ac:dyDescent="0.2">
      <c r="A25" s="65" t="s">
        <v>200</v>
      </c>
      <c r="B25" s="66">
        <v>19700</v>
      </c>
    </row>
    <row r="26" spans="1:2" x14ac:dyDescent="0.2">
      <c r="A26" s="65" t="s">
        <v>201</v>
      </c>
      <c r="B26" s="67">
        <f>B12</f>
        <v>1600</v>
      </c>
    </row>
    <row r="27" spans="1:2" x14ac:dyDescent="0.2">
      <c r="A27" s="65" t="s">
        <v>202</v>
      </c>
      <c r="B27">
        <f>-(1000)</f>
        <v>-1000</v>
      </c>
    </row>
    <row r="28" spans="1:2" x14ac:dyDescent="0.2">
      <c r="B28" s="66">
        <f>SUM(B25:B27)</f>
        <v>20300</v>
      </c>
    </row>
    <row r="30" spans="1:2" x14ac:dyDescent="0.2">
      <c r="A30" t="s">
        <v>79</v>
      </c>
    </row>
  </sheetData>
  <mergeCells count="1"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abSelected="1" zoomScale="125" zoomScaleNormal="85" workbookViewId="0">
      <selection activeCell="I9" sqref="I9"/>
    </sheetView>
  </sheetViews>
  <sheetFormatPr baseColWidth="10" defaultColWidth="9.33203125" defaultRowHeight="16" x14ac:dyDescent="0.2"/>
  <cols>
    <col min="1" max="1" width="27.33203125" style="2" bestFit="1" customWidth="1"/>
    <col min="2" max="2" width="9.6640625" style="2" bestFit="1" customWidth="1"/>
    <col min="3" max="3" width="6" style="2" bestFit="1" customWidth="1"/>
    <col min="4" max="4" width="32.33203125" style="2" bestFit="1" customWidth="1"/>
    <col min="5" max="5" width="8.5" style="2" bestFit="1" customWidth="1"/>
    <col min="6" max="6" width="10.6640625" style="2" customWidth="1"/>
    <col min="7" max="16384" width="9.33203125" style="2"/>
  </cols>
  <sheetData>
    <row r="1" spans="1:8" x14ac:dyDescent="0.2">
      <c r="A1" s="1" t="s">
        <v>80</v>
      </c>
      <c r="B1" s="1" t="s">
        <v>83</v>
      </c>
    </row>
    <row r="2" spans="1:8" x14ac:dyDescent="0.2">
      <c r="A2" s="1" t="s">
        <v>82</v>
      </c>
      <c r="B2" s="1" t="s">
        <v>84</v>
      </c>
    </row>
    <row r="3" spans="1:8" x14ac:dyDescent="0.2">
      <c r="A3" s="1" t="s">
        <v>124</v>
      </c>
      <c r="B3" s="1" t="s">
        <v>120</v>
      </c>
    </row>
    <row r="5" spans="1:8" s="35" customFormat="1" ht="14" x14ac:dyDescent="0.15">
      <c r="A5" s="55" t="s">
        <v>85</v>
      </c>
      <c r="B5" s="56"/>
    </row>
    <row r="6" spans="1:8" s="35" customFormat="1" ht="14" x14ac:dyDescent="0.15">
      <c r="A6" s="36" t="s">
        <v>203</v>
      </c>
      <c r="B6" s="36">
        <f>86000</f>
        <v>86000</v>
      </c>
      <c r="C6" s="36" t="s">
        <v>52</v>
      </c>
      <c r="D6" s="37"/>
      <c r="E6" s="36"/>
      <c r="F6" s="36"/>
      <c r="G6" s="36"/>
      <c r="H6" s="36"/>
    </row>
    <row r="7" spans="1:8" s="35" customFormat="1" ht="14" x14ac:dyDescent="0.15">
      <c r="A7" s="36" t="s">
        <v>204</v>
      </c>
      <c r="B7" s="36">
        <f>-2500</f>
        <v>-2500</v>
      </c>
      <c r="C7" s="36" t="s">
        <v>52</v>
      </c>
      <c r="D7" s="55" t="s">
        <v>86</v>
      </c>
      <c r="E7" s="56"/>
      <c r="F7" s="36"/>
      <c r="G7" s="36"/>
    </row>
    <row r="8" spans="1:8" s="35" customFormat="1" ht="14" x14ac:dyDescent="0.15">
      <c r="A8" s="36" t="s">
        <v>216</v>
      </c>
      <c r="B8" s="36">
        <f>-(1000)</f>
        <v>-1000</v>
      </c>
      <c r="C8" s="36" t="s">
        <v>52</v>
      </c>
      <c r="D8" s="36"/>
      <c r="E8" s="38"/>
      <c r="F8" s="44"/>
      <c r="G8" s="36"/>
    </row>
    <row r="9" spans="1:8" s="35" customFormat="1" ht="14" x14ac:dyDescent="0.15">
      <c r="A9" s="36" t="s">
        <v>195</v>
      </c>
      <c r="B9" s="36">
        <f>-3500</f>
        <v>-3500</v>
      </c>
      <c r="C9" s="36" t="s">
        <v>52</v>
      </c>
      <c r="D9" s="36" t="s">
        <v>0</v>
      </c>
      <c r="E9" s="39">
        <f>8600</f>
        <v>8600</v>
      </c>
      <c r="F9" s="44"/>
      <c r="G9" s="36"/>
    </row>
    <row r="10" spans="1:8" s="35" customFormat="1" ht="14" x14ac:dyDescent="0.15">
      <c r="A10" s="36" t="s">
        <v>214</v>
      </c>
      <c r="B10" s="36">
        <f>-59000</f>
        <v>-59000</v>
      </c>
      <c r="C10" s="36" t="s">
        <v>52</v>
      </c>
      <c r="D10" s="37"/>
      <c r="E10" s="36"/>
      <c r="F10" s="44"/>
      <c r="G10" s="36"/>
    </row>
    <row r="11" spans="1:8" s="35" customFormat="1" ht="15" thickBot="1" x14ac:dyDescent="0.2">
      <c r="A11" s="40" t="s">
        <v>1</v>
      </c>
      <c r="B11" s="41">
        <f>SUM(B6:B10)</f>
        <v>20000</v>
      </c>
      <c r="C11" s="36" t="s">
        <v>52</v>
      </c>
      <c r="F11" s="45"/>
      <c r="G11" s="36"/>
    </row>
    <row r="12" spans="1:8" s="35" customFormat="1" ht="15" thickTop="1" x14ac:dyDescent="0.15">
      <c r="A12" s="36"/>
      <c r="B12" s="36"/>
      <c r="C12" s="36"/>
      <c r="D12" s="36" t="s">
        <v>2</v>
      </c>
      <c r="E12" s="39">
        <f>-6000</f>
        <v>-6000</v>
      </c>
      <c r="F12" s="44"/>
      <c r="G12" s="36"/>
    </row>
    <row r="13" spans="1:8" s="35" customFormat="1" ht="14" x14ac:dyDescent="0.15">
      <c r="A13" s="55" t="s">
        <v>87</v>
      </c>
      <c r="B13" s="56"/>
      <c r="C13" s="36"/>
      <c r="D13" s="36"/>
      <c r="E13" s="36"/>
      <c r="F13" s="44"/>
      <c r="G13" s="36"/>
    </row>
    <row r="14" spans="1:8" s="35" customFormat="1" ht="14" x14ac:dyDescent="0.15">
      <c r="A14" s="36" t="s">
        <v>211</v>
      </c>
      <c r="B14" s="36">
        <f>5500</f>
        <v>5500</v>
      </c>
      <c r="C14" s="36" t="s">
        <v>52</v>
      </c>
      <c r="D14" s="36"/>
      <c r="E14" s="36"/>
      <c r="F14" s="44"/>
      <c r="G14" s="36"/>
    </row>
    <row r="15" spans="1:8" s="35" customFormat="1" ht="14" x14ac:dyDescent="0.15">
      <c r="A15" s="36" t="s">
        <v>219</v>
      </c>
      <c r="B15" s="36">
        <f>B16-B14</f>
        <v>9000</v>
      </c>
      <c r="C15" s="36" t="s">
        <v>52</v>
      </c>
      <c r="D15" s="36"/>
      <c r="E15" s="36"/>
      <c r="F15" s="44"/>
      <c r="G15" s="36"/>
    </row>
    <row r="16" spans="1:8" s="35" customFormat="1" ht="14" x14ac:dyDescent="0.15">
      <c r="A16" s="36" t="s">
        <v>212</v>
      </c>
      <c r="B16" s="39">
        <f>14500</f>
        <v>14500</v>
      </c>
      <c r="C16" s="36" t="s">
        <v>52</v>
      </c>
      <c r="D16" s="36" t="s">
        <v>3</v>
      </c>
      <c r="E16" s="39">
        <f>9000</f>
        <v>9000</v>
      </c>
      <c r="F16" s="44"/>
      <c r="G16" s="36"/>
    </row>
    <row r="17" spans="1:7" s="35" customFormat="1" ht="14" x14ac:dyDescent="0.15">
      <c r="A17" s="36" t="s">
        <v>210</v>
      </c>
      <c r="B17" s="36">
        <v>47200</v>
      </c>
      <c r="C17" s="36" t="s">
        <v>52</v>
      </c>
      <c r="D17" s="36"/>
      <c r="E17" s="36"/>
      <c r="F17" s="44"/>
      <c r="G17" s="36"/>
    </row>
    <row r="18" spans="1:7" s="35" customFormat="1" ht="14" x14ac:dyDescent="0.15">
      <c r="A18" s="36" t="s">
        <v>218</v>
      </c>
      <c r="B18" s="36">
        <f>B11</f>
        <v>20000</v>
      </c>
      <c r="C18" s="36" t="s">
        <v>58</v>
      </c>
      <c r="D18" s="36" t="s">
        <v>4</v>
      </c>
      <c r="E18" s="36">
        <f>E9+E12+E16</f>
        <v>11600</v>
      </c>
      <c r="F18" s="44"/>
      <c r="G18" s="36"/>
    </row>
    <row r="19" spans="1:7" s="35" customFormat="1" ht="14" x14ac:dyDescent="0.15">
      <c r="A19" s="36" t="s">
        <v>217</v>
      </c>
      <c r="B19" s="36">
        <f>-5000</f>
        <v>-5000</v>
      </c>
      <c r="C19" s="36" t="s">
        <v>52</v>
      </c>
      <c r="D19" s="36" t="s">
        <v>5</v>
      </c>
      <c r="E19" s="36">
        <f>E20-E18</f>
        <v>10500</v>
      </c>
      <c r="F19" s="44"/>
      <c r="G19" s="36"/>
    </row>
    <row r="20" spans="1:7" s="35" customFormat="1" ht="15" thickBot="1" x14ac:dyDescent="0.2">
      <c r="A20" s="36" t="s">
        <v>215</v>
      </c>
      <c r="B20" s="39">
        <f>SUM(B17:B19)</f>
        <v>62200</v>
      </c>
      <c r="C20" s="36"/>
      <c r="D20" s="36" t="s">
        <v>6</v>
      </c>
      <c r="E20" s="42">
        <f>B26</f>
        <v>22100</v>
      </c>
      <c r="F20" s="44"/>
      <c r="G20" s="36"/>
    </row>
    <row r="21" spans="1:7" s="35" customFormat="1" thickTop="1" thickBot="1" x14ac:dyDescent="0.2">
      <c r="A21" s="43" t="s">
        <v>7</v>
      </c>
      <c r="B21" s="41">
        <f>+B16+B20</f>
        <v>76700</v>
      </c>
      <c r="C21" s="36"/>
      <c r="D21" s="36"/>
      <c r="E21" s="36"/>
      <c r="F21" s="44"/>
      <c r="G21" s="36"/>
    </row>
    <row r="22" spans="1:7" s="35" customFormat="1" ht="15" thickTop="1" x14ac:dyDescent="0.15">
      <c r="A22" s="36"/>
      <c r="B22" s="36"/>
      <c r="C22" s="36"/>
      <c r="D22" s="36"/>
      <c r="E22" s="36"/>
      <c r="F22" s="36"/>
      <c r="G22" s="36"/>
    </row>
    <row r="23" spans="1:7" s="35" customFormat="1" ht="14" x14ac:dyDescent="0.15"/>
    <row r="24" spans="1:7" s="35" customFormat="1" ht="14" x14ac:dyDescent="0.15">
      <c r="A24" s="55" t="s">
        <v>88</v>
      </c>
      <c r="B24" s="56"/>
    </row>
    <row r="25" spans="1:7" s="35" customFormat="1" ht="14" x14ac:dyDescent="0.15">
      <c r="A25" s="36" t="s">
        <v>8</v>
      </c>
      <c r="B25" s="36"/>
    </row>
    <row r="26" spans="1:7" s="35" customFormat="1" ht="14" x14ac:dyDescent="0.15">
      <c r="A26" s="36" t="s">
        <v>205</v>
      </c>
      <c r="B26" s="36">
        <f>22100</f>
        <v>22100</v>
      </c>
      <c r="C26" s="35" t="s">
        <v>52</v>
      </c>
    </row>
    <row r="27" spans="1:7" s="35" customFormat="1" ht="14" x14ac:dyDescent="0.15">
      <c r="A27" s="36" t="s">
        <v>143</v>
      </c>
      <c r="B27" s="36">
        <f>43000</f>
        <v>43000</v>
      </c>
      <c r="C27" s="35" t="s">
        <v>52</v>
      </c>
    </row>
    <row r="28" spans="1:7" s="35" customFormat="1" ht="14" x14ac:dyDescent="0.15">
      <c r="A28" s="36" t="s">
        <v>206</v>
      </c>
      <c r="B28" s="36">
        <f>3500</f>
        <v>3500</v>
      </c>
      <c r="C28" s="35" t="s">
        <v>52</v>
      </c>
    </row>
    <row r="29" spans="1:7" s="35" customFormat="1" ht="14" x14ac:dyDescent="0.15">
      <c r="A29" s="36" t="s">
        <v>208</v>
      </c>
      <c r="B29" s="36">
        <f>2100</f>
        <v>2100</v>
      </c>
      <c r="C29" s="35" t="s">
        <v>52</v>
      </c>
    </row>
    <row r="30" spans="1:7" s="35" customFormat="1" ht="14" x14ac:dyDescent="0.15">
      <c r="A30" s="36" t="s">
        <v>209</v>
      </c>
      <c r="B30" s="36">
        <f>21000</f>
        <v>21000</v>
      </c>
      <c r="C30" s="35" t="s">
        <v>52</v>
      </c>
    </row>
    <row r="31" spans="1:7" s="35" customFormat="1" ht="14" x14ac:dyDescent="0.15">
      <c r="A31" s="36"/>
      <c r="B31" s="36"/>
    </row>
    <row r="32" spans="1:7" s="35" customFormat="1" ht="15" thickBot="1" x14ac:dyDescent="0.2">
      <c r="A32" s="36" t="s">
        <v>9</v>
      </c>
      <c r="B32" s="41">
        <f>SUM(B26:B31)</f>
        <v>91700</v>
      </c>
      <c r="C32" s="35" t="s">
        <v>52</v>
      </c>
    </row>
    <row r="33" spans="1:3" ht="17" thickTop="1" x14ac:dyDescent="0.2">
      <c r="A33" s="3"/>
      <c r="B33" s="3"/>
    </row>
    <row r="34" spans="1:3" x14ac:dyDescent="0.2">
      <c r="A34" s="3" t="s">
        <v>10</v>
      </c>
      <c r="B34" s="3"/>
    </row>
    <row r="35" spans="1:3" x14ac:dyDescent="0.2">
      <c r="A35" s="3" t="s">
        <v>207</v>
      </c>
      <c r="B35" s="3">
        <f>15000</f>
        <v>15000</v>
      </c>
      <c r="C35" s="2" t="s">
        <v>52</v>
      </c>
    </row>
    <row r="36" spans="1:3" x14ac:dyDescent="0.2">
      <c r="A36" s="3"/>
      <c r="B36" s="3"/>
    </row>
    <row r="37" spans="1:3" x14ac:dyDescent="0.2">
      <c r="A37" s="3" t="s">
        <v>11</v>
      </c>
      <c r="B37" s="4">
        <f>SUM(B35:B36)</f>
        <v>15000</v>
      </c>
      <c r="C37" s="2" t="s">
        <v>52</v>
      </c>
    </row>
    <row r="38" spans="1:3" x14ac:dyDescent="0.2">
      <c r="A38" s="3"/>
      <c r="B38" s="3"/>
    </row>
    <row r="39" spans="1:3" x14ac:dyDescent="0.2">
      <c r="A39" s="3" t="s">
        <v>213</v>
      </c>
      <c r="B39" s="3">
        <f>14500</f>
        <v>14500</v>
      </c>
    </row>
    <row r="40" spans="1:3" x14ac:dyDescent="0.2">
      <c r="A40" s="3" t="s">
        <v>28</v>
      </c>
      <c r="B40" s="3">
        <f>B20</f>
        <v>62200</v>
      </c>
    </row>
    <row r="41" spans="1:3" x14ac:dyDescent="0.2">
      <c r="A41" s="3" t="s">
        <v>12</v>
      </c>
      <c r="B41" s="4">
        <f>SUM(B39:B40)</f>
        <v>76700</v>
      </c>
    </row>
    <row r="42" spans="1:3" ht="17" thickBot="1" x14ac:dyDescent="0.25">
      <c r="A42" s="3" t="s">
        <v>13</v>
      </c>
      <c r="B42" s="5">
        <f>+B37+B41</f>
        <v>91700</v>
      </c>
    </row>
    <row r="43" spans="1:3" ht="17" thickTop="1" x14ac:dyDescent="0.2"/>
  </sheetData>
  <mergeCells count="4">
    <mergeCell ref="A5:B5"/>
    <mergeCell ref="D7:E7"/>
    <mergeCell ref="A13:B13"/>
    <mergeCell ref="A24:B24"/>
  </mergeCells>
  <pageMargins left="0.36" right="0.34" top="0.76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E-2-26B</vt:lpstr>
      <vt:lpstr>P 2-39B</vt:lpstr>
      <vt:lpstr>P-2-38B</vt:lpstr>
      <vt:lpstr>P 2-41B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2011-02-19T12:33:57Z</cp:lastPrinted>
  <dcterms:created xsi:type="dcterms:W3CDTF">2011-02-18T21:21:42Z</dcterms:created>
  <dcterms:modified xsi:type="dcterms:W3CDTF">2024-10-07T23:40:27Z</dcterms:modified>
</cp:coreProperties>
</file>