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Dæmatími/"/>
    </mc:Choice>
  </mc:AlternateContent>
  <xr:revisionPtr revIDLastSave="0" documentId="13_ncr:1_{E0B99FD0-E756-9244-BB25-B3067D7C2393}" xr6:coauthVersionLast="47" xr6:coauthVersionMax="47" xr10:uidLastSave="{00000000-0000-0000-0000-000000000000}"/>
  <bookViews>
    <workbookView xWindow="0" yWindow="740" windowWidth="34560" windowHeight="21600" tabRatio="878" activeTab="7" xr2:uid="{00000000-000D-0000-FFFF-FFFF00000000}"/>
  </bookViews>
  <sheets>
    <sheet name="EX 3-7A" sheetId="26" r:id="rId1"/>
    <sheet name="EX 3-5A" sheetId="24" r:id="rId2"/>
    <sheet name="EX 3-19B" sheetId="14" r:id="rId3"/>
    <sheet name="Ex 3-8A" sheetId="19" r:id="rId4"/>
    <sheet name="P 3-32 a-liður" sheetId="18" r:id="rId5"/>
    <sheet name="P 3-32 b liður " sheetId="25" r:id="rId6"/>
    <sheet name="P 3-32 c- og d-liður" sheetId="20" r:id="rId7"/>
    <sheet name="P 3-32 e- og f-liður" sheetId="21" r:id="rId8"/>
  </sheets>
  <definedNames>
    <definedName name="_xlnm._FilterDatabase" localSheetId="1" hidden="1">'EX 3-5A'!$A$1:$A$3</definedName>
    <definedName name="_xlnm._FilterDatabase" localSheetId="4" hidden="1">'P 3-32 a-liður'!$C$1:$C$3</definedName>
    <definedName name="_xlnm.Print_Area" localSheetId="7">'P 3-32 e- og f-liður'!$A$1:$K$76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1" l="1"/>
  <c r="F13" i="21"/>
  <c r="F9" i="21"/>
  <c r="E8" i="21"/>
  <c r="E19" i="21"/>
  <c r="C92" i="20"/>
  <c r="C90" i="20"/>
  <c r="C89" i="20"/>
  <c r="G92" i="20"/>
  <c r="C72" i="20"/>
  <c r="B72" i="20"/>
  <c r="B71" i="20"/>
  <c r="B70" i="20"/>
  <c r="C66" i="20"/>
  <c r="C65" i="20"/>
  <c r="C64" i="20"/>
  <c r="C63" i="20"/>
  <c r="C68" i="20" s="1"/>
  <c r="C50" i="20"/>
  <c r="C46" i="20"/>
  <c r="C45" i="20"/>
  <c r="C48" i="20" s="1"/>
  <c r="C77" i="20" s="1"/>
  <c r="C39" i="20"/>
  <c r="B39" i="20"/>
  <c r="B38" i="20"/>
  <c r="B37" i="20"/>
  <c r="C33" i="20"/>
  <c r="C35" i="20" s="1"/>
  <c r="C21" i="20"/>
  <c r="C38" i="20" s="1"/>
  <c r="C20" i="20"/>
  <c r="C37" i="20" s="1"/>
  <c r="C40" i="20" s="1"/>
  <c r="C18" i="20"/>
  <c r="C52" i="20" s="1"/>
  <c r="D16" i="20"/>
  <c r="D25" i="20" s="1"/>
  <c r="D15" i="20"/>
  <c r="C70" i="20" s="1"/>
  <c r="C37" i="25"/>
  <c r="C36" i="25"/>
  <c r="C35" i="25"/>
  <c r="K38" i="25"/>
  <c r="K34" i="25"/>
  <c r="K29" i="25"/>
  <c r="L25" i="25"/>
  <c r="K18" i="25"/>
  <c r="L14" i="25"/>
  <c r="L11" i="25"/>
  <c r="H20" i="25"/>
  <c r="H16" i="25"/>
  <c r="H11" i="25"/>
  <c r="C28" i="25"/>
  <c r="C24" i="25"/>
  <c r="C20" i="25"/>
  <c r="C14" i="25"/>
  <c r="D27" i="25"/>
  <c r="E27" i="25"/>
  <c r="K37" i="25"/>
  <c r="E23" i="25"/>
  <c r="D23" i="25"/>
  <c r="K28" i="25"/>
  <c r="K33" i="25"/>
  <c r="H19" i="25" s="1"/>
  <c r="I19" i="25"/>
  <c r="M24" i="25"/>
  <c r="L24" i="25"/>
  <c r="G15" i="25"/>
  <c r="D13" i="25"/>
  <c r="E13" i="25"/>
  <c r="K17" i="25"/>
  <c r="M23" i="25"/>
  <c r="L23" i="25"/>
  <c r="C19" i="25"/>
  <c r="D18" i="25"/>
  <c r="D12" i="25"/>
  <c r="K32" i="25"/>
  <c r="L22" i="25"/>
  <c r="L21" i="25"/>
  <c r="C18" i="25"/>
  <c r="G10" i="25"/>
  <c r="D11" i="25" s="1"/>
  <c r="H15" i="25"/>
  <c r="C27" i="25"/>
  <c r="H10" i="25" s="1"/>
  <c r="C23" i="25"/>
  <c r="D10" i="25" s="1"/>
  <c r="L10" i="25"/>
  <c r="I16" i="25"/>
  <c r="J18" i="25" s="1"/>
  <c r="I20" i="25" s="1"/>
  <c r="M25" i="25"/>
  <c r="J29" i="25" s="1"/>
  <c r="B14" i="25"/>
  <c r="B20" i="25" s="1"/>
  <c r="B24" i="25" s="1"/>
  <c r="B28" i="25" s="1"/>
  <c r="E52" i="18"/>
  <c r="D51" i="18"/>
  <c r="J45" i="18"/>
  <c r="I45" i="18"/>
  <c r="H45" i="18"/>
  <c r="E49" i="18"/>
  <c r="D48" i="18"/>
  <c r="K42" i="18"/>
  <c r="N42" i="18"/>
  <c r="M42" i="18"/>
  <c r="J42" i="18"/>
  <c r="H42" i="18"/>
  <c r="E46" i="18"/>
  <c r="D45" i="18"/>
  <c r="E43" i="18"/>
  <c r="D42" i="18"/>
  <c r="L38" i="18"/>
  <c r="K38" i="18"/>
  <c r="I38" i="18"/>
  <c r="H38" i="18"/>
  <c r="E40" i="18"/>
  <c r="D39" i="18"/>
  <c r="E37" i="18"/>
  <c r="D36" i="18"/>
  <c r="E34" i="18"/>
  <c r="D33" i="18"/>
  <c r="E31" i="18"/>
  <c r="D30" i="18"/>
  <c r="E28" i="18"/>
  <c r="D27" i="18"/>
  <c r="D24" i="18"/>
  <c r="E25" i="18" s="1"/>
  <c r="D21" i="18"/>
  <c r="D18" i="18"/>
  <c r="E19" i="18" s="1"/>
  <c r="D15" i="18"/>
  <c r="E16" i="18" s="1"/>
  <c r="E13" i="18"/>
  <c r="D9" i="18"/>
  <c r="E10" i="18" s="1"/>
  <c r="Q15" i="19"/>
  <c r="O15" i="19"/>
  <c r="K25" i="19"/>
  <c r="B28" i="19"/>
  <c r="B24" i="19"/>
  <c r="K11" i="19"/>
  <c r="B14" i="19"/>
  <c r="K21" i="19"/>
  <c r="B23" i="19"/>
  <c r="C10" i="19"/>
  <c r="B27" i="19"/>
  <c r="K10" i="19"/>
  <c r="J18" i="14"/>
  <c r="J17" i="14"/>
  <c r="J16" i="14"/>
  <c r="C22" i="14"/>
  <c r="C21" i="14"/>
  <c r="C20" i="14"/>
  <c r="D19" i="14"/>
  <c r="J15" i="14"/>
  <c r="D16" i="14"/>
  <c r="D15" i="14"/>
  <c r="D14" i="14"/>
  <c r="C13" i="14"/>
  <c r="C12" i="14"/>
  <c r="C11" i="14"/>
  <c r="C10" i="14"/>
  <c r="C71" i="20" l="1"/>
  <c r="C74" i="20" s="1"/>
  <c r="C25" i="20"/>
  <c r="J38" i="25"/>
  <c r="J34" i="25" s="1"/>
  <c r="D56" i="18"/>
  <c r="E22" i="18"/>
  <c r="E56" i="18"/>
  <c r="D24" i="14" l="1"/>
  <c r="C24" i="14"/>
  <c r="F19" i="21" l="1"/>
  <c r="F73" i="21" l="1"/>
  <c r="E73" i="21"/>
  <c r="C42" i="20"/>
  <c r="C51" i="20" s="1"/>
  <c r="C53" i="20" s="1"/>
  <c r="C55" i="20" l="1"/>
  <c r="C78" i="20"/>
  <c r="C79" i="20" s="1"/>
  <c r="C81" i="20" s="1"/>
</calcChain>
</file>

<file path=xl/sharedStrings.xml><?xml version="1.0" encoding="utf-8"?>
<sst xmlns="http://schemas.openxmlformats.org/spreadsheetml/2006/main" count="604" uniqueCount="242">
  <si>
    <t>Totals</t>
  </si>
  <si>
    <t>Salaries Expense</t>
  </si>
  <si>
    <t>Rent Expense</t>
  </si>
  <si>
    <t>Service Revenue</t>
  </si>
  <si>
    <t>Dividends</t>
  </si>
  <si>
    <t>Retained Earnings</t>
  </si>
  <si>
    <t>Common Stock</t>
  </si>
  <si>
    <t>Unearned Revenue</t>
  </si>
  <si>
    <t>Accounts Payable</t>
  </si>
  <si>
    <t>Accounts Receivable</t>
  </si>
  <si>
    <t>Cash</t>
  </si>
  <si>
    <t>kredit</t>
  </si>
  <si>
    <t>debet</t>
  </si>
  <si>
    <t>Bókhaldsreikningar</t>
  </si>
  <si>
    <t>Prófjöfnuður</t>
  </si>
  <si>
    <t>Samtals</t>
  </si>
  <si>
    <t>a.</t>
  </si>
  <si>
    <t>Date</t>
  </si>
  <si>
    <t>Account Titles</t>
  </si>
  <si>
    <t>Debit</t>
  </si>
  <si>
    <t>Credit</t>
  </si>
  <si>
    <t>Prepaid Rent</t>
  </si>
  <si>
    <t>Supplies</t>
  </si>
  <si>
    <t>Salaries Payable</t>
  </si>
  <si>
    <t>b.</t>
  </si>
  <si>
    <t>Supplies Expense</t>
  </si>
  <si>
    <t>Trial Balance</t>
  </si>
  <si>
    <t>Financial Statements</t>
  </si>
  <si>
    <t>Assets</t>
  </si>
  <si>
    <t>Liabilities</t>
  </si>
  <si>
    <t>Stockholders’ Equity</t>
  </si>
  <si>
    <t>Closing Entries</t>
  </si>
  <si>
    <t>=</t>
  </si>
  <si>
    <t>+</t>
  </si>
  <si>
    <t>Post-Closing Trial Balance</t>
  </si>
  <si>
    <t xml:space="preserve">Bal. </t>
  </si>
  <si>
    <t>Event</t>
  </si>
  <si>
    <t>Dagbók</t>
  </si>
  <si>
    <t>T-reikningar í aðalbók</t>
  </si>
  <si>
    <r>
      <t xml:space="preserve">c.  Prófjöfnuður </t>
    </r>
    <r>
      <rPr>
        <sz val="12"/>
        <color rgb="FFFF0000"/>
        <rFont val="Arial"/>
        <family val="2"/>
      </rPr>
      <t>(samkvæmt stöðu T-reikninga í aðalbók)</t>
    </r>
  </si>
  <si>
    <r>
      <t xml:space="preserve">Statement of Changes in Stockholders’ Equity </t>
    </r>
    <r>
      <rPr>
        <sz val="11"/>
        <color rgb="FFFF0000"/>
        <rFont val="Arial"/>
        <family val="2"/>
      </rPr>
      <t>(Yfirlit um E.fé)</t>
    </r>
  </si>
  <si>
    <r>
      <t xml:space="preserve">Balance Sheet  </t>
    </r>
    <r>
      <rPr>
        <sz val="11"/>
        <color rgb="FFFF0000"/>
        <rFont val="Arial"/>
        <family val="2"/>
      </rPr>
      <t>(EHR)</t>
    </r>
  </si>
  <si>
    <r>
      <t xml:space="preserve">Income Statement </t>
    </r>
    <r>
      <rPr>
        <sz val="11"/>
        <color rgb="FFFF0000"/>
        <rFont val="Arial"/>
        <family val="2"/>
      </rPr>
      <t>(RR)</t>
    </r>
  </si>
  <si>
    <r>
      <t>Statement of Cash Flows</t>
    </r>
    <r>
      <rPr>
        <sz val="11"/>
        <color rgb="FFFF0000"/>
        <rFont val="Arial"/>
        <family val="2"/>
      </rPr>
      <t xml:space="preserve"> (Sjóðstreymi)</t>
    </r>
  </si>
  <si>
    <t>d.  Semja reikningsskil</t>
  </si>
  <si>
    <r>
      <t>e.  Loka RR og Arði til hluthafa (</t>
    </r>
    <r>
      <rPr>
        <b/>
        <i/>
        <sz val="12"/>
        <color rgb="FFFF0000"/>
        <rFont val="Arial"/>
        <family val="2"/>
      </rPr>
      <t>dividends</t>
    </r>
    <r>
      <rPr>
        <b/>
        <sz val="12"/>
        <color rgb="FFFF0000"/>
        <rFont val="Arial"/>
        <family val="2"/>
      </rPr>
      <t>) með lokafærslum í dagbók.</t>
    </r>
  </si>
  <si>
    <t>Skrá lokafærslur á T-reikninga í aðalbók</t>
  </si>
  <si>
    <r>
      <t xml:space="preserve">f.  Prófjöfnuður </t>
    </r>
    <r>
      <rPr>
        <sz val="12"/>
        <color rgb="FFFF0000"/>
        <rFont val="Arial"/>
        <family val="2"/>
      </rPr>
      <t>(samkvæmt síðustu stöðu T-reikninga í aðalbók)</t>
    </r>
  </si>
  <si>
    <t>Account Debeted</t>
  </si>
  <si>
    <t>Account Credited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</si>
  <si>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</si>
  <si>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</si>
  <si>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</si>
  <si>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</si>
  <si>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</si>
  <si>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</si>
  <si>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</si>
  <si>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</si>
  <si>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</si>
  <si>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</si>
  <si>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</si>
  <si>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</si>
  <si>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</si>
  <si>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Chef Training Company</t>
  </si>
  <si>
    <t>Wages Company</t>
  </si>
  <si>
    <t>Exercise  3-8A  bls. 177</t>
  </si>
  <si>
    <t xml:space="preserve">Fred CO </t>
  </si>
  <si>
    <t>Exercise 3-5A bls 175</t>
  </si>
  <si>
    <t>10.útgáfa</t>
  </si>
  <si>
    <t>Exercise 3-19B bls 195</t>
  </si>
  <si>
    <t>T-Accounts for Closing Entries, Year 1</t>
  </si>
  <si>
    <t>December 31, Year 1</t>
  </si>
  <si>
    <t>For the Year Ended December 31, Year 1</t>
  </si>
  <si>
    <t>As of December 31, Year 1</t>
  </si>
  <si>
    <t>Efnahagsreikningur</t>
  </si>
  <si>
    <t>Rekstrarreikningur</t>
  </si>
  <si>
    <t>Eignir</t>
  </si>
  <si>
    <t>Skuldir</t>
  </si>
  <si>
    <t>Eigið fé</t>
  </si>
  <si>
    <t>Tekjur</t>
  </si>
  <si>
    <t xml:space="preserve">Gjöld </t>
  </si>
  <si>
    <t>Arður</t>
  </si>
  <si>
    <t>Hækka</t>
  </si>
  <si>
    <t>Lækka</t>
  </si>
  <si>
    <t>Kredit</t>
  </si>
  <si>
    <t>Exercise 3-7A bls 176</t>
  </si>
  <si>
    <t>Banki</t>
  </si>
  <si>
    <t>Debet</t>
  </si>
  <si>
    <t>Viðskiptakröfur</t>
  </si>
  <si>
    <t>Birgðir</t>
  </si>
  <si>
    <t>Viðskiptaskuldir</t>
  </si>
  <si>
    <t>Ógr. laun</t>
  </si>
  <si>
    <t>Hlutafé</t>
  </si>
  <si>
    <t>Annar rekstrarkostnaður</t>
  </si>
  <si>
    <t>-</t>
  </si>
  <si>
    <t xml:space="preserve">Merktu við T-reikningana hér fyrir neðan hvort þeir hækki (+) eða lækki (-) í debet og/eða kredit  </t>
  </si>
  <si>
    <t>Exercise 3-7A bls 180</t>
  </si>
  <si>
    <t>11. útgáfa</t>
  </si>
  <si>
    <t>Þjónustutekjur</t>
  </si>
  <si>
    <t>Exercise 3-5A bls 179</t>
  </si>
  <si>
    <t>11.útgáfa</t>
  </si>
  <si>
    <t>Exercise 3-19B bls 199</t>
  </si>
  <si>
    <t>Exercise  3-8A  bls. 181</t>
  </si>
  <si>
    <t>Smith Training Company  General Journal, Year 1</t>
  </si>
  <si>
    <t xml:space="preserve">Smith training Company </t>
  </si>
  <si>
    <t>Smith Training Company</t>
  </si>
  <si>
    <t>Exercise 3-7A bls 188</t>
  </si>
  <si>
    <t>2024 Release</t>
  </si>
  <si>
    <t>Exercise 3-7A bls 187</t>
  </si>
  <si>
    <t>Exercise  3-8A  bls. 188</t>
  </si>
  <si>
    <t>Exercise 3-19B bls 207</t>
  </si>
  <si>
    <t>Problem 3-32A  bls. 190</t>
  </si>
  <si>
    <t>Problem 3-32A  bls. 186</t>
  </si>
  <si>
    <t>10. útgáfa</t>
  </si>
  <si>
    <t>Problem 3-32A  bls. 198</t>
  </si>
  <si>
    <t xml:space="preserve">Accounts Payable </t>
  </si>
  <si>
    <t>Operation Expense</t>
  </si>
  <si>
    <t>Salaries expense</t>
  </si>
  <si>
    <t>Salary Payable</t>
  </si>
  <si>
    <t>Supplies expense</t>
  </si>
  <si>
    <t>Accounts Recievable</t>
  </si>
  <si>
    <t>Dividend</t>
  </si>
  <si>
    <t>r</t>
  </si>
  <si>
    <t>Unearned revenue</t>
  </si>
  <si>
    <t xml:space="preserve">Handbært fé </t>
  </si>
  <si>
    <t xml:space="preserve">Ógreidd laun </t>
  </si>
  <si>
    <t>Rekstrarkostnað</t>
  </si>
  <si>
    <t>Handbærtfé</t>
  </si>
  <si>
    <t>FFg. Innheimtar tekjur</t>
  </si>
  <si>
    <t>FF.g innheimtar tekjur</t>
  </si>
  <si>
    <t>Launakostnað</t>
  </si>
  <si>
    <t>Ógreidd laun</t>
  </si>
  <si>
    <t>birgðanotkun</t>
  </si>
  <si>
    <t xml:space="preserve">Gr. Arð </t>
  </si>
  <si>
    <t>FF. Tryggingar</t>
  </si>
  <si>
    <t>Rekstravörubirgðir</t>
  </si>
  <si>
    <t>Land</t>
  </si>
  <si>
    <t>Viðskiptaskuld</t>
  </si>
  <si>
    <t>FF. Innheimtar tekjur</t>
  </si>
  <si>
    <t xml:space="preserve">Almennt Hlutafé </t>
  </si>
  <si>
    <t xml:space="preserve">Óraðstafað eigið fé 1.1 </t>
  </si>
  <si>
    <t xml:space="preserve">1. </t>
  </si>
  <si>
    <t xml:space="preserve">ORE 1. 1 </t>
  </si>
  <si>
    <t>ÓRE 31.12</t>
  </si>
  <si>
    <t>Hagnaður ársins</t>
  </si>
  <si>
    <t>Auglýsingakostnað</t>
  </si>
  <si>
    <t>Leigukostnað</t>
  </si>
  <si>
    <t>Asset</t>
  </si>
  <si>
    <t>SE</t>
  </si>
  <si>
    <t>Issued common stock</t>
  </si>
  <si>
    <t>Prepaid Office Space</t>
  </si>
  <si>
    <t>Rent</t>
  </si>
  <si>
    <t>Purchase Supplies on Account</t>
  </si>
  <si>
    <t>Account payable</t>
  </si>
  <si>
    <t>Prepaid Service</t>
  </si>
  <si>
    <t>Paid A/P from 14.apr</t>
  </si>
  <si>
    <t>Billed Customer</t>
  </si>
  <si>
    <t>Account Recievable</t>
  </si>
  <si>
    <t>Completed a job</t>
  </si>
  <si>
    <t>Paid Employees</t>
  </si>
  <si>
    <t>Salary payable</t>
  </si>
  <si>
    <t>Recive from A/R</t>
  </si>
  <si>
    <t>Dividend to Stockholder</t>
  </si>
  <si>
    <t>Adjust Records for 30.june</t>
  </si>
  <si>
    <t>FF. Innnheimtar tekjur</t>
  </si>
  <si>
    <t>Upphæð fyrir ár</t>
  </si>
  <si>
    <t>á mánuði</t>
  </si>
  <si>
    <t>hluti af ári</t>
  </si>
  <si>
    <t>eftirstöðvar</t>
  </si>
  <si>
    <t>frá 30.juni.24</t>
  </si>
  <si>
    <t>til 30.juni.25</t>
  </si>
  <si>
    <t>gjaldfært 24'</t>
  </si>
  <si>
    <t>Recorded Accured Salaries</t>
  </si>
  <si>
    <t>Salary Expense</t>
  </si>
  <si>
    <t>31.des</t>
  </si>
  <si>
    <t>Recorded Rent expense for 24'</t>
  </si>
  <si>
    <t>FF. Húsaleiga</t>
  </si>
  <si>
    <t xml:space="preserve">Heildarupphæð </t>
  </si>
  <si>
    <t>x ár</t>
  </si>
  <si>
    <t xml:space="preserve">á ári </t>
  </si>
  <si>
    <t xml:space="preserve">á mánuði </t>
  </si>
  <si>
    <t xml:space="preserve">hluti af ári </t>
  </si>
  <si>
    <t xml:space="preserve">gjaldfært 24' </t>
  </si>
  <si>
    <t xml:space="preserve">Rent expense </t>
  </si>
  <si>
    <t>Counted Supplies</t>
  </si>
  <si>
    <t>rekstrarbirgðir</t>
  </si>
  <si>
    <t>Upphaf árs</t>
  </si>
  <si>
    <t>enda árs</t>
  </si>
  <si>
    <t>Birgðanotkun</t>
  </si>
  <si>
    <t xml:space="preserve">Supplies expense </t>
  </si>
  <si>
    <t>Bal.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</si>
  <si>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</si>
  <si>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</si>
  <si>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</si>
  <si>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</si>
  <si>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</si>
  <si>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</si>
  <si>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</si>
  <si>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</si>
  <si>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</si>
  <si>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</si>
  <si>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</si>
  <si>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</si>
  <si>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</si>
  <si>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</si>
  <si>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 xml:space="preserve">Total Assets = </t>
  </si>
  <si>
    <t xml:space="preserve">Total L </t>
  </si>
  <si>
    <t>Total SE</t>
  </si>
  <si>
    <t xml:space="preserve">L + SE </t>
  </si>
  <si>
    <t>A/R</t>
  </si>
  <si>
    <t>A/P</t>
  </si>
  <si>
    <t>Unearned Rev</t>
  </si>
  <si>
    <t>Service Rev</t>
  </si>
  <si>
    <t>Rent exp</t>
  </si>
  <si>
    <t>Salaries exp.</t>
  </si>
  <si>
    <t>Supplies exp.</t>
  </si>
  <si>
    <t xml:space="preserve">Service Rev. </t>
  </si>
  <si>
    <t xml:space="preserve">net income </t>
  </si>
  <si>
    <t xml:space="preserve">Common Stock 1.1 </t>
  </si>
  <si>
    <t>Stock Issued 24'</t>
  </si>
  <si>
    <t xml:space="preserve">Common Stock 31.12 </t>
  </si>
  <si>
    <t xml:space="preserve">Retained Earnings (ÓRE) 1.1 </t>
  </si>
  <si>
    <t>Net Income +</t>
  </si>
  <si>
    <t xml:space="preserve">Dividends - </t>
  </si>
  <si>
    <t>Retained Earnings (ÓRE) 31.12</t>
  </si>
  <si>
    <t xml:space="preserve">Total Stockholder Equity </t>
  </si>
  <si>
    <t>Total Assets</t>
  </si>
  <si>
    <t>Liabilites</t>
  </si>
  <si>
    <t>Total Liabilites</t>
  </si>
  <si>
    <t>Stockholder Equity</t>
  </si>
  <si>
    <t>Common stocks</t>
  </si>
  <si>
    <t xml:space="preserve">Total SE </t>
  </si>
  <si>
    <t xml:space="preserve">Total L + SE </t>
  </si>
  <si>
    <t>Operating Activites</t>
  </si>
  <si>
    <t xml:space="preserve">Revenue </t>
  </si>
  <si>
    <t xml:space="preserve">Expense </t>
  </si>
  <si>
    <t>rekstrarhreyfingar</t>
  </si>
  <si>
    <t>Loka 11. gr Arð</t>
  </si>
  <si>
    <t xml:space="preserve">ÓRE </t>
  </si>
  <si>
    <t>vörunotkun</t>
  </si>
  <si>
    <t>ÓRE kostnað Loka</t>
  </si>
  <si>
    <t>ORE tekjur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</si>
</sst>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\(#,##0\)"/>
    <numFmt numFmtId="165" formatCode="dd/mm"/>
    <numFmt numFmtId="166" formatCode="_(&quot;$&quot;* #,##0.00_);_(&quot;$&quot;* \(#,##0.00\);_(&quot;$&quot;* &quot;-&quot;??_);_(@_)"/>
    <numFmt numFmtId="169" formatCode="[$-40F]d/\ mmmm\ yyyy;@"/>
    <numFmt numFmtId="170" formatCode="#,##0_ ;[Red]\-#,##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b/>
      <sz val="12"/>
      <color rgb="FFFF0000"/>
      <name val="Arial"/>
      <family val="2"/>
    </font>
    <font>
      <b/>
      <vertAlign val="superscript"/>
      <sz val="12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b/>
      <i/>
      <sz val="12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</font>
    <font>
      <i/>
      <sz val="11"/>
      <name val="Arial"/>
      <family val="2"/>
    </font>
    <font>
      <b/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166" fontId="2" fillId="0" borderId="0" applyFont="0" applyFill="0" applyBorder="0" applyAlignment="0" applyProtection="0"/>
  </cellStyleXfs>
  <cellXfs count="302">
    <xf numFmtId="0" fontId="0" fillId="0" borderId="0" xfId="0"/>
    <xf numFmtId="3" fontId="5" fillId="0" borderId="0" xfId="0" applyNumberFormat="1" applyFont="1"/>
    <xf numFmtId="0" fontId="5" fillId="0" borderId="0" xfId="0" applyFont="1"/>
    <xf numFmtId="0" fontId="1" fillId="0" borderId="0" xfId="3"/>
    <xf numFmtId="0" fontId="3" fillId="0" borderId="0" xfId="2" applyFont="1" applyAlignment="1">
      <alignment horizontal="left"/>
    </xf>
    <xf numFmtId="3" fontId="6" fillId="0" borderId="9" xfId="3" applyNumberFormat="1" applyFont="1" applyBorder="1" applyAlignment="1">
      <alignment horizontal="right" wrapText="1"/>
    </xf>
    <xf numFmtId="3" fontId="6" fillId="0" borderId="8" xfId="3" applyNumberFormat="1" applyFont="1" applyBorder="1" applyAlignment="1">
      <alignment horizontal="right" wrapText="1"/>
    </xf>
    <xf numFmtId="0" fontId="8" fillId="0" borderId="0" xfId="0" applyFont="1" applyAlignment="1">
      <alignment wrapText="1"/>
    </xf>
    <xf numFmtId="0" fontId="9" fillId="0" borderId="0" xfId="0" applyFont="1"/>
    <xf numFmtId="0" fontId="5" fillId="0" borderId="9" xfId="0" applyFont="1" applyBorder="1" applyAlignment="1">
      <alignment vertical="top" wrapText="1"/>
    </xf>
    <xf numFmtId="3" fontId="5" fillId="0" borderId="8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1" fillId="0" borderId="0" xfId="0" applyFont="1"/>
    <xf numFmtId="3" fontId="5" fillId="0" borderId="9" xfId="0" applyNumberFormat="1" applyFont="1" applyBorder="1" applyAlignment="1">
      <alignment vertical="top" wrapText="1"/>
    </xf>
    <xf numFmtId="3" fontId="5" fillId="0" borderId="10" xfId="0" applyNumberFormat="1" applyFont="1" applyBorder="1" applyAlignment="1">
      <alignment vertical="top" wrapText="1"/>
    </xf>
    <xf numFmtId="3" fontId="5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8" fillId="0" borderId="0" xfId="0" applyNumberFormat="1" applyFont="1" applyAlignment="1">
      <alignment wrapText="1"/>
    </xf>
    <xf numFmtId="165" fontId="9" fillId="0" borderId="0" xfId="0" applyNumberFormat="1" applyFont="1" applyAlignment="1">
      <alignment vertical="top" wrapText="1"/>
    </xf>
    <xf numFmtId="165" fontId="9" fillId="0" borderId="0" xfId="0" applyNumberFormat="1" applyFont="1" applyAlignment="1">
      <alignment horizontal="right" vertical="top" wrapText="1"/>
    </xf>
    <xf numFmtId="165" fontId="9" fillId="0" borderId="0" xfId="0" applyNumberFormat="1" applyFont="1"/>
    <xf numFmtId="165" fontId="9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wrapText="1"/>
    </xf>
    <xf numFmtId="165" fontId="9" fillId="0" borderId="0" xfId="0" applyNumberFormat="1" applyFont="1" applyAlignment="1">
      <alignment horizontal="right" wrapText="1"/>
    </xf>
    <xf numFmtId="165" fontId="9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165" fontId="9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1" xfId="0" applyFont="1" applyBorder="1" applyAlignment="1">
      <alignment vertical="top" wrapText="1"/>
    </xf>
    <xf numFmtId="0" fontId="5" fillId="0" borderId="22" xfId="0" applyFont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5" fillId="0" borderId="3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29" xfId="0" applyFont="1" applyBorder="1" applyAlignment="1">
      <alignment vertical="top" wrapText="1"/>
    </xf>
    <xf numFmtId="0" fontId="5" fillId="0" borderId="36" xfId="0" applyFont="1" applyBorder="1" applyAlignment="1">
      <alignment vertical="top" wrapText="1"/>
    </xf>
    <xf numFmtId="3" fontId="5" fillId="0" borderId="22" xfId="0" applyNumberFormat="1" applyFont="1" applyBorder="1" applyAlignment="1">
      <alignment vertical="top" wrapText="1"/>
    </xf>
    <xf numFmtId="3" fontId="5" fillId="0" borderId="20" xfId="0" applyNumberFormat="1" applyFont="1" applyBorder="1" applyAlignment="1">
      <alignment vertical="top" wrapText="1"/>
    </xf>
    <xf numFmtId="3" fontId="5" fillId="0" borderId="31" xfId="0" applyNumberFormat="1" applyFont="1" applyBorder="1" applyAlignment="1">
      <alignment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33" xfId="0" applyFont="1" applyBorder="1" applyAlignment="1">
      <alignment vertical="top" wrapText="1"/>
    </xf>
    <xf numFmtId="0" fontId="7" fillId="0" borderId="25" xfId="3" applyFont="1" applyBorder="1" applyAlignment="1">
      <alignment horizontal="left" vertical="top" wrapText="1"/>
    </xf>
    <xf numFmtId="0" fontId="7" fillId="0" borderId="26" xfId="3" applyFont="1" applyBorder="1" applyAlignment="1">
      <alignment horizontal="right" vertical="top" wrapText="1"/>
    </xf>
    <xf numFmtId="0" fontId="7" fillId="0" borderId="15" xfId="3" applyFont="1" applyBorder="1" applyAlignment="1">
      <alignment horizontal="right" vertical="top" wrapText="1"/>
    </xf>
    <xf numFmtId="0" fontId="6" fillId="0" borderId="28" xfId="3" applyFont="1" applyBorder="1" applyAlignment="1">
      <alignment wrapText="1"/>
    </xf>
    <xf numFmtId="3" fontId="6" fillId="0" borderId="29" xfId="3" applyNumberFormat="1" applyFont="1" applyBorder="1" applyAlignment="1">
      <alignment horizontal="right" wrapText="1"/>
    </xf>
    <xf numFmtId="3" fontId="6" fillId="0" borderId="36" xfId="3" applyNumberFormat="1" applyFont="1" applyBorder="1" applyAlignment="1">
      <alignment horizontal="right" wrapText="1"/>
    </xf>
    <xf numFmtId="0" fontId="6" fillId="0" borderId="21" xfId="3" applyFont="1" applyBorder="1" applyAlignment="1">
      <alignment wrapText="1"/>
    </xf>
    <xf numFmtId="3" fontId="6" fillId="0" borderId="22" xfId="3" applyNumberFormat="1" applyFont="1" applyBorder="1" applyAlignment="1">
      <alignment horizontal="right" wrapText="1"/>
    </xf>
    <xf numFmtId="0" fontId="7" fillId="0" borderId="21" xfId="3" applyFont="1" applyBorder="1" applyAlignment="1">
      <alignment wrapText="1"/>
    </xf>
    <xf numFmtId="3" fontId="6" fillId="0" borderId="20" xfId="3" applyNumberFormat="1" applyFont="1" applyBorder="1" applyAlignment="1">
      <alignment horizontal="right" wrapText="1"/>
    </xf>
    <xf numFmtId="0" fontId="6" fillId="0" borderId="32" xfId="3" applyFont="1" applyBorder="1" applyAlignment="1">
      <alignment vertical="top" wrapText="1"/>
    </xf>
    <xf numFmtId="3" fontId="6" fillId="0" borderId="33" xfId="3" applyNumberFormat="1" applyFont="1" applyBorder="1" applyAlignment="1">
      <alignment horizontal="right" vertical="top" wrapText="1"/>
    </xf>
    <xf numFmtId="3" fontId="6" fillId="0" borderId="24" xfId="3" applyNumberFormat="1" applyFont="1" applyBorder="1" applyAlignment="1">
      <alignment horizontal="right" vertical="top" wrapText="1"/>
    </xf>
    <xf numFmtId="3" fontId="6" fillId="0" borderId="41" xfId="3" applyNumberFormat="1" applyFont="1" applyBorder="1" applyAlignment="1">
      <alignment horizontal="right" wrapText="1"/>
    </xf>
    <xf numFmtId="3" fontId="6" fillId="0" borderId="42" xfId="3" applyNumberFormat="1" applyFont="1" applyBorder="1" applyAlignment="1">
      <alignment horizontal="right" wrapText="1"/>
    </xf>
    <xf numFmtId="3" fontId="7" fillId="0" borderId="41" xfId="3" applyNumberFormat="1" applyFont="1" applyBorder="1" applyAlignment="1">
      <alignment horizontal="right" wrapText="1"/>
    </xf>
    <xf numFmtId="3" fontId="7" fillId="0" borderId="42" xfId="3" applyNumberFormat="1" applyFont="1" applyBorder="1" applyAlignment="1">
      <alignment horizontal="right" wrapText="1"/>
    </xf>
    <xf numFmtId="3" fontId="5" fillId="0" borderId="27" xfId="0" applyNumberFormat="1" applyFont="1" applyBorder="1" applyAlignment="1">
      <alignment vertical="top" wrapText="1"/>
    </xf>
    <xf numFmtId="3" fontId="5" fillId="0" borderId="43" xfId="0" applyNumberFormat="1" applyFont="1" applyBorder="1" applyAlignment="1">
      <alignment vertical="top" wrapText="1"/>
    </xf>
    <xf numFmtId="3" fontId="5" fillId="0" borderId="6" xfId="0" applyNumberFormat="1" applyFont="1" applyBorder="1" applyAlignment="1">
      <alignment vertical="top" wrapText="1"/>
    </xf>
    <xf numFmtId="3" fontId="5" fillId="0" borderId="7" xfId="0" applyNumberFormat="1" applyFont="1" applyBorder="1" applyAlignment="1">
      <alignment vertical="top" wrapText="1"/>
    </xf>
    <xf numFmtId="3" fontId="5" fillId="0" borderId="44" xfId="0" applyNumberFormat="1" applyFont="1" applyBorder="1" applyAlignment="1">
      <alignment vertical="top" wrapText="1"/>
    </xf>
    <xf numFmtId="3" fontId="5" fillId="0" borderId="6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vertical="top" wrapText="1"/>
    </xf>
    <xf numFmtId="3" fontId="5" fillId="0" borderId="4" xfId="0" applyNumberFormat="1" applyFont="1" applyBorder="1" applyAlignment="1">
      <alignment vertical="top" wrapText="1"/>
    </xf>
    <xf numFmtId="3" fontId="5" fillId="0" borderId="41" xfId="0" applyNumberFormat="1" applyFont="1" applyBorder="1" applyAlignment="1">
      <alignment vertical="top" wrapText="1"/>
    </xf>
    <xf numFmtId="3" fontId="5" fillId="0" borderId="40" xfId="0" applyNumberFormat="1" applyFont="1" applyBorder="1" applyAlignment="1">
      <alignment vertical="top" wrapText="1"/>
    </xf>
    <xf numFmtId="164" fontId="5" fillId="0" borderId="0" xfId="0" applyNumberFormat="1" applyFont="1"/>
    <xf numFmtId="164" fontId="11" fillId="0" borderId="0" xfId="0" applyNumberFormat="1" applyFont="1"/>
    <xf numFmtId="164" fontId="5" fillId="0" borderId="25" xfId="0" applyNumberFormat="1" applyFont="1" applyBorder="1" applyAlignment="1">
      <alignment horizontal="left" vertical="top" wrapText="1"/>
    </xf>
    <xf numFmtId="164" fontId="5" fillId="0" borderId="26" xfId="0" applyNumberFormat="1" applyFont="1" applyBorder="1" applyAlignment="1">
      <alignment horizontal="right" vertical="top" wrapText="1"/>
    </xf>
    <xf numFmtId="164" fontId="5" fillId="0" borderId="15" xfId="0" applyNumberFormat="1" applyFont="1" applyBorder="1" applyAlignment="1">
      <alignment horizontal="center" vertical="top" wrapText="1"/>
    </xf>
    <xf numFmtId="164" fontId="5" fillId="0" borderId="21" xfId="0" applyNumberFormat="1" applyFont="1" applyBorder="1" applyAlignment="1">
      <alignment vertical="top" wrapText="1"/>
    </xf>
    <xf numFmtId="164" fontId="5" fillId="0" borderId="9" xfId="0" applyNumberFormat="1" applyFont="1" applyBorder="1" applyAlignment="1">
      <alignment vertical="top" wrapText="1"/>
    </xf>
    <xf numFmtId="164" fontId="5" fillId="0" borderId="22" xfId="0" applyNumberFormat="1" applyFont="1" applyBorder="1" applyAlignment="1">
      <alignment vertical="top" wrapText="1"/>
    </xf>
    <xf numFmtId="164" fontId="5" fillId="0" borderId="8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vertical="top" wrapText="1"/>
    </xf>
    <xf numFmtId="164" fontId="5" fillId="0" borderId="20" xfId="0" applyNumberFormat="1" applyFont="1" applyBorder="1" applyAlignment="1">
      <alignment vertical="top" wrapText="1"/>
    </xf>
    <xf numFmtId="164" fontId="5" fillId="0" borderId="23" xfId="0" applyNumberFormat="1" applyFont="1" applyBorder="1" applyAlignment="1">
      <alignment vertical="top" wrapText="1"/>
    </xf>
    <xf numFmtId="164" fontId="5" fillId="0" borderId="24" xfId="0" applyNumberFormat="1" applyFont="1" applyBorder="1" applyAlignment="1">
      <alignment vertical="top" wrapText="1"/>
    </xf>
    <xf numFmtId="164" fontId="5" fillId="0" borderId="28" xfId="0" applyNumberFormat="1" applyFont="1" applyBorder="1" applyAlignment="1">
      <alignment horizontal="justify" vertical="top" wrapText="1"/>
    </xf>
    <xf numFmtId="164" fontId="5" fillId="0" borderId="36" xfId="0" applyNumberFormat="1" applyFont="1" applyBorder="1" applyAlignment="1">
      <alignment vertical="top" wrapText="1"/>
    </xf>
    <xf numFmtId="164" fontId="5" fillId="0" borderId="21" xfId="0" applyNumberFormat="1" applyFont="1" applyBorder="1" applyAlignment="1">
      <alignment horizontal="justify" vertical="top" wrapText="1"/>
    </xf>
    <xf numFmtId="164" fontId="5" fillId="0" borderId="40" xfId="0" applyNumberFormat="1" applyFont="1" applyBorder="1" applyAlignment="1">
      <alignment vertical="top" wrapText="1"/>
    </xf>
    <xf numFmtId="164" fontId="5" fillId="0" borderId="45" xfId="0" applyNumberFormat="1" applyFont="1" applyBorder="1" applyAlignment="1">
      <alignment horizontal="justify" vertical="top" wrapText="1"/>
    </xf>
    <xf numFmtId="164" fontId="5" fillId="0" borderId="32" xfId="0" applyNumberFormat="1" applyFont="1" applyBorder="1" applyAlignment="1">
      <alignment horizontal="justify" vertical="top" wrapText="1"/>
    </xf>
    <xf numFmtId="164" fontId="5" fillId="0" borderId="22" xfId="0" applyNumberFormat="1" applyFont="1" applyBorder="1" applyAlignment="1">
      <alignment horizontal="justify" vertical="top" wrapText="1"/>
    </xf>
    <xf numFmtId="164" fontId="5" fillId="0" borderId="24" xfId="0" applyNumberFormat="1" applyFont="1" applyBorder="1" applyAlignment="1">
      <alignment horizontal="justify" vertical="top" wrapText="1"/>
    </xf>
    <xf numFmtId="164" fontId="5" fillId="0" borderId="0" xfId="0" applyNumberFormat="1" applyFont="1" applyAlignment="1">
      <alignment wrapText="1"/>
    </xf>
    <xf numFmtId="164" fontId="5" fillId="0" borderId="35" xfId="0" applyNumberFormat="1" applyFont="1" applyBorder="1" applyAlignment="1">
      <alignment horizontal="justify" vertical="top" wrapText="1"/>
    </xf>
    <xf numFmtId="164" fontId="5" fillId="0" borderId="22" xfId="0" applyNumberFormat="1" applyFont="1" applyBorder="1" applyAlignment="1">
      <alignment horizontal="right" vertical="top" wrapText="1"/>
    </xf>
    <xf numFmtId="164" fontId="5" fillId="0" borderId="20" xfId="0" applyNumberFormat="1" applyFont="1" applyBorder="1" applyAlignment="1">
      <alignment horizontal="justify" vertical="top" wrapText="1"/>
    </xf>
    <xf numFmtId="164" fontId="5" fillId="0" borderId="36" xfId="0" applyNumberFormat="1" applyFont="1" applyBorder="1" applyAlignment="1">
      <alignment horizontal="justify" vertical="top" wrapText="1"/>
    </xf>
    <xf numFmtId="164" fontId="5" fillId="0" borderId="37" xfId="0" applyNumberFormat="1" applyFont="1" applyBorder="1" applyAlignment="1">
      <alignment horizontal="justify" vertical="top" wrapText="1"/>
    </xf>
    <xf numFmtId="164" fontId="5" fillId="0" borderId="38" xfId="0" applyNumberFormat="1" applyFont="1" applyBorder="1" applyAlignment="1">
      <alignment horizontal="justify" vertical="top" wrapText="1"/>
    </xf>
    <xf numFmtId="164" fontId="5" fillId="0" borderId="39" xfId="0" applyNumberFormat="1" applyFont="1" applyBorder="1" applyAlignment="1">
      <alignment horizontal="justify" vertical="top" wrapText="1"/>
    </xf>
    <xf numFmtId="164" fontId="5" fillId="0" borderId="0" xfId="0" applyNumberFormat="1" applyFont="1" applyAlignment="1">
      <alignment vertical="top" wrapText="1"/>
    </xf>
    <xf numFmtId="164" fontId="5" fillId="0" borderId="46" xfId="0" applyNumberFormat="1" applyFont="1" applyBorder="1" applyAlignment="1">
      <alignment vertical="top" wrapText="1"/>
    </xf>
    <xf numFmtId="164" fontId="5" fillId="0" borderId="46" xfId="0" applyNumberFormat="1" applyFont="1" applyBorder="1" applyAlignment="1">
      <alignment horizontal="right" vertical="top" wrapText="1"/>
    </xf>
    <xf numFmtId="164" fontId="5" fillId="0" borderId="18" xfId="0" applyNumberFormat="1" applyFont="1" applyBorder="1" applyAlignment="1">
      <alignment horizontal="right" vertical="top" wrapText="1"/>
    </xf>
    <xf numFmtId="164" fontId="5" fillId="0" borderId="30" xfId="0" applyNumberFormat="1" applyFont="1" applyBorder="1" applyAlignment="1">
      <alignment horizontal="right" vertical="top" wrapText="1"/>
    </xf>
    <xf numFmtId="164" fontId="5" fillId="0" borderId="31" xfId="0" applyNumberFormat="1" applyFont="1" applyBorder="1" applyAlignment="1">
      <alignment horizontal="right" vertical="top" wrapText="1"/>
    </xf>
    <xf numFmtId="164" fontId="5" fillId="0" borderId="20" xfId="0" applyNumberFormat="1" applyFont="1" applyBorder="1" applyAlignment="1">
      <alignment horizontal="right" vertical="top" wrapText="1"/>
    </xf>
    <xf numFmtId="164" fontId="5" fillId="0" borderId="24" xfId="0" applyNumberFormat="1" applyFont="1" applyBorder="1" applyAlignment="1">
      <alignment horizontal="right" vertical="top" wrapText="1"/>
    </xf>
    <xf numFmtId="164" fontId="5" fillId="0" borderId="40" xfId="0" applyNumberFormat="1" applyFont="1" applyBorder="1" applyAlignment="1">
      <alignment horizontal="right" vertical="top" wrapText="1"/>
    </xf>
    <xf numFmtId="164" fontId="3" fillId="0" borderId="22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left" indent="1"/>
    </xf>
    <xf numFmtId="0" fontId="5" fillId="0" borderId="38" xfId="0" applyFont="1" applyBorder="1" applyAlignment="1">
      <alignment vertical="top" wrapText="1"/>
    </xf>
    <xf numFmtId="0" fontId="5" fillId="0" borderId="35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8" fillId="0" borderId="0" xfId="0" applyFont="1" applyAlignment="1">
      <alignment horizontal="center" wrapText="1"/>
    </xf>
    <xf numFmtId="3" fontId="5" fillId="0" borderId="17" xfId="0" applyNumberFormat="1" applyFont="1" applyBorder="1" applyAlignment="1">
      <alignment vertical="top" wrapText="1"/>
    </xf>
    <xf numFmtId="3" fontId="9" fillId="0" borderId="0" xfId="0" applyNumberFormat="1" applyFont="1" applyAlignment="1">
      <alignment horizontal="left" wrapText="1"/>
    </xf>
    <xf numFmtId="3" fontId="9" fillId="0" borderId="0" xfId="0" applyNumberFormat="1" applyFont="1" applyAlignment="1">
      <alignment horizontal="right" wrapText="1"/>
    </xf>
    <xf numFmtId="3" fontId="5" fillId="0" borderId="0" xfId="0" applyNumberFormat="1" applyFont="1" applyAlignment="1">
      <alignment horizontal="center" vertical="top" wrapText="1"/>
    </xf>
    <xf numFmtId="0" fontId="5" fillId="0" borderId="47" xfId="0" applyFont="1" applyBorder="1" applyAlignment="1">
      <alignment vertical="top" wrapText="1"/>
    </xf>
    <xf numFmtId="0" fontId="5" fillId="0" borderId="33" xfId="0" applyFont="1" applyBorder="1" applyAlignment="1">
      <alignment horizontal="right" vertical="top" wrapText="1"/>
    </xf>
    <xf numFmtId="0" fontId="5" fillId="0" borderId="24" xfId="0" applyFont="1" applyBorder="1" applyAlignment="1">
      <alignment horizontal="right" vertical="top" wrapText="1"/>
    </xf>
    <xf numFmtId="3" fontId="5" fillId="0" borderId="11" xfId="0" applyNumberFormat="1" applyFont="1" applyBorder="1" applyAlignment="1">
      <alignment vertical="top" wrapText="1"/>
    </xf>
    <xf numFmtId="3" fontId="5" fillId="0" borderId="30" xfId="0" applyNumberFormat="1" applyFont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164" fontId="5" fillId="0" borderId="49" xfId="0" applyNumberFormat="1" applyFont="1" applyBorder="1" applyAlignment="1">
      <alignment vertical="top" wrapText="1"/>
    </xf>
    <xf numFmtId="164" fontId="5" fillId="0" borderId="30" xfId="0" applyNumberFormat="1" applyFont="1" applyBorder="1" applyAlignment="1">
      <alignment vertical="top" wrapText="1"/>
    </xf>
    <xf numFmtId="164" fontId="5" fillId="0" borderId="50" xfId="0" applyNumberFormat="1" applyFont="1" applyBorder="1" applyAlignment="1">
      <alignment vertical="top" wrapText="1"/>
    </xf>
    <xf numFmtId="164" fontId="5" fillId="0" borderId="48" xfId="0" applyNumberFormat="1" applyFont="1" applyBorder="1" applyAlignment="1">
      <alignment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right" vertical="top" wrapText="1"/>
    </xf>
    <xf numFmtId="0" fontId="5" fillId="0" borderId="15" xfId="0" applyFont="1" applyBorder="1" applyAlignment="1">
      <alignment horizontal="right" vertical="top" wrapText="1"/>
    </xf>
    <xf numFmtId="3" fontId="5" fillId="0" borderId="22" xfId="0" applyNumberFormat="1" applyFont="1" applyBorder="1" applyAlignment="1">
      <alignment horizontal="left" vertical="top" wrapText="1"/>
    </xf>
    <xf numFmtId="0" fontId="5" fillId="0" borderId="37" xfId="0" applyFont="1" applyBorder="1" applyAlignment="1">
      <alignment vertical="top" wrapText="1"/>
    </xf>
    <xf numFmtId="3" fontId="5" fillId="0" borderId="53" xfId="0" applyNumberFormat="1" applyFont="1" applyBorder="1" applyAlignment="1">
      <alignment vertical="top" wrapText="1"/>
    </xf>
    <xf numFmtId="3" fontId="5" fillId="0" borderId="48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6" fillId="0" borderId="0" xfId="3" applyFont="1"/>
    <xf numFmtId="0" fontId="6" fillId="0" borderId="0" xfId="3" applyFont="1" applyAlignment="1">
      <alignment horizontal="right"/>
    </xf>
    <xf numFmtId="0" fontId="12" fillId="0" borderId="0" xfId="3" applyFont="1"/>
    <xf numFmtId="0" fontId="14" fillId="0" borderId="0" xfId="0" applyFont="1"/>
    <xf numFmtId="165" fontId="9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vertical="top" wrapText="1"/>
    </xf>
    <xf numFmtId="3" fontId="5" fillId="2" borderId="6" xfId="0" applyNumberFormat="1" applyFont="1" applyFill="1" applyBorder="1" applyAlignment="1">
      <alignment vertical="top" wrapText="1"/>
    </xf>
    <xf numFmtId="165" fontId="9" fillId="2" borderId="0" xfId="0" applyNumberFormat="1" applyFont="1" applyFill="1" applyAlignment="1">
      <alignment horizontal="left" wrapText="1"/>
    </xf>
    <xf numFmtId="3" fontId="3" fillId="2" borderId="6" xfId="0" applyNumberFormat="1" applyFont="1" applyFill="1" applyBorder="1" applyAlignment="1">
      <alignment vertical="top" wrapText="1"/>
    </xf>
    <xf numFmtId="165" fontId="9" fillId="2" borderId="0" xfId="0" applyNumberFormat="1" applyFont="1" applyFill="1" applyAlignment="1">
      <alignment horizontal="right"/>
    </xf>
    <xf numFmtId="3" fontId="17" fillId="0" borderId="0" xfId="0" applyNumberFormat="1" applyFont="1" applyAlignment="1">
      <alignment horizontal="right" wrapText="1"/>
    </xf>
    <xf numFmtId="3" fontId="17" fillId="0" borderId="0" xfId="0" applyNumberFormat="1" applyFont="1" applyAlignment="1">
      <alignment horizontal="left" wrapText="1"/>
    </xf>
    <xf numFmtId="3" fontId="9" fillId="2" borderId="0" xfId="0" applyNumberFormat="1" applyFont="1" applyFill="1" applyAlignment="1">
      <alignment horizontal="right" wrapText="1"/>
    </xf>
    <xf numFmtId="3" fontId="9" fillId="2" borderId="0" xfId="0" applyNumberFormat="1" applyFont="1" applyFill="1" applyAlignment="1">
      <alignment horizontal="left" wrapText="1"/>
    </xf>
    <xf numFmtId="3" fontId="2" fillId="0" borderId="0" xfId="2" applyNumberFormat="1"/>
    <xf numFmtId="3" fontId="2" fillId="0" borderId="0" xfId="2" applyNumberFormat="1" applyAlignment="1">
      <alignment horizontal="right"/>
    </xf>
    <xf numFmtId="164" fontId="2" fillId="0" borderId="0" xfId="2" applyNumberFormat="1"/>
    <xf numFmtId="0" fontId="18" fillId="0" borderId="0" xfId="0" applyFont="1"/>
    <xf numFmtId="0" fontId="2" fillId="0" borderId="54" xfId="0" applyFont="1" applyBorder="1"/>
    <xf numFmtId="0" fontId="0" fillId="0" borderId="54" xfId="0" applyBorder="1"/>
    <xf numFmtId="0" fontId="2" fillId="0" borderId="55" xfId="0" applyFont="1" applyBorder="1"/>
    <xf numFmtId="0" fontId="0" fillId="0" borderId="18" xfId="0" applyBorder="1"/>
    <xf numFmtId="0" fontId="18" fillId="0" borderId="24" xfId="0" applyFont="1" applyBorder="1"/>
    <xf numFmtId="0" fontId="0" fillId="0" borderId="56" xfId="0" applyBorder="1"/>
    <xf numFmtId="0" fontId="18" fillId="0" borderId="57" xfId="0" applyFont="1" applyBorder="1"/>
    <xf numFmtId="0" fontId="19" fillId="0" borderId="0" xfId="0" applyFont="1"/>
    <xf numFmtId="0" fontId="2" fillId="0" borderId="0" xfId="2"/>
    <xf numFmtId="0" fontId="18" fillId="0" borderId="54" xfId="2" applyFont="1" applyBorder="1"/>
    <xf numFmtId="0" fontId="2" fillId="0" borderId="54" xfId="2" applyBorder="1"/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54" xfId="2" applyFont="1" applyBorder="1" applyAlignment="1">
      <alignment horizontal="center"/>
    </xf>
    <xf numFmtId="0" fontId="7" fillId="0" borderId="16" xfId="3" applyFont="1" applyBorder="1" applyAlignment="1">
      <alignment horizontal="center" vertical="top" wrapText="1"/>
    </xf>
    <xf numFmtId="0" fontId="7" fillId="0" borderId="17" xfId="3" applyFont="1" applyBorder="1" applyAlignment="1">
      <alignment horizontal="center" vertical="top" wrapText="1"/>
    </xf>
    <xf numFmtId="0" fontId="7" fillId="0" borderId="18" xfId="3" applyFont="1" applyBorder="1" applyAlignment="1">
      <alignment horizontal="center" vertical="top" wrapText="1"/>
    </xf>
    <xf numFmtId="0" fontId="7" fillId="0" borderId="19" xfId="3" applyFont="1" applyBorder="1" applyAlignment="1">
      <alignment horizontal="center" vertical="top" wrapText="1"/>
    </xf>
    <xf numFmtId="0" fontId="7" fillId="0" borderId="0" xfId="3" applyFont="1" applyAlignment="1">
      <alignment horizontal="center" vertical="top" wrapText="1"/>
    </xf>
    <xf numFmtId="0" fontId="7" fillId="0" borderId="20" xfId="3" applyFont="1" applyBorder="1" applyAlignment="1">
      <alignment horizontal="center" vertical="top" wrapText="1"/>
    </xf>
    <xf numFmtId="15" fontId="7" fillId="0" borderId="23" xfId="3" applyNumberFormat="1" applyFont="1" applyBorder="1" applyAlignment="1">
      <alignment horizontal="center" vertical="top" wrapText="1"/>
    </xf>
    <xf numFmtId="0" fontId="7" fillId="0" borderId="27" xfId="3" applyFont="1" applyBorder="1" applyAlignment="1">
      <alignment horizontal="center" vertical="top" wrapText="1"/>
    </xf>
    <xf numFmtId="0" fontId="7" fillId="0" borderId="24" xfId="3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164" fontId="5" fillId="0" borderId="16" xfId="0" applyNumberFormat="1" applyFont="1" applyBorder="1" applyAlignment="1">
      <alignment horizontal="center" vertical="top" wrapText="1"/>
    </xf>
    <xf numFmtId="164" fontId="5" fillId="0" borderId="17" xfId="0" applyNumberFormat="1" applyFont="1" applyBorder="1" applyAlignment="1">
      <alignment horizontal="center" vertical="top" wrapText="1"/>
    </xf>
    <xf numFmtId="164" fontId="5" fillId="0" borderId="18" xfId="0" applyNumberFormat="1" applyFont="1" applyBorder="1" applyAlignment="1">
      <alignment horizontal="center" vertical="top" wrapText="1"/>
    </xf>
    <xf numFmtId="164" fontId="5" fillId="0" borderId="19" xfId="0" applyNumberFormat="1" applyFont="1" applyBorder="1" applyAlignment="1">
      <alignment horizontal="center" vertical="top" wrapText="1"/>
    </xf>
    <xf numFmtId="164" fontId="5" fillId="0" borderId="20" xfId="0" applyNumberFormat="1" applyFont="1" applyBorder="1" applyAlignment="1">
      <alignment horizontal="center" vertical="top" wrapText="1"/>
    </xf>
    <xf numFmtId="164" fontId="5" fillId="0" borderId="23" xfId="0" applyNumberFormat="1" applyFont="1" applyBorder="1" applyAlignment="1">
      <alignment horizontal="center" vertical="top" wrapText="1"/>
    </xf>
    <xf numFmtId="164" fontId="5" fillId="0" borderId="24" xfId="0" applyNumberFormat="1" applyFont="1" applyBorder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164" fontId="5" fillId="0" borderId="13" xfId="0" applyNumberFormat="1" applyFont="1" applyBorder="1" applyAlignment="1">
      <alignment horizontal="center" vertical="top" wrapText="1"/>
    </xf>
    <xf numFmtId="164" fontId="5" fillId="0" borderId="15" xfId="0" applyNumberFormat="1" applyFont="1" applyBorder="1" applyAlignment="1">
      <alignment horizontal="center" vertical="top" wrapText="1"/>
    </xf>
    <xf numFmtId="164" fontId="5" fillId="0" borderId="19" xfId="0" applyNumberFormat="1" applyFont="1" applyBorder="1" applyAlignment="1">
      <alignment horizontal="center" vertical="top"/>
    </xf>
    <xf numFmtId="164" fontId="5" fillId="0" borderId="20" xfId="0" applyNumberFormat="1" applyFont="1" applyBorder="1" applyAlignment="1">
      <alignment horizontal="center" vertical="top"/>
    </xf>
    <xf numFmtId="164" fontId="5" fillId="0" borderId="23" xfId="0" applyNumberFormat="1" applyFont="1" applyBorder="1" applyAlignment="1">
      <alignment horizontal="center" vertical="top"/>
    </xf>
    <xf numFmtId="164" fontId="5" fillId="0" borderId="24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51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2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 vertical="top" wrapText="1"/>
    </xf>
    <xf numFmtId="164" fontId="5" fillId="0" borderId="23" xfId="0" applyNumberFormat="1" applyFont="1" applyBorder="1" applyAlignment="1">
      <alignment horizontal="left" vertical="top" wrapText="1"/>
    </xf>
    <xf numFmtId="164" fontId="5" fillId="0" borderId="27" xfId="0" applyNumberFormat="1" applyFont="1" applyBorder="1" applyAlignment="1">
      <alignment horizontal="left" vertical="top" wrapText="1"/>
    </xf>
    <xf numFmtId="164" fontId="5" fillId="0" borderId="33" xfId="0" applyNumberFormat="1" applyFont="1" applyBorder="1" applyAlignment="1">
      <alignment horizontal="left" vertical="top" wrapText="1"/>
    </xf>
    <xf numFmtId="0" fontId="5" fillId="0" borderId="52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2" fillId="3" borderId="6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60" xfId="0" applyFont="1" applyFill="1" applyBorder="1"/>
    <xf numFmtId="0" fontId="2" fillId="4" borderId="54" xfId="0" applyFont="1" applyFill="1" applyBorder="1"/>
    <xf numFmtId="0" fontId="2" fillId="0" borderId="0" xfId="0" applyFont="1" applyFill="1" applyBorder="1"/>
    <xf numFmtId="0" fontId="2" fillId="0" borderId="54" xfId="0" applyFont="1" applyFill="1" applyBorder="1"/>
    <xf numFmtId="3" fontId="1" fillId="0" borderId="0" xfId="3" applyNumberFormat="1"/>
    <xf numFmtId="3" fontId="3" fillId="2" borderId="0" xfId="0" applyNumberFormat="1" applyFont="1" applyFill="1" applyAlignment="1">
      <alignment vertical="top" wrapText="1"/>
    </xf>
    <xf numFmtId="3" fontId="3" fillId="0" borderId="0" xfId="0" applyNumberFormat="1" applyFont="1"/>
    <xf numFmtId="0" fontId="3" fillId="0" borderId="0" xfId="0" applyFont="1"/>
    <xf numFmtId="0" fontId="3" fillId="0" borderId="29" xfId="0" applyFont="1" applyBorder="1" applyAlignment="1">
      <alignment vertical="top" wrapText="1"/>
    </xf>
    <xf numFmtId="0" fontId="5" fillId="0" borderId="1" xfId="0" applyFont="1" applyFill="1" applyBorder="1"/>
    <xf numFmtId="0" fontId="3" fillId="0" borderId="9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169" fontId="5" fillId="0" borderId="0" xfId="0" applyNumberFormat="1" applyFont="1"/>
    <xf numFmtId="169" fontId="11" fillId="0" borderId="0" xfId="0" applyNumberFormat="1" applyFont="1"/>
    <xf numFmtId="169" fontId="5" fillId="0" borderId="32" xfId="0" applyNumberFormat="1" applyFont="1" applyBorder="1" applyAlignment="1">
      <alignment horizontal="left" vertical="top" wrapText="1"/>
    </xf>
    <xf numFmtId="169" fontId="5" fillId="0" borderId="28" xfId="0" applyNumberFormat="1" applyFont="1" applyBorder="1" applyAlignment="1">
      <alignment horizontal="left" vertical="top" wrapText="1"/>
    </xf>
    <xf numFmtId="169" fontId="5" fillId="0" borderId="37" xfId="0" applyNumberFormat="1" applyFont="1" applyBorder="1" applyAlignment="1">
      <alignment horizontal="left" vertical="top" wrapText="1"/>
    </xf>
    <xf numFmtId="169" fontId="5" fillId="0" borderId="38" xfId="0" applyNumberFormat="1" applyFont="1" applyBorder="1" applyAlignment="1">
      <alignment horizontal="left" vertical="top" wrapText="1"/>
    </xf>
    <xf numFmtId="169" fontId="5" fillId="0" borderId="35" xfId="0" applyNumberFormat="1" applyFont="1" applyBorder="1" applyAlignment="1">
      <alignment horizontal="left" vertical="top" wrapText="1"/>
    </xf>
    <xf numFmtId="169" fontId="5" fillId="0" borderId="21" xfId="0" applyNumberFormat="1" applyFont="1" applyBorder="1" applyAlignment="1">
      <alignment horizontal="left" vertical="top" wrapText="1"/>
    </xf>
    <xf numFmtId="169" fontId="5" fillId="0" borderId="21" xfId="0" applyNumberFormat="1" applyFont="1" applyBorder="1" applyAlignment="1">
      <alignment vertical="top" wrapText="1"/>
    </xf>
    <xf numFmtId="169" fontId="5" fillId="0" borderId="32" xfId="0" applyNumberFormat="1" applyFont="1" applyBorder="1" applyAlignment="1">
      <alignment vertical="top" wrapText="1"/>
    </xf>
    <xf numFmtId="169" fontId="10" fillId="0" borderId="0" xfId="0" applyNumberFormat="1" applyFont="1"/>
    <xf numFmtId="0" fontId="3" fillId="0" borderId="10" xfId="0" applyFont="1" applyBorder="1" applyAlignment="1">
      <alignment vertical="top" wrapText="1"/>
    </xf>
    <xf numFmtId="0" fontId="3" fillId="5" borderId="54" xfId="0" applyFont="1" applyFill="1" applyBorder="1" applyAlignment="1">
      <alignment horizontal="center"/>
    </xf>
    <xf numFmtId="170" fontId="5" fillId="0" borderId="0" xfId="0" applyNumberFormat="1" applyFont="1"/>
    <xf numFmtId="0" fontId="3" fillId="6" borderId="54" xfId="0" applyFont="1" applyFill="1" applyBorder="1" applyAlignment="1">
      <alignment horizontal="center"/>
    </xf>
    <xf numFmtId="0" fontId="22" fillId="0" borderId="0" xfId="2" applyFont="1" applyAlignment="1">
      <alignment horizontal="left"/>
    </xf>
    <xf numFmtId="0" fontId="20" fillId="0" borderId="0" xfId="0" applyFont="1"/>
    <xf numFmtId="165" fontId="20" fillId="0" borderId="0" xfId="0" applyNumberFormat="1" applyFont="1" applyAlignment="1">
      <alignment horizontal="right" wrapText="1"/>
    </xf>
    <xf numFmtId="165" fontId="20" fillId="2" borderId="0" xfId="0" applyNumberFormat="1" applyFont="1" applyFill="1" applyAlignment="1">
      <alignment horizontal="right" wrapText="1"/>
    </xf>
    <xf numFmtId="165" fontId="20" fillId="0" borderId="0" xfId="0" applyNumberFormat="1" applyFont="1"/>
    <xf numFmtId="165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center" vertical="top" wrapText="1"/>
    </xf>
    <xf numFmtId="165" fontId="20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 vertical="top" wrapText="1"/>
    </xf>
    <xf numFmtId="165" fontId="20" fillId="0" borderId="0" xfId="0" applyNumberFormat="1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165" fontId="20" fillId="0" borderId="0" xfId="0" applyNumberFormat="1" applyFont="1" applyAlignment="1">
      <alignment horizontal="left" wrapText="1"/>
    </xf>
    <xf numFmtId="165" fontId="20" fillId="2" borderId="0" xfId="0" applyNumberFormat="1" applyFont="1" applyFill="1" applyAlignment="1">
      <alignment horizontal="left" wrapText="1"/>
    </xf>
    <xf numFmtId="165" fontId="20" fillId="0" borderId="0" xfId="0" applyNumberFormat="1" applyFont="1" applyAlignment="1">
      <alignment horizontal="right" vertical="top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vertical="top" wrapText="1"/>
    </xf>
    <xf numFmtId="165" fontId="20" fillId="2" borderId="0" xfId="0" applyNumberFormat="1" applyFont="1" applyFill="1" applyAlignment="1">
      <alignment horizontal="right"/>
    </xf>
    <xf numFmtId="0" fontId="20" fillId="0" borderId="0" xfId="0" applyFont="1" applyAlignment="1">
      <alignment horizontal="left"/>
    </xf>
    <xf numFmtId="3" fontId="3" fillId="2" borderId="61" xfId="0" applyNumberFormat="1" applyFont="1" applyFill="1" applyBorder="1" applyAlignment="1">
      <alignment vertical="top" wrapText="1"/>
    </xf>
    <xf numFmtId="3" fontId="3" fillId="2" borderId="62" xfId="0" applyNumberFormat="1" applyFont="1" applyFill="1" applyBorder="1" applyAlignment="1">
      <alignment vertical="top" wrapText="1"/>
    </xf>
    <xf numFmtId="164" fontId="24" fillId="0" borderId="21" xfId="0" applyNumberFormat="1" applyFont="1" applyBorder="1" applyAlignment="1">
      <alignment horizontal="justify" vertical="top" wrapText="1"/>
    </xf>
    <xf numFmtId="164" fontId="25" fillId="0" borderId="21" xfId="0" applyNumberFormat="1" applyFont="1" applyBorder="1" applyAlignment="1">
      <alignment horizontal="justify" vertical="top" wrapText="1"/>
    </xf>
    <xf numFmtId="164" fontId="25" fillId="0" borderId="34" xfId="0" applyNumberFormat="1" applyFont="1" applyBorder="1" applyAlignment="1">
      <alignment horizontal="justify" vertical="top" wrapText="1"/>
    </xf>
    <xf numFmtId="164" fontId="3" fillId="0" borderId="21" xfId="0" applyNumberFormat="1" applyFont="1" applyBorder="1" applyAlignment="1">
      <alignment horizontal="justify" vertical="top" wrapText="1"/>
    </xf>
    <xf numFmtId="164" fontId="5" fillId="0" borderId="63" xfId="0" applyNumberFormat="1" applyFont="1" applyBorder="1" applyAlignment="1">
      <alignment horizontal="right" vertical="top" wrapText="1"/>
    </xf>
    <xf numFmtId="164" fontId="3" fillId="0" borderId="46" xfId="0" applyNumberFormat="1" applyFont="1" applyBorder="1" applyAlignment="1">
      <alignment horizontal="right" vertical="top" wrapText="1"/>
    </xf>
    <xf numFmtId="164" fontId="24" fillId="0" borderId="28" xfId="0" applyNumberFormat="1" applyFont="1" applyBorder="1" applyAlignment="1">
      <alignment horizontal="justify" vertical="top" wrapText="1"/>
    </xf>
    <xf numFmtId="16" fontId="5" fillId="0" borderId="35" xfId="0" applyNumberFormat="1" applyFont="1" applyBorder="1" applyAlignment="1">
      <alignment vertical="top" wrapText="1"/>
    </xf>
    <xf numFmtId="16" fontId="5" fillId="0" borderId="38" xfId="0" applyNumberFormat="1" applyFont="1" applyBorder="1" applyAlignment="1">
      <alignment vertical="top" wrapText="1"/>
    </xf>
  </cellXfs>
  <cellStyles count="5">
    <cellStyle name="Currency 2" xfId="4" xr:uid="{00000000-0005-0000-0000-000000000000}"/>
    <cellStyle name="List Numbering" xfId="1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FFFFCC"/>
      <color rgb="FFF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166" workbookViewId="0">
      <selection activeCell="H20" sqref="H20"/>
    </sheetView>
  </sheetViews>
  <sheetFormatPr baseColWidth="10" defaultColWidth="8.83203125" defaultRowHeight="13" x14ac:dyDescent="0.15"/>
  <cols>
    <col min="1" max="2" width="12.5" customWidth="1"/>
    <col min="3" max="3" width="4.33203125" customWidth="1"/>
    <col min="4" max="5" width="12.5" customWidth="1"/>
    <col min="6" max="6" width="4.33203125" customWidth="1"/>
    <col min="7" max="8" width="12.6640625" customWidth="1"/>
  </cols>
  <sheetData>
    <row r="1" spans="1:8" x14ac:dyDescent="0.15">
      <c r="A1" s="156" t="s">
        <v>106</v>
      </c>
      <c r="C1" s="156" t="s">
        <v>107</v>
      </c>
    </row>
    <row r="2" spans="1:8" x14ac:dyDescent="0.15">
      <c r="A2" s="156" t="s">
        <v>96</v>
      </c>
      <c r="C2" s="156" t="s">
        <v>97</v>
      </c>
    </row>
    <row r="3" spans="1:8" x14ac:dyDescent="0.15">
      <c r="A3" s="156" t="s">
        <v>85</v>
      </c>
      <c r="C3" s="156" t="s">
        <v>68</v>
      </c>
    </row>
    <row r="6" spans="1:8" x14ac:dyDescent="0.15">
      <c r="A6" s="168" t="s">
        <v>95</v>
      </c>
    </row>
    <row r="10" spans="1:8" x14ac:dyDescent="0.15">
      <c r="A10" s="175" t="s">
        <v>86</v>
      </c>
      <c r="B10" s="175"/>
      <c r="D10" s="175" t="s">
        <v>90</v>
      </c>
      <c r="E10" s="175"/>
      <c r="G10" s="175" t="s">
        <v>92</v>
      </c>
      <c r="H10" s="175"/>
    </row>
    <row r="11" spans="1:8" x14ac:dyDescent="0.15">
      <c r="A11" s="171" t="s">
        <v>87</v>
      </c>
      <c r="B11" s="173" t="s">
        <v>84</v>
      </c>
      <c r="D11" s="171" t="s">
        <v>87</v>
      </c>
      <c r="E11" s="173" t="s">
        <v>84</v>
      </c>
      <c r="G11" s="171" t="s">
        <v>87</v>
      </c>
      <c r="H11" s="173" t="s">
        <v>84</v>
      </c>
    </row>
    <row r="12" spans="1:8" x14ac:dyDescent="0.15">
      <c r="A12" s="172"/>
      <c r="B12" s="174"/>
      <c r="D12" s="172"/>
      <c r="E12" s="174"/>
      <c r="G12" s="172"/>
      <c r="H12" s="174"/>
    </row>
    <row r="13" spans="1:8" ht="14" x14ac:dyDescent="0.15">
      <c r="A13" s="170" t="s">
        <v>33</v>
      </c>
      <c r="B13" s="169" t="s">
        <v>94</v>
      </c>
      <c r="D13" s="242" t="s">
        <v>94</v>
      </c>
      <c r="E13" s="243" t="s">
        <v>33</v>
      </c>
      <c r="G13" s="242" t="s">
        <v>94</v>
      </c>
      <c r="H13" s="243" t="s">
        <v>33</v>
      </c>
    </row>
    <row r="16" spans="1:8" x14ac:dyDescent="0.15">
      <c r="A16" s="175" t="s">
        <v>88</v>
      </c>
      <c r="B16" s="175"/>
      <c r="D16" s="175" t="s">
        <v>91</v>
      </c>
      <c r="E16" s="175"/>
      <c r="G16" s="175" t="s">
        <v>81</v>
      </c>
      <c r="H16" s="175"/>
    </row>
    <row r="17" spans="1:8" x14ac:dyDescent="0.15">
      <c r="A17" s="171" t="s">
        <v>87</v>
      </c>
      <c r="B17" s="173" t="s">
        <v>84</v>
      </c>
      <c r="D17" s="171" t="s">
        <v>87</v>
      </c>
      <c r="E17" s="173" t="s">
        <v>84</v>
      </c>
      <c r="G17" s="171" t="s">
        <v>87</v>
      </c>
      <c r="H17" s="173" t="s">
        <v>84</v>
      </c>
    </row>
    <row r="18" spans="1:8" x14ac:dyDescent="0.15">
      <c r="A18" s="172"/>
      <c r="B18" s="174"/>
      <c r="D18" s="172"/>
      <c r="E18" s="174"/>
      <c r="G18" s="172"/>
      <c r="H18" s="174"/>
    </row>
    <row r="19" spans="1:8" ht="14" x14ac:dyDescent="0.15">
      <c r="A19" s="242" t="s">
        <v>33</v>
      </c>
      <c r="B19" s="243" t="s">
        <v>94</v>
      </c>
      <c r="D19" s="242" t="s">
        <v>94</v>
      </c>
      <c r="E19" s="243" t="s">
        <v>33</v>
      </c>
      <c r="G19" s="242" t="s">
        <v>33</v>
      </c>
      <c r="H19" s="243" t="s">
        <v>94</v>
      </c>
    </row>
    <row r="22" spans="1:8" x14ac:dyDescent="0.15">
      <c r="A22" s="175" t="s">
        <v>89</v>
      </c>
      <c r="B22" s="175"/>
      <c r="G22" s="175" t="s">
        <v>98</v>
      </c>
      <c r="H22" s="175"/>
    </row>
    <row r="23" spans="1:8" x14ac:dyDescent="0.15">
      <c r="A23" s="171" t="s">
        <v>87</v>
      </c>
      <c r="B23" s="173" t="s">
        <v>84</v>
      </c>
      <c r="G23" s="171" t="s">
        <v>87</v>
      </c>
      <c r="H23" s="173" t="s">
        <v>84</v>
      </c>
    </row>
    <row r="24" spans="1:8" x14ac:dyDescent="0.15">
      <c r="A24" s="172"/>
      <c r="B24" s="174"/>
      <c r="G24" s="172"/>
      <c r="H24" s="174"/>
    </row>
    <row r="25" spans="1:8" ht="14" x14ac:dyDescent="0.15">
      <c r="A25" s="242" t="s">
        <v>33</v>
      </c>
      <c r="B25" s="243" t="s">
        <v>94</v>
      </c>
      <c r="G25" s="242" t="s">
        <v>94</v>
      </c>
      <c r="H25" s="243" t="s">
        <v>33</v>
      </c>
    </row>
    <row r="28" spans="1:8" x14ac:dyDescent="0.15">
      <c r="G28" s="175" t="s">
        <v>93</v>
      </c>
      <c r="H28" s="175"/>
    </row>
    <row r="29" spans="1:8" x14ac:dyDescent="0.15">
      <c r="G29" s="171" t="s">
        <v>87</v>
      </c>
      <c r="H29" s="173" t="s">
        <v>84</v>
      </c>
    </row>
    <row r="30" spans="1:8" x14ac:dyDescent="0.15">
      <c r="G30" s="172"/>
      <c r="H30" s="174"/>
    </row>
    <row r="31" spans="1:8" ht="14" x14ac:dyDescent="0.15">
      <c r="G31" s="242" t="s">
        <v>33</v>
      </c>
      <c r="H31" s="243" t="s">
        <v>94</v>
      </c>
    </row>
  </sheetData>
  <mergeCells count="27">
    <mergeCell ref="D10:E10"/>
    <mergeCell ref="D16:E16"/>
    <mergeCell ref="B11:B12"/>
    <mergeCell ref="A10:B10"/>
    <mergeCell ref="A16:B16"/>
    <mergeCell ref="A11:A12"/>
    <mergeCell ref="G10:H10"/>
    <mergeCell ref="G16:H16"/>
    <mergeCell ref="G11:G12"/>
    <mergeCell ref="H11:H12"/>
    <mergeCell ref="G17:G18"/>
    <mergeCell ref="H17:H18"/>
    <mergeCell ref="G22:H22"/>
    <mergeCell ref="G28:H28"/>
    <mergeCell ref="G23:G24"/>
    <mergeCell ref="H23:H24"/>
    <mergeCell ref="G29:G30"/>
    <mergeCell ref="H29:H30"/>
    <mergeCell ref="D17:D18"/>
    <mergeCell ref="E17:E18"/>
    <mergeCell ref="D11:D12"/>
    <mergeCell ref="E11:E12"/>
    <mergeCell ref="A23:A24"/>
    <mergeCell ref="B23:B24"/>
    <mergeCell ref="A22:B22"/>
    <mergeCell ref="A17:A18"/>
    <mergeCell ref="B17:B18"/>
  </mergeCells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topLeftCell="A5" zoomScale="166" workbookViewId="0">
      <selection activeCell="D36" sqref="D36"/>
    </sheetView>
  </sheetViews>
  <sheetFormatPr baseColWidth="10" defaultColWidth="8.83203125" defaultRowHeight="13" x14ac:dyDescent="0.15"/>
  <cols>
    <col min="2" max="2" width="15.1640625" customWidth="1"/>
    <col min="3" max="3" width="17" customWidth="1"/>
    <col min="4" max="4" width="21.5" customWidth="1"/>
    <col min="5" max="5" width="16" customWidth="1"/>
  </cols>
  <sheetData>
    <row r="1" spans="1:15" x14ac:dyDescent="0.15">
      <c r="A1" s="156" t="s">
        <v>108</v>
      </c>
      <c r="C1" s="156" t="s">
        <v>107</v>
      </c>
    </row>
    <row r="2" spans="1:15" x14ac:dyDescent="0.15">
      <c r="A2" s="156" t="s">
        <v>67</v>
      </c>
      <c r="C2" s="156" t="s">
        <v>100</v>
      </c>
      <c r="D2" s="164"/>
    </row>
    <row r="3" spans="1:15" x14ac:dyDescent="0.15">
      <c r="A3" s="156" t="s">
        <v>99</v>
      </c>
      <c r="C3" s="156" t="s">
        <v>68</v>
      </c>
    </row>
    <row r="4" spans="1:15" ht="14" thickBot="1" x14ac:dyDescent="0.2"/>
    <row r="5" spans="1:15" x14ac:dyDescent="0.15">
      <c r="B5" s="162"/>
      <c r="C5" s="162"/>
      <c r="D5" s="160"/>
      <c r="I5" s="164"/>
    </row>
    <row r="6" spans="1:15" ht="14" thickBot="1" x14ac:dyDescent="0.2">
      <c r="B6" s="163" t="s">
        <v>36</v>
      </c>
      <c r="C6" s="163" t="s">
        <v>48</v>
      </c>
      <c r="D6" s="161" t="s">
        <v>49</v>
      </c>
    </row>
    <row r="7" spans="1:15" ht="15" customHeight="1" x14ac:dyDescent="0.15">
      <c r="A7" s="153"/>
      <c r="B7" s="159" t="s">
        <v>50</v>
      </c>
      <c r="C7" s="159" t="s">
        <v>10</v>
      </c>
      <c r="D7" s="159" t="s">
        <v>6</v>
      </c>
      <c r="E7" s="244" t="s">
        <v>122</v>
      </c>
    </row>
    <row r="8" spans="1:15" x14ac:dyDescent="0.15">
      <c r="A8" s="153"/>
      <c r="B8" s="157" t="s">
        <v>51</v>
      </c>
      <c r="C8" s="157" t="s">
        <v>10</v>
      </c>
      <c r="D8" s="245" t="s">
        <v>115</v>
      </c>
      <c r="E8" s="168" t="s">
        <v>123</v>
      </c>
      <c r="I8" s="165"/>
      <c r="J8" s="176" t="s">
        <v>74</v>
      </c>
      <c r="K8" s="176"/>
      <c r="L8" s="176"/>
      <c r="M8" s="176" t="s">
        <v>75</v>
      </c>
      <c r="N8" s="176"/>
      <c r="O8" s="165"/>
    </row>
    <row r="9" spans="1:15" x14ac:dyDescent="0.15">
      <c r="A9" s="153"/>
      <c r="B9" s="157" t="s">
        <v>52</v>
      </c>
      <c r="C9" s="157" t="s">
        <v>118</v>
      </c>
      <c r="D9" s="157" t="s">
        <v>10</v>
      </c>
      <c r="E9" s="244" t="s">
        <v>122</v>
      </c>
      <c r="I9" s="166"/>
      <c r="J9" s="166" t="s">
        <v>76</v>
      </c>
      <c r="K9" s="166" t="s">
        <v>77</v>
      </c>
      <c r="L9" s="166" t="s">
        <v>78</v>
      </c>
      <c r="M9" s="166" t="s">
        <v>79</v>
      </c>
      <c r="N9" s="166" t="s">
        <v>80</v>
      </c>
      <c r="O9" s="166" t="s">
        <v>81</v>
      </c>
    </row>
    <row r="10" spans="1:15" x14ac:dyDescent="0.15">
      <c r="A10" s="154"/>
      <c r="B10" s="157" t="s">
        <v>53</v>
      </c>
      <c r="C10" s="157" t="s">
        <v>120</v>
      </c>
      <c r="D10" s="157" t="s">
        <v>3</v>
      </c>
      <c r="E10" s="244" t="s">
        <v>122</v>
      </c>
      <c r="I10" s="166" t="s">
        <v>19</v>
      </c>
      <c r="J10" s="167" t="s">
        <v>82</v>
      </c>
      <c r="K10" s="167" t="s">
        <v>83</v>
      </c>
      <c r="L10" s="167" t="s">
        <v>83</v>
      </c>
      <c r="M10" s="167" t="s">
        <v>83</v>
      </c>
      <c r="N10" s="167" t="s">
        <v>82</v>
      </c>
      <c r="O10" s="167" t="s">
        <v>82</v>
      </c>
    </row>
    <row r="11" spans="1:15" x14ac:dyDescent="0.15">
      <c r="A11" s="155"/>
      <c r="B11" s="157" t="s">
        <v>54</v>
      </c>
      <c r="C11" s="157" t="s">
        <v>116</v>
      </c>
      <c r="D11" s="157" t="s">
        <v>10</v>
      </c>
      <c r="E11" s="244" t="s">
        <v>122</v>
      </c>
      <c r="I11" s="166" t="s">
        <v>84</v>
      </c>
      <c r="J11" s="167" t="s">
        <v>83</v>
      </c>
      <c r="K11" s="167" t="s">
        <v>82</v>
      </c>
      <c r="L11" s="167" t="s">
        <v>82</v>
      </c>
      <c r="M11" s="167" t="s">
        <v>82</v>
      </c>
      <c r="N11" s="167" t="s">
        <v>83</v>
      </c>
      <c r="O11" s="167" t="s">
        <v>83</v>
      </c>
    </row>
    <row r="12" spans="1:15" x14ac:dyDescent="0.15">
      <c r="A12" s="153"/>
      <c r="B12" s="157" t="s">
        <v>55</v>
      </c>
      <c r="C12" s="157" t="s">
        <v>22</v>
      </c>
      <c r="D12" s="157" t="s">
        <v>115</v>
      </c>
      <c r="E12" s="244" t="s">
        <v>122</v>
      </c>
    </row>
    <row r="13" spans="1:15" x14ac:dyDescent="0.15">
      <c r="A13" s="153"/>
      <c r="B13" s="157" t="s">
        <v>56</v>
      </c>
      <c r="C13" s="245" t="s">
        <v>8</v>
      </c>
      <c r="D13" s="157" t="s">
        <v>3</v>
      </c>
      <c r="E13" s="246" t="s">
        <v>123</v>
      </c>
    </row>
    <row r="14" spans="1:15" x14ac:dyDescent="0.15">
      <c r="A14" s="153"/>
      <c r="B14" s="157" t="s">
        <v>57</v>
      </c>
      <c r="C14" s="157" t="s">
        <v>117</v>
      </c>
      <c r="D14" s="157" t="s">
        <v>118</v>
      </c>
      <c r="E14" s="244" t="s">
        <v>122</v>
      </c>
    </row>
    <row r="15" spans="1:15" x14ac:dyDescent="0.15">
      <c r="A15" s="153"/>
      <c r="B15" s="157" t="s">
        <v>58</v>
      </c>
      <c r="C15" s="157" t="s">
        <v>119</v>
      </c>
      <c r="D15" s="157" t="s">
        <v>22</v>
      </c>
      <c r="E15" s="244" t="s">
        <v>122</v>
      </c>
    </row>
    <row r="16" spans="1:15" x14ac:dyDescent="0.15">
      <c r="A16" s="153"/>
      <c r="B16" s="157" t="s">
        <v>59</v>
      </c>
      <c r="C16" s="157" t="s">
        <v>10</v>
      </c>
      <c r="D16" s="157" t="s">
        <v>3</v>
      </c>
      <c r="E16" s="244" t="s">
        <v>122</v>
      </c>
    </row>
    <row r="17" spans="1:5" x14ac:dyDescent="0.15">
      <c r="A17" s="153"/>
      <c r="B17" s="157" t="s">
        <v>60</v>
      </c>
      <c r="C17" s="157" t="s">
        <v>8</v>
      </c>
      <c r="D17" s="157" t="s">
        <v>10</v>
      </c>
      <c r="E17" s="244" t="s">
        <v>122</v>
      </c>
    </row>
    <row r="18" spans="1:5" x14ac:dyDescent="0.15">
      <c r="A18" s="153"/>
      <c r="B18" s="157" t="s">
        <v>61</v>
      </c>
      <c r="C18" s="157" t="s">
        <v>10</v>
      </c>
      <c r="D18" s="157" t="s">
        <v>120</v>
      </c>
      <c r="E18" s="244" t="s">
        <v>122</v>
      </c>
    </row>
    <row r="19" spans="1:5" x14ac:dyDescent="0.15">
      <c r="B19" s="157" t="s">
        <v>62</v>
      </c>
      <c r="C19" s="157" t="s">
        <v>121</v>
      </c>
      <c r="D19" s="157" t="s">
        <v>10</v>
      </c>
      <c r="E19" s="244" t="s">
        <v>122</v>
      </c>
    </row>
    <row r="20" spans="1:5" x14ac:dyDescent="0.15">
      <c r="B20" s="157"/>
      <c r="C20" s="158"/>
      <c r="D20" s="158"/>
    </row>
    <row r="21" spans="1:5" ht="14" thickBot="1" x14ac:dyDescent="0.2"/>
    <row r="22" spans="1:5" x14ac:dyDescent="0.15">
      <c r="B22" s="162"/>
      <c r="C22" s="162"/>
      <c r="D22" s="160"/>
    </row>
    <row r="23" spans="1:5" ht="14" thickBot="1" x14ac:dyDescent="0.2">
      <c r="B23" s="163" t="s">
        <v>36</v>
      </c>
      <c r="C23" s="163" t="s">
        <v>48</v>
      </c>
      <c r="D23" s="161" t="s">
        <v>49</v>
      </c>
    </row>
    <row r="24" spans="1:5" x14ac:dyDescent="0.15">
      <c r="B24" s="159" t="s">
        <v>50</v>
      </c>
      <c r="C24" s="159" t="s">
        <v>124</v>
      </c>
      <c r="D24" s="159" t="s">
        <v>92</v>
      </c>
    </row>
    <row r="25" spans="1:5" x14ac:dyDescent="0.15">
      <c r="B25" s="157" t="s">
        <v>51</v>
      </c>
      <c r="C25" s="157" t="s">
        <v>124</v>
      </c>
      <c r="D25" s="247" t="s">
        <v>128</v>
      </c>
    </row>
    <row r="26" spans="1:5" x14ac:dyDescent="0.15">
      <c r="B26" s="157" t="s">
        <v>52</v>
      </c>
      <c r="C26" s="157" t="s">
        <v>125</v>
      </c>
      <c r="D26" s="157" t="s">
        <v>124</v>
      </c>
    </row>
    <row r="27" spans="1:5" x14ac:dyDescent="0.15">
      <c r="B27" s="157" t="s">
        <v>53</v>
      </c>
      <c r="C27" s="157" t="s">
        <v>88</v>
      </c>
      <c r="D27" s="157" t="s">
        <v>98</v>
      </c>
    </row>
    <row r="28" spans="1:5" x14ac:dyDescent="0.15">
      <c r="B28" s="157" t="s">
        <v>54</v>
      </c>
      <c r="C28" s="157" t="s">
        <v>126</v>
      </c>
      <c r="D28" s="157" t="s">
        <v>127</v>
      </c>
    </row>
    <row r="29" spans="1:5" x14ac:dyDescent="0.15">
      <c r="B29" s="157" t="s">
        <v>55</v>
      </c>
      <c r="C29" s="157" t="s">
        <v>89</v>
      </c>
      <c r="D29" s="157" t="s">
        <v>90</v>
      </c>
    </row>
    <row r="30" spans="1:5" x14ac:dyDescent="0.15">
      <c r="B30" s="157" t="s">
        <v>56</v>
      </c>
      <c r="C30" s="247" t="s">
        <v>129</v>
      </c>
      <c r="D30" s="157" t="s">
        <v>98</v>
      </c>
    </row>
    <row r="31" spans="1:5" x14ac:dyDescent="0.15">
      <c r="B31" s="157" t="s">
        <v>57</v>
      </c>
      <c r="C31" s="157" t="s">
        <v>130</v>
      </c>
      <c r="D31" s="157" t="s">
        <v>131</v>
      </c>
    </row>
    <row r="32" spans="1:5" x14ac:dyDescent="0.15">
      <c r="B32" s="157" t="s">
        <v>58</v>
      </c>
      <c r="C32" s="157" t="s">
        <v>132</v>
      </c>
      <c r="D32" s="157" t="s">
        <v>89</v>
      </c>
    </row>
    <row r="33" spans="2:4" x14ac:dyDescent="0.15">
      <c r="B33" s="157" t="s">
        <v>59</v>
      </c>
      <c r="C33" s="157" t="s">
        <v>124</v>
      </c>
      <c r="D33" s="157" t="s">
        <v>98</v>
      </c>
    </row>
    <row r="34" spans="2:4" x14ac:dyDescent="0.15">
      <c r="B34" s="157" t="s">
        <v>60</v>
      </c>
      <c r="C34" s="157" t="s">
        <v>90</v>
      </c>
      <c r="D34" s="157" t="s">
        <v>124</v>
      </c>
    </row>
    <row r="35" spans="2:4" x14ac:dyDescent="0.15">
      <c r="B35" s="157" t="s">
        <v>61</v>
      </c>
      <c r="C35" s="157" t="s">
        <v>124</v>
      </c>
      <c r="D35" s="157" t="s">
        <v>88</v>
      </c>
    </row>
    <row r="36" spans="2:4" x14ac:dyDescent="0.15">
      <c r="B36" s="157" t="s">
        <v>62</v>
      </c>
      <c r="C36" s="157" t="s">
        <v>133</v>
      </c>
      <c r="D36" s="157" t="s">
        <v>124</v>
      </c>
    </row>
    <row r="37" spans="2:4" x14ac:dyDescent="0.15">
      <c r="B37" s="157"/>
      <c r="C37" s="158"/>
      <c r="D37" s="158"/>
    </row>
  </sheetData>
  <mergeCells count="2">
    <mergeCell ref="J8:L8"/>
    <mergeCell ref="M8:N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zoomScale="150" workbookViewId="0">
      <selection activeCell="J19" sqref="J19"/>
    </sheetView>
  </sheetViews>
  <sheetFormatPr baseColWidth="10" defaultColWidth="9.1640625" defaultRowHeight="15" x14ac:dyDescent="0.2"/>
  <cols>
    <col min="1" max="1" width="24.33203125" style="3" customWidth="1"/>
    <col min="2" max="2" width="56" style="3" customWidth="1"/>
    <col min="3" max="4" width="10" style="3" customWidth="1"/>
    <col min="5" max="5" width="4" style="3" customWidth="1"/>
    <col min="6" max="6" width="10.1640625" style="3" bestFit="1" customWidth="1"/>
    <col min="7" max="7" width="6" style="3" bestFit="1" customWidth="1"/>
    <col min="8" max="8" width="9.1640625" style="3"/>
    <col min="9" max="9" width="13.5" style="3" bestFit="1" customWidth="1"/>
    <col min="10" max="16384" width="9.1640625" style="3"/>
  </cols>
  <sheetData>
    <row r="1" spans="1:14" x14ac:dyDescent="0.2">
      <c r="A1" s="4" t="s">
        <v>110</v>
      </c>
      <c r="B1" s="4" t="s">
        <v>107</v>
      </c>
      <c r="C1" s="156"/>
    </row>
    <row r="2" spans="1:14" x14ac:dyDescent="0.2">
      <c r="A2" s="4" t="s">
        <v>101</v>
      </c>
      <c r="B2" s="4" t="s">
        <v>97</v>
      </c>
      <c r="C2" s="156"/>
    </row>
    <row r="3" spans="1:14" x14ac:dyDescent="0.2">
      <c r="A3" s="4" t="s">
        <v>69</v>
      </c>
      <c r="B3" s="4" t="s">
        <v>68</v>
      </c>
    </row>
    <row r="4" spans="1:14" ht="16" thickBot="1" x14ac:dyDescent="0.25">
      <c r="A4"/>
    </row>
    <row r="5" spans="1:14" ht="16" x14ac:dyDescent="0.2">
      <c r="B5" s="177" t="s">
        <v>64</v>
      </c>
      <c r="C5" s="178"/>
      <c r="D5" s="179"/>
    </row>
    <row r="6" spans="1:14" ht="15" customHeight="1" x14ac:dyDescent="0.2">
      <c r="B6" s="180" t="s">
        <v>14</v>
      </c>
      <c r="C6" s="181"/>
      <c r="D6" s="182"/>
    </row>
    <row r="7" spans="1:14" ht="17" thickBot="1" x14ac:dyDescent="0.25">
      <c r="B7" s="183">
        <v>37621</v>
      </c>
      <c r="C7" s="184"/>
      <c r="D7" s="185"/>
    </row>
    <row r="8" spans="1:14" ht="18" thickBot="1" x14ac:dyDescent="0.25">
      <c r="B8" s="46" t="s">
        <v>13</v>
      </c>
      <c r="C8" s="47" t="s">
        <v>12</v>
      </c>
      <c r="D8" s="48" t="s">
        <v>11</v>
      </c>
      <c r="H8" s="165"/>
      <c r="I8" s="176" t="s">
        <v>74</v>
      </c>
      <c r="J8" s="176"/>
      <c r="K8" s="176"/>
      <c r="L8" s="176" t="s">
        <v>75</v>
      </c>
      <c r="M8" s="176"/>
      <c r="N8" s="165"/>
    </row>
    <row r="9" spans="1:14" ht="19.5" customHeight="1" x14ac:dyDescent="0.2">
      <c r="B9" s="49" t="s">
        <v>124</v>
      </c>
      <c r="C9" s="50">
        <v>120000</v>
      </c>
      <c r="D9" s="51"/>
      <c r="H9" s="166"/>
      <c r="I9" s="166" t="s">
        <v>76</v>
      </c>
      <c r="J9" s="166" t="s">
        <v>77</v>
      </c>
      <c r="K9" s="166" t="s">
        <v>78</v>
      </c>
      <c r="L9" s="166" t="s">
        <v>79</v>
      </c>
      <c r="M9" s="166" t="s">
        <v>80</v>
      </c>
      <c r="N9" s="166" t="s">
        <v>81</v>
      </c>
    </row>
    <row r="10" spans="1:14" ht="19.5" customHeight="1" x14ac:dyDescent="0.2">
      <c r="B10" s="52" t="s">
        <v>88</v>
      </c>
      <c r="C10" s="5">
        <f>13000</f>
        <v>13000</v>
      </c>
      <c r="D10" s="53"/>
      <c r="H10" s="166" t="s">
        <v>19</v>
      </c>
      <c r="I10" s="167" t="s">
        <v>82</v>
      </c>
      <c r="J10" s="167" t="s">
        <v>83</v>
      </c>
      <c r="K10" s="167" t="s">
        <v>83</v>
      </c>
      <c r="L10" s="167" t="s">
        <v>83</v>
      </c>
      <c r="M10" s="167" t="s">
        <v>82</v>
      </c>
      <c r="N10" s="167" t="s">
        <v>82</v>
      </c>
    </row>
    <row r="11" spans="1:14" ht="19.5" customHeight="1" x14ac:dyDescent="0.2">
      <c r="B11" s="52" t="s">
        <v>134</v>
      </c>
      <c r="C11" s="5">
        <f>12800</f>
        <v>12800</v>
      </c>
      <c r="D11" s="53"/>
      <c r="H11" s="166" t="s">
        <v>84</v>
      </c>
      <c r="I11" s="167" t="s">
        <v>83</v>
      </c>
      <c r="J11" s="167" t="s">
        <v>82</v>
      </c>
      <c r="K11" s="167" t="s">
        <v>82</v>
      </c>
      <c r="L11" s="167" t="s">
        <v>82</v>
      </c>
      <c r="M11" s="167" t="s">
        <v>83</v>
      </c>
      <c r="N11" s="167" t="s">
        <v>83</v>
      </c>
    </row>
    <row r="12" spans="1:14" ht="19.5" customHeight="1" x14ac:dyDescent="0.2">
      <c r="B12" s="52" t="s">
        <v>135</v>
      </c>
      <c r="C12" s="5">
        <f>3600</f>
        <v>3600</v>
      </c>
      <c r="D12" s="53"/>
    </row>
    <row r="13" spans="1:14" ht="19.5" customHeight="1" x14ac:dyDescent="0.2">
      <c r="B13" s="52" t="s">
        <v>136</v>
      </c>
      <c r="C13" s="5">
        <f>44000</f>
        <v>44000</v>
      </c>
      <c r="D13" s="53"/>
    </row>
    <row r="14" spans="1:14" ht="19.5" customHeight="1" x14ac:dyDescent="0.2">
      <c r="B14" s="52" t="s">
        <v>137</v>
      </c>
      <c r="C14" s="5"/>
      <c r="D14" s="53">
        <f>4000</f>
        <v>4000</v>
      </c>
    </row>
    <row r="15" spans="1:14" ht="19.5" customHeight="1" x14ac:dyDescent="0.2">
      <c r="B15" s="52" t="s">
        <v>138</v>
      </c>
      <c r="C15" s="5"/>
      <c r="D15" s="53">
        <f>36000</f>
        <v>36000</v>
      </c>
      <c r="H15" s="3" t="s">
        <v>141</v>
      </c>
      <c r="I15" s="3" t="s">
        <v>142</v>
      </c>
      <c r="J15" s="248">
        <f>D17</f>
        <v>28400</v>
      </c>
    </row>
    <row r="16" spans="1:14" ht="19.5" customHeight="1" x14ac:dyDescent="0.2">
      <c r="B16" s="52" t="s">
        <v>139</v>
      </c>
      <c r="C16" s="5"/>
      <c r="D16" s="53">
        <f>50000</f>
        <v>50000</v>
      </c>
      <c r="I16" s="3" t="s">
        <v>144</v>
      </c>
      <c r="J16" s="248">
        <f>D19-C20-C21-C22</f>
        <v>85000</v>
      </c>
    </row>
    <row r="17" spans="2:10" ht="19.5" customHeight="1" x14ac:dyDescent="0.2">
      <c r="B17" s="52" t="s">
        <v>140</v>
      </c>
      <c r="C17" s="5"/>
      <c r="D17" s="53">
        <v>28400</v>
      </c>
      <c r="E17" s="141"/>
      <c r="I17" s="3" t="s">
        <v>133</v>
      </c>
      <c r="J17" s="248">
        <f>-(C18)</f>
        <v>-10000</v>
      </c>
    </row>
    <row r="18" spans="2:10" ht="19.5" customHeight="1" x14ac:dyDescent="0.2">
      <c r="B18" s="52" t="s">
        <v>81</v>
      </c>
      <c r="C18" s="5">
        <v>10000</v>
      </c>
      <c r="D18" s="53"/>
      <c r="I18" s="3" t="s">
        <v>143</v>
      </c>
      <c r="J18" s="248">
        <f>J15+J16+J17</f>
        <v>103400</v>
      </c>
    </row>
    <row r="19" spans="2:10" ht="19.5" customHeight="1" x14ac:dyDescent="0.2">
      <c r="B19" s="52" t="s">
        <v>98</v>
      </c>
      <c r="C19" s="5"/>
      <c r="D19" s="53">
        <f>152000</f>
        <v>152000</v>
      </c>
    </row>
    <row r="20" spans="2:10" ht="19.5" customHeight="1" x14ac:dyDescent="0.2">
      <c r="B20" s="52" t="s">
        <v>130</v>
      </c>
      <c r="C20" s="5">
        <f>32000</f>
        <v>32000</v>
      </c>
      <c r="D20" s="53"/>
    </row>
    <row r="21" spans="2:10" ht="19.5" customHeight="1" x14ac:dyDescent="0.2">
      <c r="B21" s="52" t="s">
        <v>145</v>
      </c>
      <c r="C21" s="5">
        <f>5000</f>
        <v>5000</v>
      </c>
      <c r="D21" s="53"/>
    </row>
    <row r="22" spans="2:10" ht="19.5" customHeight="1" thickBot="1" x14ac:dyDescent="0.25">
      <c r="B22" s="52" t="s">
        <v>146</v>
      </c>
      <c r="C22" s="59">
        <f>30000</f>
        <v>30000</v>
      </c>
      <c r="D22" s="60"/>
    </row>
    <row r="23" spans="2:10" ht="6" customHeight="1" x14ac:dyDescent="0.2">
      <c r="B23" s="52"/>
      <c r="C23" s="6"/>
      <c r="D23" s="55"/>
    </row>
    <row r="24" spans="2:10" ht="19.5" customHeight="1" thickBot="1" x14ac:dyDescent="0.25">
      <c r="B24" s="54" t="s">
        <v>15</v>
      </c>
      <c r="C24" s="61">
        <f>SUM(C9:C23)</f>
        <v>270400</v>
      </c>
      <c r="D24" s="62">
        <f>SUM(D9:D23)</f>
        <v>270400</v>
      </c>
    </row>
    <row r="25" spans="2:10" ht="19.5" customHeight="1" thickBot="1" x14ac:dyDescent="0.25">
      <c r="B25" s="56"/>
      <c r="C25" s="57"/>
      <c r="D25" s="58"/>
    </row>
    <row r="26" spans="2:10" s="139" customFormat="1" ht="16" x14ac:dyDescent="0.2"/>
    <row r="27" spans="2:10" s="139" customFormat="1" ht="16" x14ac:dyDescent="0.2"/>
    <row r="28" spans="2:10" s="139" customFormat="1" ht="16" x14ac:dyDescent="0.2">
      <c r="C28" s="140"/>
    </row>
    <row r="29" spans="2:10" s="139" customFormat="1" ht="16" x14ac:dyDescent="0.2">
      <c r="C29" s="140"/>
    </row>
    <row r="30" spans="2:10" s="139" customFormat="1" ht="18" x14ac:dyDescent="0.2">
      <c r="C30" s="140"/>
      <c r="E30" s="141"/>
    </row>
    <row r="31" spans="2:10" s="139" customFormat="1" ht="16" x14ac:dyDescent="0.2"/>
    <row r="32" spans="2:10" s="139" customFormat="1" ht="16" x14ac:dyDescent="0.2"/>
  </sheetData>
  <mergeCells count="5">
    <mergeCell ref="B5:D5"/>
    <mergeCell ref="B6:D6"/>
    <mergeCell ref="B7:D7"/>
    <mergeCell ref="I8:K8"/>
    <mergeCell ref="L8:M8"/>
  </mergeCells>
  <phoneticPr fontId="2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41"/>
  <sheetViews>
    <sheetView topLeftCell="A5" zoomScale="156" zoomScaleNormal="100" workbookViewId="0">
      <selection activeCell="Q18" sqref="Q18"/>
    </sheetView>
  </sheetViews>
  <sheetFormatPr baseColWidth="10" defaultColWidth="9.1640625" defaultRowHeight="14" x14ac:dyDescent="0.15"/>
  <cols>
    <col min="1" max="1" width="6.5" style="2" customWidth="1"/>
    <col min="2" max="3" width="10.83203125" style="2" customWidth="1"/>
    <col min="4" max="5" width="6.6640625" style="2" customWidth="1"/>
    <col min="6" max="7" width="10.83203125" style="2" customWidth="1"/>
    <col min="8" max="9" width="6.33203125" style="2" customWidth="1"/>
    <col min="10" max="11" width="10.83203125" style="2" customWidth="1"/>
    <col min="12" max="12" width="6.5" style="2" customWidth="1"/>
    <col min="13" max="16384" width="9.1640625" style="2"/>
  </cols>
  <sheetData>
    <row r="1" spans="1:21" x14ac:dyDescent="0.15">
      <c r="A1" s="4" t="s">
        <v>109</v>
      </c>
      <c r="D1" s="4" t="s">
        <v>107</v>
      </c>
    </row>
    <row r="2" spans="1:21" x14ac:dyDescent="0.15">
      <c r="A2" s="4" t="s">
        <v>102</v>
      </c>
      <c r="D2" s="4" t="s">
        <v>100</v>
      </c>
    </row>
    <row r="3" spans="1:21" x14ac:dyDescent="0.15">
      <c r="A3" s="4" t="s">
        <v>65</v>
      </c>
      <c r="D3" s="4" t="s">
        <v>68</v>
      </c>
    </row>
    <row r="4" spans="1:21" x14ac:dyDescent="0.15">
      <c r="A4" s="4"/>
    </row>
    <row r="5" spans="1:21" ht="16" x14ac:dyDescent="0.2">
      <c r="B5" s="16"/>
      <c r="C5" s="142" t="s">
        <v>38</v>
      </c>
      <c r="L5" s="8"/>
    </row>
    <row r="6" spans="1:21" ht="15.75" customHeight="1" x14ac:dyDescent="0.15">
      <c r="B6" s="186" t="s">
        <v>66</v>
      </c>
      <c r="C6" s="187"/>
      <c r="D6" s="187"/>
      <c r="E6" s="187"/>
      <c r="F6" s="187"/>
      <c r="G6" s="187"/>
      <c r="H6" s="187"/>
      <c r="I6" s="187"/>
      <c r="J6" s="187"/>
      <c r="K6" s="188"/>
      <c r="L6" s="8"/>
    </row>
    <row r="7" spans="1:21" x14ac:dyDescent="0.15">
      <c r="B7" s="189"/>
      <c r="C7" s="189"/>
      <c r="D7" s="15"/>
      <c r="E7" s="11"/>
      <c r="F7" s="189"/>
      <c r="G7" s="189"/>
      <c r="H7" s="30"/>
      <c r="I7" s="11"/>
      <c r="J7" s="189"/>
      <c r="K7" s="189"/>
      <c r="L7" s="8"/>
      <c r="O7" s="165"/>
      <c r="P7" s="176" t="s">
        <v>74</v>
      </c>
      <c r="Q7" s="176"/>
      <c r="R7" s="176"/>
      <c r="S7" s="176" t="s">
        <v>75</v>
      </c>
      <c r="T7" s="176"/>
      <c r="U7" s="165"/>
    </row>
    <row r="8" spans="1:21" x14ac:dyDescent="0.15">
      <c r="B8" s="15"/>
      <c r="C8" s="15"/>
      <c r="D8" s="15"/>
      <c r="E8" s="11"/>
      <c r="F8" s="15"/>
      <c r="G8" s="15"/>
      <c r="H8" s="30"/>
      <c r="I8" s="11"/>
      <c r="J8" s="15"/>
      <c r="K8" s="15"/>
      <c r="L8" s="8"/>
      <c r="O8" s="166"/>
      <c r="P8" s="166" t="s">
        <v>76</v>
      </c>
      <c r="Q8" s="166" t="s">
        <v>77</v>
      </c>
      <c r="R8" s="166" t="s">
        <v>78</v>
      </c>
      <c r="S8" s="166" t="s">
        <v>79</v>
      </c>
      <c r="T8" s="166" t="s">
        <v>80</v>
      </c>
      <c r="U8" s="166" t="s">
        <v>81</v>
      </c>
    </row>
    <row r="9" spans="1:21" ht="15" customHeight="1" x14ac:dyDescent="0.15">
      <c r="B9" s="190" t="s">
        <v>10</v>
      </c>
      <c r="C9" s="190"/>
      <c r="D9" s="15"/>
      <c r="E9" s="11"/>
      <c r="F9" s="190" t="s">
        <v>8</v>
      </c>
      <c r="G9" s="190"/>
      <c r="H9" s="30"/>
      <c r="I9" s="11"/>
      <c r="J9" s="190" t="s">
        <v>6</v>
      </c>
      <c r="K9" s="190"/>
      <c r="L9" s="8"/>
      <c r="O9" s="166" t="s">
        <v>19</v>
      </c>
      <c r="P9" s="167" t="s">
        <v>82</v>
      </c>
      <c r="Q9" s="167" t="s">
        <v>83</v>
      </c>
      <c r="R9" s="167" t="s">
        <v>83</v>
      </c>
      <c r="S9" s="167" t="s">
        <v>83</v>
      </c>
      <c r="T9" s="167" t="s">
        <v>82</v>
      </c>
      <c r="U9" s="167" t="s">
        <v>82</v>
      </c>
    </row>
    <row r="10" spans="1:21" x14ac:dyDescent="0.15">
      <c r="A10" s="28" t="s">
        <v>50</v>
      </c>
      <c r="B10" s="19">
        <v>20000</v>
      </c>
      <c r="C10" s="65">
        <f>B27</f>
        <v>1000</v>
      </c>
      <c r="D10" s="29" t="s">
        <v>51</v>
      </c>
      <c r="E10" s="24"/>
      <c r="F10" s="69"/>
      <c r="G10" s="70"/>
      <c r="H10" s="32"/>
      <c r="I10" s="26"/>
      <c r="J10" s="69"/>
      <c r="K10" s="70">
        <f>B10</f>
        <v>20000</v>
      </c>
      <c r="L10" s="29" t="s">
        <v>50</v>
      </c>
      <c r="O10" s="166" t="s">
        <v>84</v>
      </c>
      <c r="P10" s="167" t="s">
        <v>83</v>
      </c>
      <c r="Q10" s="167" t="s">
        <v>82</v>
      </c>
      <c r="R10" s="167" t="s">
        <v>82</v>
      </c>
      <c r="S10" s="167" t="s">
        <v>82</v>
      </c>
      <c r="T10" s="167" t="s">
        <v>83</v>
      </c>
      <c r="U10" s="167" t="s">
        <v>83</v>
      </c>
    </row>
    <row r="11" spans="1:21" x14ac:dyDescent="0.15">
      <c r="A11" s="28" t="s">
        <v>53</v>
      </c>
      <c r="B11" s="19">
        <v>3200</v>
      </c>
      <c r="C11" s="65">
        <v>10000</v>
      </c>
      <c r="D11" s="29" t="s">
        <v>52</v>
      </c>
      <c r="E11" s="22"/>
      <c r="F11" s="19"/>
      <c r="G11" s="145"/>
      <c r="H11" s="146"/>
      <c r="I11" s="26"/>
      <c r="J11" s="19"/>
      <c r="K11" s="145">
        <f>K10</f>
        <v>20000</v>
      </c>
      <c r="L11" s="146"/>
    </row>
    <row r="12" spans="1:21" x14ac:dyDescent="0.15">
      <c r="A12" s="27"/>
      <c r="B12" s="19"/>
      <c r="C12" s="65"/>
      <c r="D12" s="29"/>
      <c r="E12" s="22"/>
      <c r="F12" s="19"/>
      <c r="G12" s="19"/>
      <c r="H12" s="32"/>
      <c r="I12" s="26"/>
      <c r="J12" s="19"/>
      <c r="K12" s="19"/>
      <c r="L12" s="29"/>
    </row>
    <row r="13" spans="1:21" x14ac:dyDescent="0.15">
      <c r="A13" s="27"/>
      <c r="B13" s="69"/>
      <c r="C13" s="70"/>
      <c r="D13" s="29"/>
      <c r="E13" s="22"/>
      <c r="F13" s="19"/>
      <c r="G13" s="19"/>
      <c r="H13" s="32"/>
      <c r="I13" s="26"/>
      <c r="J13" s="192" t="s">
        <v>5</v>
      </c>
      <c r="K13" s="192"/>
      <c r="L13" s="29"/>
    </row>
    <row r="14" spans="1:21" ht="15.75" customHeight="1" x14ac:dyDescent="0.15">
      <c r="A14" s="143"/>
      <c r="B14" s="249">
        <f>SUM(B10:B13)-SUM(C10:C13)</f>
        <v>12200</v>
      </c>
      <c r="C14" s="65"/>
      <c r="D14" s="29"/>
      <c r="E14" s="24"/>
      <c r="F14" s="191" t="s">
        <v>7</v>
      </c>
      <c r="G14" s="191"/>
      <c r="H14" s="29"/>
      <c r="I14" s="26"/>
      <c r="J14" s="19"/>
      <c r="K14" s="147"/>
      <c r="L14" s="146" t="s">
        <v>35</v>
      </c>
      <c r="O14" s="2" t="s">
        <v>147</v>
      </c>
      <c r="P14" s="2" t="s">
        <v>29</v>
      </c>
      <c r="Q14" s="2" t="s">
        <v>148</v>
      </c>
    </row>
    <row r="15" spans="1:21" x14ac:dyDescent="0.15">
      <c r="A15" s="24"/>
      <c r="B15" s="19"/>
      <c r="C15" s="19"/>
      <c r="D15" s="29"/>
      <c r="E15" s="24"/>
      <c r="F15" s="69"/>
      <c r="G15" s="70"/>
      <c r="H15" s="29"/>
      <c r="I15" s="26"/>
      <c r="J15" s="19"/>
      <c r="K15" s="19"/>
      <c r="L15" s="29"/>
      <c r="O15" s="250">
        <f>B14+B24+B28</f>
        <v>23200</v>
      </c>
      <c r="P15" s="251"/>
      <c r="Q15" s="250">
        <f>K11+K25</f>
        <v>23200</v>
      </c>
    </row>
    <row r="16" spans="1:21" x14ac:dyDescent="0.15">
      <c r="A16" s="24"/>
      <c r="B16" s="19"/>
      <c r="C16" s="19"/>
      <c r="D16" s="29"/>
      <c r="E16" s="24"/>
      <c r="F16" s="19"/>
      <c r="G16" s="145"/>
      <c r="H16" s="146"/>
      <c r="I16" s="26"/>
      <c r="J16" s="191" t="s">
        <v>4</v>
      </c>
      <c r="K16" s="191"/>
      <c r="L16" s="29"/>
    </row>
    <row r="17" spans="1:12" x14ac:dyDescent="0.15">
      <c r="A17" s="24"/>
      <c r="B17" s="191" t="s">
        <v>9</v>
      </c>
      <c r="C17" s="191"/>
      <c r="D17" s="29"/>
      <c r="E17" s="24"/>
      <c r="F17" s="19"/>
      <c r="G17" s="19"/>
      <c r="H17" s="29"/>
      <c r="I17" s="26"/>
      <c r="J17" s="69"/>
      <c r="K17" s="70"/>
      <c r="L17" s="29"/>
    </row>
    <row r="18" spans="1:12" ht="15.75" customHeight="1" x14ac:dyDescent="0.15">
      <c r="A18" s="27"/>
      <c r="B18" s="19"/>
      <c r="C18" s="65"/>
      <c r="D18" s="29"/>
      <c r="E18" s="22"/>
      <c r="F18" s="191" t="s">
        <v>23</v>
      </c>
      <c r="G18" s="191"/>
      <c r="H18" s="32"/>
      <c r="I18" s="148"/>
      <c r="J18" s="144"/>
      <c r="K18" s="65"/>
      <c r="L18" s="29"/>
    </row>
    <row r="19" spans="1:12" x14ac:dyDescent="0.15">
      <c r="A19" s="27"/>
      <c r="B19" s="69"/>
      <c r="C19" s="70"/>
      <c r="D19" s="29"/>
      <c r="E19" s="22"/>
      <c r="F19" s="69"/>
      <c r="G19" s="70"/>
      <c r="H19" s="32"/>
      <c r="I19" s="26"/>
      <c r="J19" s="19"/>
      <c r="K19" s="19"/>
      <c r="L19" s="29"/>
    </row>
    <row r="20" spans="1:12" x14ac:dyDescent="0.15">
      <c r="A20" s="143"/>
      <c r="B20" s="144"/>
      <c r="C20" s="65"/>
      <c r="D20" s="29"/>
      <c r="E20" s="23"/>
      <c r="F20" s="19"/>
      <c r="G20" s="145"/>
      <c r="H20" s="146"/>
      <c r="I20" s="26"/>
      <c r="J20" s="191" t="s">
        <v>3</v>
      </c>
      <c r="K20" s="191"/>
      <c r="L20" s="29"/>
    </row>
    <row r="21" spans="1:12" x14ac:dyDescent="0.15">
      <c r="A21" s="24"/>
      <c r="B21" s="19"/>
      <c r="C21" s="19"/>
      <c r="D21" s="29"/>
      <c r="E21" s="24"/>
      <c r="F21" s="19"/>
      <c r="G21" s="19"/>
      <c r="H21" s="29"/>
      <c r="I21" s="26"/>
      <c r="J21" s="19"/>
      <c r="K21" s="65">
        <f>B11</f>
        <v>3200</v>
      </c>
      <c r="L21" s="29"/>
    </row>
    <row r="22" spans="1:12" x14ac:dyDescent="0.15">
      <c r="A22" s="24"/>
      <c r="B22" s="191" t="s">
        <v>136</v>
      </c>
      <c r="C22" s="191"/>
      <c r="D22" s="29"/>
      <c r="E22" s="22"/>
      <c r="F22" s="19"/>
      <c r="G22" s="19"/>
      <c r="H22" s="32"/>
      <c r="I22" s="26"/>
      <c r="J22" s="19"/>
      <c r="K22" s="65"/>
      <c r="L22" s="29"/>
    </row>
    <row r="23" spans="1:12" x14ac:dyDescent="0.15">
      <c r="A23" s="26" t="s">
        <v>52</v>
      </c>
      <c r="B23" s="69">
        <f>C11</f>
        <v>10000</v>
      </c>
      <c r="C23" s="70"/>
      <c r="D23" s="29"/>
      <c r="E23" s="22"/>
      <c r="F23" s="19"/>
      <c r="G23" s="19"/>
      <c r="H23" s="25"/>
      <c r="I23" s="26"/>
      <c r="J23" s="19"/>
      <c r="K23" s="65"/>
      <c r="L23" s="29"/>
    </row>
    <row r="24" spans="1:12" x14ac:dyDescent="0.15">
      <c r="A24" s="143"/>
      <c r="B24" s="144">
        <f>B23</f>
        <v>10000</v>
      </c>
      <c r="C24" s="65"/>
      <c r="D24" s="29"/>
      <c r="E24" s="22"/>
      <c r="F24" s="19"/>
      <c r="G24" s="19"/>
      <c r="H24" s="25"/>
      <c r="I24" s="26"/>
      <c r="J24" s="69"/>
      <c r="K24" s="70"/>
      <c r="L24" s="29"/>
    </row>
    <row r="25" spans="1:12" x14ac:dyDescent="0.15">
      <c r="A25" s="24"/>
      <c r="B25" s="19"/>
      <c r="C25" s="19"/>
      <c r="D25" s="29"/>
      <c r="E25" s="22"/>
      <c r="F25" s="19"/>
      <c r="G25" s="19"/>
      <c r="H25" s="25"/>
      <c r="I25" s="26"/>
      <c r="J25" s="19"/>
      <c r="K25" s="145">
        <f>K21</f>
        <v>3200</v>
      </c>
      <c r="L25" s="146"/>
    </row>
    <row r="26" spans="1:12" x14ac:dyDescent="0.15">
      <c r="A26" s="24"/>
      <c r="B26" s="191" t="s">
        <v>22</v>
      </c>
      <c r="C26" s="191"/>
      <c r="D26" s="29"/>
      <c r="E26" s="24"/>
      <c r="F26" s="19"/>
      <c r="G26" s="19"/>
      <c r="H26" s="24"/>
      <c r="I26" s="26"/>
      <c r="J26" s="19"/>
      <c r="K26" s="19"/>
      <c r="L26" s="29"/>
    </row>
    <row r="27" spans="1:12" x14ac:dyDescent="0.15">
      <c r="A27" s="26" t="s">
        <v>51</v>
      </c>
      <c r="B27" s="69">
        <f>1000</f>
        <v>1000</v>
      </c>
      <c r="C27" s="70"/>
      <c r="D27" s="29"/>
      <c r="E27" s="24"/>
      <c r="F27" s="19"/>
      <c r="G27" s="19"/>
      <c r="H27" s="24"/>
      <c r="I27" s="26"/>
      <c r="J27" s="191" t="s">
        <v>2</v>
      </c>
      <c r="K27" s="191"/>
      <c r="L27" s="29"/>
    </row>
    <row r="28" spans="1:12" x14ac:dyDescent="0.15">
      <c r="A28" s="143"/>
      <c r="B28" s="144">
        <f>B27</f>
        <v>1000</v>
      </c>
      <c r="C28" s="68"/>
      <c r="D28" s="29"/>
      <c r="E28" s="24"/>
      <c r="F28" s="19"/>
      <c r="G28" s="19"/>
      <c r="H28" s="24"/>
      <c r="I28" s="26"/>
      <c r="J28" s="69"/>
      <c r="K28" s="70"/>
      <c r="L28" s="29"/>
    </row>
    <row r="29" spans="1:12" x14ac:dyDescent="0.15">
      <c r="A29" s="24"/>
      <c r="B29" s="19"/>
      <c r="C29" s="19"/>
      <c r="D29" s="29"/>
      <c r="E29" s="24"/>
      <c r="F29" s="19"/>
      <c r="G29" s="19"/>
      <c r="H29" s="22"/>
      <c r="I29" s="148"/>
      <c r="J29" s="144"/>
      <c r="K29" s="65"/>
      <c r="L29" s="29"/>
    </row>
    <row r="30" spans="1:12" x14ac:dyDescent="0.15">
      <c r="A30" s="8"/>
      <c r="B30" s="19"/>
      <c r="C30" s="19"/>
      <c r="D30" s="25"/>
      <c r="E30" s="22"/>
      <c r="F30" s="19"/>
      <c r="G30" s="19"/>
      <c r="H30" s="22"/>
      <c r="I30" s="26"/>
      <c r="J30" s="19"/>
      <c r="K30" s="19"/>
      <c r="L30" s="29"/>
    </row>
    <row r="31" spans="1:12" x14ac:dyDescent="0.15">
      <c r="A31" s="8"/>
      <c r="B31" s="19"/>
      <c r="C31" s="19"/>
      <c r="D31" s="22"/>
      <c r="E31" s="14"/>
      <c r="F31" s="19"/>
      <c r="G31" s="19"/>
      <c r="H31" s="22"/>
      <c r="I31" s="26"/>
      <c r="J31" s="191" t="s">
        <v>1</v>
      </c>
      <c r="K31" s="191"/>
      <c r="L31" s="29"/>
    </row>
    <row r="32" spans="1:12" x14ac:dyDescent="0.15">
      <c r="B32" s="19"/>
      <c r="C32" s="19"/>
      <c r="D32" s="14"/>
      <c r="E32" s="14"/>
      <c r="F32" s="20"/>
      <c r="G32" s="19"/>
      <c r="H32" s="22"/>
      <c r="I32" s="26"/>
      <c r="J32" s="19"/>
      <c r="K32" s="65"/>
      <c r="L32" s="29"/>
    </row>
    <row r="33" spans="2:12" x14ac:dyDescent="0.15">
      <c r="B33" s="19"/>
      <c r="C33" s="19"/>
      <c r="D33" s="14"/>
      <c r="E33" s="14"/>
      <c r="F33" s="19"/>
      <c r="G33" s="19"/>
      <c r="H33" s="24"/>
      <c r="I33" s="26"/>
      <c r="J33" s="69"/>
      <c r="K33" s="70"/>
      <c r="L33" s="29"/>
    </row>
    <row r="34" spans="2:12" x14ac:dyDescent="0.15">
      <c r="B34" s="19"/>
      <c r="C34" s="19"/>
      <c r="D34" s="11"/>
      <c r="E34" s="11"/>
      <c r="F34" s="19"/>
      <c r="G34" s="19"/>
      <c r="H34" s="24"/>
      <c r="I34" s="148"/>
      <c r="J34" s="144"/>
      <c r="K34" s="65"/>
      <c r="L34" s="29"/>
    </row>
    <row r="35" spans="2:12" x14ac:dyDescent="0.15">
      <c r="B35" s="19"/>
      <c r="C35" s="19"/>
      <c r="D35" s="11"/>
      <c r="E35" s="11"/>
      <c r="F35" s="19"/>
      <c r="G35" s="19"/>
      <c r="H35" s="24"/>
      <c r="I35" s="26"/>
      <c r="J35" s="19"/>
      <c r="K35" s="19"/>
      <c r="L35" s="29"/>
    </row>
    <row r="36" spans="2:12" x14ac:dyDescent="0.15">
      <c r="B36" s="19"/>
      <c r="C36" s="19"/>
      <c r="D36" s="11"/>
      <c r="E36" s="11"/>
      <c r="F36" s="19"/>
      <c r="G36" s="19"/>
      <c r="H36" s="24"/>
      <c r="I36" s="26"/>
      <c r="J36" s="191" t="s">
        <v>25</v>
      </c>
      <c r="K36" s="191"/>
      <c r="L36" s="29"/>
    </row>
    <row r="37" spans="2:12" x14ac:dyDescent="0.15">
      <c r="B37" s="19"/>
      <c r="C37" s="19"/>
      <c r="D37" s="11"/>
      <c r="E37" s="11"/>
      <c r="F37" s="19"/>
      <c r="G37" s="19"/>
      <c r="H37" s="22"/>
      <c r="I37" s="26"/>
      <c r="J37" s="69"/>
      <c r="K37" s="70"/>
      <c r="L37" s="29"/>
    </row>
    <row r="38" spans="2:12" x14ac:dyDescent="0.15">
      <c r="B38" s="11"/>
      <c r="C38" s="11"/>
      <c r="D38" s="11"/>
      <c r="E38" s="11"/>
      <c r="F38" s="19"/>
      <c r="G38" s="19"/>
      <c r="H38" s="22"/>
      <c r="I38" s="148"/>
      <c r="J38" s="144"/>
      <c r="K38" s="65"/>
      <c r="L38" s="29"/>
    </row>
    <row r="39" spans="2:12" ht="15" x14ac:dyDescent="0.2">
      <c r="B39" s="7"/>
      <c r="C39" s="7"/>
      <c r="D39" s="7"/>
      <c r="E39" s="7"/>
      <c r="F39" s="21"/>
      <c r="G39" s="21"/>
      <c r="H39" s="23"/>
      <c r="I39" s="26"/>
      <c r="J39" s="21"/>
      <c r="K39" s="21"/>
      <c r="L39" s="29"/>
    </row>
    <row r="40" spans="2:12" x14ac:dyDescent="0.15">
      <c r="F40" s="1"/>
      <c r="G40" s="1"/>
      <c r="H40" s="24"/>
      <c r="I40" s="26"/>
      <c r="J40" s="1"/>
      <c r="K40" s="1"/>
      <c r="L40" s="31"/>
    </row>
    <row r="41" spans="2:12" x14ac:dyDescent="0.15">
      <c r="H41" s="8"/>
      <c r="I41" s="26"/>
      <c r="J41" s="1"/>
      <c r="K41" s="1"/>
      <c r="L41" s="8"/>
    </row>
  </sheetData>
  <mergeCells count="20">
    <mergeCell ref="P7:R7"/>
    <mergeCell ref="S7:T7"/>
    <mergeCell ref="J36:K36"/>
    <mergeCell ref="F9:G9"/>
    <mergeCell ref="F14:G14"/>
    <mergeCell ref="F18:G18"/>
    <mergeCell ref="J27:K27"/>
    <mergeCell ref="J31:K31"/>
    <mergeCell ref="J13:K13"/>
    <mergeCell ref="B26:C26"/>
    <mergeCell ref="J20:K20"/>
    <mergeCell ref="B22:C22"/>
    <mergeCell ref="J16:K16"/>
    <mergeCell ref="B17:C17"/>
    <mergeCell ref="B6:K6"/>
    <mergeCell ref="B7:C7"/>
    <mergeCell ref="F7:G7"/>
    <mergeCell ref="J7:K7"/>
    <mergeCell ref="B9:C9"/>
    <mergeCell ref="J9:K9"/>
  </mergeCells>
  <phoneticPr fontId="21" type="noConversion"/>
  <pageMargins left="0.39370078740157483" right="0.31496062992125984" top="0.74803149606299213" bottom="0.74803149606299213" header="0.31496062992125984" footer="0.31496062992125984"/>
  <pageSetup paperSize="9" scale="94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56"/>
  <sheetViews>
    <sheetView topLeftCell="A4" workbookViewId="0">
      <selection activeCell="F32" sqref="F32"/>
    </sheetView>
  </sheetViews>
  <sheetFormatPr baseColWidth="10" defaultColWidth="9.1640625" defaultRowHeight="14" x14ac:dyDescent="0.15"/>
  <cols>
    <col min="1" max="1" width="12.83203125" style="2" customWidth="1"/>
    <col min="2" max="2" width="21.83203125" style="256" customWidth="1"/>
    <col min="3" max="3" width="28.6640625" style="2" customWidth="1"/>
    <col min="4" max="5" width="10.1640625" style="2" customWidth="1"/>
    <col min="6" max="6" width="9.1640625" style="2"/>
    <col min="7" max="7" width="21.1640625" style="2" customWidth="1"/>
    <col min="8" max="8" width="18.33203125" style="2" customWidth="1"/>
    <col min="9" max="9" width="15.5" style="2" customWidth="1"/>
    <col min="10" max="10" width="16.33203125" style="2" customWidth="1"/>
    <col min="11" max="11" width="18.33203125" style="2" customWidth="1"/>
    <col min="12" max="12" width="11.33203125" style="2" bestFit="1" customWidth="1"/>
    <col min="13" max="13" width="12.5" style="2" bestFit="1" customWidth="1"/>
    <col min="14" max="14" width="10.5" style="2" bestFit="1" customWidth="1"/>
    <col min="15" max="16384" width="9.1640625" style="2"/>
  </cols>
  <sheetData>
    <row r="1" spans="1:5" x14ac:dyDescent="0.15">
      <c r="A1" s="4" t="s">
        <v>114</v>
      </c>
      <c r="C1" s="4" t="s">
        <v>107</v>
      </c>
    </row>
    <row r="2" spans="1:5" x14ac:dyDescent="0.15">
      <c r="A2" s="4" t="s">
        <v>111</v>
      </c>
      <c r="C2" s="4" t="s">
        <v>97</v>
      </c>
    </row>
    <row r="3" spans="1:5" x14ac:dyDescent="0.15">
      <c r="A3" s="4" t="s">
        <v>112</v>
      </c>
      <c r="C3" s="4" t="s">
        <v>113</v>
      </c>
    </row>
    <row r="4" spans="1:5" x14ac:dyDescent="0.15">
      <c r="A4"/>
    </row>
    <row r="5" spans="1:5" ht="17" thickBot="1" x14ac:dyDescent="0.25">
      <c r="B5" s="257" t="s">
        <v>16</v>
      </c>
      <c r="C5" s="142" t="s">
        <v>37</v>
      </c>
    </row>
    <row r="6" spans="1:5" ht="15" thickBot="1" x14ac:dyDescent="0.2">
      <c r="B6" s="193" t="s">
        <v>103</v>
      </c>
      <c r="C6" s="194"/>
      <c r="D6" s="194"/>
      <c r="E6" s="195"/>
    </row>
    <row r="7" spans="1:5" ht="16" thickBot="1" x14ac:dyDescent="0.2">
      <c r="B7" s="258" t="s">
        <v>17</v>
      </c>
      <c r="C7" s="37" t="s">
        <v>18</v>
      </c>
      <c r="D7" s="37" t="s">
        <v>19</v>
      </c>
      <c r="E7" s="38" t="s">
        <v>20</v>
      </c>
    </row>
    <row r="8" spans="1:5" ht="15" x14ac:dyDescent="0.15">
      <c r="B8" s="259">
        <v>45292</v>
      </c>
      <c r="C8" s="252" t="s">
        <v>149</v>
      </c>
      <c r="D8" s="39"/>
      <c r="E8" s="40"/>
    </row>
    <row r="9" spans="1:5" ht="15" x14ac:dyDescent="0.15">
      <c r="B9" s="260"/>
      <c r="C9" s="9" t="s">
        <v>10</v>
      </c>
      <c r="D9" s="17">
        <f>25000</f>
        <v>25000</v>
      </c>
      <c r="E9" s="41"/>
    </row>
    <row r="10" spans="1:5" ht="15" x14ac:dyDescent="0.15">
      <c r="B10" s="261"/>
      <c r="C10" s="9" t="s">
        <v>6</v>
      </c>
      <c r="D10" s="17"/>
      <c r="E10" s="41">
        <f>D9</f>
        <v>25000</v>
      </c>
    </row>
    <row r="11" spans="1:5" ht="15" x14ac:dyDescent="0.15">
      <c r="B11" s="261">
        <v>45352</v>
      </c>
      <c r="C11" s="9" t="s">
        <v>150</v>
      </c>
      <c r="D11" s="17"/>
      <c r="E11" s="41"/>
    </row>
    <row r="12" spans="1:5" ht="15" x14ac:dyDescent="0.15">
      <c r="B12" s="261"/>
      <c r="C12" s="9" t="s">
        <v>151</v>
      </c>
      <c r="D12" s="17">
        <v>8400</v>
      </c>
      <c r="E12" s="41"/>
    </row>
    <row r="13" spans="1:5" ht="15" x14ac:dyDescent="0.15">
      <c r="B13" s="261"/>
      <c r="C13" s="9" t="s">
        <v>10</v>
      </c>
      <c r="D13" s="17"/>
      <c r="E13" s="41">
        <f>D12</f>
        <v>8400</v>
      </c>
    </row>
    <row r="14" spans="1:5" ht="15" x14ac:dyDescent="0.15">
      <c r="B14" s="261">
        <v>45383</v>
      </c>
      <c r="C14" s="254" t="s">
        <v>152</v>
      </c>
      <c r="D14" s="17"/>
      <c r="E14" s="41"/>
    </row>
    <row r="15" spans="1:5" ht="15" x14ac:dyDescent="0.15">
      <c r="B15" s="261"/>
      <c r="C15" s="9" t="s">
        <v>22</v>
      </c>
      <c r="D15" s="17">
        <f>400</f>
        <v>400</v>
      </c>
      <c r="E15" s="41"/>
    </row>
    <row r="16" spans="1:5" ht="15" x14ac:dyDescent="0.15">
      <c r="B16" s="261"/>
      <c r="C16" s="9" t="s">
        <v>153</v>
      </c>
      <c r="D16" s="17"/>
      <c r="E16" s="41">
        <f>D15</f>
        <v>400</v>
      </c>
    </row>
    <row r="17" spans="2:5" ht="15" x14ac:dyDescent="0.15">
      <c r="B17" s="261">
        <v>45473</v>
      </c>
      <c r="C17" s="254" t="s">
        <v>154</v>
      </c>
      <c r="D17" s="17"/>
      <c r="E17" s="41"/>
    </row>
    <row r="18" spans="2:5" ht="15" x14ac:dyDescent="0.15">
      <c r="B18" s="261"/>
      <c r="C18" s="9" t="s">
        <v>10</v>
      </c>
      <c r="D18" s="17">
        <f>12000</f>
        <v>12000</v>
      </c>
      <c r="E18" s="41"/>
    </row>
    <row r="19" spans="2:5" ht="15" x14ac:dyDescent="0.15">
      <c r="B19" s="261"/>
      <c r="C19" s="9" t="s">
        <v>7</v>
      </c>
      <c r="D19" s="17"/>
      <c r="E19" s="41">
        <f>D18</f>
        <v>12000</v>
      </c>
    </row>
    <row r="20" spans="2:5" ht="15" x14ac:dyDescent="0.15">
      <c r="B20" s="261">
        <v>45478</v>
      </c>
      <c r="C20" s="255" t="s">
        <v>155</v>
      </c>
      <c r="D20" s="17"/>
      <c r="E20" s="41"/>
    </row>
    <row r="21" spans="2:5" ht="15" x14ac:dyDescent="0.15">
      <c r="B21" s="261"/>
      <c r="C21" s="13" t="s">
        <v>153</v>
      </c>
      <c r="D21" s="17">
        <f>300</f>
        <v>300</v>
      </c>
      <c r="E21" s="41"/>
    </row>
    <row r="22" spans="2:5" ht="15" x14ac:dyDescent="0.15">
      <c r="B22" s="261"/>
      <c r="C22" s="9" t="s">
        <v>10</v>
      </c>
      <c r="D22" s="17"/>
      <c r="E22" s="41">
        <f>D21</f>
        <v>300</v>
      </c>
    </row>
    <row r="23" spans="2:5" ht="15" x14ac:dyDescent="0.15">
      <c r="B23" s="261">
        <v>45505</v>
      </c>
      <c r="C23" s="254" t="s">
        <v>156</v>
      </c>
      <c r="D23" s="17"/>
      <c r="E23" s="41"/>
    </row>
    <row r="24" spans="2:5" ht="15" x14ac:dyDescent="0.15">
      <c r="B24" s="261"/>
      <c r="C24" s="9" t="s">
        <v>157</v>
      </c>
      <c r="D24" s="17">
        <f>4800</f>
        <v>4800</v>
      </c>
      <c r="E24" s="41"/>
    </row>
    <row r="25" spans="2:5" ht="15" x14ac:dyDescent="0.15">
      <c r="B25" s="261"/>
      <c r="C25" s="9" t="s">
        <v>3</v>
      </c>
      <c r="D25" s="17"/>
      <c r="E25" s="41">
        <f>D24</f>
        <v>4800</v>
      </c>
    </row>
    <row r="26" spans="2:5" ht="15" x14ac:dyDescent="0.15">
      <c r="B26" s="261">
        <v>45512</v>
      </c>
      <c r="C26" s="254" t="s">
        <v>158</v>
      </c>
      <c r="D26" s="17"/>
      <c r="E26" s="41"/>
    </row>
    <row r="27" spans="2:5" ht="15" x14ac:dyDescent="0.15">
      <c r="B27" s="261"/>
      <c r="C27" s="9" t="s">
        <v>10</v>
      </c>
      <c r="D27" s="17">
        <f>1600</f>
        <v>1600</v>
      </c>
      <c r="E27" s="41"/>
    </row>
    <row r="28" spans="2:5" ht="15" x14ac:dyDescent="0.15">
      <c r="B28" s="261"/>
      <c r="C28" s="9" t="s">
        <v>3</v>
      </c>
      <c r="D28" s="17"/>
      <c r="E28" s="41">
        <f>D27</f>
        <v>1600</v>
      </c>
    </row>
    <row r="29" spans="2:5" ht="15" x14ac:dyDescent="0.15">
      <c r="B29" s="261">
        <v>45536</v>
      </c>
      <c r="C29" s="254" t="s">
        <v>159</v>
      </c>
      <c r="D29" s="17"/>
      <c r="E29" s="41"/>
    </row>
    <row r="30" spans="2:5" ht="15" x14ac:dyDescent="0.15">
      <c r="B30" s="261"/>
      <c r="C30" s="9" t="s">
        <v>160</v>
      </c>
      <c r="D30" s="17">
        <f>18000</f>
        <v>18000</v>
      </c>
      <c r="E30" s="41"/>
    </row>
    <row r="31" spans="2:5" ht="15" x14ac:dyDescent="0.15">
      <c r="B31" s="261"/>
      <c r="C31" s="12" t="s">
        <v>10</v>
      </c>
      <c r="D31" s="10"/>
      <c r="E31" s="42">
        <f>D30</f>
        <v>18000</v>
      </c>
    </row>
    <row r="32" spans="2:5" ht="15" x14ac:dyDescent="0.15">
      <c r="B32" s="262">
        <v>45544</v>
      </c>
      <c r="C32" s="267" t="s">
        <v>161</v>
      </c>
      <c r="D32" s="18"/>
      <c r="E32" s="43"/>
    </row>
    <row r="33" spans="2:14" ht="15" x14ac:dyDescent="0.15">
      <c r="B33" s="263"/>
      <c r="C33" s="9" t="s">
        <v>10</v>
      </c>
      <c r="D33" s="17">
        <f>4250</f>
        <v>4250</v>
      </c>
      <c r="E33" s="41"/>
    </row>
    <row r="34" spans="2:14" ht="15" x14ac:dyDescent="0.15">
      <c r="B34" s="263"/>
      <c r="C34" s="9" t="s">
        <v>157</v>
      </c>
      <c r="D34" s="17"/>
      <c r="E34" s="41">
        <f>D33</f>
        <v>4250</v>
      </c>
    </row>
    <row r="35" spans="2:14" ht="15" x14ac:dyDescent="0.15">
      <c r="B35" s="263">
        <v>45570</v>
      </c>
      <c r="C35" s="254" t="s">
        <v>156</v>
      </c>
      <c r="D35" s="17"/>
      <c r="E35" s="41"/>
    </row>
    <row r="36" spans="2:14" ht="15" x14ac:dyDescent="0.15">
      <c r="B36" s="263"/>
      <c r="C36" s="9" t="s">
        <v>153</v>
      </c>
      <c r="D36" s="17">
        <f>17000</f>
        <v>17000</v>
      </c>
      <c r="E36" s="41"/>
    </row>
    <row r="37" spans="2:14" ht="15" x14ac:dyDescent="0.15">
      <c r="B37" s="263"/>
      <c r="C37" s="9" t="s">
        <v>3</v>
      </c>
      <c r="D37" s="17"/>
      <c r="E37" s="41">
        <f>D36</f>
        <v>17000</v>
      </c>
      <c r="G37" s="268" t="s">
        <v>164</v>
      </c>
      <c r="H37" s="268" t="s">
        <v>165</v>
      </c>
      <c r="I37" s="268" t="s">
        <v>166</v>
      </c>
      <c r="J37" s="268" t="s">
        <v>167</v>
      </c>
      <c r="K37" s="268" t="s">
        <v>171</v>
      </c>
      <c r="L37" s="268" t="s">
        <v>168</v>
      </c>
    </row>
    <row r="38" spans="2:14" ht="15" x14ac:dyDescent="0.15">
      <c r="B38" s="260">
        <v>45598</v>
      </c>
      <c r="C38" s="254" t="s">
        <v>162</v>
      </c>
      <c r="D38" s="17"/>
      <c r="E38" s="41"/>
      <c r="G38" s="2" t="s">
        <v>169</v>
      </c>
      <c r="H38" s="269">
        <f>12000</f>
        <v>12000</v>
      </c>
      <c r="I38" s="269">
        <f>H38/12</f>
        <v>1000</v>
      </c>
      <c r="J38" s="269">
        <v>5</v>
      </c>
      <c r="K38" s="269">
        <f>I38*J38</f>
        <v>5000</v>
      </c>
      <c r="L38" s="269">
        <f>H38-K38</f>
        <v>7000</v>
      </c>
    </row>
    <row r="39" spans="2:14" ht="15" x14ac:dyDescent="0.15">
      <c r="B39" s="262"/>
      <c r="C39" s="12" t="s">
        <v>121</v>
      </c>
      <c r="D39" s="10">
        <f>500</f>
        <v>500</v>
      </c>
      <c r="E39" s="42"/>
      <c r="G39" s="2" t="s">
        <v>170</v>
      </c>
      <c r="H39" s="269"/>
      <c r="I39" s="269"/>
      <c r="J39" s="269"/>
      <c r="K39" s="269"/>
    </row>
    <row r="40" spans="2:14" ht="15" x14ac:dyDescent="0.15">
      <c r="B40" s="263"/>
      <c r="C40" s="13" t="s">
        <v>10</v>
      </c>
      <c r="D40" s="18"/>
      <c r="E40" s="43">
        <f>D39</f>
        <v>500</v>
      </c>
    </row>
    <row r="41" spans="2:14" ht="15" x14ac:dyDescent="0.15">
      <c r="B41" s="263">
        <v>45657</v>
      </c>
      <c r="C41" s="254" t="s">
        <v>163</v>
      </c>
      <c r="D41" s="17"/>
      <c r="E41" s="41"/>
      <c r="G41" s="268" t="s">
        <v>176</v>
      </c>
      <c r="H41" s="268" t="s">
        <v>177</v>
      </c>
      <c r="I41" s="268" t="s">
        <v>178</v>
      </c>
      <c r="J41" s="268" t="s">
        <v>179</v>
      </c>
      <c r="K41" s="268" t="s">
        <v>180</v>
      </c>
      <c r="L41" s="268" t="s">
        <v>181</v>
      </c>
      <c r="M41" s="268" t="s">
        <v>182</v>
      </c>
      <c r="N41" s="270" t="s">
        <v>168</v>
      </c>
    </row>
    <row r="42" spans="2:14" ht="15" x14ac:dyDescent="0.15">
      <c r="B42" s="263"/>
      <c r="C42" s="9" t="s">
        <v>7</v>
      </c>
      <c r="D42" s="17">
        <f>K38</f>
        <v>5000</v>
      </c>
      <c r="E42" s="41"/>
      <c r="H42" s="1">
        <f>D12</f>
        <v>8400</v>
      </c>
      <c r="I42" s="2">
        <v>2</v>
      </c>
      <c r="J42" s="2">
        <f>H42/I42</f>
        <v>4200</v>
      </c>
      <c r="K42" s="2">
        <f>J42/12</f>
        <v>350</v>
      </c>
      <c r="L42" s="2">
        <v>10</v>
      </c>
      <c r="M42" s="2">
        <f>K42*L42</f>
        <v>3500</v>
      </c>
      <c r="N42" s="1">
        <f>H42-M42</f>
        <v>4900</v>
      </c>
    </row>
    <row r="43" spans="2:14" ht="15" x14ac:dyDescent="0.15">
      <c r="B43" s="263"/>
      <c r="C43" s="13" t="s">
        <v>3</v>
      </c>
      <c r="D43" s="18"/>
      <c r="E43" s="43">
        <f>D42</f>
        <v>5000</v>
      </c>
    </row>
    <row r="44" spans="2:14" ht="15" x14ac:dyDescent="0.15">
      <c r="B44" s="263">
        <v>45657</v>
      </c>
      <c r="C44" s="254" t="s">
        <v>172</v>
      </c>
      <c r="D44" s="17"/>
      <c r="E44" s="41"/>
      <c r="G44" s="268" t="s">
        <v>185</v>
      </c>
      <c r="H44" s="268" t="s">
        <v>186</v>
      </c>
      <c r="I44" s="268" t="s">
        <v>187</v>
      </c>
      <c r="J44" s="268" t="s">
        <v>188</v>
      </c>
      <c r="K44" s="268"/>
      <c r="L44" s="268"/>
    </row>
    <row r="45" spans="2:14" ht="15" x14ac:dyDescent="0.15">
      <c r="B45" s="264"/>
      <c r="C45" s="9" t="s">
        <v>173</v>
      </c>
      <c r="D45" s="17">
        <f>1100</f>
        <v>1100</v>
      </c>
      <c r="E45" s="43"/>
      <c r="H45" s="1">
        <f>D15</f>
        <v>400</v>
      </c>
      <c r="I45" s="2">
        <f>50</f>
        <v>50</v>
      </c>
      <c r="J45" s="1">
        <f>H45-I45</f>
        <v>350</v>
      </c>
    </row>
    <row r="46" spans="2:14" ht="15" x14ac:dyDescent="0.15">
      <c r="B46" s="264"/>
      <c r="C46" s="9" t="s">
        <v>160</v>
      </c>
      <c r="D46" s="17"/>
      <c r="E46" s="41">
        <f>D45</f>
        <v>1100</v>
      </c>
    </row>
    <row r="47" spans="2:14" ht="15" x14ac:dyDescent="0.15">
      <c r="B47" s="264">
        <v>45657</v>
      </c>
      <c r="C47" s="254" t="s">
        <v>175</v>
      </c>
      <c r="D47" s="17"/>
      <c r="E47" s="41"/>
    </row>
    <row r="48" spans="2:14" ht="15" x14ac:dyDescent="0.15">
      <c r="B48" s="264"/>
      <c r="C48" s="9" t="s">
        <v>183</v>
      </c>
      <c r="D48" s="17">
        <f>M42</f>
        <v>3500</v>
      </c>
      <c r="E48" s="41"/>
    </row>
    <row r="49" spans="2:5" ht="15" x14ac:dyDescent="0.15">
      <c r="B49" s="264"/>
      <c r="C49" s="9" t="s">
        <v>151</v>
      </c>
      <c r="D49" s="17"/>
      <c r="E49" s="41">
        <f>D48</f>
        <v>3500</v>
      </c>
    </row>
    <row r="50" spans="2:5" ht="15" x14ac:dyDescent="0.15">
      <c r="B50" s="264">
        <v>45657</v>
      </c>
      <c r="C50" s="254" t="s">
        <v>184</v>
      </c>
      <c r="D50" s="17"/>
      <c r="E50" s="41"/>
    </row>
    <row r="51" spans="2:5" ht="15" x14ac:dyDescent="0.15">
      <c r="B51" s="264"/>
      <c r="C51" s="9" t="s">
        <v>189</v>
      </c>
      <c r="D51" s="17">
        <f>J45</f>
        <v>350</v>
      </c>
      <c r="E51" s="41"/>
    </row>
    <row r="52" spans="2:5" ht="15" x14ac:dyDescent="0.15">
      <c r="B52" s="264"/>
      <c r="C52" s="9" t="s">
        <v>22</v>
      </c>
      <c r="D52" s="9"/>
      <c r="E52" s="42">
        <f>J45</f>
        <v>350</v>
      </c>
    </row>
    <row r="53" spans="2:5" ht="15" thickBot="1" x14ac:dyDescent="0.2">
      <c r="B53" s="265"/>
      <c r="C53" s="45"/>
      <c r="D53" s="45"/>
      <c r="E53" s="36"/>
    </row>
    <row r="54" spans="2:5" ht="15" x14ac:dyDescent="0.15">
      <c r="B54" s="266"/>
    </row>
    <row r="55" spans="2:5" ht="15" x14ac:dyDescent="0.15">
      <c r="B55" s="266"/>
      <c r="D55" s="253" t="s">
        <v>19</v>
      </c>
      <c r="E55" s="253" t="s">
        <v>84</v>
      </c>
    </row>
    <row r="56" spans="2:5" ht="15" x14ac:dyDescent="0.15">
      <c r="B56" s="266"/>
      <c r="D56" s="1">
        <f>SUM(D8:D53)</f>
        <v>102200</v>
      </c>
      <c r="E56" s="1">
        <f>SUM(E8:E53)</f>
        <v>102200</v>
      </c>
    </row>
  </sheetData>
  <mergeCells count="1">
    <mergeCell ref="B6:E6"/>
  </mergeCells>
  <pageMargins left="0.70866141732283472" right="0.70866141732283472" top="0.47" bottom="0.48" header="0.31496062992125984" footer="0.31496062992125984"/>
  <pageSetup paperSize="9" scale="92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41"/>
  <sheetViews>
    <sheetView zoomScale="150" zoomScaleNormal="100" workbookViewId="0">
      <selection activeCell="D13" sqref="D11:D13"/>
    </sheetView>
  </sheetViews>
  <sheetFormatPr baseColWidth="10" defaultColWidth="9.1640625" defaultRowHeight="14" x14ac:dyDescent="0.15"/>
  <cols>
    <col min="1" max="1" width="23" style="2" customWidth="1"/>
    <col min="2" max="2" width="5.1640625" style="272" customWidth="1"/>
    <col min="3" max="4" width="10.83203125" style="2" customWidth="1"/>
    <col min="5" max="5" width="5.5" style="272" customWidth="1"/>
    <col min="6" max="6" width="6.6640625" style="272" customWidth="1"/>
    <col min="7" max="8" width="10.83203125" style="2" customWidth="1"/>
    <col min="9" max="9" width="6.33203125" style="272" customWidth="1"/>
    <col min="10" max="10" width="6.33203125" style="287" customWidth="1"/>
    <col min="11" max="12" width="10.83203125" style="2" customWidth="1"/>
    <col min="13" max="13" width="6.5" style="290" customWidth="1"/>
    <col min="14" max="15" width="9.1640625" style="2"/>
    <col min="16" max="17" width="9.1640625" style="2" customWidth="1"/>
    <col min="18" max="16384" width="9.1640625" style="2"/>
  </cols>
  <sheetData>
    <row r="1" spans="1:22" x14ac:dyDescent="0.15">
      <c r="A1" s="4" t="s">
        <v>114</v>
      </c>
      <c r="B1" s="271"/>
      <c r="D1" s="4" t="s">
        <v>107</v>
      </c>
    </row>
    <row r="2" spans="1:22" x14ac:dyDescent="0.15">
      <c r="A2" s="4" t="s">
        <v>111</v>
      </c>
      <c r="B2" s="271"/>
      <c r="D2" s="4" t="s">
        <v>97</v>
      </c>
    </row>
    <row r="3" spans="1:22" x14ac:dyDescent="0.15">
      <c r="A3" s="4" t="s">
        <v>112</v>
      </c>
      <c r="B3" s="271"/>
      <c r="D3" s="4" t="s">
        <v>113</v>
      </c>
    </row>
    <row r="4" spans="1:22" x14ac:dyDescent="0.15">
      <c r="A4" s="4"/>
      <c r="B4" s="271"/>
    </row>
    <row r="5" spans="1:22" ht="16" x14ac:dyDescent="0.2">
      <c r="C5" s="16" t="s">
        <v>24</v>
      </c>
      <c r="D5" s="142" t="s">
        <v>38</v>
      </c>
    </row>
    <row r="6" spans="1:22" ht="15.75" customHeight="1" x14ac:dyDescent="0.15">
      <c r="C6" s="186" t="s">
        <v>104</v>
      </c>
      <c r="D6" s="187"/>
      <c r="E6" s="187"/>
      <c r="F6" s="187"/>
      <c r="G6" s="187"/>
      <c r="H6" s="187"/>
      <c r="I6" s="187"/>
      <c r="J6" s="187"/>
      <c r="K6" s="187"/>
      <c r="L6" s="188"/>
    </row>
    <row r="7" spans="1:22" x14ac:dyDescent="0.15">
      <c r="C7" s="189"/>
      <c r="D7" s="189"/>
      <c r="E7" s="277"/>
      <c r="F7" s="281"/>
      <c r="G7" s="189"/>
      <c r="H7" s="189"/>
      <c r="I7" s="283"/>
      <c r="J7" s="288"/>
      <c r="K7" s="189"/>
      <c r="L7" s="189"/>
      <c r="P7" s="165"/>
      <c r="Q7" s="176" t="s">
        <v>74</v>
      </c>
      <c r="R7" s="176"/>
      <c r="S7" s="176"/>
      <c r="T7" s="176" t="s">
        <v>75</v>
      </c>
      <c r="U7" s="176"/>
      <c r="V7" s="165"/>
    </row>
    <row r="8" spans="1:22" ht="15" customHeight="1" x14ac:dyDescent="0.15">
      <c r="C8" s="15"/>
      <c r="D8" s="15"/>
      <c r="E8" s="277"/>
      <c r="F8" s="281"/>
      <c r="G8" s="15"/>
      <c r="H8" s="15"/>
      <c r="I8" s="283"/>
      <c r="J8" s="288"/>
      <c r="K8" s="15"/>
      <c r="L8" s="15"/>
      <c r="P8" s="166"/>
      <c r="Q8" s="166" t="s">
        <v>76</v>
      </c>
      <c r="R8" s="166" t="s">
        <v>77</v>
      </c>
      <c r="S8" s="166" t="s">
        <v>78</v>
      </c>
      <c r="T8" s="166" t="s">
        <v>79</v>
      </c>
      <c r="U8" s="166" t="s">
        <v>80</v>
      </c>
      <c r="V8" s="166" t="s">
        <v>81</v>
      </c>
    </row>
    <row r="9" spans="1:22" ht="15" customHeight="1" x14ac:dyDescent="0.15">
      <c r="C9" s="190" t="s">
        <v>10</v>
      </c>
      <c r="D9" s="190"/>
      <c r="E9" s="277"/>
      <c r="F9" s="281"/>
      <c r="G9" s="190" t="s">
        <v>8</v>
      </c>
      <c r="H9" s="190"/>
      <c r="I9" s="283"/>
      <c r="J9" s="288"/>
      <c r="K9" s="190" t="s">
        <v>6</v>
      </c>
      <c r="L9" s="190"/>
      <c r="P9" s="166" t="s">
        <v>19</v>
      </c>
      <c r="Q9" s="167" t="s">
        <v>82</v>
      </c>
      <c r="R9" s="167" t="s">
        <v>83</v>
      </c>
      <c r="S9" s="167" t="s">
        <v>83</v>
      </c>
      <c r="T9" s="167" t="s">
        <v>83</v>
      </c>
      <c r="U9" s="167" t="s">
        <v>82</v>
      </c>
      <c r="V9" s="167" t="s">
        <v>82</v>
      </c>
    </row>
    <row r="10" spans="1:22" x14ac:dyDescent="0.15">
      <c r="A10" s="27"/>
      <c r="B10" s="273" t="s">
        <v>141</v>
      </c>
      <c r="C10" s="19">
        <v>45000</v>
      </c>
      <c r="D10" s="65">
        <f>C23</f>
        <v>24000</v>
      </c>
      <c r="E10" s="278" t="s">
        <v>194</v>
      </c>
      <c r="F10" s="276" t="s">
        <v>194</v>
      </c>
      <c r="G10" s="69">
        <f>1500</f>
        <v>1500</v>
      </c>
      <c r="H10" s="70">
        <f>C27</f>
        <v>3200</v>
      </c>
      <c r="I10" s="284" t="s">
        <v>192</v>
      </c>
      <c r="J10" s="276"/>
      <c r="K10" s="69"/>
      <c r="L10" s="70">
        <f>C10</f>
        <v>45000</v>
      </c>
      <c r="M10" s="278"/>
      <c r="P10" s="166" t="s">
        <v>84</v>
      </c>
      <c r="Q10" s="167" t="s">
        <v>83</v>
      </c>
      <c r="R10" s="167" t="s">
        <v>82</v>
      </c>
      <c r="S10" s="167" t="s">
        <v>82</v>
      </c>
      <c r="T10" s="167" t="s">
        <v>82</v>
      </c>
      <c r="U10" s="167" t="s">
        <v>83</v>
      </c>
      <c r="V10" s="167" t="s">
        <v>83</v>
      </c>
    </row>
    <row r="11" spans="1:22" ht="15" thickBot="1" x14ac:dyDescent="0.2">
      <c r="A11" s="27"/>
      <c r="B11" s="273" t="s">
        <v>193</v>
      </c>
      <c r="C11" s="19">
        <v>24000</v>
      </c>
      <c r="D11" s="65">
        <f>G10</f>
        <v>1500</v>
      </c>
      <c r="E11" s="278" t="s">
        <v>194</v>
      </c>
      <c r="F11" s="286"/>
      <c r="G11" s="19"/>
      <c r="H11" s="292">
        <f>H10-G10</f>
        <v>1700</v>
      </c>
      <c r="I11" s="285" t="s">
        <v>35</v>
      </c>
      <c r="J11" s="276"/>
      <c r="K11" s="19"/>
      <c r="L11" s="292">
        <f>L10-K10</f>
        <v>45000</v>
      </c>
      <c r="M11" s="285" t="s">
        <v>190</v>
      </c>
    </row>
    <row r="12" spans="1:22" ht="15" thickTop="1" x14ac:dyDescent="0.15">
      <c r="A12" s="27"/>
      <c r="B12" s="273" t="s">
        <v>196</v>
      </c>
      <c r="C12" s="19">
        <v>8400</v>
      </c>
      <c r="D12" s="65">
        <f>K32</f>
        <v>12000</v>
      </c>
      <c r="E12" s="278" t="s">
        <v>197</v>
      </c>
      <c r="F12" s="286"/>
      <c r="G12" s="19"/>
      <c r="H12" s="19"/>
      <c r="I12" s="284"/>
      <c r="J12" s="276"/>
      <c r="K12" s="19"/>
      <c r="L12" s="19"/>
      <c r="M12" s="278"/>
    </row>
    <row r="13" spans="1:22" x14ac:dyDescent="0.15">
      <c r="A13" s="27"/>
      <c r="B13" s="273" t="s">
        <v>198</v>
      </c>
      <c r="C13" s="69">
        <v>15000</v>
      </c>
      <c r="D13" s="70">
        <f>K17</f>
        <v>15000</v>
      </c>
      <c r="E13" s="278" t="str">
        <f>J17</f>
        <v>11.</v>
      </c>
      <c r="F13" s="286"/>
      <c r="G13" s="19"/>
      <c r="H13" s="19"/>
      <c r="I13" s="284"/>
      <c r="J13" s="276"/>
      <c r="K13" s="192" t="s">
        <v>5</v>
      </c>
      <c r="L13" s="192"/>
      <c r="M13" s="278"/>
    </row>
    <row r="14" spans="1:22" ht="15.75" customHeight="1" thickBot="1" x14ac:dyDescent="0.2">
      <c r="A14"/>
      <c r="B14" s="274" t="str">
        <f>I11</f>
        <v xml:space="preserve">Bal. </v>
      </c>
      <c r="C14" s="291">
        <f>SUM(C10:C13)-SUM(D10:D13)</f>
        <v>39900</v>
      </c>
      <c r="D14" s="65"/>
      <c r="E14" s="278"/>
      <c r="F14" s="276"/>
      <c r="G14" s="191" t="s">
        <v>7</v>
      </c>
      <c r="H14" s="191"/>
      <c r="I14" s="278"/>
      <c r="J14" s="276"/>
      <c r="K14" s="19"/>
      <c r="L14" s="147">
        <f>K14</f>
        <v>0</v>
      </c>
      <c r="M14" s="285" t="s">
        <v>35</v>
      </c>
    </row>
    <row r="15" spans="1:22" ht="15" thickTop="1" x14ac:dyDescent="0.15">
      <c r="A15"/>
      <c r="B15" s="275"/>
      <c r="C15" s="19"/>
      <c r="D15" s="19"/>
      <c r="E15" s="278"/>
      <c r="F15" s="276" t="s">
        <v>201</v>
      </c>
      <c r="G15" s="69">
        <f>12000</f>
        <v>12000</v>
      </c>
      <c r="H15" s="70">
        <f>C11</f>
        <v>24000</v>
      </c>
      <c r="I15" s="278" t="s">
        <v>193</v>
      </c>
      <c r="J15" s="276"/>
      <c r="K15" s="19"/>
      <c r="L15" s="19"/>
      <c r="M15" s="278"/>
    </row>
    <row r="16" spans="1:22" ht="15" customHeight="1" thickBot="1" x14ac:dyDescent="0.2">
      <c r="A16"/>
      <c r="B16" s="275"/>
      <c r="C16" s="19"/>
      <c r="D16" s="19"/>
      <c r="E16" s="278"/>
      <c r="F16" s="276"/>
      <c r="G16" s="19"/>
      <c r="H16" s="292">
        <f>H15-G15</f>
        <v>12000</v>
      </c>
      <c r="I16" s="285" t="str">
        <f>I11</f>
        <v xml:space="preserve">Bal. </v>
      </c>
      <c r="J16" s="276"/>
      <c r="K16" s="191" t="s">
        <v>4</v>
      </c>
      <c r="L16" s="191"/>
      <c r="M16" s="278"/>
    </row>
    <row r="17" spans="1:13" ht="15" thickTop="1" x14ac:dyDescent="0.15">
      <c r="A17"/>
      <c r="B17" s="275"/>
      <c r="C17" s="191" t="s">
        <v>9</v>
      </c>
      <c r="D17" s="191"/>
      <c r="E17" s="278"/>
      <c r="F17" s="276"/>
      <c r="G17" s="19"/>
      <c r="H17" s="19"/>
      <c r="I17" s="278"/>
      <c r="J17" s="276" t="s">
        <v>200</v>
      </c>
      <c r="K17" s="69">
        <f>15000</f>
        <v>15000</v>
      </c>
      <c r="L17" s="70"/>
      <c r="M17" s="278"/>
    </row>
    <row r="18" spans="1:13" ht="15.75" customHeight="1" thickBot="1" x14ac:dyDescent="0.2">
      <c r="A18"/>
      <c r="B18" s="273" t="s">
        <v>195</v>
      </c>
      <c r="C18" s="19">
        <f>18000</f>
        <v>18000</v>
      </c>
      <c r="D18" s="65">
        <f>C13</f>
        <v>15000</v>
      </c>
      <c r="E18" s="278" t="s">
        <v>198</v>
      </c>
      <c r="F18" s="286"/>
      <c r="G18" s="191" t="s">
        <v>23</v>
      </c>
      <c r="H18" s="191"/>
      <c r="I18" s="284"/>
      <c r="J18" s="289" t="str">
        <f>I16</f>
        <v xml:space="preserve">Bal. </v>
      </c>
      <c r="K18" s="291">
        <f>K17-L17</f>
        <v>15000</v>
      </c>
      <c r="L18" s="65"/>
      <c r="M18" s="278"/>
    </row>
    <row r="19" spans="1:13" ht="15" thickTop="1" x14ac:dyDescent="0.15">
      <c r="A19"/>
      <c r="B19" s="273" t="s">
        <v>199</v>
      </c>
      <c r="C19" s="69">
        <f>42000</f>
        <v>42000</v>
      </c>
      <c r="D19" s="70"/>
      <c r="E19" s="278"/>
      <c r="F19" s="286"/>
      <c r="G19" s="69"/>
      <c r="H19" s="70">
        <f>K33</f>
        <v>3600</v>
      </c>
      <c r="I19" s="284" t="str">
        <f>J33</f>
        <v>13.</v>
      </c>
      <c r="J19" s="276"/>
      <c r="K19" s="19"/>
      <c r="L19" s="19"/>
      <c r="M19" s="278"/>
    </row>
    <row r="20" spans="1:13" ht="15" thickBot="1" x14ac:dyDescent="0.2">
      <c r="A20"/>
      <c r="B20" s="274" t="str">
        <f>B14</f>
        <v xml:space="preserve">Bal. </v>
      </c>
      <c r="C20" s="291">
        <f>SUM(C18:C19)-SUM(D18:D19)</f>
        <v>45000</v>
      </c>
      <c r="D20" s="65"/>
      <c r="E20" s="278"/>
      <c r="F20" s="286"/>
      <c r="G20" s="19"/>
      <c r="H20" s="147">
        <f>H19-G19</f>
        <v>3600</v>
      </c>
      <c r="I20" s="285" t="str">
        <f>J18</f>
        <v xml:space="preserve">Bal. </v>
      </c>
      <c r="J20" s="276"/>
      <c r="K20" s="191" t="s">
        <v>3</v>
      </c>
      <c r="L20" s="191"/>
      <c r="M20" s="278"/>
    </row>
    <row r="21" spans="1:13" ht="15" thickTop="1" x14ac:dyDescent="0.15">
      <c r="A21"/>
      <c r="B21" s="275"/>
      <c r="C21" s="19"/>
      <c r="D21" s="19"/>
      <c r="E21" s="278"/>
      <c r="F21" s="276"/>
      <c r="G21" s="19"/>
      <c r="H21" s="19"/>
      <c r="I21" s="278"/>
      <c r="J21" s="276"/>
      <c r="K21" s="19"/>
      <c r="L21" s="65">
        <f>C18</f>
        <v>18000</v>
      </c>
      <c r="M21" s="278" t="s">
        <v>195</v>
      </c>
    </row>
    <row r="22" spans="1:13" x14ac:dyDescent="0.15">
      <c r="A22"/>
      <c r="B22" s="276"/>
      <c r="C22" s="191" t="s">
        <v>21</v>
      </c>
      <c r="D22" s="191"/>
      <c r="E22" s="278"/>
      <c r="F22" s="286"/>
      <c r="G22" s="19"/>
      <c r="H22" s="19"/>
      <c r="I22" s="284"/>
      <c r="J22" s="276"/>
      <c r="K22" s="19"/>
      <c r="L22" s="65">
        <f>C12</f>
        <v>8400</v>
      </c>
      <c r="M22" s="278" t="s">
        <v>196</v>
      </c>
    </row>
    <row r="23" spans="1:13" x14ac:dyDescent="0.15">
      <c r="A23"/>
      <c r="B23" s="276" t="s">
        <v>191</v>
      </c>
      <c r="C23" s="69">
        <f>24000</f>
        <v>24000</v>
      </c>
      <c r="D23" s="70">
        <f>K28</f>
        <v>11000</v>
      </c>
      <c r="E23" s="278" t="str">
        <f>J28</f>
        <v>14.</v>
      </c>
      <c r="F23" s="286"/>
      <c r="G23" s="19"/>
      <c r="H23" s="19"/>
      <c r="I23" s="279"/>
      <c r="J23" s="276"/>
      <c r="K23" s="19"/>
      <c r="L23" s="65">
        <f>C19</f>
        <v>42000</v>
      </c>
      <c r="M23" s="278" t="str">
        <f>B19</f>
        <v>10.</v>
      </c>
    </row>
    <row r="24" spans="1:13" ht="15" thickBot="1" x14ac:dyDescent="0.2">
      <c r="A24"/>
      <c r="B24" s="274" t="str">
        <f>B20</f>
        <v xml:space="preserve">Bal. </v>
      </c>
      <c r="C24" s="291">
        <f>C23-D23</f>
        <v>13000</v>
      </c>
      <c r="D24" s="65"/>
      <c r="E24" s="278"/>
      <c r="F24" s="286"/>
      <c r="G24" s="19"/>
      <c r="H24" s="19"/>
      <c r="I24" s="279"/>
      <c r="J24" s="276"/>
      <c r="K24" s="69"/>
      <c r="L24" s="70">
        <f>G15</f>
        <v>12000</v>
      </c>
      <c r="M24" s="278" t="str">
        <f>F15</f>
        <v>12.</v>
      </c>
    </row>
    <row r="25" spans="1:13" ht="16" thickTop="1" thickBot="1" x14ac:dyDescent="0.2">
      <c r="A25"/>
      <c r="B25" s="276"/>
      <c r="C25" s="19"/>
      <c r="D25" s="19"/>
      <c r="E25" s="278"/>
      <c r="F25" s="286"/>
      <c r="G25" s="19"/>
      <c r="H25" s="19"/>
      <c r="I25" s="279"/>
      <c r="J25" s="276"/>
      <c r="K25" s="19"/>
      <c r="L25" s="292">
        <f>SUM(L21:L24)-SUM(K21:K24)</f>
        <v>80400</v>
      </c>
      <c r="M25" s="285" t="str">
        <f>M14</f>
        <v xml:space="preserve">Bal. </v>
      </c>
    </row>
    <row r="26" spans="1:13" ht="15" thickTop="1" x14ac:dyDescent="0.15">
      <c r="A26"/>
      <c r="B26" s="276"/>
      <c r="C26" s="191" t="s">
        <v>22</v>
      </c>
      <c r="D26" s="191"/>
      <c r="E26" s="278"/>
      <c r="F26" s="276"/>
      <c r="G26" s="19"/>
      <c r="H26" s="19"/>
      <c r="I26" s="275"/>
      <c r="J26" s="276"/>
      <c r="K26" s="19"/>
      <c r="L26" s="19"/>
      <c r="M26" s="278"/>
    </row>
    <row r="27" spans="1:13" x14ac:dyDescent="0.15">
      <c r="A27"/>
      <c r="B27" s="276" t="s">
        <v>192</v>
      </c>
      <c r="C27" s="69">
        <f>3200</f>
        <v>3200</v>
      </c>
      <c r="D27" s="70">
        <f>K37</f>
        <v>2920</v>
      </c>
      <c r="E27" s="278" t="str">
        <f>J37</f>
        <v>15.</v>
      </c>
      <c r="F27" s="276"/>
      <c r="G27" s="19"/>
      <c r="H27" s="19"/>
      <c r="I27" s="275"/>
      <c r="J27" s="276"/>
      <c r="K27" s="191" t="s">
        <v>2</v>
      </c>
      <c r="L27" s="191"/>
      <c r="M27" s="278"/>
    </row>
    <row r="28" spans="1:13" ht="15" thickBot="1" x14ac:dyDescent="0.2">
      <c r="A28"/>
      <c r="B28" s="274" t="str">
        <f>B24</f>
        <v xml:space="preserve">Bal. </v>
      </c>
      <c r="C28" s="291">
        <f>C27-D27</f>
        <v>280</v>
      </c>
      <c r="D28" s="68"/>
      <c r="E28" s="278"/>
      <c r="F28" s="276"/>
      <c r="G28" s="19"/>
      <c r="H28" s="19"/>
      <c r="I28" s="275"/>
      <c r="J28" s="276" t="s">
        <v>203</v>
      </c>
      <c r="K28" s="69">
        <f>11000</f>
        <v>11000</v>
      </c>
      <c r="L28" s="70"/>
      <c r="M28" s="278"/>
    </row>
    <row r="29" spans="1:13" ht="16" thickTop="1" thickBot="1" x14ac:dyDescent="0.2">
      <c r="A29" s="24"/>
      <c r="B29" s="275"/>
      <c r="C29" s="19"/>
      <c r="D29" s="19"/>
      <c r="E29" s="278"/>
      <c r="F29" s="275"/>
      <c r="G29" s="19"/>
      <c r="H29" s="19"/>
      <c r="I29" s="280"/>
      <c r="J29" s="289" t="str">
        <f>M25</f>
        <v xml:space="preserve">Bal. </v>
      </c>
      <c r="K29" s="291">
        <f>K28-L28</f>
        <v>11000</v>
      </c>
      <c r="L29" s="65"/>
      <c r="M29" s="278"/>
    </row>
    <row r="30" spans="1:13" ht="15" thickTop="1" x14ac:dyDescent="0.15">
      <c r="A30" s="8"/>
      <c r="C30" s="19"/>
      <c r="D30" s="19"/>
      <c r="E30" s="279"/>
      <c r="F30" s="280"/>
      <c r="G30" s="19"/>
      <c r="H30" s="19"/>
      <c r="I30" s="280"/>
      <c r="J30" s="276"/>
      <c r="K30" s="19"/>
      <c r="L30" s="19"/>
      <c r="M30" s="278"/>
    </row>
    <row r="31" spans="1:13" x14ac:dyDescent="0.15">
      <c r="A31" s="8"/>
      <c r="C31" s="19"/>
      <c r="D31" s="19"/>
      <c r="E31" s="280"/>
      <c r="F31" s="281"/>
      <c r="G31" s="19"/>
      <c r="H31" s="19"/>
      <c r="I31" s="280"/>
      <c r="J31" s="276"/>
      <c r="K31" s="191" t="s">
        <v>1</v>
      </c>
      <c r="L31" s="191"/>
      <c r="M31" s="278"/>
    </row>
    <row r="32" spans="1:13" x14ac:dyDescent="0.15">
      <c r="C32" s="19"/>
      <c r="D32" s="19"/>
      <c r="E32" s="281"/>
      <c r="F32" s="281"/>
      <c r="G32" s="20"/>
      <c r="H32" s="19"/>
      <c r="I32" s="280"/>
      <c r="J32" s="276" t="s">
        <v>197</v>
      </c>
      <c r="K32" s="19">
        <f>12000</f>
        <v>12000</v>
      </c>
      <c r="L32" s="65"/>
      <c r="M32" s="278"/>
    </row>
    <row r="33" spans="1:13" x14ac:dyDescent="0.15">
      <c r="C33" s="19"/>
      <c r="D33" s="19"/>
      <c r="E33" s="281"/>
      <c r="F33" s="281"/>
      <c r="G33" s="19"/>
      <c r="H33" s="19"/>
      <c r="I33" s="275"/>
      <c r="J33" s="276" t="s">
        <v>202</v>
      </c>
      <c r="K33" s="69">
        <f>3600</f>
        <v>3600</v>
      </c>
      <c r="L33" s="70"/>
      <c r="M33" s="278"/>
    </row>
    <row r="34" spans="1:13" ht="15" thickBot="1" x14ac:dyDescent="0.2">
      <c r="C34" s="19"/>
      <c r="D34" s="19"/>
      <c r="E34" s="281"/>
      <c r="F34" s="281"/>
      <c r="G34" s="19"/>
      <c r="H34" s="19"/>
      <c r="I34" s="275"/>
      <c r="J34" s="289" t="str">
        <f>J38</f>
        <v xml:space="preserve">Bal. </v>
      </c>
      <c r="K34" s="291">
        <f>SUM(K32:K33)-SUM(L32:L33)</f>
        <v>15600</v>
      </c>
      <c r="L34" s="65"/>
      <c r="M34" s="278"/>
    </row>
    <row r="35" spans="1:13" ht="15" thickTop="1" x14ac:dyDescent="0.15">
      <c r="A35" s="251" t="s">
        <v>205</v>
      </c>
      <c r="C35" s="19">
        <f>SUM(C28+C24+C20+C14)</f>
        <v>98180</v>
      </c>
      <c r="D35" s="19"/>
      <c r="E35" s="281"/>
      <c r="F35" s="281"/>
      <c r="G35" s="19"/>
      <c r="H35" s="19"/>
      <c r="I35" s="275"/>
      <c r="J35" s="276"/>
      <c r="K35" s="19"/>
      <c r="L35" s="19"/>
      <c r="M35" s="278"/>
    </row>
    <row r="36" spans="1:13" x14ac:dyDescent="0.15">
      <c r="A36" s="2" t="s">
        <v>206</v>
      </c>
      <c r="C36" s="19">
        <f>(H11+H16+H20)</f>
        <v>17300</v>
      </c>
      <c r="D36" s="19"/>
      <c r="E36" s="281"/>
      <c r="F36" s="281"/>
      <c r="G36" s="19"/>
      <c r="H36" s="19"/>
      <c r="I36" s="275"/>
      <c r="J36" s="276"/>
      <c r="K36" s="191" t="s">
        <v>25</v>
      </c>
      <c r="L36" s="191"/>
      <c r="M36" s="278"/>
    </row>
    <row r="37" spans="1:13" x14ac:dyDescent="0.15">
      <c r="A37" s="2" t="s">
        <v>207</v>
      </c>
      <c r="C37" s="19">
        <f>L25-K18-K29-K34-K38</f>
        <v>35880</v>
      </c>
      <c r="D37" s="19"/>
      <c r="E37" s="281"/>
      <c r="F37" s="281"/>
      <c r="G37" s="19"/>
      <c r="H37" s="19"/>
      <c r="I37" s="280"/>
      <c r="J37" s="276" t="s">
        <v>204</v>
      </c>
      <c r="K37" s="69">
        <f>2920</f>
        <v>2920</v>
      </c>
      <c r="L37" s="70"/>
      <c r="M37" s="278"/>
    </row>
    <row r="38" spans="1:13" ht="15" thickBot="1" x14ac:dyDescent="0.2">
      <c r="C38" s="11"/>
      <c r="D38" s="11"/>
      <c r="E38" s="281"/>
      <c r="F38" s="281"/>
      <c r="G38" s="19"/>
      <c r="H38" s="19"/>
      <c r="I38" s="280"/>
      <c r="J38" s="289" t="str">
        <f>M25</f>
        <v xml:space="preserve">Bal. </v>
      </c>
      <c r="K38" s="291">
        <f>K37-L37</f>
        <v>2920</v>
      </c>
      <c r="L38" s="65"/>
      <c r="M38" s="278"/>
    </row>
    <row r="39" spans="1:13" ht="16" thickTop="1" x14ac:dyDescent="0.2">
      <c r="A39" s="2" t="s">
        <v>208</v>
      </c>
      <c r="D39" s="7"/>
      <c r="E39" s="282"/>
      <c r="F39" s="282"/>
      <c r="G39" s="21"/>
      <c r="H39" s="21"/>
      <c r="I39" s="286"/>
      <c r="J39" s="276"/>
      <c r="K39" s="21"/>
      <c r="L39" s="21"/>
      <c r="M39" s="278"/>
    </row>
    <row r="40" spans="1:13" ht="15" customHeight="1" x14ac:dyDescent="0.15">
      <c r="G40" s="1"/>
      <c r="H40" s="1"/>
      <c r="I40" s="275"/>
      <c r="J40" s="276"/>
      <c r="K40" s="1"/>
      <c r="L40" s="1"/>
    </row>
    <row r="41" spans="1:13" x14ac:dyDescent="0.15">
      <c r="J41" s="276"/>
      <c r="K41" s="1"/>
      <c r="L41" s="1"/>
    </row>
  </sheetData>
  <mergeCells count="20">
    <mergeCell ref="Q7:S7"/>
    <mergeCell ref="T7:U7"/>
    <mergeCell ref="C22:D22"/>
    <mergeCell ref="C26:D26"/>
    <mergeCell ref="K27:L27"/>
    <mergeCell ref="K31:L31"/>
    <mergeCell ref="K36:L36"/>
    <mergeCell ref="K20:L20"/>
    <mergeCell ref="C6:L6"/>
    <mergeCell ref="C7:D7"/>
    <mergeCell ref="G7:H7"/>
    <mergeCell ref="K7:L7"/>
    <mergeCell ref="C9:D9"/>
    <mergeCell ref="G9:H9"/>
    <mergeCell ref="K9:L9"/>
    <mergeCell ref="K13:L13"/>
    <mergeCell ref="G14:H14"/>
    <mergeCell ref="K16:L16"/>
    <mergeCell ref="C17:D17"/>
    <mergeCell ref="G18:H18"/>
  </mergeCells>
  <pageMargins left="0.39370078740157483" right="0.31496062992125984" top="0.74803149606299213" bottom="0.74803149606299213" header="0.31496062992125984" footer="0.31496062992125984"/>
  <pageSetup paperSize="9" scale="94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6"/>
  <sheetViews>
    <sheetView topLeftCell="A47" zoomScale="133" workbookViewId="0">
      <selection activeCell="C78" sqref="C78"/>
    </sheetView>
  </sheetViews>
  <sheetFormatPr baseColWidth="10" defaultColWidth="9.1640625" defaultRowHeight="14" x14ac:dyDescent="0.15"/>
  <cols>
    <col min="1" max="1" width="9.1640625" style="73"/>
    <col min="2" max="2" width="39.6640625" style="73" customWidth="1"/>
    <col min="3" max="3" width="12.33203125" style="73" customWidth="1"/>
    <col min="4" max="4" width="11.6640625" style="73" customWidth="1"/>
    <col min="5" max="5" width="10" style="73" customWidth="1"/>
    <col min="6" max="16384" width="9.1640625" style="73"/>
  </cols>
  <sheetData>
    <row r="1" spans="1:14" x14ac:dyDescent="0.15">
      <c r="A1" s="4" t="s">
        <v>114</v>
      </c>
      <c r="B1" s="2"/>
      <c r="C1" s="4" t="s">
        <v>107</v>
      </c>
    </row>
    <row r="2" spans="1:14" x14ac:dyDescent="0.15">
      <c r="A2" s="4" t="s">
        <v>111</v>
      </c>
      <c r="B2" s="2"/>
      <c r="C2" s="4" t="s">
        <v>97</v>
      </c>
    </row>
    <row r="3" spans="1:14" x14ac:dyDescent="0.15">
      <c r="A3" s="4" t="s">
        <v>112</v>
      </c>
      <c r="B3" s="2"/>
      <c r="C3" s="4" t="s">
        <v>113</v>
      </c>
    </row>
    <row r="4" spans="1:14" x14ac:dyDescent="0.15">
      <c r="A4" s="4"/>
    </row>
    <row r="5" spans="1:14" ht="17" thickBot="1" x14ac:dyDescent="0.25">
      <c r="B5" s="74" t="s">
        <v>39</v>
      </c>
    </row>
    <row r="6" spans="1:14" x14ac:dyDescent="0.15">
      <c r="B6" s="196" t="s">
        <v>105</v>
      </c>
      <c r="C6" s="197"/>
      <c r="D6" s="198"/>
    </row>
    <row r="7" spans="1:14" ht="18" customHeight="1" x14ac:dyDescent="0.15">
      <c r="B7" s="199" t="s">
        <v>26</v>
      </c>
      <c r="C7" s="203"/>
      <c r="D7" s="200"/>
      <c r="H7" s="165"/>
      <c r="I7" s="176" t="s">
        <v>74</v>
      </c>
      <c r="J7" s="176"/>
      <c r="K7" s="176"/>
      <c r="L7" s="176" t="s">
        <v>75</v>
      </c>
      <c r="M7" s="176"/>
      <c r="N7" s="165"/>
    </row>
    <row r="8" spans="1:14" ht="15" thickBot="1" x14ac:dyDescent="0.2">
      <c r="B8" s="199" t="s">
        <v>71</v>
      </c>
      <c r="C8" s="203"/>
      <c r="D8" s="200"/>
      <c r="H8" s="166"/>
      <c r="I8" s="166" t="s">
        <v>76</v>
      </c>
      <c r="J8" s="166" t="s">
        <v>77</v>
      </c>
      <c r="K8" s="166" t="s">
        <v>78</v>
      </c>
      <c r="L8" s="166" t="s">
        <v>79</v>
      </c>
      <c r="M8" s="166" t="s">
        <v>80</v>
      </c>
      <c r="N8" s="166" t="s">
        <v>81</v>
      </c>
    </row>
    <row r="9" spans="1:14" ht="16" thickBot="1" x14ac:dyDescent="0.2">
      <c r="B9" s="75" t="s">
        <v>18</v>
      </c>
      <c r="C9" s="76" t="s">
        <v>19</v>
      </c>
      <c r="D9" s="77" t="s">
        <v>20</v>
      </c>
      <c r="H9" s="166" t="s">
        <v>19</v>
      </c>
      <c r="I9" s="167" t="s">
        <v>82</v>
      </c>
      <c r="J9" s="167" t="s">
        <v>83</v>
      </c>
      <c r="K9" s="167" t="s">
        <v>83</v>
      </c>
      <c r="L9" s="167" t="s">
        <v>83</v>
      </c>
      <c r="M9" s="167" t="s">
        <v>82</v>
      </c>
      <c r="N9" s="167" t="s">
        <v>82</v>
      </c>
    </row>
    <row r="10" spans="1:14" ht="15" x14ac:dyDescent="0.15">
      <c r="B10" s="78" t="s">
        <v>10</v>
      </c>
      <c r="C10" s="79">
        <v>39900</v>
      </c>
      <c r="D10" s="80"/>
      <c r="H10" s="166" t="s">
        <v>84</v>
      </c>
      <c r="I10" s="167" t="s">
        <v>83</v>
      </c>
      <c r="J10" s="167" t="s">
        <v>82</v>
      </c>
      <c r="K10" s="167" t="s">
        <v>82</v>
      </c>
      <c r="L10" s="167" t="s">
        <v>82</v>
      </c>
      <c r="M10" s="167" t="s">
        <v>83</v>
      </c>
      <c r="N10" s="167" t="s">
        <v>83</v>
      </c>
    </row>
    <row r="11" spans="1:14" ht="15" x14ac:dyDescent="0.15">
      <c r="B11" s="78" t="s">
        <v>209</v>
      </c>
      <c r="C11" s="81">
        <v>45000</v>
      </c>
      <c r="D11" s="80"/>
    </row>
    <row r="12" spans="1:14" ht="15" x14ac:dyDescent="0.15">
      <c r="B12" s="78" t="s">
        <v>21</v>
      </c>
      <c r="C12" s="82">
        <v>13000</v>
      </c>
      <c r="D12" s="80"/>
    </row>
    <row r="13" spans="1:14" ht="15" x14ac:dyDescent="0.15">
      <c r="B13" s="78" t="s">
        <v>22</v>
      </c>
      <c r="C13" s="79">
        <v>280</v>
      </c>
      <c r="D13" s="80"/>
    </row>
    <row r="14" spans="1:14" ht="15" x14ac:dyDescent="0.15">
      <c r="B14" s="78" t="s">
        <v>210</v>
      </c>
      <c r="C14" s="79"/>
      <c r="D14" s="80">
        <v>1700</v>
      </c>
    </row>
    <row r="15" spans="1:14" ht="15" x14ac:dyDescent="0.15">
      <c r="B15" s="78" t="s">
        <v>211</v>
      </c>
      <c r="C15" s="79"/>
      <c r="D15" s="80">
        <f>12000</f>
        <v>12000</v>
      </c>
    </row>
    <row r="16" spans="1:14" ht="15" x14ac:dyDescent="0.15">
      <c r="B16" s="78" t="s">
        <v>23</v>
      </c>
      <c r="C16" s="79"/>
      <c r="D16" s="80">
        <f>3600</f>
        <v>3600</v>
      </c>
    </row>
    <row r="17" spans="2:4" ht="15" x14ac:dyDescent="0.15">
      <c r="B17" s="78" t="s">
        <v>6</v>
      </c>
      <c r="C17" s="79"/>
      <c r="D17" s="80">
        <v>45000</v>
      </c>
    </row>
    <row r="18" spans="2:4" ht="15" x14ac:dyDescent="0.15">
      <c r="B18" s="78" t="s">
        <v>4</v>
      </c>
      <c r="C18" s="79">
        <f>15000</f>
        <v>15000</v>
      </c>
      <c r="D18" s="80"/>
    </row>
    <row r="19" spans="2:4" ht="15" x14ac:dyDescent="0.15">
      <c r="B19" s="78" t="s">
        <v>212</v>
      </c>
      <c r="C19" s="79"/>
      <c r="D19" s="80">
        <v>80400</v>
      </c>
    </row>
    <row r="20" spans="2:4" ht="15" x14ac:dyDescent="0.15">
      <c r="B20" s="78" t="s">
        <v>213</v>
      </c>
      <c r="C20" s="79">
        <f>11000</f>
        <v>11000</v>
      </c>
      <c r="D20" s="80"/>
    </row>
    <row r="21" spans="2:4" ht="15" x14ac:dyDescent="0.15">
      <c r="B21" s="78" t="s">
        <v>214</v>
      </c>
      <c r="C21" s="79">
        <f>15600</f>
        <v>15600</v>
      </c>
      <c r="D21" s="80"/>
    </row>
    <row r="22" spans="2:4" ht="15" x14ac:dyDescent="0.15">
      <c r="B22" s="78" t="s">
        <v>215</v>
      </c>
      <c r="C22" s="79">
        <v>2920</v>
      </c>
      <c r="D22" s="80"/>
    </row>
    <row r="23" spans="2:4" x14ac:dyDescent="0.15">
      <c r="B23" s="78"/>
      <c r="C23" s="79"/>
      <c r="D23" s="80"/>
    </row>
    <row r="24" spans="2:4" x14ac:dyDescent="0.15">
      <c r="B24" s="78"/>
      <c r="C24" s="127"/>
      <c r="D24" s="128"/>
    </row>
    <row r="25" spans="2:4" ht="16" thickBot="1" x14ac:dyDescent="0.2">
      <c r="B25" s="84" t="s">
        <v>0</v>
      </c>
      <c r="C25" s="129">
        <f>SUM(C10:C24)</f>
        <v>142700</v>
      </c>
      <c r="D25" s="130">
        <f>SUM(D11:D24)</f>
        <v>142700</v>
      </c>
    </row>
    <row r="28" spans="2:4" ht="17" thickBot="1" x14ac:dyDescent="0.25">
      <c r="B28" s="74" t="s">
        <v>44</v>
      </c>
    </row>
    <row r="29" spans="2:4" x14ac:dyDescent="0.15">
      <c r="B29" s="196" t="s">
        <v>105</v>
      </c>
      <c r="C29" s="198"/>
    </row>
    <row r="30" spans="2:4" ht="18" customHeight="1" x14ac:dyDescent="0.15">
      <c r="B30" s="199" t="s">
        <v>27</v>
      </c>
      <c r="C30" s="200"/>
    </row>
    <row r="31" spans="2:4" ht="15" thickBot="1" x14ac:dyDescent="0.2">
      <c r="B31" s="201" t="s">
        <v>72</v>
      </c>
      <c r="C31" s="202"/>
    </row>
    <row r="32" spans="2:4" ht="15" thickBot="1" x14ac:dyDescent="0.2">
      <c r="B32" s="204" t="s">
        <v>42</v>
      </c>
      <c r="C32" s="205"/>
    </row>
    <row r="33" spans="2:3" ht="15" x14ac:dyDescent="0.15">
      <c r="B33" s="86" t="s">
        <v>216</v>
      </c>
      <c r="C33" s="87">
        <f>D19</f>
        <v>80400</v>
      </c>
    </row>
    <row r="34" spans="2:3" ht="15" thickBot="1" x14ac:dyDescent="0.2">
      <c r="B34" s="88"/>
      <c r="C34" s="89"/>
    </row>
    <row r="35" spans="2:3" x14ac:dyDescent="0.15">
      <c r="B35" s="293"/>
      <c r="C35" s="80">
        <f>SUM(C33:C34)</f>
        <v>80400</v>
      </c>
    </row>
    <row r="36" spans="2:3" x14ac:dyDescent="0.15">
      <c r="B36" s="88"/>
      <c r="C36" s="80"/>
    </row>
    <row r="37" spans="2:3" x14ac:dyDescent="0.15">
      <c r="B37" s="88" t="str">
        <f>B20</f>
        <v>Rent exp</v>
      </c>
      <c r="C37" s="80">
        <f>-C20</f>
        <v>-11000</v>
      </c>
    </row>
    <row r="38" spans="2:3" x14ac:dyDescent="0.15">
      <c r="B38" s="88" t="str">
        <f>B21</f>
        <v>Salaries exp.</v>
      </c>
      <c r="C38" s="80">
        <f>-C21</f>
        <v>-15600</v>
      </c>
    </row>
    <row r="39" spans="2:3" ht="16" thickBot="1" x14ac:dyDescent="0.2">
      <c r="B39" s="88" t="str">
        <f>B22</f>
        <v>Supplies exp.</v>
      </c>
      <c r="C39" s="89">
        <f>-C22</f>
        <v>-2920</v>
      </c>
    </row>
    <row r="40" spans="2:3" x14ac:dyDescent="0.15">
      <c r="B40" s="90"/>
      <c r="C40" s="83">
        <f>SUM(C37:C39)</f>
        <v>-29520</v>
      </c>
    </row>
    <row r="41" spans="2:3" x14ac:dyDescent="0.15">
      <c r="B41" s="88"/>
      <c r="C41" s="83"/>
    </row>
    <row r="42" spans="2:3" ht="16" thickBot="1" x14ac:dyDescent="0.2">
      <c r="B42" s="294" t="s">
        <v>217</v>
      </c>
      <c r="C42" s="103">
        <f>C35+C40</f>
        <v>50880</v>
      </c>
    </row>
    <row r="43" spans="2:3" ht="16" thickTop="1" thickBot="1" x14ac:dyDescent="0.2">
      <c r="B43" s="91"/>
      <c r="C43" s="85"/>
    </row>
    <row r="44" spans="2:3" ht="29.25" customHeight="1" thickBot="1" x14ac:dyDescent="0.2">
      <c r="B44" s="204" t="s">
        <v>40</v>
      </c>
      <c r="C44" s="205"/>
    </row>
    <row r="45" spans="2:3" ht="15" x14ac:dyDescent="0.15">
      <c r="B45" s="86" t="s">
        <v>218</v>
      </c>
      <c r="C45" s="80">
        <f>0</f>
        <v>0</v>
      </c>
    </row>
    <row r="46" spans="2:3" ht="15" x14ac:dyDescent="0.15">
      <c r="B46" s="88" t="s">
        <v>219</v>
      </c>
      <c r="C46" s="80">
        <f>D17</f>
        <v>45000</v>
      </c>
    </row>
    <row r="47" spans="2:3" ht="15" thickBot="1" x14ac:dyDescent="0.2">
      <c r="B47" s="88"/>
      <c r="C47" s="89"/>
    </row>
    <row r="48" spans="2:3" ht="15" x14ac:dyDescent="0.15">
      <c r="B48" s="88" t="s">
        <v>220</v>
      </c>
      <c r="C48" s="96">
        <f>SUM(C45:C47)</f>
        <v>45000</v>
      </c>
    </row>
    <row r="49" spans="2:6" x14ac:dyDescent="0.15">
      <c r="B49" s="88"/>
      <c r="C49" s="92"/>
    </row>
    <row r="50" spans="2:6" ht="15" x14ac:dyDescent="0.15">
      <c r="B50" s="88" t="s">
        <v>221</v>
      </c>
      <c r="C50" s="80">
        <f>0</f>
        <v>0</v>
      </c>
    </row>
    <row r="51" spans="2:6" ht="15" x14ac:dyDescent="0.15">
      <c r="B51" s="88" t="s">
        <v>222</v>
      </c>
      <c r="C51" s="80">
        <f>C42</f>
        <v>50880</v>
      </c>
    </row>
    <row r="52" spans="2:6" ht="16" thickBot="1" x14ac:dyDescent="0.2">
      <c r="B52" s="88" t="s">
        <v>223</v>
      </c>
      <c r="C52" s="89">
        <f>-C18</f>
        <v>-15000</v>
      </c>
    </row>
    <row r="53" spans="2:6" ht="15" x14ac:dyDescent="0.15">
      <c r="B53" s="88" t="s">
        <v>224</v>
      </c>
      <c r="C53" s="96">
        <f>SUM(C50:C52)</f>
        <v>35880</v>
      </c>
    </row>
    <row r="54" spans="2:6" x14ac:dyDescent="0.15">
      <c r="B54" s="88"/>
      <c r="C54" s="97"/>
    </row>
    <row r="55" spans="2:6" ht="16" thickBot="1" x14ac:dyDescent="0.2">
      <c r="B55" s="88" t="s">
        <v>225</v>
      </c>
      <c r="C55" s="104">
        <f>C48+C53</f>
        <v>80880</v>
      </c>
    </row>
    <row r="56" spans="2:6" ht="16" thickTop="1" thickBot="1" x14ac:dyDescent="0.2">
      <c r="B56" s="91"/>
      <c r="C56" s="93"/>
    </row>
    <row r="58" spans="2:6" ht="15" thickBot="1" x14ac:dyDescent="0.2"/>
    <row r="59" spans="2:6" x14ac:dyDescent="0.15">
      <c r="B59" s="196" t="s">
        <v>105</v>
      </c>
      <c r="C59" s="198"/>
    </row>
    <row r="60" spans="2:6" x14ac:dyDescent="0.15">
      <c r="B60" s="199" t="s">
        <v>41</v>
      </c>
      <c r="C60" s="200"/>
    </row>
    <row r="61" spans="2:6" ht="15" thickBot="1" x14ac:dyDescent="0.2">
      <c r="B61" s="201" t="s">
        <v>73</v>
      </c>
      <c r="C61" s="202"/>
    </row>
    <row r="62" spans="2:6" ht="15" x14ac:dyDescent="0.15">
      <c r="B62" s="295" t="s">
        <v>28</v>
      </c>
      <c r="C62" s="105"/>
      <c r="F62" s="94"/>
    </row>
    <row r="63" spans="2:6" ht="15" x14ac:dyDescent="0.15">
      <c r="B63" s="95" t="s">
        <v>10</v>
      </c>
      <c r="C63" s="107">
        <f>C10</f>
        <v>39900</v>
      </c>
      <c r="F63" s="94"/>
    </row>
    <row r="64" spans="2:6" ht="15" x14ac:dyDescent="0.15">
      <c r="B64" s="88" t="s">
        <v>209</v>
      </c>
      <c r="C64" s="108">
        <f>C11</f>
        <v>45000</v>
      </c>
      <c r="F64" s="94"/>
    </row>
    <row r="65" spans="2:6" ht="15" x14ac:dyDescent="0.15">
      <c r="B65" s="88" t="s">
        <v>21</v>
      </c>
      <c r="C65" s="106">
        <f>C12</f>
        <v>13000</v>
      </c>
      <c r="F65" s="94"/>
    </row>
    <row r="66" spans="2:6" ht="15" x14ac:dyDescent="0.15">
      <c r="B66" s="88" t="s">
        <v>22</v>
      </c>
      <c r="C66" s="107">
        <f>C13</f>
        <v>280</v>
      </c>
      <c r="F66" s="94"/>
    </row>
    <row r="67" spans="2:6" x14ac:dyDescent="0.15">
      <c r="B67" s="88"/>
      <c r="C67" s="297"/>
      <c r="F67" s="94"/>
    </row>
    <row r="68" spans="2:6" ht="16" thickBot="1" x14ac:dyDescent="0.2">
      <c r="B68" s="294" t="s">
        <v>226</v>
      </c>
      <c r="C68" s="298">
        <f>SUM(C63:C67)</f>
        <v>98180</v>
      </c>
      <c r="F68" s="94"/>
    </row>
    <row r="69" spans="2:6" ht="16" thickTop="1" x14ac:dyDescent="0.15">
      <c r="B69" s="294" t="s">
        <v>227</v>
      </c>
      <c r="C69" s="96"/>
      <c r="F69" s="94"/>
    </row>
    <row r="70" spans="2:6" x14ac:dyDescent="0.15">
      <c r="B70" s="88" t="str">
        <f>B15</f>
        <v>Unearned Rev</v>
      </c>
      <c r="C70" s="96">
        <f>D15</f>
        <v>12000</v>
      </c>
      <c r="F70" s="94"/>
    </row>
    <row r="71" spans="2:6" x14ac:dyDescent="0.15">
      <c r="B71" s="88" t="str">
        <f>B16</f>
        <v>Salaries Payable</v>
      </c>
      <c r="C71" s="108">
        <f>D16</f>
        <v>3600</v>
      </c>
      <c r="F71" s="94"/>
    </row>
    <row r="72" spans="2:6" ht="15" x14ac:dyDescent="0.15">
      <c r="B72" s="88" t="str">
        <f>B14</f>
        <v>A/P</v>
      </c>
      <c r="C72" s="107">
        <f>D14</f>
        <v>1700</v>
      </c>
      <c r="F72" s="94"/>
    </row>
    <row r="73" spans="2:6" x14ac:dyDescent="0.15">
      <c r="B73" s="88"/>
      <c r="C73" s="297"/>
      <c r="F73" s="94"/>
    </row>
    <row r="74" spans="2:6" ht="16" thickBot="1" x14ac:dyDescent="0.2">
      <c r="B74" s="294" t="s">
        <v>228</v>
      </c>
      <c r="C74" s="104">
        <f>SUM(C70:C73)</f>
        <v>17300</v>
      </c>
      <c r="F74" s="94"/>
    </row>
    <row r="75" spans="2:6" ht="15" thickTop="1" x14ac:dyDescent="0.15">
      <c r="B75" s="88"/>
      <c r="C75" s="96"/>
      <c r="F75" s="94"/>
    </row>
    <row r="76" spans="2:6" ht="15" x14ac:dyDescent="0.15">
      <c r="B76" s="294" t="s">
        <v>229</v>
      </c>
      <c r="C76" s="96"/>
      <c r="F76" s="94"/>
    </row>
    <row r="77" spans="2:6" ht="15" x14ac:dyDescent="0.15">
      <c r="B77" s="88" t="s">
        <v>230</v>
      </c>
      <c r="C77" s="108">
        <f>C48</f>
        <v>45000</v>
      </c>
      <c r="F77" s="94"/>
    </row>
    <row r="78" spans="2:6" ht="15" x14ac:dyDescent="0.15">
      <c r="B78" s="88" t="s">
        <v>5</v>
      </c>
      <c r="C78" s="297">
        <f>C53</f>
        <v>35880</v>
      </c>
      <c r="F78" s="94"/>
    </row>
    <row r="79" spans="2:6" ht="16" thickBot="1" x14ac:dyDescent="0.2">
      <c r="B79" s="294" t="s">
        <v>231</v>
      </c>
      <c r="C79" s="104">
        <f>SUM(C77:C78)</f>
        <v>80880</v>
      </c>
      <c r="F79" s="94"/>
    </row>
    <row r="80" spans="2:6" ht="15" thickTop="1" x14ac:dyDescent="0.15">
      <c r="B80" s="88"/>
      <c r="C80" s="96"/>
      <c r="F80" s="94"/>
    </row>
    <row r="81" spans="2:8" ht="15" x14ac:dyDescent="0.15">
      <c r="B81" s="296" t="s">
        <v>232</v>
      </c>
      <c r="C81" s="111">
        <f>C74+C79</f>
        <v>98180</v>
      </c>
      <c r="F81" s="94"/>
    </row>
    <row r="82" spans="2:8" ht="15" thickBot="1" x14ac:dyDescent="0.2">
      <c r="B82" s="91"/>
      <c r="C82" s="109"/>
      <c r="F82" s="94"/>
    </row>
    <row r="84" spans="2:8" ht="15" thickBot="1" x14ac:dyDescent="0.2"/>
    <row r="85" spans="2:8" x14ac:dyDescent="0.15">
      <c r="B85" s="196" t="s">
        <v>105</v>
      </c>
      <c r="C85" s="198"/>
    </row>
    <row r="86" spans="2:8" x14ac:dyDescent="0.15">
      <c r="B86" s="206" t="s">
        <v>43</v>
      </c>
      <c r="C86" s="207"/>
    </row>
    <row r="87" spans="2:8" ht="15" customHeight="1" thickBot="1" x14ac:dyDescent="0.2">
      <c r="B87" s="208" t="s">
        <v>72</v>
      </c>
      <c r="C87" s="209"/>
      <c r="G87" s="190" t="s">
        <v>10</v>
      </c>
      <c r="H87" s="190"/>
    </row>
    <row r="88" spans="2:8" ht="15" x14ac:dyDescent="0.15">
      <c r="B88" s="299" t="s">
        <v>233</v>
      </c>
      <c r="C88" s="98"/>
      <c r="F88" s="94"/>
      <c r="G88" s="19">
        <v>45000</v>
      </c>
      <c r="H88" s="65">
        <v>24000</v>
      </c>
    </row>
    <row r="89" spans="2:8" ht="15" x14ac:dyDescent="0.15">
      <c r="B89" s="88" t="s">
        <v>234</v>
      </c>
      <c r="C89" s="92">
        <f>SUM(G89:G91)</f>
        <v>47400</v>
      </c>
      <c r="F89" s="94"/>
      <c r="G89" s="19">
        <v>24000</v>
      </c>
      <c r="H89" s="65">
        <v>1500</v>
      </c>
    </row>
    <row r="90" spans="2:8" ht="15" x14ac:dyDescent="0.15">
      <c r="B90" s="88" t="s">
        <v>235</v>
      </c>
      <c r="C90" s="108">
        <f>SUM(H88:H90)</f>
        <v>37500</v>
      </c>
      <c r="F90" s="94"/>
      <c r="G90" s="19">
        <v>8400</v>
      </c>
      <c r="H90" s="65">
        <v>12000</v>
      </c>
    </row>
    <row r="91" spans="2:8" ht="15" thickBot="1" x14ac:dyDescent="0.2">
      <c r="B91" s="88"/>
      <c r="C91" s="110"/>
      <c r="F91" s="94"/>
      <c r="G91" s="69">
        <v>15000</v>
      </c>
      <c r="H91" s="70">
        <v>15000</v>
      </c>
    </row>
    <row r="92" spans="2:8" ht="16" thickBot="1" x14ac:dyDescent="0.2">
      <c r="B92" s="88" t="s">
        <v>236</v>
      </c>
      <c r="C92" s="96">
        <f>C89-C90</f>
        <v>9900</v>
      </c>
      <c r="F92" s="94"/>
      <c r="G92" s="291">
        <f>SUM(G88:G91)-SUM(H88:H91)</f>
        <v>39900</v>
      </c>
      <c r="H92" s="65"/>
    </row>
    <row r="93" spans="2:8" ht="15" thickTop="1" x14ac:dyDescent="0.15">
      <c r="B93" s="88"/>
      <c r="C93" s="96"/>
      <c r="F93" s="94"/>
    </row>
    <row r="94" spans="2:8" x14ac:dyDescent="0.15">
      <c r="B94" s="88"/>
      <c r="C94" s="108"/>
      <c r="F94" s="94"/>
    </row>
    <row r="95" spans="2:8" x14ac:dyDescent="0.15">
      <c r="B95" s="88"/>
      <c r="C95" s="107"/>
      <c r="F95" s="94"/>
    </row>
    <row r="96" spans="2:8" x14ac:dyDescent="0.15">
      <c r="B96" s="88"/>
      <c r="C96" s="108"/>
      <c r="F96" s="94"/>
    </row>
    <row r="97" spans="2:6" x14ac:dyDescent="0.15">
      <c r="B97" s="88"/>
      <c r="C97" s="106"/>
      <c r="F97" s="94"/>
    </row>
    <row r="98" spans="2:6" ht="15" thickBot="1" x14ac:dyDescent="0.2">
      <c r="B98" s="88"/>
      <c r="C98" s="110"/>
      <c r="F98" s="94"/>
    </row>
    <row r="99" spans="2:6" x14ac:dyDescent="0.15">
      <c r="B99" s="88"/>
      <c r="C99" s="96"/>
      <c r="F99" s="94"/>
    </row>
    <row r="100" spans="2:6" x14ac:dyDescent="0.15">
      <c r="B100" s="88"/>
      <c r="C100" s="96"/>
      <c r="F100" s="94"/>
    </row>
    <row r="101" spans="2:6" x14ac:dyDescent="0.15">
      <c r="B101" s="99"/>
      <c r="C101" s="108"/>
      <c r="F101" s="94"/>
    </row>
    <row r="102" spans="2:6" x14ac:dyDescent="0.15">
      <c r="B102" s="100"/>
      <c r="C102" s="106"/>
      <c r="F102" s="94"/>
    </row>
    <row r="103" spans="2:6" ht="15" thickBot="1" x14ac:dyDescent="0.2">
      <c r="B103" s="100"/>
      <c r="C103" s="104"/>
      <c r="F103" s="94"/>
    </row>
    <row r="104" spans="2:6" ht="16" thickTop="1" thickBot="1" x14ac:dyDescent="0.2">
      <c r="B104" s="101"/>
      <c r="C104" s="93"/>
      <c r="F104" s="94"/>
    </row>
    <row r="105" spans="2:6" x14ac:dyDescent="0.15">
      <c r="B105" s="112"/>
    </row>
    <row r="106" spans="2:6" x14ac:dyDescent="0.15">
      <c r="B106" s="112"/>
    </row>
  </sheetData>
  <mergeCells count="17">
    <mergeCell ref="I7:K7"/>
    <mergeCell ref="L7:M7"/>
    <mergeCell ref="B85:C85"/>
    <mergeCell ref="B86:C86"/>
    <mergeCell ref="B87:C87"/>
    <mergeCell ref="G87:H87"/>
    <mergeCell ref="B6:D6"/>
    <mergeCell ref="B59:C59"/>
    <mergeCell ref="B60:C60"/>
    <mergeCell ref="B61:C61"/>
    <mergeCell ref="B7:D7"/>
    <mergeCell ref="B8:D8"/>
    <mergeCell ref="B29:C29"/>
    <mergeCell ref="B30:C30"/>
    <mergeCell ref="B31:C31"/>
    <mergeCell ref="B32:C32"/>
    <mergeCell ref="B44:C44"/>
  </mergeCells>
  <pageMargins left="0.7" right="0.7" top="0.52" bottom="0.62" header="0.3" footer="0.3"/>
  <pageSetup paperSize="9" orientation="portrait" horizontalDpi="4294967293" verticalDpi="0" r:id="rId1"/>
  <ignoredErrors>
    <ignoredError sqref="C89:C9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4"/>
  <sheetViews>
    <sheetView tabSelected="1" topLeftCell="A17" zoomScale="125" zoomScaleNormal="100" workbookViewId="0">
      <selection activeCell="L33" sqref="L33"/>
    </sheetView>
  </sheetViews>
  <sheetFormatPr baseColWidth="10" defaultColWidth="9.1640625" defaultRowHeight="14" x14ac:dyDescent="0.15"/>
  <cols>
    <col min="1" max="1" width="14.83203125" style="2" customWidth="1"/>
    <col min="2" max="3" width="11.1640625" style="2" customWidth="1"/>
    <col min="4" max="4" width="8.5" style="2" customWidth="1"/>
    <col min="5" max="5" width="10.83203125" style="2" customWidth="1"/>
    <col min="6" max="6" width="10.33203125" style="2" bestFit="1" customWidth="1"/>
    <col min="7" max="7" width="7.5" style="2" customWidth="1"/>
    <col min="8" max="8" width="5.1640625" style="2" customWidth="1"/>
    <col min="9" max="10" width="10.83203125" style="2" customWidth="1"/>
    <col min="11" max="11" width="5.33203125" style="2" customWidth="1"/>
    <col min="12" max="12" width="9.1640625" style="2" customWidth="1"/>
    <col min="13" max="16384" width="9.1640625" style="2"/>
  </cols>
  <sheetData>
    <row r="1" spans="1:19" x14ac:dyDescent="0.15">
      <c r="A1" s="4" t="s">
        <v>114</v>
      </c>
      <c r="C1" s="4" t="s">
        <v>107</v>
      </c>
    </row>
    <row r="2" spans="1:19" x14ac:dyDescent="0.15">
      <c r="A2" s="4" t="s">
        <v>111</v>
      </c>
      <c r="C2" s="4" t="s">
        <v>97</v>
      </c>
    </row>
    <row r="3" spans="1:19" x14ac:dyDescent="0.15">
      <c r="A3" s="4" t="s">
        <v>112</v>
      </c>
      <c r="C3" s="4" t="s">
        <v>113</v>
      </c>
    </row>
    <row r="4" spans="1:19" ht="17" thickBot="1" x14ac:dyDescent="0.25">
      <c r="B4" s="16" t="s">
        <v>45</v>
      </c>
    </row>
    <row r="5" spans="1:19" ht="16" thickBot="1" x14ac:dyDescent="0.2">
      <c r="B5" s="131" t="s">
        <v>17</v>
      </c>
      <c r="C5" s="226" t="s">
        <v>18</v>
      </c>
      <c r="D5" s="227"/>
      <c r="E5" s="132" t="s">
        <v>19</v>
      </c>
      <c r="F5" s="133" t="s">
        <v>20</v>
      </c>
      <c r="M5" s="165"/>
      <c r="N5" s="176" t="s">
        <v>74</v>
      </c>
      <c r="O5" s="176"/>
      <c r="P5" s="176"/>
      <c r="Q5" s="176" t="s">
        <v>75</v>
      </c>
      <c r="R5" s="176"/>
      <c r="S5" s="165"/>
    </row>
    <row r="6" spans="1:19" ht="14.25" customHeight="1" thickBot="1" x14ac:dyDescent="0.2">
      <c r="B6" s="228" t="s">
        <v>31</v>
      </c>
      <c r="C6" s="229"/>
      <c r="D6" s="229"/>
      <c r="E6" s="229"/>
      <c r="F6" s="230"/>
      <c r="M6" s="166"/>
      <c r="N6" s="166" t="s">
        <v>76</v>
      </c>
      <c r="O6" s="166" t="s">
        <v>77</v>
      </c>
      <c r="P6" s="166" t="s">
        <v>78</v>
      </c>
      <c r="Q6" s="166" t="s">
        <v>79</v>
      </c>
      <c r="R6" s="166" t="s">
        <v>80</v>
      </c>
      <c r="S6" s="166" t="s">
        <v>81</v>
      </c>
    </row>
    <row r="7" spans="1:19" x14ac:dyDescent="0.15">
      <c r="B7" s="300">
        <v>45657</v>
      </c>
      <c r="C7" s="233" t="s">
        <v>237</v>
      </c>
      <c r="D7" s="234"/>
      <c r="E7" s="17"/>
      <c r="F7" s="41"/>
      <c r="M7" s="166" t="s">
        <v>19</v>
      </c>
      <c r="N7" s="167" t="s">
        <v>82</v>
      </c>
      <c r="O7" s="167" t="s">
        <v>83</v>
      </c>
      <c r="P7" s="167" t="s">
        <v>83</v>
      </c>
      <c r="Q7" s="167" t="s">
        <v>83</v>
      </c>
      <c r="R7" s="167" t="s">
        <v>82</v>
      </c>
      <c r="S7" s="167" t="s">
        <v>82</v>
      </c>
    </row>
    <row r="8" spans="1:19" s="33" customFormat="1" x14ac:dyDescent="0.15">
      <c r="B8" s="44"/>
      <c r="C8" s="231" t="s">
        <v>81</v>
      </c>
      <c r="D8" s="232"/>
      <c r="E8" s="79">
        <f>15000</f>
        <v>15000</v>
      </c>
      <c r="F8" s="134"/>
      <c r="I8" s="2"/>
      <c r="J8" s="2"/>
      <c r="K8" s="2"/>
      <c r="L8" s="2"/>
      <c r="M8" s="166" t="s">
        <v>84</v>
      </c>
      <c r="N8" s="167" t="s">
        <v>83</v>
      </c>
      <c r="O8" s="167" t="s">
        <v>82</v>
      </c>
      <c r="P8" s="167" t="s">
        <v>82</v>
      </c>
      <c r="Q8" s="167" t="s">
        <v>82</v>
      </c>
      <c r="R8" s="167" t="s">
        <v>83</v>
      </c>
      <c r="S8" s="167" t="s">
        <v>83</v>
      </c>
    </row>
    <row r="9" spans="1:19" x14ac:dyDescent="0.15">
      <c r="B9" s="113"/>
      <c r="C9" s="231" t="s">
        <v>124</v>
      </c>
      <c r="D9" s="232"/>
      <c r="E9" s="79"/>
      <c r="F9" s="41">
        <f>E8</f>
        <v>15000</v>
      </c>
    </row>
    <row r="10" spans="1:19" x14ac:dyDescent="0.15">
      <c r="B10" s="301">
        <v>45657</v>
      </c>
      <c r="C10" s="231" t="s">
        <v>238</v>
      </c>
      <c r="D10" s="232"/>
      <c r="E10" s="102"/>
      <c r="F10" s="41"/>
    </row>
    <row r="11" spans="1:19" x14ac:dyDescent="0.15">
      <c r="B11" s="113"/>
      <c r="C11" s="231" t="s">
        <v>240</v>
      </c>
      <c r="D11" s="232"/>
      <c r="E11" s="79">
        <v>29520</v>
      </c>
      <c r="F11" s="41"/>
    </row>
    <row r="12" spans="1:19" x14ac:dyDescent="0.15">
      <c r="B12" s="113"/>
      <c r="C12" s="231" t="s">
        <v>130</v>
      </c>
      <c r="D12" s="232"/>
      <c r="F12" s="79">
        <v>15600</v>
      </c>
    </row>
    <row r="13" spans="1:19" x14ac:dyDescent="0.15">
      <c r="B13" s="114"/>
      <c r="C13" s="231" t="s">
        <v>146</v>
      </c>
      <c r="D13" s="232"/>
      <c r="F13" s="79">
        <f>11000</f>
        <v>11000</v>
      </c>
    </row>
    <row r="14" spans="1:19" x14ac:dyDescent="0.15">
      <c r="B14" s="34"/>
      <c r="C14" s="231" t="s">
        <v>239</v>
      </c>
      <c r="D14" s="232"/>
      <c r="F14" s="102">
        <v>2920</v>
      </c>
    </row>
    <row r="15" spans="1:19" ht="15" x14ac:dyDescent="0.15">
      <c r="B15" s="34" t="s">
        <v>174</v>
      </c>
      <c r="C15" s="231" t="s">
        <v>98</v>
      </c>
      <c r="D15" s="232"/>
      <c r="E15" s="79">
        <v>80400</v>
      </c>
      <c r="F15" s="41"/>
    </row>
    <row r="16" spans="1:19" x14ac:dyDescent="0.15">
      <c r="B16" s="34"/>
      <c r="C16" s="231" t="s">
        <v>241</v>
      </c>
      <c r="D16" s="232"/>
      <c r="E16" s="17"/>
      <c r="F16" s="41">
        <f>E15</f>
        <v>80400</v>
      </c>
    </row>
    <row r="17" spans="1:11" x14ac:dyDescent="0.15">
      <c r="B17" s="34"/>
      <c r="C17" s="231"/>
      <c r="D17" s="232"/>
      <c r="E17" s="10"/>
      <c r="F17" s="42"/>
    </row>
    <row r="18" spans="1:11" x14ac:dyDescent="0.15">
      <c r="B18" s="135"/>
      <c r="C18" s="30"/>
      <c r="D18" s="126"/>
      <c r="E18" s="10"/>
      <c r="F18" s="42"/>
    </row>
    <row r="19" spans="1:11" ht="15" thickBot="1" x14ac:dyDescent="0.2">
      <c r="B19" s="237" t="s">
        <v>0</v>
      </c>
      <c r="C19" s="238"/>
      <c r="D19" s="239"/>
      <c r="E19" s="136">
        <f>SUM(E8:E17)</f>
        <v>124920</v>
      </c>
      <c r="F19" s="137">
        <f>SUM(F8:F17)</f>
        <v>124920</v>
      </c>
    </row>
    <row r="22" spans="1:11" ht="15" thickBot="1" x14ac:dyDescent="0.2">
      <c r="B22" s="142" t="s">
        <v>46</v>
      </c>
    </row>
    <row r="23" spans="1:11" ht="15" customHeight="1" thickBot="1" x14ac:dyDescent="0.2">
      <c r="B23" s="193" t="s">
        <v>70</v>
      </c>
      <c r="C23" s="194"/>
      <c r="D23" s="194"/>
      <c r="E23" s="194"/>
      <c r="F23" s="194"/>
      <c r="G23" s="194"/>
      <c r="H23" s="194"/>
      <c r="I23" s="194"/>
      <c r="J23" s="195"/>
    </row>
    <row r="24" spans="1:11" x14ac:dyDescent="0.15">
      <c r="B24" s="189"/>
      <c r="C24" s="189"/>
      <c r="D24" s="15"/>
      <c r="E24" s="189"/>
      <c r="F24" s="189"/>
      <c r="G24" s="189"/>
      <c r="H24" s="11"/>
      <c r="I24" s="189"/>
      <c r="J24" s="189"/>
    </row>
    <row r="25" spans="1:11" ht="15" customHeight="1" thickBot="1" x14ac:dyDescent="0.2">
      <c r="B25" s="235" t="s">
        <v>28</v>
      </c>
      <c r="C25" s="235"/>
      <c r="D25" s="138" t="s">
        <v>32</v>
      </c>
      <c r="E25" s="235" t="s">
        <v>29</v>
      </c>
      <c r="F25" s="235"/>
      <c r="H25" s="138" t="s">
        <v>33</v>
      </c>
      <c r="I25" s="235" t="s">
        <v>30</v>
      </c>
      <c r="J25" s="235"/>
    </row>
    <row r="26" spans="1:11" x14ac:dyDescent="0.15">
      <c r="B26" s="189"/>
      <c r="C26" s="189"/>
      <c r="D26" s="15"/>
      <c r="E26" s="115"/>
      <c r="F26" s="115"/>
      <c r="H26" s="11"/>
      <c r="I26" s="189"/>
      <c r="J26" s="189"/>
    </row>
    <row r="27" spans="1:11" ht="15" customHeight="1" thickBot="1" x14ac:dyDescent="0.2">
      <c r="B27" s="215" t="s">
        <v>10</v>
      </c>
      <c r="C27" s="215"/>
      <c r="D27" s="11"/>
      <c r="E27" s="215" t="s">
        <v>8</v>
      </c>
      <c r="F27" s="215"/>
      <c r="H27" s="11"/>
      <c r="I27" s="215" t="s">
        <v>6</v>
      </c>
      <c r="J27" s="215"/>
    </row>
    <row r="28" spans="1:11" x14ac:dyDescent="0.15">
      <c r="A28" s="28"/>
      <c r="B28" s="19"/>
      <c r="C28" s="64"/>
      <c r="D28" s="19"/>
      <c r="E28" s="117"/>
      <c r="F28" s="64"/>
      <c r="G28" s="118"/>
      <c r="H28" s="19"/>
      <c r="I28" s="19"/>
      <c r="J28" s="64"/>
      <c r="K28" s="118"/>
    </row>
    <row r="29" spans="1:11" x14ac:dyDescent="0.15">
      <c r="B29" s="19"/>
      <c r="C29" s="19"/>
      <c r="D29" s="19"/>
      <c r="E29" s="19"/>
      <c r="F29" s="19"/>
      <c r="G29" s="19"/>
      <c r="H29" s="19"/>
      <c r="I29" s="19"/>
      <c r="J29" s="19"/>
      <c r="K29" s="1"/>
    </row>
    <row r="30" spans="1:11" ht="15" customHeight="1" thickBot="1" x14ac:dyDescent="0.2">
      <c r="B30" s="19"/>
      <c r="C30" s="19"/>
      <c r="D30" s="19"/>
      <c r="E30" s="210" t="s">
        <v>7</v>
      </c>
      <c r="F30" s="210"/>
      <c r="G30" s="1"/>
      <c r="H30" s="19"/>
      <c r="I30" s="210" t="s">
        <v>5</v>
      </c>
      <c r="J30" s="210"/>
      <c r="K30" s="1"/>
    </row>
    <row r="31" spans="1:11" ht="15" customHeight="1" thickBot="1" x14ac:dyDescent="0.2">
      <c r="B31" s="210" t="s">
        <v>9</v>
      </c>
      <c r="C31" s="210"/>
      <c r="D31" s="19"/>
      <c r="E31" s="19"/>
      <c r="F31" s="64"/>
      <c r="G31" s="118"/>
      <c r="H31" s="149"/>
      <c r="I31" s="19"/>
      <c r="J31" s="64"/>
      <c r="K31" s="150"/>
    </row>
    <row r="32" spans="1:11" ht="15" thickBot="1" x14ac:dyDescent="0.2">
      <c r="A32" s="28"/>
      <c r="B32" s="19"/>
      <c r="C32" s="64"/>
      <c r="D32" s="19"/>
      <c r="E32" s="19"/>
      <c r="F32" s="19"/>
      <c r="G32" s="19"/>
      <c r="H32" s="149"/>
      <c r="I32" s="63"/>
      <c r="J32" s="66"/>
      <c r="K32" s="1"/>
    </row>
    <row r="33" spans="1:11" ht="15" customHeight="1" thickBot="1" x14ac:dyDescent="0.2">
      <c r="B33" s="19"/>
      <c r="C33" s="19"/>
      <c r="D33" s="19"/>
      <c r="E33" s="210" t="s">
        <v>23</v>
      </c>
      <c r="F33" s="210"/>
      <c r="G33" s="19"/>
      <c r="H33" s="19"/>
      <c r="I33" s="19"/>
      <c r="J33" s="64"/>
      <c r="K33" s="118"/>
    </row>
    <row r="34" spans="1:11" ht="14.25" customHeight="1" x14ac:dyDescent="0.15">
      <c r="B34" s="219"/>
      <c r="C34" s="219"/>
      <c r="D34" s="120"/>
      <c r="E34" s="120"/>
      <c r="F34" s="64"/>
      <c r="G34" s="118"/>
      <c r="H34" s="19"/>
      <c r="I34" s="19"/>
      <c r="J34" s="19"/>
      <c r="K34" s="1"/>
    </row>
    <row r="35" spans="1:11" ht="15" customHeight="1" thickBot="1" x14ac:dyDescent="0.2">
      <c r="B35" s="210" t="s">
        <v>21</v>
      </c>
      <c r="C35" s="210"/>
      <c r="D35" s="19"/>
      <c r="E35" s="120"/>
      <c r="F35" s="19"/>
      <c r="G35" s="19"/>
      <c r="H35" s="19"/>
      <c r="I35" s="210" t="s">
        <v>4</v>
      </c>
      <c r="J35" s="210"/>
      <c r="K35" s="1"/>
    </row>
    <row r="36" spans="1:11" ht="15.75" customHeight="1" thickBot="1" x14ac:dyDescent="0.2">
      <c r="A36" s="28"/>
      <c r="B36" s="19"/>
      <c r="C36" s="64"/>
      <c r="D36" s="19"/>
      <c r="E36" s="19"/>
      <c r="F36" s="19"/>
      <c r="G36" s="19"/>
      <c r="H36" s="119"/>
      <c r="I36" s="63"/>
      <c r="J36" s="67"/>
      <c r="K36" s="150"/>
    </row>
    <row r="37" spans="1:11" x14ac:dyDescent="0.15">
      <c r="B37" s="19"/>
      <c r="C37" s="19"/>
      <c r="D37" s="19"/>
      <c r="E37" s="120"/>
      <c r="F37" s="19"/>
      <c r="G37" s="19"/>
      <c r="H37" s="151"/>
      <c r="I37" s="144"/>
      <c r="J37" s="65"/>
      <c r="K37" s="1"/>
    </row>
    <row r="38" spans="1:11" x14ac:dyDescent="0.15">
      <c r="B38" s="19"/>
      <c r="C38" s="19"/>
      <c r="D38" s="19"/>
      <c r="E38" s="120"/>
      <c r="F38" s="19"/>
      <c r="G38" s="19"/>
      <c r="H38" s="19"/>
      <c r="I38" s="19"/>
      <c r="J38" s="19"/>
      <c r="K38" s="1"/>
    </row>
    <row r="39" spans="1:11" ht="15" customHeight="1" thickBot="1" x14ac:dyDescent="0.2">
      <c r="B39" s="210" t="s">
        <v>22</v>
      </c>
      <c r="C39" s="210"/>
      <c r="D39" s="19"/>
      <c r="E39" s="19"/>
      <c r="F39" s="19"/>
      <c r="G39" s="19"/>
      <c r="H39" s="19"/>
      <c r="I39" s="210" t="s">
        <v>3</v>
      </c>
      <c r="J39" s="210"/>
      <c r="K39" s="1"/>
    </row>
    <row r="40" spans="1:11" ht="15" thickBot="1" x14ac:dyDescent="0.2">
      <c r="A40" s="28"/>
      <c r="B40" s="19"/>
      <c r="C40" s="64"/>
      <c r="D40" s="19"/>
      <c r="E40" s="19"/>
      <c r="F40" s="19"/>
      <c r="G40" s="19"/>
      <c r="H40" s="149"/>
      <c r="I40" s="63"/>
      <c r="J40" s="67"/>
      <c r="K40" s="1"/>
    </row>
    <row r="41" spans="1:11" x14ac:dyDescent="0.15">
      <c r="B41" s="19"/>
      <c r="C41" s="19"/>
      <c r="D41" s="19"/>
      <c r="E41" s="19"/>
      <c r="F41" s="19"/>
      <c r="G41" s="19"/>
      <c r="H41" s="19"/>
      <c r="I41" s="120"/>
      <c r="J41" s="145"/>
      <c r="K41" s="152"/>
    </row>
    <row r="42" spans="1:11" x14ac:dyDescent="0.15">
      <c r="B42" s="19"/>
      <c r="C42" s="19"/>
      <c r="D42" s="19"/>
      <c r="E42" s="19"/>
      <c r="F42" s="19"/>
      <c r="G42" s="19"/>
      <c r="H42" s="19"/>
      <c r="I42" s="19"/>
      <c r="J42" s="19"/>
      <c r="K42" s="1"/>
    </row>
    <row r="43" spans="1:11" ht="15" customHeight="1" thickBot="1" x14ac:dyDescent="0.2">
      <c r="B43" s="19"/>
      <c r="C43" s="19"/>
      <c r="D43" s="120"/>
      <c r="E43" s="19"/>
      <c r="F43" s="19"/>
      <c r="G43" s="19"/>
      <c r="H43" s="19"/>
      <c r="I43" s="210" t="s">
        <v>1</v>
      </c>
      <c r="J43" s="210"/>
      <c r="K43" s="1"/>
    </row>
    <row r="44" spans="1:11" ht="15" thickBot="1" x14ac:dyDescent="0.2">
      <c r="B44" s="19"/>
      <c r="C44" s="19"/>
      <c r="D44" s="19"/>
      <c r="E44" s="19"/>
      <c r="F44" s="19"/>
      <c r="G44" s="19"/>
      <c r="H44" s="19"/>
      <c r="I44" s="63"/>
      <c r="J44" s="67"/>
      <c r="K44" s="150"/>
    </row>
    <row r="45" spans="1:11" x14ac:dyDescent="0.15">
      <c r="B45" s="19"/>
      <c r="C45" s="19"/>
      <c r="D45" s="19"/>
      <c r="E45" s="19"/>
      <c r="F45" s="19"/>
      <c r="G45" s="19"/>
      <c r="H45" s="151"/>
      <c r="I45" s="144"/>
      <c r="J45" s="68"/>
      <c r="K45" s="1"/>
    </row>
    <row r="46" spans="1:11" x14ac:dyDescent="0.15">
      <c r="B46" s="19"/>
      <c r="C46" s="19"/>
      <c r="D46" s="19"/>
      <c r="E46" s="19"/>
      <c r="F46" s="19"/>
      <c r="G46" s="19"/>
      <c r="H46" s="19"/>
      <c r="I46" s="19"/>
      <c r="J46" s="19"/>
      <c r="K46" s="1"/>
    </row>
    <row r="47" spans="1:11" ht="15" customHeight="1" thickBot="1" x14ac:dyDescent="0.2">
      <c r="B47" s="19"/>
      <c r="C47" s="19"/>
      <c r="D47" s="19"/>
      <c r="E47" s="19"/>
      <c r="F47" s="19"/>
      <c r="G47" s="19"/>
      <c r="H47" s="19"/>
      <c r="I47" s="210" t="s">
        <v>2</v>
      </c>
      <c r="J47" s="210"/>
      <c r="K47" s="1"/>
    </row>
    <row r="48" spans="1:11" ht="15" thickBot="1" x14ac:dyDescent="0.2">
      <c r="B48" s="19"/>
      <c r="C48" s="19"/>
      <c r="D48" s="19"/>
      <c r="E48" s="19"/>
      <c r="F48" s="19"/>
      <c r="G48" s="19"/>
      <c r="H48" s="19"/>
      <c r="I48" s="63"/>
      <c r="J48" s="67"/>
      <c r="K48" s="150"/>
    </row>
    <row r="49" spans="2:11" x14ac:dyDescent="0.15">
      <c r="B49" s="19"/>
      <c r="C49" s="19"/>
      <c r="D49" s="19"/>
      <c r="E49" s="19"/>
      <c r="F49" s="19"/>
      <c r="G49" s="19"/>
      <c r="H49" s="151"/>
      <c r="I49" s="144"/>
      <c r="J49" s="65"/>
      <c r="K49" s="1"/>
    </row>
    <row r="50" spans="2:11" x14ac:dyDescent="0.15">
      <c r="B50" s="19"/>
      <c r="C50" s="19"/>
      <c r="D50" s="19"/>
      <c r="E50" s="19"/>
      <c r="F50" s="19"/>
      <c r="G50" s="19"/>
      <c r="H50" s="19"/>
      <c r="I50" s="19"/>
      <c r="J50" s="19"/>
      <c r="K50" s="1"/>
    </row>
    <row r="51" spans="2:11" ht="15" customHeight="1" thickBot="1" x14ac:dyDescent="0.2">
      <c r="B51" s="19"/>
      <c r="C51" s="19"/>
      <c r="D51" s="19"/>
      <c r="E51" s="19"/>
      <c r="F51" s="19"/>
      <c r="G51" s="19"/>
      <c r="H51" s="19"/>
      <c r="I51" s="210" t="s">
        <v>25</v>
      </c>
      <c r="J51" s="210"/>
      <c r="K51" s="1"/>
    </row>
    <row r="52" spans="2:11" ht="15" thickBot="1" x14ac:dyDescent="0.2">
      <c r="B52" s="19"/>
      <c r="C52" s="19"/>
      <c r="D52" s="19"/>
      <c r="E52" s="19"/>
      <c r="F52" s="19"/>
      <c r="G52" s="19"/>
      <c r="H52" s="19"/>
      <c r="I52" s="63"/>
      <c r="J52" s="67"/>
      <c r="K52" s="150"/>
    </row>
    <row r="53" spans="2:11" x14ac:dyDescent="0.15">
      <c r="B53" s="19"/>
      <c r="C53" s="19"/>
      <c r="D53" s="19"/>
      <c r="E53" s="19"/>
      <c r="F53" s="19"/>
      <c r="G53" s="19"/>
      <c r="H53" s="151"/>
      <c r="I53" s="144"/>
      <c r="J53" s="65"/>
      <c r="K53" s="1"/>
    </row>
    <row r="54" spans="2:11" x14ac:dyDescent="0.15">
      <c r="B54" s="11"/>
      <c r="C54" s="11"/>
      <c r="D54" s="11"/>
      <c r="E54" s="11"/>
      <c r="F54" s="11"/>
      <c r="G54" s="11"/>
      <c r="H54" s="11"/>
      <c r="I54" s="11"/>
      <c r="J54" s="11"/>
    </row>
    <row r="55" spans="2:11" ht="15" x14ac:dyDescent="0.2">
      <c r="B55" s="7"/>
      <c r="C55" s="7"/>
      <c r="D55" s="7"/>
      <c r="E55" s="116"/>
      <c r="F55" s="7"/>
      <c r="G55" s="7"/>
      <c r="H55" s="7"/>
      <c r="I55" s="7"/>
      <c r="J55" s="7"/>
    </row>
    <row r="56" spans="2:11" ht="17" thickBot="1" x14ac:dyDescent="0.25">
      <c r="B56" s="74" t="s">
        <v>47</v>
      </c>
    </row>
    <row r="57" spans="2:11" ht="18.75" customHeight="1" x14ac:dyDescent="0.15">
      <c r="B57" s="211" t="s">
        <v>63</v>
      </c>
      <c r="C57" s="212"/>
      <c r="D57" s="212"/>
      <c r="E57" s="212"/>
      <c r="F57" s="213"/>
    </row>
    <row r="58" spans="2:11" ht="18" customHeight="1" x14ac:dyDescent="0.15">
      <c r="B58" s="217" t="s">
        <v>34</v>
      </c>
      <c r="C58" s="189"/>
      <c r="D58" s="189"/>
      <c r="E58" s="189"/>
      <c r="F58" s="218"/>
    </row>
    <row r="59" spans="2:11" ht="15" customHeight="1" thickBot="1" x14ac:dyDescent="0.2">
      <c r="B59" s="214" t="s">
        <v>71</v>
      </c>
      <c r="C59" s="215"/>
      <c r="D59" s="215"/>
      <c r="E59" s="215"/>
      <c r="F59" s="216"/>
    </row>
    <row r="60" spans="2:11" x14ac:dyDescent="0.15">
      <c r="B60" s="211"/>
      <c r="C60" s="212"/>
      <c r="D60" s="212"/>
      <c r="E60" s="121"/>
      <c r="F60" s="40"/>
    </row>
    <row r="61" spans="2:11" ht="16" thickBot="1" x14ac:dyDescent="0.2">
      <c r="B61" s="223" t="s">
        <v>18</v>
      </c>
      <c r="C61" s="224"/>
      <c r="D61" s="225"/>
      <c r="E61" s="122" t="s">
        <v>19</v>
      </c>
      <c r="F61" s="123" t="s">
        <v>20</v>
      </c>
    </row>
    <row r="62" spans="2:11" x14ac:dyDescent="0.15">
      <c r="B62" s="211"/>
      <c r="C62" s="212"/>
      <c r="D62" s="240"/>
      <c r="E62" s="9"/>
      <c r="F62" s="35"/>
    </row>
    <row r="63" spans="2:11" x14ac:dyDescent="0.15">
      <c r="B63" s="220"/>
      <c r="C63" s="221"/>
      <c r="D63" s="222"/>
      <c r="E63" s="17"/>
      <c r="F63" s="41"/>
    </row>
    <row r="64" spans="2:11" x14ac:dyDescent="0.15">
      <c r="B64" s="220"/>
      <c r="C64" s="221"/>
      <c r="D64" s="222"/>
      <c r="E64" s="17"/>
      <c r="F64" s="41"/>
    </row>
    <row r="65" spans="2:6" x14ac:dyDescent="0.15">
      <c r="B65" s="220"/>
      <c r="C65" s="221"/>
      <c r="D65" s="222"/>
      <c r="E65" s="17"/>
      <c r="F65" s="41"/>
    </row>
    <row r="66" spans="2:6" x14ac:dyDescent="0.15">
      <c r="B66" s="220"/>
      <c r="C66" s="221"/>
      <c r="D66" s="222"/>
      <c r="E66" s="17"/>
      <c r="F66" s="41"/>
    </row>
    <row r="67" spans="2:6" x14ac:dyDescent="0.15">
      <c r="B67" s="220"/>
      <c r="C67" s="221"/>
      <c r="D67" s="222"/>
      <c r="E67" s="17"/>
      <c r="F67" s="41"/>
    </row>
    <row r="68" spans="2:6" x14ac:dyDescent="0.15">
      <c r="B68" s="220"/>
      <c r="C68" s="221"/>
      <c r="D68" s="222"/>
      <c r="E68" s="17"/>
      <c r="F68" s="41"/>
    </row>
    <row r="69" spans="2:6" x14ac:dyDescent="0.15">
      <c r="B69" s="220"/>
      <c r="C69" s="221"/>
      <c r="D69" s="222"/>
      <c r="E69" s="10"/>
      <c r="F69" s="42"/>
    </row>
    <row r="70" spans="2:6" x14ac:dyDescent="0.15">
      <c r="B70" s="220"/>
      <c r="C70" s="221"/>
      <c r="D70" s="222"/>
      <c r="E70" s="124"/>
      <c r="F70" s="125"/>
    </row>
    <row r="71" spans="2:6" ht="15" thickBot="1" x14ac:dyDescent="0.2">
      <c r="B71" s="220"/>
      <c r="C71" s="221"/>
      <c r="D71" s="222"/>
      <c r="E71" s="71"/>
      <c r="F71" s="72"/>
    </row>
    <row r="72" spans="2:6" x14ac:dyDescent="0.15">
      <c r="B72" s="217"/>
      <c r="C72" s="189"/>
      <c r="D72" s="241"/>
      <c r="E72" s="10"/>
      <c r="F72" s="42"/>
    </row>
    <row r="73" spans="2:6" ht="15" thickBot="1" x14ac:dyDescent="0.2">
      <c r="B73" s="220" t="s">
        <v>0</v>
      </c>
      <c r="C73" s="221"/>
      <c r="D73" s="222"/>
      <c r="E73" s="71">
        <f>SUM(E63:E72)</f>
        <v>0</v>
      </c>
      <c r="F73" s="72">
        <f>SUM(F63:F72)</f>
        <v>0</v>
      </c>
    </row>
    <row r="74" spans="2:6" ht="15" thickBot="1" x14ac:dyDescent="0.2">
      <c r="B74" s="214"/>
      <c r="C74" s="215"/>
      <c r="D74" s="236"/>
      <c r="E74" s="45"/>
      <c r="F74" s="36"/>
    </row>
  </sheetData>
  <mergeCells count="58">
    <mergeCell ref="N5:P5"/>
    <mergeCell ref="Q5:R5"/>
    <mergeCell ref="B74:D74"/>
    <mergeCell ref="B19:D19"/>
    <mergeCell ref="I25:J25"/>
    <mergeCell ref="B25:C25"/>
    <mergeCell ref="B62:D62"/>
    <mergeCell ref="B60:D60"/>
    <mergeCell ref="B72:D72"/>
    <mergeCell ref="B27:C27"/>
    <mergeCell ref="B31:C31"/>
    <mergeCell ref="B35:C35"/>
    <mergeCell ref="B39:C39"/>
    <mergeCell ref="I51:J51"/>
    <mergeCell ref="I27:J27"/>
    <mergeCell ref="I30:J30"/>
    <mergeCell ref="C15:D15"/>
    <mergeCell ref="C12:D12"/>
    <mergeCell ref="C14:D14"/>
    <mergeCell ref="C13:D13"/>
    <mergeCell ref="E27:F27"/>
    <mergeCell ref="B24:C24"/>
    <mergeCell ref="E24:G24"/>
    <mergeCell ref="B26:C26"/>
    <mergeCell ref="C16:D16"/>
    <mergeCell ref="C17:D17"/>
    <mergeCell ref="B23:J23"/>
    <mergeCell ref="E25:F25"/>
    <mergeCell ref="I26:J26"/>
    <mergeCell ref="I24:J24"/>
    <mergeCell ref="C5:D5"/>
    <mergeCell ref="B6:F6"/>
    <mergeCell ref="C8:D8"/>
    <mergeCell ref="C9:D9"/>
    <mergeCell ref="C11:D11"/>
    <mergeCell ref="C7:D7"/>
    <mergeCell ref="C10:D10"/>
    <mergeCell ref="B73:D73"/>
    <mergeCell ref="B61:D61"/>
    <mergeCell ref="B63:D63"/>
    <mergeCell ref="B64:D64"/>
    <mergeCell ref="B65:D65"/>
    <mergeCell ref="B66:D66"/>
    <mergeCell ref="B67:D67"/>
    <mergeCell ref="B68:D68"/>
    <mergeCell ref="B70:D70"/>
    <mergeCell ref="B71:D71"/>
    <mergeCell ref="B69:D69"/>
    <mergeCell ref="B57:F57"/>
    <mergeCell ref="B59:F59"/>
    <mergeCell ref="B58:F58"/>
    <mergeCell ref="E33:F33"/>
    <mergeCell ref="B34:C34"/>
    <mergeCell ref="I43:J43"/>
    <mergeCell ref="I47:J47"/>
    <mergeCell ref="E30:F30"/>
    <mergeCell ref="I35:J35"/>
    <mergeCell ref="I39:J39"/>
  </mergeCells>
  <pageMargins left="0.26" right="0.44" top="0.75" bottom="0.75" header="0.3" footer="0.3"/>
  <pageSetup paperSize="9" scale="94" orientation="portrait" horizontalDpi="4294967293" verticalDpi="0" r:id="rId1"/>
  <rowBreaks count="1" manualBreakCount="1">
    <brk id="55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EX 3-7A</vt:lpstr>
      <vt:lpstr>EX 3-5A</vt:lpstr>
      <vt:lpstr>EX 3-19B</vt:lpstr>
      <vt:lpstr>Ex 3-8A</vt:lpstr>
      <vt:lpstr>P 3-32 a-liður</vt:lpstr>
      <vt:lpstr>P 3-32 b liður </vt:lpstr>
      <vt:lpstr>P 3-32 c- og d-liður</vt:lpstr>
      <vt:lpstr>P 3-32 e- og f-liður</vt:lpstr>
      <vt:lpstr>'P 3-32 e- og f-liður'!Print_Area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Donna Cruz</cp:lastModifiedBy>
  <cp:lastPrinted>2010-09-09T21:02:18Z</cp:lastPrinted>
  <dcterms:created xsi:type="dcterms:W3CDTF">1999-05-19T19:04:49Z</dcterms:created>
  <dcterms:modified xsi:type="dcterms:W3CDTF">2024-10-08T03:24:24Z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-1792016902</vt:i4>
  </property>
  <property fmtid="{D5CDD505-2E9C-101B-9397-08002B2CF9AE}" pid="3" name="_EmailSubject">
    <vt:lpwstr>dæmi</vt:lpwstr>
  </property>
  <property fmtid="{D5CDD505-2E9C-101B-9397-08002B2CF9AE}" pid="4" name="_AuthorEmail">
    <vt:lpwstr>mbogbe@mi.is</vt:lpwstr>
  </property>
  <property fmtid="{D5CDD505-2E9C-101B-9397-08002B2CF9AE}" pid="5" name="_AuthorEmailDisplayName">
    <vt:lpwstr>Matthías Bjarki Guðmundsson</vt:lpwstr>
  </property>
  <property fmtid="{D5CDD505-2E9C-101B-9397-08002B2CF9AE}" pid="6" name="_ReviewingToolsShownOnce">
    <vt:lpwstr/>
  </property>
  <property fmtid="{D5CDD505-2E9C-101B-9397-08002B2CF9AE}" pid="7" name="MSIP_Label_ea60d57e-af5b-4752-ac57-3e4f28ca11dc_Enabled">
    <vt:lpwstr>true</vt:lpwstr>
  </property>
  <property fmtid="{D5CDD505-2E9C-101B-9397-08002B2CF9AE}" pid="8" name="MSIP_Label_ea60d57e-af5b-4752-ac57-3e4f28ca11dc_SetDate">
    <vt:lpwstr>2024-09-04T10:53:31Z</vt:lpwstr>
  </property>
  <property fmtid="{D5CDD505-2E9C-101B-9397-08002B2CF9AE}" pid="9" name="MSIP_Label_ea60d57e-af5b-4752-ac57-3e4f28ca11dc_Method">
    <vt:lpwstr>Standard</vt:lpwstr>
  </property>
  <property fmtid="{D5CDD505-2E9C-101B-9397-08002B2CF9AE}" pid="10" name="MSIP_Label_ea60d57e-af5b-4752-ac57-3e4f28ca11dc_Name">
    <vt:lpwstr>ea60d57e-af5b-4752-ac57-3e4f28ca11dc</vt:lpwstr>
  </property>
  <property fmtid="{D5CDD505-2E9C-101B-9397-08002B2CF9AE}" pid="11" name="MSIP_Label_ea60d57e-af5b-4752-ac57-3e4f28ca11dc_SiteId">
    <vt:lpwstr>36da45f1-dd2c-4d1f-af13-5abe46b99921</vt:lpwstr>
  </property>
  <property fmtid="{D5CDD505-2E9C-101B-9397-08002B2CF9AE}" pid="12" name="MSIP_Label_ea60d57e-af5b-4752-ac57-3e4f28ca11dc_ActionId">
    <vt:lpwstr>38e2482a-10f1-41e8-a2f9-9d43589f35f7</vt:lpwstr>
  </property>
  <property fmtid="{D5CDD505-2E9C-101B-9397-08002B2CF9AE}" pid="13" name="MSIP_Label_ea60d57e-af5b-4752-ac57-3e4f28ca11dc_ContentBits">
    <vt:lpwstr>0</vt:lpwstr>
  </property>
</Properties>
</file>