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donnac/Desktop/haust24/Reikningshald/verkefni/"/>
    </mc:Choice>
  </mc:AlternateContent>
  <xr:revisionPtr revIDLastSave="0" documentId="13_ncr:1_{5AECB347-7EBE-1944-B5AA-38A8351500AC}" xr6:coauthVersionLast="47" xr6:coauthVersionMax="47" xr10:uidLastSave="{00000000-0000-0000-0000-000000000000}"/>
  <bookViews>
    <workbookView xWindow="0" yWindow="740" windowWidth="34560" windowHeight="21600" activeTab="6" xr2:uid="{655428EA-81B4-3A4B-AB5F-06FCCC007420}"/>
  </bookViews>
  <sheets>
    <sheet name="Journal Entry" sheetId="1" r:id="rId1"/>
    <sheet name="Accounting Equation" sheetId="2" r:id="rId2"/>
    <sheet name="Sherry Financial Statments " sheetId="3" r:id="rId3"/>
    <sheet name="2-2A" sheetId="5" r:id="rId4"/>
    <sheet name="3-1A" sheetId="10" r:id="rId5"/>
    <sheet name="3-3A" sheetId="11" r:id="rId6"/>
    <sheet name="6-A" sheetId="12" r:id="rId7"/>
    <sheet name="Orðalisti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2" l="1"/>
  <c r="G22" i="12"/>
  <c r="G21" i="12"/>
  <c r="H15" i="12"/>
  <c r="H13" i="12"/>
  <c r="G14" i="12"/>
  <c r="G16" i="12"/>
  <c r="C34" i="12"/>
  <c r="C32" i="12"/>
  <c r="C30" i="12"/>
  <c r="C28" i="12"/>
  <c r="C25" i="12"/>
  <c r="C23" i="12"/>
  <c r="C22" i="12"/>
  <c r="C21" i="12"/>
  <c r="C20" i="12"/>
  <c r="C19" i="12"/>
  <c r="C17" i="12"/>
  <c r="C16" i="12"/>
  <c r="C15" i="12"/>
  <c r="C12" i="12"/>
  <c r="C11" i="12"/>
  <c r="D10" i="12"/>
  <c r="G79" i="11"/>
  <c r="G16" i="11"/>
  <c r="G17" i="11"/>
  <c r="B61" i="11" s="1"/>
  <c r="G18" i="11"/>
  <c r="C61" i="11" s="1"/>
  <c r="F28" i="11"/>
  <c r="C50" i="11" s="1"/>
  <c r="F27" i="11"/>
  <c r="C44" i="11" s="1"/>
  <c r="F25" i="11"/>
  <c r="C42" i="11" s="1"/>
  <c r="F19" i="11"/>
  <c r="C63" i="11" s="1"/>
  <c r="D63" i="11" s="1"/>
  <c r="G12" i="11"/>
  <c r="G75" i="11" s="1"/>
  <c r="F10" i="11"/>
  <c r="C84" i="11" s="1"/>
  <c r="F6" i="11"/>
  <c r="C75" i="11" s="1"/>
  <c r="D24" i="11"/>
  <c r="F24" i="11" s="1"/>
  <c r="C41" i="11" s="1"/>
  <c r="Q23" i="11"/>
  <c r="S23" i="11" s="1"/>
  <c r="L25" i="11" s="1"/>
  <c r="S20" i="11"/>
  <c r="Q20" i="11"/>
  <c r="R17" i="11"/>
  <c r="Q17" i="11"/>
  <c r="K17" i="11"/>
  <c r="Q12" i="11"/>
  <c r="S12" i="11" s="1"/>
  <c r="T12" i="11" s="1"/>
  <c r="V12" i="11" s="1"/>
  <c r="L16" i="11" s="1"/>
  <c r="Q9" i="11"/>
  <c r="S9" i="11" s="1"/>
  <c r="Q5" i="11"/>
  <c r="R5" i="11" s="1"/>
  <c r="M8" i="11"/>
  <c r="C29" i="11"/>
  <c r="B29" i="11"/>
  <c r="C39" i="10"/>
  <c r="D40" i="10" s="1"/>
  <c r="I21" i="10"/>
  <c r="M21" i="10" s="1"/>
  <c r="I17" i="10"/>
  <c r="H17" i="10" s="1"/>
  <c r="H16" i="10"/>
  <c r="D31" i="10" s="1"/>
  <c r="C30" i="10" s="1"/>
  <c r="D18" i="10"/>
  <c r="H11" i="10" s="1"/>
  <c r="J11" i="10" s="1"/>
  <c r="K11" i="10" s="1"/>
  <c r="D12" i="10"/>
  <c r="C11" i="10" s="1"/>
  <c r="H8" i="10" s="1"/>
  <c r="J8" i="10" s="1"/>
  <c r="K8" i="10" s="1"/>
  <c r="M8" i="10" s="1"/>
  <c r="C14" i="10" s="1"/>
  <c r="D15" i="10" s="1"/>
  <c r="C6" i="10"/>
  <c r="H5" i="10" s="1"/>
  <c r="I5" i="10" s="1"/>
  <c r="K5" i="10" s="1"/>
  <c r="C8" i="10" s="1"/>
  <c r="R7" i="5"/>
  <c r="R6" i="5"/>
  <c r="M18" i="5"/>
  <c r="M33" i="5"/>
  <c r="M34" i="5" s="1"/>
  <c r="N34" i="5"/>
  <c r="N28" i="5"/>
  <c r="N23" i="5"/>
  <c r="J13" i="5"/>
  <c r="H26" i="5"/>
  <c r="H21" i="5"/>
  <c r="N11" i="5"/>
  <c r="N39" i="5"/>
  <c r="M6" i="5"/>
  <c r="G20" i="5"/>
  <c r="G21" i="5" s="1"/>
  <c r="M38" i="5"/>
  <c r="M39" i="5" s="1"/>
  <c r="G9" i="5"/>
  <c r="H8" i="5"/>
  <c r="M10" i="5"/>
  <c r="M11" i="5" s="1"/>
  <c r="G15" i="5"/>
  <c r="G16" i="5" s="1"/>
  <c r="G7" i="5"/>
  <c r="G25" i="5"/>
  <c r="G26" i="5" s="1"/>
  <c r="G27" i="5" s="1"/>
  <c r="G6" i="5"/>
  <c r="H5" i="5"/>
  <c r="G5" i="5"/>
  <c r="D32" i="5"/>
  <c r="H10" i="5" s="1"/>
  <c r="D30" i="5"/>
  <c r="N17" i="5" s="1"/>
  <c r="C27" i="5"/>
  <c r="D28" i="5" s="1"/>
  <c r="H15" i="5" s="1"/>
  <c r="H16" i="5" s="1"/>
  <c r="D26" i="5"/>
  <c r="K7" i="5" s="1"/>
  <c r="C21" i="5"/>
  <c r="M27" i="5" s="1"/>
  <c r="M28" i="5" s="1"/>
  <c r="D20" i="5"/>
  <c r="H7" i="5" s="1"/>
  <c r="D18" i="5"/>
  <c r="N16" i="5" s="1"/>
  <c r="D16" i="5"/>
  <c r="K6" i="5" s="1"/>
  <c r="D14" i="5"/>
  <c r="N15" i="5" s="1"/>
  <c r="D11" i="5"/>
  <c r="D12" i="5" s="1"/>
  <c r="C23" i="5" s="1"/>
  <c r="D24" i="5" s="1"/>
  <c r="H9" i="5" s="1"/>
  <c r="D9" i="5"/>
  <c r="K12" i="5" s="1"/>
  <c r="K13" i="5" s="1"/>
  <c r="C6" i="5"/>
  <c r="M22" i="5" s="1"/>
  <c r="M23" i="5" s="1"/>
  <c r="D5" i="5"/>
  <c r="N5" i="5" s="1"/>
  <c r="N6" i="5" s="1"/>
  <c r="N7" i="5" s="1"/>
  <c r="S10" i="5" s="1"/>
  <c r="G30" i="3"/>
  <c r="G31" i="3" s="1"/>
  <c r="G35" i="3" s="1"/>
  <c r="G25" i="3"/>
  <c r="G27" i="3" s="1"/>
  <c r="G34" i="3" s="1"/>
  <c r="C33" i="3"/>
  <c r="C37" i="3" s="1"/>
  <c r="C28" i="3"/>
  <c r="C36" i="3" s="1"/>
  <c r="F8" i="3"/>
  <c r="K24" i="3" s="1"/>
  <c r="G7" i="3"/>
  <c r="H7" i="3" s="1"/>
  <c r="H5" i="3"/>
  <c r="C14" i="3"/>
  <c r="C6" i="3"/>
  <c r="N18" i="5" l="1"/>
  <c r="N19" i="5" s="1"/>
  <c r="S12" i="5" s="1"/>
  <c r="M29" i="5"/>
  <c r="R14" i="5" s="1"/>
  <c r="C43" i="3"/>
  <c r="M35" i="5"/>
  <c r="R15" i="5" s="1"/>
  <c r="B64" i="11"/>
  <c r="K74" i="11" s="1"/>
  <c r="D61" i="11"/>
  <c r="T20" i="11"/>
  <c r="L22" i="11" s="1"/>
  <c r="M23" i="11" s="1"/>
  <c r="S17" i="11"/>
  <c r="U17" i="11" s="1"/>
  <c r="L19" i="11" s="1"/>
  <c r="D15" i="11" s="1"/>
  <c r="D22" i="11"/>
  <c r="M17" i="11"/>
  <c r="D21" i="11"/>
  <c r="U6" i="11"/>
  <c r="T5" i="11"/>
  <c r="L10" i="11" s="1"/>
  <c r="L13" i="11"/>
  <c r="T9" i="11"/>
  <c r="V9" i="11" s="1"/>
  <c r="D7" i="11"/>
  <c r="M26" i="11"/>
  <c r="E8" i="11"/>
  <c r="F8" i="11" s="1"/>
  <c r="C77" i="11" s="1"/>
  <c r="C26" i="10"/>
  <c r="M11" i="10"/>
  <c r="N11" i="10"/>
  <c r="C33" i="10"/>
  <c r="D34" i="10" s="1"/>
  <c r="C36" i="10"/>
  <c r="D37" i="10" s="1"/>
  <c r="L21" i="10"/>
  <c r="C42" i="10" s="1"/>
  <c r="D43" i="10" s="1"/>
  <c r="N8" i="10"/>
  <c r="L5" i="10"/>
  <c r="D9" i="10" s="1"/>
  <c r="K14" i="5"/>
  <c r="S9" i="5" s="1"/>
  <c r="M12" i="5"/>
  <c r="R11" i="5" s="1"/>
  <c r="M40" i="5"/>
  <c r="R16" i="5" s="1"/>
  <c r="G22" i="5"/>
  <c r="R5" i="5" s="1"/>
  <c r="M24" i="5"/>
  <c r="R13" i="5" s="1"/>
  <c r="G8" i="5"/>
  <c r="G11" i="5" s="1"/>
  <c r="J5" i="5"/>
  <c r="J8" i="5" s="1"/>
  <c r="H6" i="5"/>
  <c r="H11" i="5" s="1"/>
  <c r="K5" i="5"/>
  <c r="K8" i="5" s="1"/>
  <c r="K9" i="5" s="1"/>
  <c r="S8" i="5" s="1"/>
  <c r="C33" i="5"/>
  <c r="D33" i="5"/>
  <c r="C38" i="3"/>
  <c r="G36" i="3"/>
  <c r="C46" i="3" s="1"/>
  <c r="C16" i="3"/>
  <c r="G6" i="3" s="1"/>
  <c r="M20" i="11" l="1"/>
  <c r="S17" i="5"/>
  <c r="V17" i="11"/>
  <c r="F7" i="11"/>
  <c r="C76" i="11" s="1"/>
  <c r="M14" i="11"/>
  <c r="D23" i="11"/>
  <c r="F21" i="11"/>
  <c r="C39" i="11" s="1"/>
  <c r="E13" i="11"/>
  <c r="G13" i="11" s="1"/>
  <c r="G76" i="11" s="1"/>
  <c r="L29" i="11"/>
  <c r="M11" i="11"/>
  <c r="M29" i="11" s="1"/>
  <c r="D26" i="11"/>
  <c r="G15" i="11"/>
  <c r="G78" i="11" s="1"/>
  <c r="E20" i="11"/>
  <c r="G20" i="11" s="1"/>
  <c r="C36" i="11" s="1"/>
  <c r="C37" i="11" s="1"/>
  <c r="F22" i="11"/>
  <c r="C48" i="11" s="1"/>
  <c r="E14" i="11"/>
  <c r="C23" i="10"/>
  <c r="D24" i="10" s="1"/>
  <c r="C27" i="10"/>
  <c r="D28" i="10" s="1"/>
  <c r="C20" i="10"/>
  <c r="G12" i="5"/>
  <c r="R4" i="5" s="1"/>
  <c r="R17" i="5" s="1"/>
  <c r="H6" i="3"/>
  <c r="H8" i="3" s="1"/>
  <c r="G8" i="3"/>
  <c r="K25" i="3" s="1"/>
  <c r="K26" i="3" s="1"/>
  <c r="K28" i="3" l="1"/>
  <c r="C49" i="3"/>
  <c r="E9" i="11"/>
  <c r="F9" i="11" s="1"/>
  <c r="C78" i="11" s="1"/>
  <c r="C81" i="11" s="1"/>
  <c r="C89" i="11" s="1"/>
  <c r="F26" i="11"/>
  <c r="C43" i="11" s="1"/>
  <c r="F23" i="11"/>
  <c r="C40" i="11" s="1"/>
  <c r="E11" i="11"/>
  <c r="G11" i="11" s="1"/>
  <c r="C85" i="11" s="1"/>
  <c r="G14" i="11"/>
  <c r="G77" i="11" s="1"/>
  <c r="G80" i="11" s="1"/>
  <c r="G87" i="11" s="1"/>
  <c r="D29" i="11"/>
  <c r="D21" i="10"/>
  <c r="D44" i="10" s="1"/>
  <c r="C44" i="10"/>
  <c r="C13" i="2"/>
  <c r="E13" i="2"/>
  <c r="E7" i="2"/>
  <c r="E12" i="2"/>
  <c r="C11" i="2"/>
  <c r="A10" i="2"/>
  <c r="C7" i="2"/>
  <c r="E6" i="2"/>
  <c r="C5" i="2"/>
  <c r="A4" i="2"/>
  <c r="C64" i="1"/>
  <c r="C62" i="1"/>
  <c r="C59" i="1"/>
  <c r="D60" i="1" s="1"/>
  <c r="C58" i="1"/>
  <c r="D57" i="1"/>
  <c r="C56" i="1"/>
  <c r="D54" i="1"/>
  <c r="C53" i="1"/>
  <c r="C52" i="1"/>
  <c r="C51" i="1"/>
  <c r="C49" i="1"/>
  <c r="C47" i="1"/>
  <c r="D45" i="1"/>
  <c r="C43" i="1"/>
  <c r="D41" i="1"/>
  <c r="D39" i="1"/>
  <c r="C33" i="1"/>
  <c r="D22" i="1"/>
  <c r="D9" i="1"/>
  <c r="C11" i="1"/>
  <c r="C5" i="1"/>
  <c r="C67" i="1" s="1"/>
  <c r="D3" i="1"/>
  <c r="D67" i="1" s="1"/>
  <c r="F29" i="11" l="1"/>
  <c r="G88" i="11"/>
  <c r="G89" i="11" s="1"/>
  <c r="C86" i="11"/>
  <c r="C90" i="11" s="1"/>
  <c r="C91" i="11" s="1"/>
  <c r="C45" i="11"/>
  <c r="C53" i="11"/>
  <c r="C62" i="11" s="1"/>
  <c r="C46" i="11"/>
  <c r="C49" i="11" s="1"/>
  <c r="E29" i="11"/>
  <c r="G29" i="11"/>
  <c r="D62" i="11" l="1"/>
  <c r="D64" i="11" s="1"/>
  <c r="C64" i="11"/>
  <c r="K75" i="11" s="1"/>
  <c r="K76" i="11" s="1"/>
  <c r="K81" i="11" s="1"/>
</calcChain>
</file>

<file path=xl/sharedStrings.xml><?xml version="1.0" encoding="utf-8"?>
<sst xmlns="http://schemas.openxmlformats.org/spreadsheetml/2006/main" count="834" uniqueCount="458">
  <si>
    <t>Date</t>
  </si>
  <si>
    <t xml:space="preserve">Entry </t>
  </si>
  <si>
    <t>Debit</t>
  </si>
  <si>
    <t>Credit</t>
  </si>
  <si>
    <t xml:space="preserve">Cash </t>
  </si>
  <si>
    <t>Asset / Liability / S. Equity</t>
  </si>
  <si>
    <t>A</t>
  </si>
  <si>
    <t>Notes Payable</t>
  </si>
  <si>
    <t>Asset</t>
  </si>
  <si>
    <t xml:space="preserve">Liability </t>
  </si>
  <si>
    <t>Equipment</t>
  </si>
  <si>
    <t>Repair Expense</t>
  </si>
  <si>
    <t>S. Equity</t>
  </si>
  <si>
    <t>Fuel Expense</t>
  </si>
  <si>
    <t xml:space="preserve">S. Equity | Exp. </t>
  </si>
  <si>
    <t xml:space="preserve">Landscaping Revenue </t>
  </si>
  <si>
    <t>S. Equity | Rev</t>
  </si>
  <si>
    <t>Accounts Recievable</t>
  </si>
  <si>
    <t>Telephone Expense</t>
  </si>
  <si>
    <t>Accounts Payable</t>
  </si>
  <si>
    <t>Marketing Expense</t>
  </si>
  <si>
    <t xml:space="preserve">Accounts Recievable </t>
  </si>
  <si>
    <t>A/R 6.8</t>
  </si>
  <si>
    <t>Electricity Bill</t>
  </si>
  <si>
    <t>Wage Expense</t>
  </si>
  <si>
    <t>Common Share</t>
  </si>
  <si>
    <t>S. Equity | Common Share</t>
  </si>
  <si>
    <t>Rent Expense</t>
  </si>
  <si>
    <t>Tool Rental  Expense</t>
  </si>
  <si>
    <t>Legal fees Expense</t>
  </si>
  <si>
    <t>Training Expense</t>
  </si>
  <si>
    <t>License Expense</t>
  </si>
  <si>
    <t xml:space="preserve">Intrest Expense </t>
  </si>
  <si>
    <t>S. Equity | Dividends</t>
  </si>
  <si>
    <t>Dividends</t>
  </si>
  <si>
    <t>=</t>
  </si>
  <si>
    <t>+</t>
  </si>
  <si>
    <t xml:space="preserve"> = </t>
  </si>
  <si>
    <t>1-1A Accounting Equation</t>
  </si>
  <si>
    <t>1-1B Accounting Equation</t>
  </si>
  <si>
    <t xml:space="preserve">Sherry's Shuttles </t>
  </si>
  <si>
    <t>Income Statement</t>
  </si>
  <si>
    <t>For the year ended 31.12.2024</t>
  </si>
  <si>
    <t xml:space="preserve">Revenues </t>
  </si>
  <si>
    <t xml:space="preserve">Shuttle Revenue </t>
  </si>
  <si>
    <t>Expenses</t>
  </si>
  <si>
    <t>Fuel Expenses</t>
  </si>
  <si>
    <t>Deprication Expenses</t>
  </si>
  <si>
    <t>Insurance Expenses</t>
  </si>
  <si>
    <t>Telephone Epenses</t>
  </si>
  <si>
    <t>Wages Expenses</t>
  </si>
  <si>
    <t>Utilities Expenses</t>
  </si>
  <si>
    <t>total</t>
  </si>
  <si>
    <t xml:space="preserve"> </t>
  </si>
  <si>
    <t>Revenue - Expenses</t>
  </si>
  <si>
    <t xml:space="preserve">profit / net income </t>
  </si>
  <si>
    <t>Revenue total</t>
  </si>
  <si>
    <t>Expense total</t>
  </si>
  <si>
    <t>Common Shares</t>
  </si>
  <si>
    <t xml:space="preserve">Retained Earnings </t>
  </si>
  <si>
    <t>Total</t>
  </si>
  <si>
    <t>1.jan.24'</t>
  </si>
  <si>
    <t xml:space="preserve">CS + RE </t>
  </si>
  <si>
    <r>
      <t xml:space="preserve">NetIncome </t>
    </r>
    <r>
      <rPr>
        <b/>
        <sz val="8"/>
        <color theme="1"/>
        <rFont val="Aptos Narrow (Body)"/>
      </rPr>
      <t>add</t>
    </r>
  </si>
  <si>
    <r>
      <t xml:space="preserve">Dividends </t>
    </r>
    <r>
      <rPr>
        <b/>
        <sz val="8"/>
        <color theme="1"/>
        <rFont val="Aptos Narrow (Body)"/>
      </rPr>
      <t>deduct</t>
    </r>
  </si>
  <si>
    <t>Balance Sheet</t>
  </si>
  <si>
    <t>Skuldir</t>
  </si>
  <si>
    <t>Hlutafé</t>
  </si>
  <si>
    <t>Tekjur</t>
  </si>
  <si>
    <t>Assets</t>
  </si>
  <si>
    <t>Liabilites</t>
  </si>
  <si>
    <t>Cash</t>
  </si>
  <si>
    <t>Equipment, net</t>
  </si>
  <si>
    <t xml:space="preserve">Office Supplies </t>
  </si>
  <si>
    <t>Buildings, net</t>
  </si>
  <si>
    <t xml:space="preserve">Current Assets </t>
  </si>
  <si>
    <t>Long Term Assets</t>
  </si>
  <si>
    <t xml:space="preserve">Total Assets </t>
  </si>
  <si>
    <t>C. Assets total</t>
  </si>
  <si>
    <t xml:space="preserve">LT- Assets total </t>
  </si>
  <si>
    <t>Total Assets</t>
  </si>
  <si>
    <t xml:space="preserve">Liabilites </t>
  </si>
  <si>
    <t xml:space="preserve">Current Liabilites </t>
  </si>
  <si>
    <t xml:space="preserve">Wages Payable </t>
  </si>
  <si>
    <t xml:space="preserve">LongTerm Liabilietes </t>
  </si>
  <si>
    <t>Bank Loan</t>
  </si>
  <si>
    <t>C. Liabilities total</t>
  </si>
  <si>
    <t>LT. Liabilites total</t>
  </si>
  <si>
    <t>Liabilites Total</t>
  </si>
  <si>
    <t xml:space="preserve">S. Equity </t>
  </si>
  <si>
    <t>Common Shares 31.12</t>
  </si>
  <si>
    <t xml:space="preserve">Retained Earnings 31.12 </t>
  </si>
  <si>
    <t xml:space="preserve">L + SE total </t>
  </si>
  <si>
    <t>CL total</t>
  </si>
  <si>
    <t>LT L total</t>
  </si>
  <si>
    <t xml:space="preserve">CL + LT L </t>
  </si>
  <si>
    <t xml:space="preserve">Current Ratio </t>
  </si>
  <si>
    <t xml:space="preserve">Current Assets / Current Liabilites </t>
  </si>
  <si>
    <t xml:space="preserve">Debt Ratio </t>
  </si>
  <si>
    <t xml:space="preserve"> Above 1 is safe </t>
  </si>
  <si>
    <t>Total Liabilites / Total Assets</t>
  </si>
  <si>
    <t>Have this in %</t>
  </si>
  <si>
    <t xml:space="preserve">Equity Ratio </t>
  </si>
  <si>
    <t xml:space="preserve">Total S.E / Total Assets </t>
  </si>
  <si>
    <t>Lower % is better</t>
  </si>
  <si>
    <t>Higher % is better</t>
  </si>
  <si>
    <t xml:space="preserve">2-2A - Basic Journal entries, T-accounts, Trial Balance - New company </t>
  </si>
  <si>
    <t>Entry</t>
  </si>
  <si>
    <t>Kredit</t>
  </si>
  <si>
    <t>A / L / S.E</t>
  </si>
  <si>
    <t>S.E | Common Shares</t>
  </si>
  <si>
    <t>S.E | Expense</t>
  </si>
  <si>
    <t>Liability | LongT</t>
  </si>
  <si>
    <t>Bank Loan Payable</t>
  </si>
  <si>
    <t>Asset | LT</t>
  </si>
  <si>
    <t>Asset | C</t>
  </si>
  <si>
    <t>Liability | C</t>
  </si>
  <si>
    <t>Taxidermy Revenue</t>
  </si>
  <si>
    <t>S.E | Rev</t>
  </si>
  <si>
    <t>Supplies</t>
  </si>
  <si>
    <t xml:space="preserve">Accounts Receivable </t>
  </si>
  <si>
    <t>S.E | Div</t>
  </si>
  <si>
    <t>Utilities Expense</t>
  </si>
  <si>
    <t xml:space="preserve">Wages Expense </t>
  </si>
  <si>
    <t xml:space="preserve">A) </t>
  </si>
  <si>
    <t>If Its the same then its correct</t>
  </si>
  <si>
    <t>Liabilities</t>
  </si>
  <si>
    <t xml:space="preserve">Accounts Payable </t>
  </si>
  <si>
    <t xml:space="preserve">Bank Loan Payable </t>
  </si>
  <si>
    <t>Revenue</t>
  </si>
  <si>
    <t>Utility Expense</t>
  </si>
  <si>
    <t>B)</t>
  </si>
  <si>
    <t>C) Trial Balance</t>
  </si>
  <si>
    <t>D</t>
  </si>
  <si>
    <t>A / L / SE</t>
  </si>
  <si>
    <t xml:space="preserve">Bank Payable </t>
  </si>
  <si>
    <t xml:space="preserve">Utility Expense </t>
  </si>
  <si>
    <t xml:space="preserve">Telephone Expense </t>
  </si>
  <si>
    <t>Wages Expense</t>
  </si>
  <si>
    <t>Orðalisti</t>
  </si>
  <si>
    <t>Enska</t>
  </si>
  <si>
    <t>Fjárhagsbókhald</t>
  </si>
  <si>
    <t>General Journal</t>
  </si>
  <si>
    <t>Dagbók</t>
  </si>
  <si>
    <t>General Ledger</t>
  </si>
  <si>
    <t>Hreyfingarlisti í Aðalbók</t>
  </si>
  <si>
    <t>Prófjöfnuður</t>
  </si>
  <si>
    <t>Íslenska</t>
  </si>
  <si>
    <t>Financial Accounting</t>
  </si>
  <si>
    <t>Trial balance</t>
  </si>
  <si>
    <t>Rekstrarreikningur</t>
  </si>
  <si>
    <t>Efnahagsreikningur</t>
  </si>
  <si>
    <t>Balance sheet</t>
  </si>
  <si>
    <t xml:space="preserve">Breytingar á eigin fé </t>
  </si>
  <si>
    <t>Changes in Equity</t>
  </si>
  <si>
    <t xml:space="preserve">Sjóðsteymi </t>
  </si>
  <si>
    <t>Statement of cashe flows</t>
  </si>
  <si>
    <t>Bókhalsjafnan</t>
  </si>
  <si>
    <t>Accounting Equation</t>
  </si>
  <si>
    <t xml:space="preserve">Eignir </t>
  </si>
  <si>
    <t>Claims</t>
  </si>
  <si>
    <t xml:space="preserve">Eigið fé </t>
  </si>
  <si>
    <t>Common stocks</t>
  </si>
  <si>
    <t xml:space="preserve">Óraðstafað eigið fé </t>
  </si>
  <si>
    <t>Gjöld</t>
  </si>
  <si>
    <t>Handbært fé</t>
  </si>
  <si>
    <t>Rekstrarvörubirgðir</t>
  </si>
  <si>
    <t xml:space="preserve">Birgðir til sölu </t>
  </si>
  <si>
    <t>Inventories</t>
  </si>
  <si>
    <t>Vélar og tæki</t>
  </si>
  <si>
    <t>Equipments</t>
  </si>
  <si>
    <t>Viðskiptakröfur</t>
  </si>
  <si>
    <t>Accounts recievable</t>
  </si>
  <si>
    <t>Viðskiptavíxlar og skuldabréf</t>
  </si>
  <si>
    <t>notes recievable</t>
  </si>
  <si>
    <t>Húseignir</t>
  </si>
  <si>
    <t>Buildings</t>
  </si>
  <si>
    <t>Viðskiptaskuldir / Lánadrottnar</t>
  </si>
  <si>
    <t>Accounts payable</t>
  </si>
  <si>
    <t>Skuldir við lánastofnanir</t>
  </si>
  <si>
    <t>supplies</t>
  </si>
  <si>
    <t>Ógreiddir Skattar</t>
  </si>
  <si>
    <t>taxes payable</t>
  </si>
  <si>
    <t>Fyrirframinnheimtar tekjur</t>
  </si>
  <si>
    <t>unearned revenue</t>
  </si>
  <si>
    <t>Víxilskuldir og skuldabréf</t>
  </si>
  <si>
    <t>notes payable</t>
  </si>
  <si>
    <t>Ógreidd laun</t>
  </si>
  <si>
    <t>salaries payable</t>
  </si>
  <si>
    <t>Ógreiddir vextir</t>
  </si>
  <si>
    <t>intrest payable</t>
  </si>
  <si>
    <t>Equity</t>
  </si>
  <si>
    <t>Retained earnings</t>
  </si>
  <si>
    <t xml:space="preserve">Uppruni eignar </t>
  </si>
  <si>
    <t>asset source transactions</t>
  </si>
  <si>
    <t>Ráðstöfun eingar</t>
  </si>
  <si>
    <t>asset use transactins</t>
  </si>
  <si>
    <t>Skipti á eign</t>
  </si>
  <si>
    <t>asset exchange transactions</t>
  </si>
  <si>
    <t>Skipti á "kvöðum"</t>
  </si>
  <si>
    <t>claims exchange transactions</t>
  </si>
  <si>
    <t>Rekstrarhreyfingar</t>
  </si>
  <si>
    <t>Operating activites</t>
  </si>
  <si>
    <t>Fjárfestingarheyfingar</t>
  </si>
  <si>
    <t>Investing activities</t>
  </si>
  <si>
    <t>Fjármögnunarhreyfingar</t>
  </si>
  <si>
    <t>Financing Activities</t>
  </si>
  <si>
    <t>Rekstrargrunn</t>
  </si>
  <si>
    <t>Accural accounting</t>
  </si>
  <si>
    <t xml:space="preserve">Accural </t>
  </si>
  <si>
    <t>áfallinn</t>
  </si>
  <si>
    <t>Defferal</t>
  </si>
  <si>
    <t>ekki áfallinn</t>
  </si>
  <si>
    <t>Tvíhliðabókhald</t>
  </si>
  <si>
    <t>The Double-entry Accounting system</t>
  </si>
  <si>
    <t>Kennitölur</t>
  </si>
  <si>
    <t>Ratios</t>
  </si>
  <si>
    <t>Arðsemihlutföll</t>
  </si>
  <si>
    <t>Profitability ratios</t>
  </si>
  <si>
    <t>Arðsemi eigna</t>
  </si>
  <si>
    <t xml:space="preserve">Return on assets ratio - ROA </t>
  </si>
  <si>
    <t xml:space="preserve">Arðsemi heildarfjármagns </t>
  </si>
  <si>
    <t xml:space="preserve">Return on invested capital - ROI </t>
  </si>
  <si>
    <t>Skuldaþekjuhlutföll</t>
  </si>
  <si>
    <t>leverage ratios</t>
  </si>
  <si>
    <t>Skuldahlutfall</t>
  </si>
  <si>
    <t>debt to assets ratio</t>
  </si>
  <si>
    <t>Eiginfjárhlutfall</t>
  </si>
  <si>
    <t>owners equity ratio</t>
  </si>
  <si>
    <t>Endursala</t>
  </si>
  <si>
    <t>Resale</t>
  </si>
  <si>
    <t>Birgjum</t>
  </si>
  <si>
    <t>suppliers</t>
  </si>
  <si>
    <t>Álagning</t>
  </si>
  <si>
    <t>markup - gross margin</t>
  </si>
  <si>
    <t>Smásalar</t>
  </si>
  <si>
    <t>retail companies</t>
  </si>
  <si>
    <t>Heildsalar</t>
  </si>
  <si>
    <t>wholesale companies</t>
  </si>
  <si>
    <t>Vörukaup</t>
  </si>
  <si>
    <t>purchases</t>
  </si>
  <si>
    <t>Flutningskostnaður</t>
  </si>
  <si>
    <t>transportation cost</t>
  </si>
  <si>
    <t>staðgreiðsluafslátt</t>
  </si>
  <si>
    <t>cash discount</t>
  </si>
  <si>
    <t>Afsláttarskilmála</t>
  </si>
  <si>
    <t>discount under terms</t>
  </si>
  <si>
    <t>Afsláttur v/galla</t>
  </si>
  <si>
    <t>allowances</t>
  </si>
  <si>
    <t>Vörum skilað til birgja</t>
  </si>
  <si>
    <t>returns</t>
  </si>
  <si>
    <t>Flutningsskilmála</t>
  </si>
  <si>
    <t>Shipping terms</t>
  </si>
  <si>
    <t>Til flutningsaðila</t>
  </si>
  <si>
    <t>Shipping point</t>
  </si>
  <si>
    <t>Til ákvörðunarstaðar</t>
  </si>
  <si>
    <t>Destination</t>
  </si>
  <si>
    <t>Afsláttartímabil</t>
  </si>
  <si>
    <t>discount period</t>
  </si>
  <si>
    <t>Lánstími</t>
  </si>
  <si>
    <t>credit period</t>
  </si>
  <si>
    <t>Vörurýrnun</t>
  </si>
  <si>
    <t>Shrinkage</t>
  </si>
  <si>
    <t>Birgðarbókhald</t>
  </si>
  <si>
    <t>Ekki birgðarbókhald</t>
  </si>
  <si>
    <t xml:space="preserve">Perpetual inventory system </t>
  </si>
  <si>
    <t>periodic inventory system</t>
  </si>
  <si>
    <t xml:space="preserve">Tekjur af vörusölu </t>
  </si>
  <si>
    <t>Sales revenue</t>
  </si>
  <si>
    <t>Afsláttur samkvæmt skilmála</t>
  </si>
  <si>
    <t>Sales discount</t>
  </si>
  <si>
    <t>Afsláttur v/galla á seldum vörum</t>
  </si>
  <si>
    <t>sales allowances</t>
  </si>
  <si>
    <t>Seldum vörum skilað</t>
  </si>
  <si>
    <t>Sales return</t>
  </si>
  <si>
    <t>Vörusala</t>
  </si>
  <si>
    <t>Net Sales</t>
  </si>
  <si>
    <t>Vegið meðaltal</t>
  </si>
  <si>
    <t>weighted average</t>
  </si>
  <si>
    <t>Income Statement | RR</t>
  </si>
  <si>
    <t>Adjusting  Journal Entires</t>
  </si>
  <si>
    <t xml:space="preserve">3-1A a) </t>
  </si>
  <si>
    <t>ABC purchase 1year insurance 1.6.24'</t>
  </si>
  <si>
    <t>Prepaid Insurance</t>
  </si>
  <si>
    <t xml:space="preserve">A / L / SE </t>
  </si>
  <si>
    <t xml:space="preserve">Prepaid Insurance </t>
  </si>
  <si>
    <t xml:space="preserve">1 year cost </t>
  </si>
  <si>
    <t>per month</t>
  </si>
  <si>
    <t>hluti af ári</t>
  </si>
  <si>
    <t>Insurance Expense</t>
  </si>
  <si>
    <t>SE | Expense</t>
  </si>
  <si>
    <t xml:space="preserve">Purchase vehicle </t>
  </si>
  <si>
    <t>Vehicle</t>
  </si>
  <si>
    <t xml:space="preserve">Straight line </t>
  </si>
  <si>
    <t>Original Cost</t>
  </si>
  <si>
    <t>Deprication Time</t>
  </si>
  <si>
    <t>DT cost a year</t>
  </si>
  <si>
    <t>part of year</t>
  </si>
  <si>
    <t>Deprication of Vehicle</t>
  </si>
  <si>
    <t>Depriciation Expense</t>
  </si>
  <si>
    <t>Accumulated Deprication</t>
  </si>
  <si>
    <t>car.net 1.12025</t>
  </si>
  <si>
    <t>Bank loan</t>
  </si>
  <si>
    <t>Liability | LT</t>
  </si>
  <si>
    <t>Loan</t>
  </si>
  <si>
    <t>Annual Intrest</t>
  </si>
  <si>
    <t>Per month</t>
  </si>
  <si>
    <t>intrest Per month</t>
  </si>
  <si>
    <t>Intrest per year</t>
  </si>
  <si>
    <t>Bank loan Intrests</t>
  </si>
  <si>
    <t>Intrest Expense</t>
  </si>
  <si>
    <t xml:space="preserve">Intrest Payable </t>
  </si>
  <si>
    <t>Bank loan Intrests 1.1.25-1.7.25</t>
  </si>
  <si>
    <t>Paying Bank loan from 01.04.24</t>
  </si>
  <si>
    <t>Provided Services 3x1000</t>
  </si>
  <si>
    <t>Accrued Revenues</t>
  </si>
  <si>
    <t>x Months</t>
  </si>
  <si>
    <t xml:space="preserve">Consulting Revenue </t>
  </si>
  <si>
    <t>SE | Revenue</t>
  </si>
  <si>
    <t>Accounts Recivable</t>
  </si>
  <si>
    <t>Provided Services 4 x 1000</t>
  </si>
  <si>
    <t>Consulting Rev 31.01.25</t>
  </si>
  <si>
    <t>Consulting Rev 31.12.24</t>
  </si>
  <si>
    <t>Client Pays for Service</t>
  </si>
  <si>
    <t>Unearned Revenues</t>
  </si>
  <si>
    <t>Client pre-Pays for Service</t>
  </si>
  <si>
    <t>x Months in 24'</t>
  </si>
  <si>
    <t>x months in 25</t>
  </si>
  <si>
    <t>25</t>
  </si>
  <si>
    <t>Unearned Consulting Revenue</t>
  </si>
  <si>
    <t>Provided prepaid service to Client</t>
  </si>
  <si>
    <t>3-3A Adjustng Entries, The adjusted Trial Balance, Worksheet, Financal Statmends and Closing Entries</t>
  </si>
  <si>
    <t>Unajusted TB</t>
  </si>
  <si>
    <t>Adjustments</t>
  </si>
  <si>
    <t>Adjusted TB</t>
  </si>
  <si>
    <t>Debet</t>
  </si>
  <si>
    <t>Computers</t>
  </si>
  <si>
    <t>A.D - Computers</t>
  </si>
  <si>
    <t>Salaries Payable</t>
  </si>
  <si>
    <t>Intrest Payable</t>
  </si>
  <si>
    <t>Unearned Security Revenue</t>
  </si>
  <si>
    <t>Note Payable</t>
  </si>
  <si>
    <t>Retained Earnings</t>
  </si>
  <si>
    <t>Security Revenue</t>
  </si>
  <si>
    <t>Salaries Expenses</t>
  </si>
  <si>
    <t>Intrest Expenses</t>
  </si>
  <si>
    <t>Supplies Expenses</t>
  </si>
  <si>
    <t>Repairs Expenses</t>
  </si>
  <si>
    <t>Rent Expenses</t>
  </si>
  <si>
    <t>Income Tax Expenses</t>
  </si>
  <si>
    <t>Journal Entries</t>
  </si>
  <si>
    <t>Adjust Supplies</t>
  </si>
  <si>
    <t>Supplies Expense</t>
  </si>
  <si>
    <t>SE. Expense</t>
  </si>
  <si>
    <t>A. C</t>
  </si>
  <si>
    <t>Insurance 1.4.24 - 1.4.25</t>
  </si>
  <si>
    <t>Adjust Prepaid Insurance</t>
  </si>
  <si>
    <t>B</t>
  </si>
  <si>
    <t>C</t>
  </si>
  <si>
    <t>Computer</t>
  </si>
  <si>
    <t>Original cost</t>
  </si>
  <si>
    <t>Deprication time</t>
  </si>
  <si>
    <t>DT a year</t>
  </si>
  <si>
    <t>DT a month</t>
  </si>
  <si>
    <t>Part of year</t>
  </si>
  <si>
    <t>1.1.24 -30.6.24</t>
  </si>
  <si>
    <t>Depreation for Computer</t>
  </si>
  <si>
    <t>Depreation Expense</t>
  </si>
  <si>
    <t>A. L</t>
  </si>
  <si>
    <t>NP - amount</t>
  </si>
  <si>
    <t xml:space="preserve">I. Per year </t>
  </si>
  <si>
    <t xml:space="preserve"> I. Per month</t>
  </si>
  <si>
    <t>01.02.24 - 30.07.24</t>
  </si>
  <si>
    <t>Intrest  24'</t>
  </si>
  <si>
    <t xml:space="preserve">Paying Intrest </t>
  </si>
  <si>
    <t>Intrest payable</t>
  </si>
  <si>
    <t>Intrest expense</t>
  </si>
  <si>
    <t>L. C</t>
  </si>
  <si>
    <t>Prepaid Service to client</t>
  </si>
  <si>
    <t>A)</t>
  </si>
  <si>
    <t>C)</t>
  </si>
  <si>
    <t>D)</t>
  </si>
  <si>
    <t>E)</t>
  </si>
  <si>
    <t>Unearned Rev to Client</t>
  </si>
  <si>
    <t>Whole. Amount</t>
  </si>
  <si>
    <t>Months fulfilled</t>
  </si>
  <si>
    <t>Prepaid Months</t>
  </si>
  <si>
    <t>Amount left</t>
  </si>
  <si>
    <t>Amount fullfilled</t>
  </si>
  <si>
    <t>Unearned Security Rev</t>
  </si>
  <si>
    <t>SE. Revenue</t>
  </si>
  <si>
    <t>E</t>
  </si>
  <si>
    <t>F)</t>
  </si>
  <si>
    <t>Salary owed</t>
  </si>
  <si>
    <t>Employees</t>
  </si>
  <si>
    <t>Salary per day</t>
  </si>
  <si>
    <t>Days owed</t>
  </si>
  <si>
    <t>Whole amount</t>
  </si>
  <si>
    <t>Paying owed empl. Salary</t>
  </si>
  <si>
    <t xml:space="preserve">Salaries payable </t>
  </si>
  <si>
    <t xml:space="preserve">G) </t>
  </si>
  <si>
    <t>Service Provided post-paid</t>
  </si>
  <si>
    <t>Post-paid service</t>
  </si>
  <si>
    <t>S. Amount p/month</t>
  </si>
  <si>
    <t>Months fullfilled</t>
  </si>
  <si>
    <t>Amount due</t>
  </si>
  <si>
    <t>F</t>
  </si>
  <si>
    <t>G</t>
  </si>
  <si>
    <t>NetLock</t>
  </si>
  <si>
    <t>For the year ended 30.6.2024</t>
  </si>
  <si>
    <t>Deprication expense</t>
  </si>
  <si>
    <t>Supplies expense</t>
  </si>
  <si>
    <t>Repairs expense</t>
  </si>
  <si>
    <t>Insurance expense</t>
  </si>
  <si>
    <t>Rent expense</t>
  </si>
  <si>
    <t>Income tax expense</t>
  </si>
  <si>
    <t>Operating expenses</t>
  </si>
  <si>
    <t>O. Exp  total</t>
  </si>
  <si>
    <t>Before taxes</t>
  </si>
  <si>
    <t>Operating income</t>
  </si>
  <si>
    <t xml:space="preserve">Income before Taxes </t>
  </si>
  <si>
    <t xml:space="preserve">Statement of Income Changes  in Equity | </t>
  </si>
  <si>
    <t xml:space="preserve">NetLock Security </t>
  </si>
  <si>
    <t>For the year ended 30.06.2024</t>
  </si>
  <si>
    <t>Common Shares 30.06.24</t>
  </si>
  <si>
    <t xml:space="preserve">Retained Earnings 30.06.24 </t>
  </si>
  <si>
    <t>NetLock Security</t>
  </si>
  <si>
    <t>A.D - computers</t>
  </si>
  <si>
    <t>Salaries payable</t>
  </si>
  <si>
    <t>Unearned S. Rev</t>
  </si>
  <si>
    <t>Note payble</t>
  </si>
  <si>
    <t>Comp net total</t>
  </si>
  <si>
    <t>Julies Plumbing supplies</t>
  </si>
  <si>
    <t>Icome Statement</t>
  </si>
  <si>
    <t>For the year ended 31.Mars.2024</t>
  </si>
  <si>
    <t>Sales Revenue</t>
  </si>
  <si>
    <t>Sales Returns and Allowences</t>
  </si>
  <si>
    <t>Wages Exp.</t>
  </si>
  <si>
    <t>Bad debt exp.</t>
  </si>
  <si>
    <t>Advertising exp</t>
  </si>
  <si>
    <t>Deprication Exp</t>
  </si>
  <si>
    <t>Rent exp.</t>
  </si>
  <si>
    <t>Insurance Exp</t>
  </si>
  <si>
    <t>Intrest exp.</t>
  </si>
  <si>
    <t xml:space="preserve">Total Expense before taxes </t>
  </si>
  <si>
    <t xml:space="preserve">Income tax expense </t>
  </si>
  <si>
    <t>Total expense after taxes</t>
  </si>
  <si>
    <t xml:space="preserve">Net income </t>
  </si>
  <si>
    <t xml:space="preserve"> sales, net </t>
  </si>
  <si>
    <t>Cost of Goods sold</t>
  </si>
  <si>
    <t>Cost of goods sold</t>
  </si>
  <si>
    <t xml:space="preserve">gross margin </t>
  </si>
  <si>
    <t xml:space="preserve">Gross profit percentage </t>
  </si>
  <si>
    <t>Retained Earnings (ÓRE)</t>
  </si>
  <si>
    <t>Net Income</t>
  </si>
  <si>
    <t>S.E total</t>
  </si>
  <si>
    <t>Retained Earnings total</t>
  </si>
  <si>
    <t>Total 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</si>
</sst>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F]d/\ mmmm\ yyyy;@"/>
    <numFmt numFmtId="165" formatCode="#,##0_ ;[Red]\-#,##0\ "/>
    <numFmt numFmtId="166" formatCode="0_ ;[Red]\-0\ "/>
    <numFmt numFmtId="167" formatCode="#,##0.00_ ;[Red]\-#,##0.00\ "/>
    <numFmt numFmtId="168" formatCode="d/\ m/\ &quot;'&quot;yy/;@"/>
    <numFmt numFmtId="169" formatCode="dd/mm/yy;@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8"/>
      <color theme="1"/>
      <name val="Aptos Narrow (Body)"/>
    </font>
    <font>
      <b/>
      <sz val="8"/>
      <color theme="1"/>
      <name val="Aptos Narrow (Body)"/>
    </font>
    <font>
      <b/>
      <sz val="17"/>
      <color theme="1"/>
      <name val="Aptos Narrow (Body)"/>
    </font>
    <font>
      <i/>
      <sz val="8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8"/>
      <color theme="1"/>
      <name val="Aptos Narrow (Body)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3" fillId="0" borderId="4" xfId="0" applyFont="1" applyBorder="1"/>
    <xf numFmtId="164" fontId="3" fillId="0" borderId="0" xfId="0" applyNumberFormat="1" applyFont="1" applyAlignment="1">
      <alignment horizontal="left"/>
    </xf>
    <xf numFmtId="3" fontId="4" fillId="0" borderId="7" xfId="0" applyNumberFormat="1" applyFont="1" applyBorder="1"/>
    <xf numFmtId="3" fontId="3" fillId="0" borderId="6" xfId="0" applyNumberFormat="1" applyFont="1" applyBorder="1"/>
    <xf numFmtId="3" fontId="3" fillId="0" borderId="2" xfId="0" applyNumberFormat="1" applyFont="1" applyBorder="1"/>
    <xf numFmtId="3" fontId="4" fillId="0" borderId="4" xfId="0" applyNumberFormat="1" applyFont="1" applyBorder="1"/>
    <xf numFmtId="3" fontId="3" fillId="0" borderId="0" xfId="0" applyNumberFormat="1" applyFont="1"/>
    <xf numFmtId="0" fontId="3" fillId="0" borderId="0" xfId="0" applyFont="1" applyAlignment="1">
      <alignment horizontal="center"/>
    </xf>
    <xf numFmtId="164" fontId="4" fillId="0" borderId="4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4" xfId="0" applyFont="1" applyBorder="1" applyAlignment="1">
      <alignment horizontal="center"/>
    </xf>
    <xf numFmtId="0" fontId="6" fillId="0" borderId="0" xfId="0" applyFont="1"/>
    <xf numFmtId="3" fontId="3" fillId="0" borderId="7" xfId="0" applyNumberFormat="1" applyFont="1" applyBorder="1"/>
    <xf numFmtId="164" fontId="3" fillId="0" borderId="4" xfId="0" applyNumberFormat="1" applyFont="1" applyBorder="1" applyAlignment="1">
      <alignment horizontal="left"/>
    </xf>
    <xf numFmtId="3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3" fontId="3" fillId="0" borderId="9" xfId="0" applyNumberFormat="1" applyFont="1" applyBorder="1"/>
    <xf numFmtId="0" fontId="7" fillId="0" borderId="0" xfId="0" applyFont="1"/>
    <xf numFmtId="3" fontId="7" fillId="0" borderId="4" xfId="0" applyNumberFormat="1" applyFont="1" applyBorder="1" applyAlignment="1">
      <alignment horizontal="center"/>
    </xf>
    <xf numFmtId="3" fontId="0" fillId="0" borderId="0" xfId="0" applyNumberFormat="1"/>
    <xf numFmtId="3" fontId="7" fillId="0" borderId="0" xfId="0" quotePrefix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/>
    <xf numFmtId="3" fontId="7" fillId="0" borderId="0" xfId="0" applyNumberFormat="1" applyFont="1"/>
    <xf numFmtId="3" fontId="7" fillId="2" borderId="10" xfId="0" applyNumberFormat="1" applyFont="1" applyFill="1" applyBorder="1"/>
    <xf numFmtId="3" fontId="0" fillId="2" borderId="10" xfId="0" applyNumberFormat="1" applyFill="1" applyBorder="1"/>
    <xf numFmtId="3" fontId="0" fillId="2" borderId="10" xfId="0" applyNumberFormat="1" applyFill="1" applyBorder="1" applyAlignment="1">
      <alignment horizontal="center"/>
    </xf>
    <xf numFmtId="3" fontId="9" fillId="0" borderId="0" xfId="0" applyNumberFormat="1" applyFont="1"/>
    <xf numFmtId="166" fontId="0" fillId="0" borderId="0" xfId="0" applyNumberFormat="1"/>
    <xf numFmtId="166" fontId="7" fillId="0" borderId="4" xfId="0" applyNumberFormat="1" applyFont="1" applyBorder="1" applyAlignment="1">
      <alignment horizontal="center"/>
    </xf>
    <xf numFmtId="166" fontId="7" fillId="0" borderId="0" xfId="0" applyNumberFormat="1" applyFont="1"/>
    <xf numFmtId="0" fontId="0" fillId="0" borderId="4" xfId="0" applyBorder="1"/>
    <xf numFmtId="0" fontId="0" fillId="0" borderId="0" xfId="0" applyAlignment="1">
      <alignment horizontal="right"/>
    </xf>
    <xf numFmtId="165" fontId="0" fillId="0" borderId="4" xfId="0" applyNumberFormat="1" applyBorder="1"/>
    <xf numFmtId="165" fontId="11" fillId="0" borderId="0" xfId="0" applyNumberFormat="1" applyFont="1"/>
    <xf numFmtId="165" fontId="0" fillId="0" borderId="8" xfId="0" applyNumberFormat="1" applyBorder="1"/>
    <xf numFmtId="165" fontId="7" fillId="2" borderId="13" xfId="0" applyNumberFormat="1" applyFont="1" applyFill="1" applyBorder="1"/>
    <xf numFmtId="165" fontId="7" fillId="2" borderId="14" xfId="0" applyNumberFormat="1" applyFont="1" applyFill="1" applyBorder="1"/>
    <xf numFmtId="165" fontId="0" fillId="0" borderId="16" xfId="0" applyNumberFormat="1" applyBorder="1"/>
    <xf numFmtId="165" fontId="0" fillId="3" borderId="0" xfId="0" applyNumberFormat="1" applyFill="1"/>
    <xf numFmtId="165" fontId="0" fillId="3" borderId="6" xfId="0" applyNumberFormat="1" applyFill="1" applyBorder="1"/>
    <xf numFmtId="165" fontId="0" fillId="0" borderId="0" xfId="0" applyNumberFormat="1" applyAlignment="1">
      <alignment horizontal="center"/>
    </xf>
    <xf numFmtId="165" fontId="7" fillId="0" borderId="8" xfId="0" applyNumberFormat="1" applyFont="1" applyBorder="1"/>
    <xf numFmtId="165" fontId="7" fillId="2" borderId="28" xfId="0" applyNumberFormat="1" applyFont="1" applyFill="1" applyBorder="1"/>
    <xf numFmtId="165" fontId="0" fillId="0" borderId="25" xfId="0" applyNumberFormat="1" applyBorder="1"/>
    <xf numFmtId="165" fontId="0" fillId="0" borderId="29" xfId="0" applyNumberFormat="1" applyBorder="1"/>
    <xf numFmtId="165" fontId="7" fillId="2" borderId="30" xfId="0" applyNumberFormat="1" applyFont="1" applyFill="1" applyBorder="1"/>
    <xf numFmtId="165" fontId="0" fillId="0" borderId="2" xfId="0" applyNumberFormat="1" applyBorder="1"/>
    <xf numFmtId="165" fontId="7" fillId="2" borderId="31" xfId="0" applyNumberFormat="1" applyFont="1" applyFill="1" applyBorder="1"/>
    <xf numFmtId="165" fontId="0" fillId="0" borderId="5" xfId="0" applyNumberFormat="1" applyBorder="1"/>
    <xf numFmtId="165" fontId="7" fillId="0" borderId="22" xfId="0" applyNumberFormat="1" applyFont="1" applyBorder="1"/>
    <xf numFmtId="165" fontId="0" fillId="0" borderId="22" xfId="0" applyNumberFormat="1" applyBorder="1" applyAlignment="1">
      <alignment horizontal="right"/>
    </xf>
    <xf numFmtId="165" fontId="0" fillId="0" borderId="22" xfId="0" applyNumberFormat="1" applyBorder="1"/>
    <xf numFmtId="165" fontId="10" fillId="0" borderId="0" xfId="0" applyNumberFormat="1" applyFont="1" applyAlignment="1">
      <alignment horizontal="right"/>
    </xf>
    <xf numFmtId="165" fontId="0" fillId="0" borderId="32" xfId="0" applyNumberFormat="1" applyBorder="1"/>
    <xf numFmtId="165" fontId="10" fillId="0" borderId="0" xfId="0" applyNumberFormat="1" applyFont="1"/>
    <xf numFmtId="165" fontId="0" fillId="0" borderId="26" xfId="0" applyNumberFormat="1" applyBorder="1"/>
    <xf numFmtId="165" fontId="0" fillId="0" borderId="1" xfId="0" applyNumberFormat="1" applyBorder="1"/>
    <xf numFmtId="165" fontId="0" fillId="0" borderId="3" xfId="0" applyNumberFormat="1" applyBorder="1"/>
    <xf numFmtId="165" fontId="7" fillId="2" borderId="23" xfId="0" applyNumberFormat="1" applyFont="1" applyFill="1" applyBorder="1"/>
    <xf numFmtId="165" fontId="0" fillId="3" borderId="25" xfId="0" applyNumberFormat="1" applyFill="1" applyBorder="1"/>
    <xf numFmtId="165" fontId="0" fillId="3" borderId="33" xfId="0" applyNumberFormat="1" applyFill="1" applyBorder="1"/>
    <xf numFmtId="165" fontId="7" fillId="2" borderId="22" xfId="0" applyNumberFormat="1" applyFont="1" applyFill="1" applyBorder="1"/>
    <xf numFmtId="165" fontId="7" fillId="0" borderId="24" xfId="0" applyNumberFormat="1" applyFont="1" applyBorder="1"/>
    <xf numFmtId="165" fontId="9" fillId="0" borderId="2" xfId="0" applyNumberFormat="1" applyFont="1" applyBorder="1"/>
    <xf numFmtId="165" fontId="0" fillId="0" borderId="2" xfId="0" applyNumberFormat="1" applyBorder="1" applyAlignment="1">
      <alignment horizontal="right"/>
    </xf>
    <xf numFmtId="165" fontId="7" fillId="0" borderId="32" xfId="0" applyNumberFormat="1" applyFont="1" applyBorder="1"/>
    <xf numFmtId="165" fontId="0" fillId="0" borderId="22" xfId="0" applyNumberFormat="1" applyBorder="1" applyAlignment="1">
      <alignment horizontal="left"/>
    </xf>
    <xf numFmtId="165" fontId="0" fillId="0" borderId="34" xfId="0" applyNumberFormat="1" applyBorder="1"/>
    <xf numFmtId="165" fontId="7" fillId="4" borderId="23" xfId="0" applyNumberFormat="1" applyFont="1" applyFill="1" applyBorder="1"/>
    <xf numFmtId="165" fontId="7" fillId="4" borderId="20" xfId="0" applyNumberFormat="1" applyFont="1" applyFill="1" applyBorder="1"/>
    <xf numFmtId="165" fontId="0" fillId="4" borderId="19" xfId="0" applyNumberFormat="1" applyFill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23" xfId="0" applyNumberFormat="1" applyBorder="1"/>
    <xf numFmtId="165" fontId="7" fillId="0" borderId="0" xfId="0" applyNumberFormat="1" applyFont="1"/>
    <xf numFmtId="165" fontId="7" fillId="0" borderId="35" xfId="0" applyNumberFormat="1" applyFont="1" applyBorder="1"/>
    <xf numFmtId="165" fontId="11" fillId="0" borderId="1" xfId="0" applyNumberFormat="1" applyFont="1" applyBorder="1"/>
    <xf numFmtId="165" fontId="7" fillId="4" borderId="36" xfId="0" applyNumberFormat="1" applyFont="1" applyFill="1" applyBorder="1"/>
    <xf numFmtId="165" fontId="0" fillId="4" borderId="37" xfId="0" applyNumberFormat="1" applyFill="1" applyBorder="1"/>
    <xf numFmtId="165" fontId="0" fillId="4" borderId="38" xfId="0" applyNumberFormat="1" applyFill="1" applyBorder="1"/>
    <xf numFmtId="165" fontId="7" fillId="0" borderId="15" xfId="0" applyNumberFormat="1" applyFont="1" applyBorder="1" applyAlignment="1">
      <alignment horizontal="center"/>
    </xf>
    <xf numFmtId="165" fontId="7" fillId="4" borderId="39" xfId="0" applyNumberFormat="1" applyFont="1" applyFill="1" applyBorder="1"/>
    <xf numFmtId="165" fontId="0" fillId="0" borderId="18" xfId="0" applyNumberFormat="1" applyBorder="1" applyAlignment="1">
      <alignment horizontal="left"/>
    </xf>
    <xf numFmtId="165" fontId="0" fillId="0" borderId="18" xfId="0" applyNumberFormat="1" applyBorder="1" applyAlignment="1">
      <alignment horizontal="right"/>
    </xf>
    <xf numFmtId="165" fontId="0" fillId="0" borderId="40" xfId="0" applyNumberFormat="1" applyBorder="1" applyAlignment="1">
      <alignment horizontal="right"/>
    </xf>
    <xf numFmtId="165" fontId="0" fillId="0" borderId="18" xfId="0" applyNumberFormat="1" applyBorder="1"/>
    <xf numFmtId="165" fontId="7" fillId="0" borderId="41" xfId="0" applyNumberFormat="1" applyFont="1" applyBorder="1"/>
    <xf numFmtId="165" fontId="7" fillId="0" borderId="18" xfId="0" applyNumberFormat="1" applyFont="1" applyBorder="1"/>
    <xf numFmtId="165" fontId="0" fillId="0" borderId="7" xfId="0" applyNumberFormat="1" applyBorder="1"/>
    <xf numFmtId="165" fontId="0" fillId="0" borderId="24" xfId="0" applyNumberFormat="1" applyBorder="1"/>
    <xf numFmtId="165" fontId="7" fillId="0" borderId="43" xfId="0" applyNumberFormat="1" applyFont="1" applyBorder="1" applyAlignment="1">
      <alignment horizontal="center"/>
    </xf>
    <xf numFmtId="165" fontId="0" fillId="0" borderId="44" xfId="0" applyNumberFormat="1" applyBorder="1"/>
    <xf numFmtId="165" fontId="0" fillId="0" borderId="42" xfId="0" applyNumberFormat="1" applyBorder="1"/>
    <xf numFmtId="165" fontId="0" fillId="4" borderId="12" xfId="0" applyNumberFormat="1" applyFill="1" applyBorder="1"/>
    <xf numFmtId="165" fontId="7" fillId="4" borderId="26" xfId="0" applyNumberFormat="1" applyFont="1" applyFill="1" applyBorder="1"/>
    <xf numFmtId="165" fontId="0" fillId="4" borderId="3" xfId="0" applyNumberFormat="1" applyFill="1" applyBorder="1"/>
    <xf numFmtId="165" fontId="0" fillId="0" borderId="45" xfId="0" applyNumberFormat="1" applyBorder="1"/>
    <xf numFmtId="165" fontId="12" fillId="0" borderId="26" xfId="0" applyNumberFormat="1" applyFont="1" applyBorder="1" applyAlignment="1">
      <alignment horizontal="right"/>
    </xf>
    <xf numFmtId="165" fontId="7" fillId="4" borderId="25" xfId="0" applyNumberFormat="1" applyFont="1" applyFill="1" applyBorder="1" applyAlignment="1">
      <alignment horizontal="center"/>
    </xf>
    <xf numFmtId="165" fontId="7" fillId="4" borderId="29" xfId="0" applyNumberFormat="1" applyFont="1" applyFill="1" applyBorder="1" applyAlignment="1">
      <alignment horizontal="center"/>
    </xf>
    <xf numFmtId="165" fontId="9" fillId="0" borderId="29" xfId="0" applyNumberFormat="1" applyFont="1" applyBorder="1"/>
    <xf numFmtId="165" fontId="11" fillId="0" borderId="0" xfId="0" quotePrefix="1" applyNumberFormat="1" applyFont="1"/>
    <xf numFmtId="165" fontId="7" fillId="0" borderId="34" xfId="0" applyNumberFormat="1" applyFont="1" applyBorder="1"/>
    <xf numFmtId="165" fontId="11" fillId="0" borderId="22" xfId="0" applyNumberFormat="1" applyFont="1" applyBorder="1"/>
    <xf numFmtId="165" fontId="7" fillId="0" borderId="0" xfId="0" applyNumberFormat="1" applyFont="1" applyAlignment="1">
      <alignment horizontal="center"/>
    </xf>
    <xf numFmtId="167" fontId="7" fillId="0" borderId="2" xfId="0" applyNumberFormat="1" applyFont="1" applyBorder="1"/>
    <xf numFmtId="10" fontId="7" fillId="0" borderId="2" xfId="0" applyNumberFormat="1" applyFont="1" applyBorder="1"/>
    <xf numFmtId="0" fontId="7" fillId="5" borderId="19" xfId="0" applyFont="1" applyFill="1" applyBorder="1" applyAlignment="1">
      <alignment horizontal="center"/>
    </xf>
    <xf numFmtId="0" fontId="0" fillId="0" borderId="25" xfId="0" applyBorder="1"/>
    <xf numFmtId="0" fontId="0" fillId="0" borderId="22" xfId="0" applyBorder="1"/>
    <xf numFmtId="0" fontId="0" fillId="0" borderId="0" xfId="0" applyAlignment="1">
      <alignment horizontal="center"/>
    </xf>
    <xf numFmtId="16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6" xfId="0" applyBorder="1" applyAlignment="1">
      <alignment horizontal="left"/>
    </xf>
    <xf numFmtId="0" fontId="0" fillId="0" borderId="1" xfId="0" applyBorder="1"/>
    <xf numFmtId="0" fontId="0" fillId="0" borderId="3" xfId="0" applyBorder="1" applyAlignment="1">
      <alignment horizontal="center"/>
    </xf>
    <xf numFmtId="165" fontId="0" fillId="0" borderId="46" xfId="0" applyNumberFormat="1" applyBorder="1"/>
    <xf numFmtId="0" fontId="15" fillId="0" borderId="2" xfId="0" applyFont="1" applyBorder="1" applyAlignment="1">
      <alignment horizontal="center"/>
    </xf>
    <xf numFmtId="0" fontId="0" fillId="5" borderId="20" xfId="0" applyFill="1" applyBorder="1" applyAlignment="1">
      <alignment horizontal="center"/>
    </xf>
    <xf numFmtId="168" fontId="7" fillId="5" borderId="3" xfId="0" applyNumberFormat="1" applyFont="1" applyFill="1" applyBorder="1" applyAlignment="1">
      <alignment horizontal="left"/>
    </xf>
    <xf numFmtId="0" fontId="7" fillId="5" borderId="46" xfId="0" applyFont="1" applyFill="1" applyBorder="1" applyAlignment="1">
      <alignment horizontal="center"/>
    </xf>
    <xf numFmtId="165" fontId="7" fillId="5" borderId="26" xfId="0" applyNumberFormat="1" applyFont="1" applyFill="1" applyBorder="1" applyAlignment="1">
      <alignment horizontal="center"/>
    </xf>
    <xf numFmtId="0" fontId="0" fillId="0" borderId="2" xfId="0" applyBorder="1"/>
    <xf numFmtId="0" fontId="7" fillId="5" borderId="22" xfId="0" applyFont="1" applyFill="1" applyBorder="1" applyAlignment="1">
      <alignment horizontal="center"/>
    </xf>
    <xf numFmtId="0" fontId="0" fillId="0" borderId="26" xfId="0" applyBorder="1"/>
    <xf numFmtId="0" fontId="0" fillId="0" borderId="3" xfId="0" applyBorder="1"/>
    <xf numFmtId="169" fontId="9" fillId="0" borderId="0" xfId="0" applyNumberFormat="1" applyFont="1" applyAlignment="1">
      <alignment horizontal="left" vertical="center"/>
    </xf>
    <xf numFmtId="0" fontId="9" fillId="0" borderId="0" xfId="0" applyFont="1"/>
    <xf numFmtId="165" fontId="9" fillId="0" borderId="0" xfId="0" applyNumberFormat="1" applyFont="1"/>
    <xf numFmtId="165" fontId="9" fillId="0" borderId="22" xfId="0" applyNumberFormat="1" applyFont="1" applyBorder="1"/>
    <xf numFmtId="0" fontId="9" fillId="0" borderId="22" xfId="0" applyFont="1" applyBorder="1" applyAlignment="1">
      <alignment horizontal="center"/>
    </xf>
    <xf numFmtId="169" fontId="9" fillId="0" borderId="0" xfId="0" applyNumberFormat="1" applyFont="1" applyAlignment="1">
      <alignment horizontal="left"/>
    </xf>
    <xf numFmtId="16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22" xfId="0" applyFont="1" applyBorder="1" applyAlignment="1">
      <alignment horizontal="left"/>
    </xf>
    <xf numFmtId="165" fontId="0" fillId="0" borderId="19" xfId="0" applyNumberFormat="1" applyBorder="1"/>
    <xf numFmtId="0" fontId="0" fillId="0" borderId="19" xfId="0" applyBorder="1"/>
    <xf numFmtId="165" fontId="0" fillId="0" borderId="20" xfId="0" applyNumberFormat="1" applyBorder="1"/>
    <xf numFmtId="0" fontId="0" fillId="0" borderId="20" xfId="0" applyBorder="1"/>
    <xf numFmtId="0" fontId="0" fillId="0" borderId="27" xfId="0" applyBorder="1"/>
    <xf numFmtId="165" fontId="0" fillId="0" borderId="27" xfId="0" applyNumberFormat="1" applyBorder="1"/>
    <xf numFmtId="0" fontId="16" fillId="0" borderId="27" xfId="0" applyFont="1" applyBorder="1"/>
    <xf numFmtId="165" fontId="0" fillId="0" borderId="21" xfId="0" applyNumberFormat="1" applyBorder="1"/>
    <xf numFmtId="165" fontId="7" fillId="0" borderId="47" xfId="0" applyNumberFormat="1" applyFont="1" applyBorder="1"/>
    <xf numFmtId="0" fontId="0" fillId="0" borderId="21" xfId="0" applyBorder="1"/>
    <xf numFmtId="0" fontId="7" fillId="0" borderId="47" xfId="0" applyFont="1" applyBorder="1"/>
    <xf numFmtId="0" fontId="0" fillId="0" borderId="48" xfId="0" applyBorder="1"/>
    <xf numFmtId="165" fontId="16" fillId="0" borderId="19" xfId="0" applyNumberFormat="1" applyFont="1" applyBorder="1"/>
    <xf numFmtId="0" fontId="16" fillId="0" borderId="21" xfId="0" applyFont="1" applyBorder="1"/>
    <xf numFmtId="0" fontId="0" fillId="0" borderId="18" xfId="0" applyBorder="1"/>
    <xf numFmtId="0" fontId="0" fillId="0" borderId="16" xfId="0" applyBorder="1"/>
    <xf numFmtId="0" fontId="7" fillId="4" borderId="27" xfId="0" applyFont="1" applyFill="1" applyBorder="1" applyAlignment="1">
      <alignment horizontal="center"/>
    </xf>
    <xf numFmtId="0" fontId="7" fillId="0" borderId="8" xfId="0" applyFont="1" applyBorder="1"/>
    <xf numFmtId="0" fontId="7" fillId="6" borderId="27" xfId="0" applyFont="1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49" xfId="0" applyBorder="1"/>
    <xf numFmtId="0" fontId="7" fillId="4" borderId="1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8" fontId="0" fillId="0" borderId="0" xfId="0" applyNumberFormat="1" applyAlignment="1">
      <alignment horizontal="left"/>
    </xf>
    <xf numFmtId="168" fontId="7" fillId="4" borderId="13" xfId="0" applyNumberFormat="1" applyFont="1" applyFill="1" applyBorder="1" applyAlignment="1">
      <alignment horizontal="left"/>
    </xf>
    <xf numFmtId="168" fontId="7" fillId="4" borderId="10" xfId="0" applyNumberFormat="1" applyFont="1" applyFill="1" applyBorder="1" applyAlignment="1">
      <alignment horizontal="center"/>
    </xf>
    <xf numFmtId="165" fontId="7" fillId="4" borderId="10" xfId="0" applyNumberFormat="1" applyFont="1" applyFill="1" applyBorder="1" applyAlignment="1">
      <alignment horizontal="center"/>
    </xf>
    <xf numFmtId="165" fontId="0" fillId="0" borderId="17" xfId="0" applyNumberFormat="1" applyBorder="1"/>
    <xf numFmtId="14" fontId="7" fillId="4" borderId="10" xfId="0" applyNumberFormat="1" applyFont="1" applyFill="1" applyBorder="1" applyAlignment="1">
      <alignment horizontal="center"/>
    </xf>
    <xf numFmtId="10" fontId="0" fillId="0" borderId="0" xfId="1" applyNumberFormat="1" applyFont="1"/>
    <xf numFmtId="14" fontId="7" fillId="4" borderId="10" xfId="0" quotePrefix="1" applyNumberFormat="1" applyFont="1" applyFill="1" applyBorder="1" applyAlignment="1">
      <alignment horizontal="center"/>
    </xf>
    <xf numFmtId="169" fontId="0" fillId="0" borderId="4" xfId="0" applyNumberFormat="1" applyBorder="1" applyAlignment="1">
      <alignment horizontal="left"/>
    </xf>
    <xf numFmtId="0" fontId="0" fillId="0" borderId="16" xfId="0" applyBorder="1" applyAlignment="1">
      <alignment horizontal="center"/>
    </xf>
    <xf numFmtId="165" fontId="0" fillId="0" borderId="11" xfId="0" applyNumberFormat="1" applyBorder="1"/>
    <xf numFmtId="165" fontId="7" fillId="0" borderId="52" xfId="0" applyNumberFormat="1" applyFont="1" applyBorder="1"/>
    <xf numFmtId="0" fontId="7" fillId="0" borderId="10" xfId="0" applyFont="1" applyBorder="1" applyAlignment="1">
      <alignment horizontal="center"/>
    </xf>
    <xf numFmtId="0" fontId="11" fillId="0" borderId="0" xfId="0" applyFont="1" applyAlignment="1">
      <alignment horizontal="right"/>
    </xf>
    <xf numFmtId="165" fontId="0" fillId="0" borderId="13" xfId="0" applyNumberFormat="1" applyBorder="1"/>
    <xf numFmtId="165" fontId="0" fillId="0" borderId="14" xfId="0" applyNumberFormat="1" applyBorder="1"/>
    <xf numFmtId="165" fontId="0" fillId="0" borderId="53" xfId="0" applyNumberFormat="1" applyBorder="1"/>
    <xf numFmtId="0" fontId="7" fillId="0" borderId="5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169" fontId="0" fillId="0" borderId="18" xfId="0" applyNumberFormat="1" applyBorder="1"/>
    <xf numFmtId="169" fontId="0" fillId="0" borderId="16" xfId="0" applyNumberFormat="1" applyBorder="1"/>
    <xf numFmtId="0" fontId="7" fillId="0" borderId="18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165" fontId="7" fillId="0" borderId="53" xfId="0" applyNumberFormat="1" applyFont="1" applyBorder="1"/>
    <xf numFmtId="165" fontId="7" fillId="4" borderId="50" xfId="0" applyNumberFormat="1" applyFont="1" applyFill="1" applyBorder="1"/>
    <xf numFmtId="165" fontId="0" fillId="4" borderId="51" xfId="0" applyNumberFormat="1" applyFill="1" applyBorder="1"/>
    <xf numFmtId="165" fontId="7" fillId="0" borderId="22" xfId="0" applyNumberFormat="1" applyFont="1" applyBorder="1" applyAlignment="1">
      <alignment horizontal="right"/>
    </xf>
    <xf numFmtId="165" fontId="0" fillId="4" borderId="7" xfId="0" applyNumberFormat="1" applyFill="1" applyBorder="1"/>
    <xf numFmtId="165" fontId="7" fillId="0" borderId="54" xfId="0" applyNumberFormat="1" applyFont="1" applyBorder="1"/>
    <xf numFmtId="169" fontId="0" fillId="0" borderId="23" xfId="0" applyNumberFormat="1" applyBorder="1" applyAlignment="1">
      <alignment horizontal="left"/>
    </xf>
    <xf numFmtId="165" fontId="7" fillId="0" borderId="2" xfId="0" applyNumberFormat="1" applyFon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7" fillId="2" borderId="5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/>
    </xf>
    <xf numFmtId="0" fontId="7" fillId="4" borderId="50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51" xfId="0" applyFont="1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3" borderId="13" xfId="0" applyFont="1" applyFill="1" applyBorder="1"/>
    <xf numFmtId="0" fontId="7" fillId="3" borderId="14" xfId="0" applyFont="1" applyFill="1" applyBorder="1"/>
    <xf numFmtId="0" fontId="0" fillId="0" borderId="0" xfId="0" applyFill="1"/>
    <xf numFmtId="165" fontId="0" fillId="0" borderId="0" xfId="0" applyNumberFormat="1" applyFill="1"/>
    <xf numFmtId="0" fontId="9" fillId="0" borderId="0" xfId="0" applyFont="1" applyFill="1" applyBorder="1"/>
    <xf numFmtId="0" fontId="11" fillId="0" borderId="0" xfId="0" applyFont="1"/>
    <xf numFmtId="165" fontId="7" fillId="0" borderId="19" xfId="0" applyNumberFormat="1" applyFont="1" applyBorder="1"/>
    <xf numFmtId="165" fontId="7" fillId="0" borderId="1" xfId="0" applyNumberFormat="1" applyFont="1" applyBorder="1"/>
    <xf numFmtId="165" fontId="7" fillId="0" borderId="55" xfId="0" applyNumberFormat="1" applyFont="1" applyBorder="1"/>
    <xf numFmtId="0" fontId="7" fillId="3" borderId="17" xfId="0" applyFont="1" applyFill="1" applyBorder="1"/>
    <xf numFmtId="0" fontId="0" fillId="0" borderId="15" xfId="0" applyBorder="1"/>
    <xf numFmtId="165" fontId="0" fillId="0" borderId="15" xfId="0" applyNumberFormat="1" applyBorder="1"/>
    <xf numFmtId="165" fontId="0" fillId="0" borderId="56" xfId="0" applyNumberFormat="1" applyBorder="1"/>
    <xf numFmtId="165" fontId="0" fillId="0" borderId="0" xfId="0" applyNumberFormat="1" applyBorder="1"/>
    <xf numFmtId="0" fontId="0" fillId="0" borderId="6" xfId="0" applyBorder="1"/>
    <xf numFmtId="0" fontId="11" fillId="0" borderId="0" xfId="0" applyFont="1" applyBorder="1" applyAlignment="1">
      <alignment horizontal="right"/>
    </xf>
    <xf numFmtId="0" fontId="0" fillId="0" borderId="0" xfId="0" applyBorder="1"/>
    <xf numFmtId="0" fontId="10" fillId="0" borderId="0" xfId="0" applyFont="1" applyBorder="1"/>
    <xf numFmtId="0" fontId="7" fillId="0" borderId="4" xfId="0" applyFont="1" applyBorder="1"/>
    <xf numFmtId="10" fontId="10" fillId="0" borderId="4" xfId="1" applyNumberFormat="1" applyFont="1" applyBorder="1"/>
    <xf numFmtId="0" fontId="0" fillId="0" borderId="7" xfId="0" applyBorder="1"/>
    <xf numFmtId="0" fontId="7" fillId="3" borderId="18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5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15">
    <dxf>
      <font>
        <strike val="0"/>
        <outline val="0"/>
        <shadow val="0"/>
        <u val="none"/>
        <vertAlign val="baseline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Aptos Narrow"/>
        <scheme val="minor"/>
      </font>
      <numFmt numFmtId="165" formatCode="#,##0_ ;[Red]\-#,##0\ 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Aptos Narrow"/>
        <scheme val="minor"/>
      </font>
      <numFmt numFmtId="165" formatCode="#,##0_ ;[Red]\-#,##0\ 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color theme="1"/>
        <name val="Aptos Narrow"/>
        <scheme val="minor"/>
      </font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color theme="1"/>
        <name val="Aptos Narrow"/>
        <scheme val="minor"/>
      </font>
    </dxf>
    <dxf>
      <fill>
        <patternFill patternType="solid">
          <fgColor rgb="FFCAEDFB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[$-40F]d/\ mmmm\ yyyy;@"/>
      <alignment horizontal="left" vertical="bottom" textRotation="0" wrapText="0" indent="0" justifyLastLine="0" shrinkToFit="0" readingOrder="0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267176</xdr:colOff>
      <xdr:row>4</xdr:row>
      <xdr:rowOff>112300</xdr:rowOff>
    </xdr:from>
    <xdr:to>
      <xdr:col>16</xdr:col>
      <xdr:colOff>96679</xdr:colOff>
      <xdr:row>35</xdr:row>
      <xdr:rowOff>24560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23E903-53E3-53EA-4DA7-BED85681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61913" y="914405"/>
          <a:ext cx="5577924" cy="63004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F0187-BB0F-8345-ABA8-366CDECAEC12}" name="Table1" displayName="Table1" ref="A1:E1048576" totalsRowShown="0" headerRowBorderDxfId="14">
  <autoFilter ref="A1:E1048576" xr:uid="{733F0187-BB0F-8345-ABA8-366CDECAEC12}"/>
  <tableColumns count="5">
    <tableColumn id="1" xr3:uid="{B0B8D01F-01AC-3F46-9039-B7CBD778736B}" name="Date" dataDxfId="13"/>
    <tableColumn id="2" xr3:uid="{1169B76B-072C-F444-AC73-6F972493DF0E}" name="Entry " dataDxfId="12"/>
    <tableColumn id="3" xr3:uid="{0E2F3C7E-0F66-D94D-AA5C-8C44CE7D08D7}" name="Debit" dataDxfId="11"/>
    <tableColumn id="4" xr3:uid="{1C998265-6ED5-8E45-8C34-E0A2E1436596}" name="Credit" dataDxfId="10"/>
    <tableColumn id="5" xr3:uid="{EFCB5AB6-E51A-B345-B7F6-6820C1518AC3}" name="Asset / Liability / S. Equity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E92A51-7DF2-444B-BF91-538E7A56B233}" name="Table5" displayName="Table5" ref="A3:E32" totalsRowShown="0" headerRowDxfId="7" dataDxfId="6" tableBorderDxfId="5">
  <autoFilter ref="A3:E32" xr:uid="{DCE92A51-7DF2-444B-BF91-538E7A56B233}"/>
  <tableColumns count="5">
    <tableColumn id="1" xr3:uid="{A9E2737F-A83A-1145-9FF3-49E238E15461}" name="Date" dataDxfId="4"/>
    <tableColumn id="2" xr3:uid="{CB42E70D-E8F4-7E46-A9C4-79265088233D}" name="Entry" dataDxfId="3"/>
    <tableColumn id="3" xr3:uid="{DD25E8C5-0573-A844-A0F7-2DEB741CE1C9}" name="Debit" dataDxfId="2"/>
    <tableColumn id="4" xr3:uid="{91ED35A4-BEBF-2C44-8421-6B6038ECB5E8}" name="Kredit" dataDxfId="1"/>
    <tableColumn id="5" xr3:uid="{D537E652-2A1A-D148-B265-F92745AFA7CE}" name="A / L / S.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A985-9FB0-CA44-961A-5B2544B5C42C}">
  <sheetPr codeName="Sheet1"/>
  <dimension ref="A1:E437"/>
  <sheetViews>
    <sheetView zoomScale="171" workbookViewId="0">
      <selection activeCell="N45" sqref="N45"/>
    </sheetView>
  </sheetViews>
  <sheetFormatPr baseColWidth="10" defaultRowHeight="14" x14ac:dyDescent="0.2"/>
  <cols>
    <col min="1" max="1" width="11.6640625" style="5" customWidth="1"/>
    <col min="2" max="2" width="30.83203125" style="1" customWidth="1"/>
    <col min="3" max="3" width="10.83203125" style="8"/>
    <col min="4" max="4" width="8.83203125" style="10" customWidth="1"/>
    <col min="5" max="5" width="19.5" style="11" bestFit="1" customWidth="1"/>
    <col min="6" max="16384" width="10.83203125" style="1"/>
  </cols>
  <sheetData>
    <row r="1" spans="1:5" ht="15" thickBot="1" x14ac:dyDescent="0.25">
      <c r="A1" s="12" t="s">
        <v>0</v>
      </c>
      <c r="B1" s="3" t="s">
        <v>1</v>
      </c>
      <c r="C1" s="6" t="s">
        <v>2</v>
      </c>
      <c r="D1" s="9" t="s">
        <v>3</v>
      </c>
      <c r="E1" s="16" t="s">
        <v>5</v>
      </c>
    </row>
    <row r="2" spans="1:5" x14ac:dyDescent="0.2">
      <c r="A2" s="5">
        <v>45505</v>
      </c>
      <c r="B2" s="2" t="s">
        <v>4</v>
      </c>
      <c r="C2" s="7">
        <v>50000</v>
      </c>
      <c r="E2" s="11" t="s">
        <v>8</v>
      </c>
    </row>
    <row r="3" spans="1:5" x14ac:dyDescent="0.2">
      <c r="B3" s="13" t="s">
        <v>7</v>
      </c>
      <c r="C3" s="7"/>
      <c r="D3" s="10">
        <f>C2</f>
        <v>50000</v>
      </c>
      <c r="E3" s="11" t="s">
        <v>9</v>
      </c>
    </row>
    <row r="4" spans="1:5" x14ac:dyDescent="0.2">
      <c r="A4" s="5">
        <v>45506</v>
      </c>
      <c r="B4" s="2" t="s">
        <v>4</v>
      </c>
      <c r="C4" s="7"/>
      <c r="D4" s="10">
        <v>10000</v>
      </c>
      <c r="E4" s="11" t="s">
        <v>8</v>
      </c>
    </row>
    <row r="5" spans="1:5" x14ac:dyDescent="0.2">
      <c r="B5" s="13" t="s">
        <v>10</v>
      </c>
      <c r="C5" s="7">
        <f>D4</f>
        <v>10000</v>
      </c>
      <c r="E5" s="11" t="s">
        <v>8</v>
      </c>
    </row>
    <row r="6" spans="1:5" x14ac:dyDescent="0.2">
      <c r="A6" s="5">
        <v>45507</v>
      </c>
      <c r="B6" s="2" t="s">
        <v>4</v>
      </c>
      <c r="C6" s="7"/>
      <c r="D6" s="10">
        <v>100</v>
      </c>
      <c r="E6" s="11" t="s">
        <v>8</v>
      </c>
    </row>
    <row r="7" spans="1:5" x14ac:dyDescent="0.2">
      <c r="B7" s="13" t="s">
        <v>11</v>
      </c>
      <c r="C7" s="7"/>
      <c r="E7" s="11" t="s">
        <v>14</v>
      </c>
    </row>
    <row r="8" spans="1:5" x14ac:dyDescent="0.2">
      <c r="A8" s="5">
        <v>45508</v>
      </c>
      <c r="B8" s="2" t="s">
        <v>4</v>
      </c>
      <c r="C8" s="7">
        <v>75</v>
      </c>
      <c r="E8" s="11" t="s">
        <v>8</v>
      </c>
    </row>
    <row r="9" spans="1:5" x14ac:dyDescent="0.2">
      <c r="B9" s="13" t="s">
        <v>15</v>
      </c>
      <c r="C9" s="7"/>
      <c r="D9" s="10">
        <f>C8</f>
        <v>75</v>
      </c>
      <c r="E9" s="11" t="s">
        <v>16</v>
      </c>
    </row>
    <row r="10" spans="1:5" x14ac:dyDescent="0.2">
      <c r="A10" s="5">
        <v>45509</v>
      </c>
      <c r="B10" s="2" t="s">
        <v>4</v>
      </c>
      <c r="C10" s="7"/>
      <c r="D10" s="10">
        <v>150</v>
      </c>
      <c r="E10" s="11" t="s">
        <v>8</v>
      </c>
    </row>
    <row r="11" spans="1:5" x14ac:dyDescent="0.2">
      <c r="B11" s="13" t="s">
        <v>13</v>
      </c>
      <c r="C11" s="7">
        <f>D10</f>
        <v>150</v>
      </c>
      <c r="E11" s="11" t="s">
        <v>14</v>
      </c>
    </row>
    <row r="12" spans="1:5" x14ac:dyDescent="0.2">
      <c r="A12" s="5">
        <v>45510</v>
      </c>
      <c r="B12" s="2" t="s">
        <v>4</v>
      </c>
      <c r="C12" s="7">
        <v>200</v>
      </c>
      <c r="E12" s="11" t="s">
        <v>8</v>
      </c>
    </row>
    <row r="13" spans="1:5" x14ac:dyDescent="0.2">
      <c r="B13" s="2" t="s">
        <v>17</v>
      </c>
      <c r="C13" s="7">
        <v>100</v>
      </c>
      <c r="E13" s="11" t="s">
        <v>8</v>
      </c>
    </row>
    <row r="14" spans="1:5" x14ac:dyDescent="0.2">
      <c r="B14" s="1" t="s">
        <v>15</v>
      </c>
      <c r="C14" s="7"/>
      <c r="D14" s="10">
        <v>300</v>
      </c>
      <c r="E14" s="11" t="s">
        <v>16</v>
      </c>
    </row>
    <row r="15" spans="1:5" x14ac:dyDescent="0.2">
      <c r="A15" s="5">
        <v>45511</v>
      </c>
      <c r="B15" s="2" t="s">
        <v>18</v>
      </c>
      <c r="C15" s="7">
        <v>50</v>
      </c>
      <c r="E15" s="11" t="s">
        <v>14</v>
      </c>
    </row>
    <row r="16" spans="1:5" x14ac:dyDescent="0.2">
      <c r="B16" s="1" t="s">
        <v>19</v>
      </c>
      <c r="C16" s="7"/>
      <c r="D16" s="10">
        <v>50</v>
      </c>
      <c r="E16" s="11" t="s">
        <v>9</v>
      </c>
    </row>
    <row r="17" spans="1:5" x14ac:dyDescent="0.2">
      <c r="A17" s="5">
        <v>45512</v>
      </c>
      <c r="B17" s="2" t="s">
        <v>10</v>
      </c>
      <c r="C17" s="7">
        <v>500</v>
      </c>
      <c r="E17" s="11" t="s">
        <v>8</v>
      </c>
    </row>
    <row r="18" spans="1:5" x14ac:dyDescent="0.2">
      <c r="B18" s="1" t="s">
        <v>19</v>
      </c>
      <c r="C18" s="7"/>
      <c r="D18" s="10">
        <v>500</v>
      </c>
      <c r="E18" s="11" t="s">
        <v>9</v>
      </c>
    </row>
    <row r="19" spans="1:5" x14ac:dyDescent="0.2">
      <c r="A19" s="5">
        <v>45513</v>
      </c>
      <c r="B19" s="2" t="s">
        <v>4</v>
      </c>
      <c r="C19" s="7"/>
      <c r="D19" s="10">
        <v>200</v>
      </c>
      <c r="E19" s="11" t="s">
        <v>8</v>
      </c>
    </row>
    <row r="20" spans="1:5" x14ac:dyDescent="0.2">
      <c r="B20" s="1" t="s">
        <v>20</v>
      </c>
      <c r="C20" s="7">
        <v>200</v>
      </c>
      <c r="E20" s="11" t="s">
        <v>14</v>
      </c>
    </row>
    <row r="21" spans="1:5" x14ac:dyDescent="0.2">
      <c r="A21" s="5">
        <v>45514</v>
      </c>
      <c r="B21" s="2" t="s">
        <v>17</v>
      </c>
      <c r="C21" s="7">
        <v>2000</v>
      </c>
      <c r="E21" s="11" t="s">
        <v>8</v>
      </c>
    </row>
    <row r="22" spans="1:5" x14ac:dyDescent="0.2">
      <c r="B22" s="1" t="s">
        <v>15</v>
      </c>
      <c r="C22" s="7"/>
      <c r="D22" s="10">
        <f>C21</f>
        <v>2000</v>
      </c>
      <c r="E22" s="11" t="s">
        <v>16</v>
      </c>
    </row>
    <row r="23" spans="1:5" x14ac:dyDescent="0.2">
      <c r="A23" s="5">
        <v>45515</v>
      </c>
      <c r="B23" s="2" t="s">
        <v>4</v>
      </c>
      <c r="C23" s="7">
        <v>100</v>
      </c>
      <c r="E23" s="11" t="s">
        <v>8</v>
      </c>
    </row>
    <row r="24" spans="1:5" x14ac:dyDescent="0.2">
      <c r="A24" s="14" t="s">
        <v>22</v>
      </c>
      <c r="B24" s="1" t="s">
        <v>21</v>
      </c>
      <c r="C24" s="7"/>
      <c r="D24" s="10">
        <v>100</v>
      </c>
      <c r="E24" s="11" t="s">
        <v>8</v>
      </c>
    </row>
    <row r="25" spans="1:5" x14ac:dyDescent="0.2">
      <c r="A25" s="5">
        <v>45516</v>
      </c>
      <c r="B25" s="2" t="s">
        <v>4</v>
      </c>
      <c r="C25" s="7">
        <v>2250</v>
      </c>
      <c r="E25" s="11" t="s">
        <v>8</v>
      </c>
    </row>
    <row r="26" spans="1:5" x14ac:dyDescent="0.2">
      <c r="B26" s="2" t="s">
        <v>17</v>
      </c>
      <c r="C26" s="7">
        <v>2250</v>
      </c>
      <c r="E26" s="11" t="s">
        <v>8</v>
      </c>
    </row>
    <row r="27" spans="1:5" x14ac:dyDescent="0.2">
      <c r="B27" s="1" t="s">
        <v>15</v>
      </c>
      <c r="C27" s="7"/>
      <c r="D27" s="10">
        <v>4500</v>
      </c>
      <c r="E27" s="11" t="s">
        <v>16</v>
      </c>
    </row>
    <row r="28" spans="1:5" x14ac:dyDescent="0.2">
      <c r="A28" s="5">
        <v>45517</v>
      </c>
      <c r="B28" s="2" t="s">
        <v>4</v>
      </c>
      <c r="C28" s="7"/>
      <c r="D28" s="10">
        <v>400</v>
      </c>
      <c r="E28" s="11" t="s">
        <v>8</v>
      </c>
    </row>
    <row r="29" spans="1:5" x14ac:dyDescent="0.2">
      <c r="B29" s="1" t="s">
        <v>23</v>
      </c>
      <c r="C29" s="7">
        <v>400</v>
      </c>
      <c r="E29" s="11" t="s">
        <v>14</v>
      </c>
    </row>
    <row r="30" spans="1:5" x14ac:dyDescent="0.2">
      <c r="A30" s="5">
        <v>45518</v>
      </c>
      <c r="B30" s="2" t="s">
        <v>4</v>
      </c>
      <c r="C30" s="7"/>
      <c r="D30" s="10">
        <v>1200</v>
      </c>
      <c r="E30" s="11" t="s">
        <v>8</v>
      </c>
    </row>
    <row r="31" spans="1:5" x14ac:dyDescent="0.2">
      <c r="B31" s="1" t="s">
        <v>10</v>
      </c>
      <c r="C31" s="7">
        <v>1200</v>
      </c>
      <c r="E31" s="11" t="s">
        <v>8</v>
      </c>
    </row>
    <row r="32" spans="1:5" x14ac:dyDescent="0.2">
      <c r="A32" s="5">
        <v>45519</v>
      </c>
      <c r="B32" s="2" t="s">
        <v>4</v>
      </c>
      <c r="C32" s="7"/>
      <c r="D32" s="10">
        <v>2000</v>
      </c>
      <c r="E32" s="11" t="s">
        <v>8</v>
      </c>
    </row>
    <row r="33" spans="1:5" x14ac:dyDescent="0.2">
      <c r="B33" s="1" t="s">
        <v>24</v>
      </c>
      <c r="C33" s="7">
        <f>D32</f>
        <v>2000</v>
      </c>
      <c r="E33" s="11" t="s">
        <v>14</v>
      </c>
    </row>
    <row r="34" spans="1:5" x14ac:dyDescent="0.2">
      <c r="A34" s="5">
        <v>45520</v>
      </c>
      <c r="B34" s="15" t="s">
        <v>11</v>
      </c>
      <c r="C34" s="7">
        <v>600</v>
      </c>
      <c r="E34" s="11" t="s">
        <v>14</v>
      </c>
    </row>
    <row r="35" spans="1:5" x14ac:dyDescent="0.2">
      <c r="B35" s="1" t="s">
        <v>19</v>
      </c>
      <c r="C35" s="7"/>
      <c r="D35" s="10">
        <v>600</v>
      </c>
      <c r="E35" s="11" t="s">
        <v>9</v>
      </c>
    </row>
    <row r="36" spans="1:5" x14ac:dyDescent="0.2">
      <c r="A36" s="5">
        <v>45521</v>
      </c>
      <c r="B36" s="2" t="s">
        <v>4</v>
      </c>
      <c r="C36" s="7"/>
      <c r="D36" s="10">
        <v>50</v>
      </c>
      <c r="E36" s="11" t="s">
        <v>8</v>
      </c>
    </row>
    <row r="37" spans="1:5" x14ac:dyDescent="0.2">
      <c r="B37" s="1" t="s">
        <v>19</v>
      </c>
      <c r="C37" s="7">
        <v>50</v>
      </c>
      <c r="E37" s="11" t="s">
        <v>9</v>
      </c>
    </row>
    <row r="38" spans="1:5" ht="13" customHeight="1" x14ac:dyDescent="0.2">
      <c r="A38" s="5">
        <v>45522</v>
      </c>
      <c r="B38" s="2" t="s">
        <v>4</v>
      </c>
      <c r="C38" s="7">
        <v>2250</v>
      </c>
      <c r="E38" s="11" t="s">
        <v>8</v>
      </c>
    </row>
    <row r="39" spans="1:5" x14ac:dyDescent="0.2">
      <c r="B39" s="1" t="s">
        <v>17</v>
      </c>
      <c r="C39" s="7"/>
      <c r="D39" s="10">
        <f>C38</f>
        <v>2250</v>
      </c>
      <c r="E39" s="11" t="s">
        <v>8</v>
      </c>
    </row>
    <row r="40" spans="1:5" x14ac:dyDescent="0.2">
      <c r="A40" s="5">
        <v>45523</v>
      </c>
      <c r="B40" s="2" t="s">
        <v>4</v>
      </c>
      <c r="C40" s="7">
        <v>25000</v>
      </c>
      <c r="E40" s="11" t="s">
        <v>8</v>
      </c>
    </row>
    <row r="41" spans="1:5" x14ac:dyDescent="0.2">
      <c r="B41" s="1" t="s">
        <v>25</v>
      </c>
      <c r="C41" s="7"/>
      <c r="D41" s="10">
        <f>C40</f>
        <v>25000</v>
      </c>
      <c r="E41" s="11" t="s">
        <v>26</v>
      </c>
    </row>
    <row r="42" spans="1:5" x14ac:dyDescent="0.2">
      <c r="A42" s="5">
        <v>45524</v>
      </c>
      <c r="B42" s="2" t="s">
        <v>4</v>
      </c>
      <c r="C42" s="7"/>
      <c r="D42" s="10">
        <v>350</v>
      </c>
      <c r="E42" s="11" t="s">
        <v>8</v>
      </c>
    </row>
    <row r="43" spans="1:5" x14ac:dyDescent="0.2">
      <c r="B43" s="1" t="s">
        <v>28</v>
      </c>
      <c r="C43" s="7">
        <f>D42</f>
        <v>350</v>
      </c>
      <c r="E43" s="11" t="s">
        <v>14</v>
      </c>
    </row>
    <row r="44" spans="1:5" x14ac:dyDescent="0.2">
      <c r="A44" s="5">
        <v>45525</v>
      </c>
      <c r="B44" s="2" t="s">
        <v>4</v>
      </c>
      <c r="C44" s="7">
        <v>1800</v>
      </c>
      <c r="E44" s="11" t="s">
        <v>8</v>
      </c>
    </row>
    <row r="45" spans="1:5" x14ac:dyDescent="0.2">
      <c r="B45" s="1" t="s">
        <v>15</v>
      </c>
      <c r="C45" s="7"/>
      <c r="D45" s="10">
        <f>C44</f>
        <v>1800</v>
      </c>
      <c r="E45" s="11" t="s">
        <v>16</v>
      </c>
    </row>
    <row r="46" spans="1:5" x14ac:dyDescent="0.2">
      <c r="A46" s="5">
        <v>45526</v>
      </c>
      <c r="B46" s="2" t="s">
        <v>4</v>
      </c>
      <c r="C46" s="7"/>
      <c r="D46" s="10">
        <v>400</v>
      </c>
      <c r="E46" s="11" t="s">
        <v>8</v>
      </c>
    </row>
    <row r="47" spans="1:5" x14ac:dyDescent="0.2">
      <c r="B47" s="1" t="s">
        <v>29</v>
      </c>
      <c r="C47" s="7">
        <f>D46</f>
        <v>400</v>
      </c>
      <c r="E47" s="11" t="s">
        <v>14</v>
      </c>
    </row>
    <row r="48" spans="1:5" x14ac:dyDescent="0.2">
      <c r="A48" s="5">
        <v>45527</v>
      </c>
      <c r="B48" s="2" t="s">
        <v>4</v>
      </c>
      <c r="C48" s="7"/>
      <c r="D48" s="10">
        <v>180</v>
      </c>
      <c r="E48" s="11" t="s">
        <v>8</v>
      </c>
    </row>
    <row r="49" spans="1:5" x14ac:dyDescent="0.2">
      <c r="B49" s="1" t="s">
        <v>30</v>
      </c>
      <c r="C49" s="7">
        <f>D48</f>
        <v>180</v>
      </c>
      <c r="E49" s="11" t="s">
        <v>14</v>
      </c>
    </row>
    <row r="50" spans="1:5" x14ac:dyDescent="0.2">
      <c r="A50" s="5">
        <v>45528</v>
      </c>
      <c r="B50" s="1" t="s">
        <v>19</v>
      </c>
      <c r="C50" s="7"/>
      <c r="D50" s="10">
        <v>275</v>
      </c>
      <c r="E50" s="11" t="s">
        <v>9</v>
      </c>
    </row>
    <row r="51" spans="1:5" x14ac:dyDescent="0.2">
      <c r="B51" s="1" t="s">
        <v>10</v>
      </c>
      <c r="C51" s="7">
        <f>D50</f>
        <v>275</v>
      </c>
      <c r="E51" s="11" t="s">
        <v>8</v>
      </c>
    </row>
    <row r="52" spans="1:5" x14ac:dyDescent="0.2">
      <c r="A52" s="5">
        <v>45529</v>
      </c>
      <c r="B52" s="2" t="s">
        <v>4</v>
      </c>
      <c r="C52" s="7">
        <f>50*3</f>
        <v>150</v>
      </c>
      <c r="E52" s="11" t="s">
        <v>8</v>
      </c>
    </row>
    <row r="53" spans="1:5" x14ac:dyDescent="0.2">
      <c r="B53" s="1" t="s">
        <v>21</v>
      </c>
      <c r="C53" s="7">
        <f>5*50</f>
        <v>250</v>
      </c>
      <c r="E53" s="11" t="s">
        <v>8</v>
      </c>
    </row>
    <row r="54" spans="1:5" x14ac:dyDescent="0.2">
      <c r="B54" s="1" t="s">
        <v>15</v>
      </c>
      <c r="C54" s="7"/>
      <c r="D54" s="10">
        <f>50*8</f>
        <v>400</v>
      </c>
      <c r="E54" s="11" t="s">
        <v>16</v>
      </c>
    </row>
    <row r="55" spans="1:5" x14ac:dyDescent="0.2">
      <c r="A55" s="5">
        <v>45530</v>
      </c>
      <c r="B55" s="1" t="s">
        <v>19</v>
      </c>
      <c r="C55" s="7"/>
      <c r="D55" s="10">
        <v>240</v>
      </c>
      <c r="E55" s="11" t="s">
        <v>9</v>
      </c>
    </row>
    <row r="56" spans="1:5" x14ac:dyDescent="0.2">
      <c r="B56" s="1" t="s">
        <v>31</v>
      </c>
      <c r="C56" s="7">
        <f>D55</f>
        <v>240</v>
      </c>
      <c r="E56" s="11" t="s">
        <v>14</v>
      </c>
    </row>
    <row r="57" spans="1:5" x14ac:dyDescent="0.2">
      <c r="A57" s="5">
        <v>45531</v>
      </c>
      <c r="B57" s="17" t="s">
        <v>17</v>
      </c>
      <c r="C57" s="7"/>
      <c r="D57" s="10">
        <f>2000</f>
        <v>2000</v>
      </c>
      <c r="E57" s="11" t="s">
        <v>8</v>
      </c>
    </row>
    <row r="58" spans="1:5" x14ac:dyDescent="0.2">
      <c r="B58" s="1" t="s">
        <v>4</v>
      </c>
      <c r="C58" s="7">
        <f>D57</f>
        <v>2000</v>
      </c>
      <c r="E58" s="11" t="s">
        <v>8</v>
      </c>
    </row>
    <row r="59" spans="1:5" x14ac:dyDescent="0.2">
      <c r="A59" s="5">
        <v>45532</v>
      </c>
      <c r="B59" s="2" t="s">
        <v>19</v>
      </c>
      <c r="C59" s="7">
        <f>D35</f>
        <v>600</v>
      </c>
      <c r="E59" s="11" t="s">
        <v>9</v>
      </c>
    </row>
    <row r="60" spans="1:5" x14ac:dyDescent="0.2">
      <c r="B60" s="1" t="s">
        <v>4</v>
      </c>
      <c r="C60" s="7"/>
      <c r="D60" s="10">
        <f>C59</f>
        <v>600</v>
      </c>
      <c r="E60" s="11" t="s">
        <v>8</v>
      </c>
    </row>
    <row r="61" spans="1:5" x14ac:dyDescent="0.2">
      <c r="A61" s="5">
        <v>45533</v>
      </c>
      <c r="B61" s="2" t="s">
        <v>4</v>
      </c>
      <c r="C61" s="7"/>
      <c r="D61" s="10">
        <v>2000</v>
      </c>
      <c r="E61" s="11" t="s">
        <v>8</v>
      </c>
    </row>
    <row r="62" spans="1:5" x14ac:dyDescent="0.2">
      <c r="B62" s="1" t="s">
        <v>24</v>
      </c>
      <c r="C62" s="7">
        <f>D61</f>
        <v>2000</v>
      </c>
      <c r="E62" s="11" t="s">
        <v>14</v>
      </c>
    </row>
    <row r="63" spans="1:5" x14ac:dyDescent="0.2">
      <c r="A63" s="5">
        <v>45534</v>
      </c>
      <c r="B63" s="2" t="s">
        <v>4</v>
      </c>
      <c r="C63" s="7"/>
      <c r="D63" s="10">
        <v>250</v>
      </c>
      <c r="E63" s="11" t="s">
        <v>8</v>
      </c>
    </row>
    <row r="64" spans="1:5" x14ac:dyDescent="0.2">
      <c r="B64" s="1" t="s">
        <v>32</v>
      </c>
      <c r="C64" s="7">
        <f>D63</f>
        <v>250</v>
      </c>
      <c r="E64" s="11" t="s">
        <v>14</v>
      </c>
    </row>
    <row r="65" spans="1:5" x14ac:dyDescent="0.2">
      <c r="A65" s="5">
        <v>45535</v>
      </c>
      <c r="B65" s="2" t="s">
        <v>4</v>
      </c>
      <c r="C65" s="7"/>
      <c r="D65" s="10">
        <v>1000</v>
      </c>
      <c r="E65" s="11" t="s">
        <v>8</v>
      </c>
    </row>
    <row r="66" spans="1:5" ht="15" thickBot="1" x14ac:dyDescent="0.25">
      <c r="A66" s="19"/>
      <c r="B66" s="4" t="s">
        <v>34</v>
      </c>
      <c r="C66" s="18">
        <v>1000</v>
      </c>
      <c r="D66" s="20"/>
      <c r="E66" s="21" t="s">
        <v>33</v>
      </c>
    </row>
    <row r="67" spans="1:5" ht="15" thickBot="1" x14ac:dyDescent="0.25">
      <c r="C67" s="22">
        <f>SUBTOTAL(109,C2:C66)</f>
        <v>108870</v>
      </c>
      <c r="D67" s="22">
        <f>SUBTOTAL(109,D2:D66)</f>
        <v>108970</v>
      </c>
    </row>
    <row r="68" spans="1:5" ht="15" thickTop="1" x14ac:dyDescent="0.2">
      <c r="C68" s="10"/>
    </row>
    <row r="69" spans="1:5" x14ac:dyDescent="0.2">
      <c r="C69" s="10"/>
    </row>
    <row r="70" spans="1:5" x14ac:dyDescent="0.2">
      <c r="C70" s="10"/>
    </row>
    <row r="71" spans="1:5" x14ac:dyDescent="0.2">
      <c r="C71" s="10"/>
    </row>
    <row r="72" spans="1:5" x14ac:dyDescent="0.2">
      <c r="C72" s="10"/>
    </row>
    <row r="73" spans="1:5" x14ac:dyDescent="0.2">
      <c r="C73" s="10"/>
    </row>
    <row r="74" spans="1:5" x14ac:dyDescent="0.2">
      <c r="C74" s="10"/>
    </row>
    <row r="75" spans="1:5" x14ac:dyDescent="0.2">
      <c r="C75" s="10"/>
    </row>
    <row r="76" spans="1:5" x14ac:dyDescent="0.2">
      <c r="C76" s="10"/>
    </row>
    <row r="77" spans="1:5" x14ac:dyDescent="0.2">
      <c r="C77" s="10"/>
    </row>
    <row r="78" spans="1:5" x14ac:dyDescent="0.2">
      <c r="C78" s="10"/>
    </row>
    <row r="79" spans="1:5" x14ac:dyDescent="0.2">
      <c r="C79" s="10"/>
    </row>
    <row r="80" spans="1:5" x14ac:dyDescent="0.2">
      <c r="C80" s="10"/>
    </row>
    <row r="81" spans="3:3" x14ac:dyDescent="0.2">
      <c r="C81" s="10"/>
    </row>
    <row r="82" spans="3:3" x14ac:dyDescent="0.2">
      <c r="C82" s="10"/>
    </row>
    <row r="83" spans="3:3" x14ac:dyDescent="0.2">
      <c r="C83" s="10"/>
    </row>
    <row r="84" spans="3:3" x14ac:dyDescent="0.2">
      <c r="C84" s="10"/>
    </row>
    <row r="85" spans="3:3" x14ac:dyDescent="0.2">
      <c r="C85" s="10"/>
    </row>
    <row r="86" spans="3:3" x14ac:dyDescent="0.2">
      <c r="C86" s="10"/>
    </row>
    <row r="87" spans="3:3" x14ac:dyDescent="0.2">
      <c r="C87" s="10"/>
    </row>
    <row r="88" spans="3:3" x14ac:dyDescent="0.2">
      <c r="C88" s="10"/>
    </row>
    <row r="89" spans="3:3" x14ac:dyDescent="0.2">
      <c r="C89" s="10"/>
    </row>
    <row r="90" spans="3:3" x14ac:dyDescent="0.2">
      <c r="C90" s="10"/>
    </row>
    <row r="91" spans="3:3" x14ac:dyDescent="0.2">
      <c r="C91" s="10"/>
    </row>
    <row r="92" spans="3:3" x14ac:dyDescent="0.2">
      <c r="C92" s="10"/>
    </row>
    <row r="93" spans="3:3" x14ac:dyDescent="0.2">
      <c r="C93" s="10"/>
    </row>
    <row r="94" spans="3:3" x14ac:dyDescent="0.2">
      <c r="C94" s="10"/>
    </row>
    <row r="95" spans="3:3" x14ac:dyDescent="0.2">
      <c r="C95" s="10"/>
    </row>
    <row r="96" spans="3:3" x14ac:dyDescent="0.2">
      <c r="C96" s="10"/>
    </row>
    <row r="97" spans="3:3" x14ac:dyDescent="0.2">
      <c r="C97" s="10"/>
    </row>
    <row r="98" spans="3:3" x14ac:dyDescent="0.2">
      <c r="C98" s="10"/>
    </row>
    <row r="99" spans="3:3" x14ac:dyDescent="0.2">
      <c r="C99" s="10"/>
    </row>
    <row r="100" spans="3:3" x14ac:dyDescent="0.2">
      <c r="C100" s="10"/>
    </row>
    <row r="101" spans="3:3" x14ac:dyDescent="0.2">
      <c r="C101" s="10"/>
    </row>
    <row r="102" spans="3:3" x14ac:dyDescent="0.2">
      <c r="C102" s="10"/>
    </row>
    <row r="103" spans="3:3" x14ac:dyDescent="0.2">
      <c r="C103" s="10"/>
    </row>
    <row r="104" spans="3:3" x14ac:dyDescent="0.2">
      <c r="C104" s="10"/>
    </row>
    <row r="105" spans="3:3" x14ac:dyDescent="0.2">
      <c r="C105" s="10"/>
    </row>
    <row r="106" spans="3:3" x14ac:dyDescent="0.2">
      <c r="C106" s="10"/>
    </row>
    <row r="107" spans="3:3" x14ac:dyDescent="0.2">
      <c r="C107" s="10"/>
    </row>
    <row r="108" spans="3:3" x14ac:dyDescent="0.2">
      <c r="C108" s="10"/>
    </row>
    <row r="109" spans="3:3" x14ac:dyDescent="0.2">
      <c r="C109" s="10"/>
    </row>
    <row r="110" spans="3:3" x14ac:dyDescent="0.2">
      <c r="C110" s="10"/>
    </row>
    <row r="111" spans="3:3" x14ac:dyDescent="0.2">
      <c r="C111" s="10"/>
    </row>
    <row r="112" spans="3:3" x14ac:dyDescent="0.2">
      <c r="C112" s="10"/>
    </row>
    <row r="113" spans="3:3" x14ac:dyDescent="0.2">
      <c r="C113" s="10"/>
    </row>
    <row r="114" spans="3:3" x14ac:dyDescent="0.2">
      <c r="C114" s="10"/>
    </row>
    <row r="115" spans="3:3" x14ac:dyDescent="0.2">
      <c r="C115" s="10"/>
    </row>
    <row r="116" spans="3:3" x14ac:dyDescent="0.2">
      <c r="C116" s="10"/>
    </row>
    <row r="117" spans="3:3" x14ac:dyDescent="0.2">
      <c r="C117" s="10"/>
    </row>
    <row r="118" spans="3:3" x14ac:dyDescent="0.2">
      <c r="C118" s="10"/>
    </row>
    <row r="119" spans="3:3" x14ac:dyDescent="0.2">
      <c r="C119" s="10"/>
    </row>
    <row r="120" spans="3:3" x14ac:dyDescent="0.2">
      <c r="C120" s="10"/>
    </row>
    <row r="121" spans="3:3" x14ac:dyDescent="0.2">
      <c r="C121" s="10"/>
    </row>
    <row r="122" spans="3:3" x14ac:dyDescent="0.2">
      <c r="C122" s="10"/>
    </row>
    <row r="123" spans="3:3" x14ac:dyDescent="0.2">
      <c r="C123" s="10"/>
    </row>
    <row r="124" spans="3:3" x14ac:dyDescent="0.2">
      <c r="C124" s="10"/>
    </row>
    <row r="125" spans="3:3" x14ac:dyDescent="0.2">
      <c r="C125" s="10"/>
    </row>
    <row r="126" spans="3:3" x14ac:dyDescent="0.2">
      <c r="C126" s="10"/>
    </row>
    <row r="127" spans="3:3" x14ac:dyDescent="0.2">
      <c r="C127" s="10"/>
    </row>
    <row r="128" spans="3:3" x14ac:dyDescent="0.2">
      <c r="C128" s="10"/>
    </row>
    <row r="129" spans="3:3" x14ac:dyDescent="0.2">
      <c r="C129" s="10"/>
    </row>
    <row r="130" spans="3:3" x14ac:dyDescent="0.2">
      <c r="C130" s="10"/>
    </row>
    <row r="131" spans="3:3" x14ac:dyDescent="0.2">
      <c r="C131" s="10"/>
    </row>
    <row r="132" spans="3:3" x14ac:dyDescent="0.2">
      <c r="C132" s="10"/>
    </row>
    <row r="133" spans="3:3" x14ac:dyDescent="0.2">
      <c r="C133" s="10"/>
    </row>
    <row r="134" spans="3:3" x14ac:dyDescent="0.2">
      <c r="C134" s="10"/>
    </row>
    <row r="135" spans="3:3" x14ac:dyDescent="0.2">
      <c r="C135" s="10"/>
    </row>
    <row r="136" spans="3:3" x14ac:dyDescent="0.2">
      <c r="C136" s="10"/>
    </row>
    <row r="137" spans="3:3" x14ac:dyDescent="0.2">
      <c r="C137" s="10"/>
    </row>
    <row r="138" spans="3:3" x14ac:dyDescent="0.2">
      <c r="C138" s="10"/>
    </row>
    <row r="139" spans="3:3" x14ac:dyDescent="0.2">
      <c r="C139" s="10"/>
    </row>
    <row r="140" spans="3:3" x14ac:dyDescent="0.2">
      <c r="C140" s="10"/>
    </row>
    <row r="141" spans="3:3" x14ac:dyDescent="0.2">
      <c r="C141" s="10"/>
    </row>
    <row r="142" spans="3:3" x14ac:dyDescent="0.2">
      <c r="C142" s="10"/>
    </row>
    <row r="143" spans="3:3" x14ac:dyDescent="0.2">
      <c r="C143" s="10"/>
    </row>
    <row r="144" spans="3:3" x14ac:dyDescent="0.2">
      <c r="C144" s="10"/>
    </row>
    <row r="145" spans="3:3" x14ac:dyDescent="0.2">
      <c r="C145" s="10"/>
    </row>
    <row r="146" spans="3:3" x14ac:dyDescent="0.2">
      <c r="C146" s="10"/>
    </row>
    <row r="147" spans="3:3" x14ac:dyDescent="0.2">
      <c r="C147" s="10"/>
    </row>
    <row r="148" spans="3:3" x14ac:dyDescent="0.2">
      <c r="C148" s="10"/>
    </row>
    <row r="149" spans="3:3" x14ac:dyDescent="0.2">
      <c r="C149" s="10"/>
    </row>
    <row r="150" spans="3:3" x14ac:dyDescent="0.2">
      <c r="C150" s="10"/>
    </row>
    <row r="151" spans="3:3" x14ac:dyDescent="0.2">
      <c r="C151" s="10"/>
    </row>
    <row r="152" spans="3:3" x14ac:dyDescent="0.2">
      <c r="C152" s="10"/>
    </row>
    <row r="153" spans="3:3" x14ac:dyDescent="0.2">
      <c r="C153" s="10"/>
    </row>
    <row r="154" spans="3:3" x14ac:dyDescent="0.2">
      <c r="C154" s="10"/>
    </row>
    <row r="155" spans="3:3" x14ac:dyDescent="0.2">
      <c r="C155" s="10"/>
    </row>
    <row r="156" spans="3:3" x14ac:dyDescent="0.2">
      <c r="C156" s="10"/>
    </row>
    <row r="157" spans="3:3" x14ac:dyDescent="0.2">
      <c r="C157" s="10"/>
    </row>
    <row r="158" spans="3:3" x14ac:dyDescent="0.2">
      <c r="C158" s="10"/>
    </row>
    <row r="159" spans="3:3" x14ac:dyDescent="0.2">
      <c r="C159" s="10"/>
    </row>
    <row r="160" spans="3:3" x14ac:dyDescent="0.2">
      <c r="C160" s="10"/>
    </row>
    <row r="161" spans="3:3" x14ac:dyDescent="0.2">
      <c r="C161" s="10"/>
    </row>
    <row r="162" spans="3:3" x14ac:dyDescent="0.2">
      <c r="C162" s="10"/>
    </row>
    <row r="163" spans="3:3" x14ac:dyDescent="0.2">
      <c r="C163" s="10"/>
    </row>
    <row r="164" spans="3:3" x14ac:dyDescent="0.2">
      <c r="C164" s="10"/>
    </row>
    <row r="165" spans="3:3" x14ac:dyDescent="0.2">
      <c r="C165" s="10"/>
    </row>
    <row r="166" spans="3:3" x14ac:dyDescent="0.2">
      <c r="C166" s="10"/>
    </row>
    <row r="167" spans="3:3" x14ac:dyDescent="0.2">
      <c r="C167" s="10"/>
    </row>
    <row r="168" spans="3:3" x14ac:dyDescent="0.2">
      <c r="C168" s="10"/>
    </row>
    <row r="169" spans="3:3" x14ac:dyDescent="0.2">
      <c r="C169" s="10"/>
    </row>
    <row r="170" spans="3:3" x14ac:dyDescent="0.2">
      <c r="C170" s="10"/>
    </row>
    <row r="171" spans="3:3" x14ac:dyDescent="0.2">
      <c r="C171" s="10"/>
    </row>
    <row r="172" spans="3:3" x14ac:dyDescent="0.2">
      <c r="C172" s="10"/>
    </row>
    <row r="173" spans="3:3" x14ac:dyDescent="0.2">
      <c r="C173" s="10"/>
    </row>
    <row r="174" spans="3:3" x14ac:dyDescent="0.2">
      <c r="C174" s="10"/>
    </row>
    <row r="175" spans="3:3" x14ac:dyDescent="0.2">
      <c r="C175" s="10"/>
    </row>
    <row r="176" spans="3:3" x14ac:dyDescent="0.2">
      <c r="C176" s="10"/>
    </row>
    <row r="177" spans="3:3" x14ac:dyDescent="0.2">
      <c r="C177" s="10"/>
    </row>
    <row r="178" spans="3:3" x14ac:dyDescent="0.2">
      <c r="C178" s="10"/>
    </row>
    <row r="179" spans="3:3" x14ac:dyDescent="0.2">
      <c r="C179" s="10"/>
    </row>
    <row r="180" spans="3:3" x14ac:dyDescent="0.2">
      <c r="C180" s="10"/>
    </row>
    <row r="181" spans="3:3" x14ac:dyDescent="0.2">
      <c r="C181" s="10"/>
    </row>
    <row r="182" spans="3:3" x14ac:dyDescent="0.2">
      <c r="C182" s="10"/>
    </row>
    <row r="183" spans="3:3" x14ac:dyDescent="0.2">
      <c r="C183" s="10"/>
    </row>
    <row r="184" spans="3:3" x14ac:dyDescent="0.2">
      <c r="C184" s="10"/>
    </row>
    <row r="185" spans="3:3" x14ac:dyDescent="0.2">
      <c r="C185" s="10"/>
    </row>
    <row r="186" spans="3:3" x14ac:dyDescent="0.2">
      <c r="C186" s="10"/>
    </row>
    <row r="187" spans="3:3" x14ac:dyDescent="0.2">
      <c r="C187" s="10"/>
    </row>
    <row r="188" spans="3:3" x14ac:dyDescent="0.2">
      <c r="C188" s="10"/>
    </row>
    <row r="189" spans="3:3" x14ac:dyDescent="0.2">
      <c r="C189" s="10"/>
    </row>
    <row r="190" spans="3:3" x14ac:dyDescent="0.2">
      <c r="C190" s="10"/>
    </row>
    <row r="191" spans="3:3" x14ac:dyDescent="0.2">
      <c r="C191" s="10"/>
    </row>
    <row r="192" spans="3:3" x14ac:dyDescent="0.2">
      <c r="C192" s="10"/>
    </row>
    <row r="193" spans="3:3" x14ac:dyDescent="0.2">
      <c r="C193" s="10"/>
    </row>
    <row r="194" spans="3:3" x14ac:dyDescent="0.2">
      <c r="C194" s="10"/>
    </row>
    <row r="195" spans="3:3" x14ac:dyDescent="0.2">
      <c r="C195" s="10"/>
    </row>
    <row r="196" spans="3:3" x14ac:dyDescent="0.2">
      <c r="C196" s="10"/>
    </row>
    <row r="197" spans="3:3" x14ac:dyDescent="0.2">
      <c r="C197" s="10"/>
    </row>
    <row r="198" spans="3:3" x14ac:dyDescent="0.2">
      <c r="C198" s="10"/>
    </row>
    <row r="199" spans="3:3" x14ac:dyDescent="0.2">
      <c r="C199" s="10"/>
    </row>
    <row r="200" spans="3:3" x14ac:dyDescent="0.2">
      <c r="C200" s="10"/>
    </row>
    <row r="201" spans="3:3" x14ac:dyDescent="0.2">
      <c r="C201" s="10"/>
    </row>
    <row r="202" spans="3:3" x14ac:dyDescent="0.2">
      <c r="C202" s="10"/>
    </row>
    <row r="203" spans="3:3" x14ac:dyDescent="0.2">
      <c r="C203" s="10"/>
    </row>
    <row r="204" spans="3:3" x14ac:dyDescent="0.2">
      <c r="C204" s="10"/>
    </row>
    <row r="205" spans="3:3" x14ac:dyDescent="0.2">
      <c r="C205" s="10"/>
    </row>
    <row r="206" spans="3:3" x14ac:dyDescent="0.2">
      <c r="C206" s="10"/>
    </row>
    <row r="207" spans="3:3" x14ac:dyDescent="0.2">
      <c r="C207" s="10"/>
    </row>
    <row r="208" spans="3:3" x14ac:dyDescent="0.2">
      <c r="C208" s="10"/>
    </row>
    <row r="209" spans="3:3" x14ac:dyDescent="0.2">
      <c r="C209" s="10"/>
    </row>
    <row r="210" spans="3:3" x14ac:dyDescent="0.2">
      <c r="C210" s="10"/>
    </row>
    <row r="211" spans="3:3" x14ac:dyDescent="0.2">
      <c r="C211" s="10"/>
    </row>
    <row r="212" spans="3:3" x14ac:dyDescent="0.2">
      <c r="C212" s="10"/>
    </row>
    <row r="213" spans="3:3" x14ac:dyDescent="0.2">
      <c r="C213" s="10"/>
    </row>
    <row r="214" spans="3:3" x14ac:dyDescent="0.2">
      <c r="C214" s="10"/>
    </row>
    <row r="215" spans="3:3" x14ac:dyDescent="0.2">
      <c r="C215" s="10"/>
    </row>
    <row r="216" spans="3:3" x14ac:dyDescent="0.2">
      <c r="C216" s="10"/>
    </row>
    <row r="217" spans="3:3" x14ac:dyDescent="0.2">
      <c r="C217" s="10"/>
    </row>
    <row r="218" spans="3:3" x14ac:dyDescent="0.2">
      <c r="C218" s="10"/>
    </row>
    <row r="219" spans="3:3" x14ac:dyDescent="0.2">
      <c r="C219" s="10"/>
    </row>
    <row r="220" spans="3:3" x14ac:dyDescent="0.2">
      <c r="C220" s="10"/>
    </row>
    <row r="221" spans="3:3" x14ac:dyDescent="0.2">
      <c r="C221" s="10"/>
    </row>
    <row r="222" spans="3:3" x14ac:dyDescent="0.2">
      <c r="C222" s="10"/>
    </row>
    <row r="223" spans="3:3" x14ac:dyDescent="0.2">
      <c r="C223" s="10"/>
    </row>
    <row r="224" spans="3:3" x14ac:dyDescent="0.2">
      <c r="C224" s="10"/>
    </row>
    <row r="225" spans="3:3" x14ac:dyDescent="0.2">
      <c r="C225" s="10"/>
    </row>
    <row r="226" spans="3:3" x14ac:dyDescent="0.2">
      <c r="C226" s="10"/>
    </row>
    <row r="227" spans="3:3" x14ac:dyDescent="0.2">
      <c r="C227" s="10"/>
    </row>
    <row r="228" spans="3:3" x14ac:dyDescent="0.2">
      <c r="C228" s="10"/>
    </row>
    <row r="229" spans="3:3" x14ac:dyDescent="0.2">
      <c r="C229" s="7"/>
    </row>
    <row r="230" spans="3:3" x14ac:dyDescent="0.2">
      <c r="C230" s="7"/>
    </row>
    <row r="231" spans="3:3" x14ac:dyDescent="0.2">
      <c r="C231" s="7"/>
    </row>
    <row r="232" spans="3:3" x14ac:dyDescent="0.2">
      <c r="C232" s="7"/>
    </row>
    <row r="233" spans="3:3" x14ac:dyDescent="0.2">
      <c r="C233" s="7"/>
    </row>
    <row r="234" spans="3:3" x14ac:dyDescent="0.2">
      <c r="C234" s="7"/>
    </row>
    <row r="235" spans="3:3" x14ac:dyDescent="0.2">
      <c r="C235" s="7"/>
    </row>
    <row r="236" spans="3:3" x14ac:dyDescent="0.2">
      <c r="C236" s="7"/>
    </row>
    <row r="237" spans="3:3" x14ac:dyDescent="0.2">
      <c r="C237" s="7"/>
    </row>
    <row r="238" spans="3:3" x14ac:dyDescent="0.2">
      <c r="C238" s="7"/>
    </row>
    <row r="239" spans="3:3" x14ac:dyDescent="0.2">
      <c r="C239" s="7"/>
    </row>
    <row r="240" spans="3:3" x14ac:dyDescent="0.2">
      <c r="C240" s="7"/>
    </row>
    <row r="241" spans="3:3" x14ac:dyDescent="0.2">
      <c r="C241" s="7"/>
    </row>
    <row r="242" spans="3:3" x14ac:dyDescent="0.2">
      <c r="C242" s="7"/>
    </row>
    <row r="243" spans="3:3" x14ac:dyDescent="0.2">
      <c r="C243" s="7"/>
    </row>
    <row r="244" spans="3:3" x14ac:dyDescent="0.2">
      <c r="C244" s="7"/>
    </row>
    <row r="245" spans="3:3" x14ac:dyDescent="0.2">
      <c r="C245" s="7"/>
    </row>
    <row r="246" spans="3:3" x14ac:dyDescent="0.2">
      <c r="C246" s="7"/>
    </row>
    <row r="247" spans="3:3" x14ac:dyDescent="0.2">
      <c r="C247" s="7"/>
    </row>
    <row r="248" spans="3:3" x14ac:dyDescent="0.2">
      <c r="C248" s="7"/>
    </row>
    <row r="249" spans="3:3" x14ac:dyDescent="0.2">
      <c r="C249" s="7"/>
    </row>
    <row r="250" spans="3:3" x14ac:dyDescent="0.2">
      <c r="C250" s="7"/>
    </row>
    <row r="251" spans="3:3" x14ac:dyDescent="0.2">
      <c r="C251" s="7"/>
    </row>
    <row r="252" spans="3:3" x14ac:dyDescent="0.2">
      <c r="C252" s="7"/>
    </row>
    <row r="253" spans="3:3" x14ac:dyDescent="0.2">
      <c r="C253" s="7"/>
    </row>
    <row r="254" spans="3:3" x14ac:dyDescent="0.2">
      <c r="C254" s="7"/>
    </row>
    <row r="255" spans="3:3" x14ac:dyDescent="0.2">
      <c r="C255" s="7"/>
    </row>
    <row r="256" spans="3:3" x14ac:dyDescent="0.2">
      <c r="C256" s="7"/>
    </row>
    <row r="257" spans="3:3" x14ac:dyDescent="0.2">
      <c r="C257" s="7"/>
    </row>
    <row r="258" spans="3:3" x14ac:dyDescent="0.2">
      <c r="C258" s="7"/>
    </row>
    <row r="259" spans="3:3" x14ac:dyDescent="0.2">
      <c r="C259" s="7"/>
    </row>
    <row r="260" spans="3:3" x14ac:dyDescent="0.2">
      <c r="C260" s="7"/>
    </row>
    <row r="261" spans="3:3" x14ac:dyDescent="0.2">
      <c r="C261" s="7"/>
    </row>
    <row r="262" spans="3:3" x14ac:dyDescent="0.2">
      <c r="C262" s="7"/>
    </row>
    <row r="263" spans="3:3" x14ac:dyDescent="0.2">
      <c r="C263" s="7"/>
    </row>
    <row r="264" spans="3:3" x14ac:dyDescent="0.2">
      <c r="C264" s="7"/>
    </row>
    <row r="265" spans="3:3" x14ac:dyDescent="0.2">
      <c r="C265" s="7"/>
    </row>
    <row r="266" spans="3:3" x14ac:dyDescent="0.2">
      <c r="C266" s="7"/>
    </row>
    <row r="267" spans="3:3" x14ac:dyDescent="0.2">
      <c r="C267" s="7"/>
    </row>
    <row r="268" spans="3:3" x14ac:dyDescent="0.2">
      <c r="C268" s="7"/>
    </row>
    <row r="269" spans="3:3" x14ac:dyDescent="0.2">
      <c r="C269" s="7"/>
    </row>
    <row r="270" spans="3:3" x14ac:dyDescent="0.2">
      <c r="C270" s="7"/>
    </row>
    <row r="271" spans="3:3" x14ac:dyDescent="0.2">
      <c r="C271" s="7"/>
    </row>
    <row r="272" spans="3:3" x14ac:dyDescent="0.2">
      <c r="C272" s="7"/>
    </row>
    <row r="273" spans="3:3" x14ac:dyDescent="0.2">
      <c r="C273" s="7"/>
    </row>
    <row r="274" spans="3:3" x14ac:dyDescent="0.2">
      <c r="C274" s="7"/>
    </row>
    <row r="275" spans="3:3" x14ac:dyDescent="0.2">
      <c r="C275" s="7"/>
    </row>
    <row r="276" spans="3:3" x14ac:dyDescent="0.2">
      <c r="C276" s="7"/>
    </row>
    <row r="277" spans="3:3" x14ac:dyDescent="0.2">
      <c r="C277" s="7"/>
    </row>
    <row r="278" spans="3:3" x14ac:dyDescent="0.2">
      <c r="C278" s="7"/>
    </row>
    <row r="279" spans="3:3" x14ac:dyDescent="0.2">
      <c r="C279" s="7"/>
    </row>
    <row r="280" spans="3:3" x14ac:dyDescent="0.2">
      <c r="C280" s="7"/>
    </row>
    <row r="281" spans="3:3" x14ac:dyDescent="0.2">
      <c r="C281" s="7"/>
    </row>
    <row r="282" spans="3:3" x14ac:dyDescent="0.2">
      <c r="C282" s="7"/>
    </row>
    <row r="283" spans="3:3" x14ac:dyDescent="0.2">
      <c r="C283" s="7"/>
    </row>
    <row r="284" spans="3:3" x14ac:dyDescent="0.2">
      <c r="C284" s="7"/>
    </row>
    <row r="285" spans="3:3" x14ac:dyDescent="0.2">
      <c r="C285" s="7"/>
    </row>
    <row r="286" spans="3:3" x14ac:dyDescent="0.2">
      <c r="C286" s="7"/>
    </row>
    <row r="287" spans="3:3" x14ac:dyDescent="0.2">
      <c r="C287" s="7"/>
    </row>
    <row r="288" spans="3:3" x14ac:dyDescent="0.2">
      <c r="C288" s="7"/>
    </row>
    <row r="289" spans="3:3" x14ac:dyDescent="0.2">
      <c r="C289" s="7"/>
    </row>
    <row r="290" spans="3:3" x14ac:dyDescent="0.2">
      <c r="C290" s="7"/>
    </row>
    <row r="291" spans="3:3" x14ac:dyDescent="0.2">
      <c r="C291" s="7"/>
    </row>
    <row r="292" spans="3:3" x14ac:dyDescent="0.2">
      <c r="C292" s="7"/>
    </row>
    <row r="293" spans="3:3" x14ac:dyDescent="0.2">
      <c r="C293" s="7"/>
    </row>
    <row r="294" spans="3:3" x14ac:dyDescent="0.2">
      <c r="C294" s="7"/>
    </row>
    <row r="295" spans="3:3" x14ac:dyDescent="0.2">
      <c r="C295" s="7"/>
    </row>
    <row r="296" spans="3:3" x14ac:dyDescent="0.2">
      <c r="C296" s="7"/>
    </row>
    <row r="297" spans="3:3" x14ac:dyDescent="0.2">
      <c r="C297" s="7"/>
    </row>
    <row r="298" spans="3:3" x14ac:dyDescent="0.2">
      <c r="C298" s="7"/>
    </row>
    <row r="299" spans="3:3" x14ac:dyDescent="0.2">
      <c r="C299" s="7"/>
    </row>
    <row r="300" spans="3:3" x14ac:dyDescent="0.2">
      <c r="C300" s="7"/>
    </row>
    <row r="301" spans="3:3" x14ac:dyDescent="0.2">
      <c r="C301" s="7"/>
    </row>
    <row r="302" spans="3:3" x14ac:dyDescent="0.2">
      <c r="C302" s="7"/>
    </row>
    <row r="303" spans="3:3" x14ac:dyDescent="0.2">
      <c r="C303" s="7"/>
    </row>
    <row r="304" spans="3:3" x14ac:dyDescent="0.2">
      <c r="C304" s="7"/>
    </row>
    <row r="305" spans="3:3" x14ac:dyDescent="0.2">
      <c r="C305" s="7"/>
    </row>
    <row r="306" spans="3:3" x14ac:dyDescent="0.2">
      <c r="C306" s="7"/>
    </row>
    <row r="307" spans="3:3" x14ac:dyDescent="0.2">
      <c r="C307" s="7"/>
    </row>
    <row r="308" spans="3:3" x14ac:dyDescent="0.2">
      <c r="C308" s="7"/>
    </row>
    <row r="309" spans="3:3" x14ac:dyDescent="0.2">
      <c r="C309" s="7"/>
    </row>
    <row r="310" spans="3:3" x14ac:dyDescent="0.2">
      <c r="C310" s="7"/>
    </row>
    <row r="311" spans="3:3" x14ac:dyDescent="0.2">
      <c r="C311" s="7"/>
    </row>
    <row r="312" spans="3:3" x14ac:dyDescent="0.2">
      <c r="C312" s="7"/>
    </row>
    <row r="313" spans="3:3" x14ac:dyDescent="0.2">
      <c r="C313" s="7"/>
    </row>
    <row r="314" spans="3:3" x14ac:dyDescent="0.2">
      <c r="C314" s="7"/>
    </row>
    <row r="315" spans="3:3" x14ac:dyDescent="0.2">
      <c r="C315" s="7"/>
    </row>
    <row r="316" spans="3:3" x14ac:dyDescent="0.2">
      <c r="C316" s="7"/>
    </row>
    <row r="317" spans="3:3" x14ac:dyDescent="0.2">
      <c r="C317" s="7"/>
    </row>
    <row r="318" spans="3:3" x14ac:dyDescent="0.2">
      <c r="C318" s="7"/>
    </row>
    <row r="319" spans="3:3" x14ac:dyDescent="0.2">
      <c r="C319" s="7"/>
    </row>
    <row r="320" spans="3:3" x14ac:dyDescent="0.2">
      <c r="C320" s="7"/>
    </row>
    <row r="321" spans="3:3" x14ac:dyDescent="0.2">
      <c r="C321" s="7"/>
    </row>
    <row r="322" spans="3:3" x14ac:dyDescent="0.2">
      <c r="C322" s="7"/>
    </row>
    <row r="323" spans="3:3" x14ac:dyDescent="0.2">
      <c r="C323" s="7"/>
    </row>
    <row r="324" spans="3:3" x14ac:dyDescent="0.2">
      <c r="C324" s="7"/>
    </row>
    <row r="325" spans="3:3" x14ac:dyDescent="0.2">
      <c r="C325" s="7"/>
    </row>
    <row r="326" spans="3:3" x14ac:dyDescent="0.2">
      <c r="C326" s="7"/>
    </row>
    <row r="327" spans="3:3" x14ac:dyDescent="0.2">
      <c r="C327" s="7"/>
    </row>
    <row r="328" spans="3:3" x14ac:dyDescent="0.2">
      <c r="C328" s="7"/>
    </row>
    <row r="329" spans="3:3" x14ac:dyDescent="0.2">
      <c r="C329" s="7"/>
    </row>
    <row r="330" spans="3:3" x14ac:dyDescent="0.2">
      <c r="C330" s="7"/>
    </row>
    <row r="331" spans="3:3" x14ac:dyDescent="0.2">
      <c r="C331" s="7"/>
    </row>
    <row r="332" spans="3:3" x14ac:dyDescent="0.2">
      <c r="C332" s="7"/>
    </row>
    <row r="333" spans="3:3" x14ac:dyDescent="0.2">
      <c r="C333" s="7"/>
    </row>
    <row r="334" spans="3:3" x14ac:dyDescent="0.2">
      <c r="C334" s="7"/>
    </row>
    <row r="335" spans="3:3" x14ac:dyDescent="0.2">
      <c r="C335" s="7"/>
    </row>
    <row r="336" spans="3:3" x14ac:dyDescent="0.2">
      <c r="C336" s="7"/>
    </row>
    <row r="337" spans="3:3" x14ac:dyDescent="0.2">
      <c r="C337" s="7"/>
    </row>
    <row r="338" spans="3:3" x14ac:dyDescent="0.2">
      <c r="C338" s="7"/>
    </row>
    <row r="339" spans="3:3" x14ac:dyDescent="0.2">
      <c r="C339" s="7"/>
    </row>
    <row r="340" spans="3:3" x14ac:dyDescent="0.2">
      <c r="C340" s="7"/>
    </row>
    <row r="341" spans="3:3" x14ac:dyDescent="0.2">
      <c r="C341" s="7"/>
    </row>
    <row r="342" spans="3:3" x14ac:dyDescent="0.2">
      <c r="C342" s="7"/>
    </row>
    <row r="343" spans="3:3" x14ac:dyDescent="0.2">
      <c r="C343" s="7"/>
    </row>
    <row r="344" spans="3:3" x14ac:dyDescent="0.2">
      <c r="C344" s="7"/>
    </row>
    <row r="345" spans="3:3" x14ac:dyDescent="0.2">
      <c r="C345" s="7"/>
    </row>
    <row r="346" spans="3:3" x14ac:dyDescent="0.2">
      <c r="C346" s="7"/>
    </row>
    <row r="347" spans="3:3" x14ac:dyDescent="0.2">
      <c r="C347" s="7"/>
    </row>
    <row r="348" spans="3:3" x14ac:dyDescent="0.2">
      <c r="C348" s="7"/>
    </row>
    <row r="349" spans="3:3" x14ac:dyDescent="0.2">
      <c r="C349" s="7"/>
    </row>
    <row r="350" spans="3:3" x14ac:dyDescent="0.2">
      <c r="C350" s="7"/>
    </row>
    <row r="351" spans="3:3" x14ac:dyDescent="0.2">
      <c r="C351" s="7"/>
    </row>
    <row r="352" spans="3:3" x14ac:dyDescent="0.2">
      <c r="C352" s="7"/>
    </row>
    <row r="353" spans="3:3" x14ac:dyDescent="0.2">
      <c r="C353" s="7"/>
    </row>
    <row r="354" spans="3:3" x14ac:dyDescent="0.2">
      <c r="C354" s="7"/>
    </row>
    <row r="355" spans="3:3" x14ac:dyDescent="0.2">
      <c r="C355" s="7"/>
    </row>
    <row r="356" spans="3:3" x14ac:dyDescent="0.2">
      <c r="C356" s="7"/>
    </row>
    <row r="357" spans="3:3" x14ac:dyDescent="0.2">
      <c r="C357" s="7"/>
    </row>
    <row r="358" spans="3:3" x14ac:dyDescent="0.2">
      <c r="C358" s="7"/>
    </row>
    <row r="359" spans="3:3" x14ac:dyDescent="0.2">
      <c r="C359" s="7"/>
    </row>
    <row r="360" spans="3:3" x14ac:dyDescent="0.2">
      <c r="C360" s="7"/>
    </row>
    <row r="361" spans="3:3" x14ac:dyDescent="0.2">
      <c r="C361" s="7"/>
    </row>
    <row r="362" spans="3:3" x14ac:dyDescent="0.2">
      <c r="C362" s="7"/>
    </row>
    <row r="363" spans="3:3" x14ac:dyDescent="0.2">
      <c r="C363" s="7"/>
    </row>
    <row r="364" spans="3:3" x14ac:dyDescent="0.2">
      <c r="C364" s="7"/>
    </row>
    <row r="365" spans="3:3" x14ac:dyDescent="0.2">
      <c r="C365" s="7"/>
    </row>
    <row r="366" spans="3:3" x14ac:dyDescent="0.2">
      <c r="C366" s="7"/>
    </row>
    <row r="367" spans="3:3" x14ac:dyDescent="0.2">
      <c r="C367" s="7"/>
    </row>
    <row r="368" spans="3:3" x14ac:dyDescent="0.2">
      <c r="C368" s="7"/>
    </row>
    <row r="369" spans="3:3" x14ac:dyDescent="0.2">
      <c r="C369" s="7"/>
    </row>
    <row r="370" spans="3:3" x14ac:dyDescent="0.2">
      <c r="C370" s="7"/>
    </row>
    <row r="371" spans="3:3" x14ac:dyDescent="0.2">
      <c r="C371" s="7"/>
    </row>
    <row r="372" spans="3:3" x14ac:dyDescent="0.2">
      <c r="C372" s="7"/>
    </row>
    <row r="373" spans="3:3" x14ac:dyDescent="0.2">
      <c r="C373" s="7"/>
    </row>
    <row r="374" spans="3:3" x14ac:dyDescent="0.2">
      <c r="C374" s="7"/>
    </row>
    <row r="375" spans="3:3" x14ac:dyDescent="0.2">
      <c r="C375" s="7"/>
    </row>
    <row r="376" spans="3:3" x14ac:dyDescent="0.2">
      <c r="C376" s="7"/>
    </row>
    <row r="377" spans="3:3" x14ac:dyDescent="0.2">
      <c r="C377" s="7"/>
    </row>
    <row r="378" spans="3:3" x14ac:dyDescent="0.2">
      <c r="C378" s="7"/>
    </row>
    <row r="379" spans="3:3" x14ac:dyDescent="0.2">
      <c r="C379" s="7"/>
    </row>
    <row r="380" spans="3:3" x14ac:dyDescent="0.2">
      <c r="C380" s="7"/>
    </row>
    <row r="381" spans="3:3" x14ac:dyDescent="0.2">
      <c r="C381" s="7"/>
    </row>
    <row r="382" spans="3:3" x14ac:dyDescent="0.2">
      <c r="C382" s="7"/>
    </row>
    <row r="383" spans="3:3" x14ac:dyDescent="0.2">
      <c r="C383" s="7"/>
    </row>
    <row r="384" spans="3:3" x14ac:dyDescent="0.2">
      <c r="C384" s="7"/>
    </row>
    <row r="385" spans="3:3" x14ac:dyDescent="0.2">
      <c r="C385" s="7"/>
    </row>
    <row r="386" spans="3:3" x14ac:dyDescent="0.2">
      <c r="C386" s="7"/>
    </row>
    <row r="387" spans="3:3" x14ac:dyDescent="0.2">
      <c r="C387" s="7"/>
    </row>
    <row r="388" spans="3:3" x14ac:dyDescent="0.2">
      <c r="C388" s="7"/>
    </row>
    <row r="389" spans="3:3" x14ac:dyDescent="0.2">
      <c r="C389" s="7"/>
    </row>
    <row r="390" spans="3:3" x14ac:dyDescent="0.2">
      <c r="C390" s="7"/>
    </row>
    <row r="391" spans="3:3" x14ac:dyDescent="0.2">
      <c r="C391" s="7"/>
    </row>
    <row r="392" spans="3:3" x14ac:dyDescent="0.2">
      <c r="C392" s="7"/>
    </row>
    <row r="393" spans="3:3" x14ac:dyDescent="0.2">
      <c r="C393" s="7"/>
    </row>
    <row r="394" spans="3:3" x14ac:dyDescent="0.2">
      <c r="C394" s="7"/>
    </row>
    <row r="395" spans="3:3" x14ac:dyDescent="0.2">
      <c r="C395" s="7"/>
    </row>
    <row r="396" spans="3:3" x14ac:dyDescent="0.2">
      <c r="C396" s="7"/>
    </row>
    <row r="397" spans="3:3" x14ac:dyDescent="0.2">
      <c r="C397" s="7"/>
    </row>
    <row r="398" spans="3:3" x14ac:dyDescent="0.2">
      <c r="C398" s="7"/>
    </row>
    <row r="399" spans="3:3" x14ac:dyDescent="0.2">
      <c r="C399" s="7"/>
    </row>
    <row r="400" spans="3:3" x14ac:dyDescent="0.2">
      <c r="C400" s="7"/>
    </row>
    <row r="401" spans="3:3" x14ac:dyDescent="0.2">
      <c r="C401" s="7"/>
    </row>
    <row r="402" spans="3:3" x14ac:dyDescent="0.2">
      <c r="C402" s="7"/>
    </row>
    <row r="403" spans="3:3" x14ac:dyDescent="0.2">
      <c r="C403" s="7"/>
    </row>
    <row r="404" spans="3:3" x14ac:dyDescent="0.2">
      <c r="C404" s="7"/>
    </row>
    <row r="405" spans="3:3" x14ac:dyDescent="0.2">
      <c r="C405" s="7"/>
    </row>
    <row r="406" spans="3:3" x14ac:dyDescent="0.2">
      <c r="C406" s="7"/>
    </row>
    <row r="407" spans="3:3" x14ac:dyDescent="0.2">
      <c r="C407" s="7"/>
    </row>
    <row r="408" spans="3:3" x14ac:dyDescent="0.2">
      <c r="C408" s="7"/>
    </row>
    <row r="409" spans="3:3" x14ac:dyDescent="0.2">
      <c r="C409" s="7"/>
    </row>
    <row r="410" spans="3:3" x14ac:dyDescent="0.2">
      <c r="C410" s="7"/>
    </row>
    <row r="411" spans="3:3" x14ac:dyDescent="0.2">
      <c r="C411" s="7"/>
    </row>
    <row r="412" spans="3:3" x14ac:dyDescent="0.2">
      <c r="C412" s="7"/>
    </row>
    <row r="413" spans="3:3" x14ac:dyDescent="0.2">
      <c r="C413" s="7"/>
    </row>
    <row r="414" spans="3:3" x14ac:dyDescent="0.2">
      <c r="C414" s="7"/>
    </row>
    <row r="415" spans="3:3" x14ac:dyDescent="0.2">
      <c r="C415" s="7"/>
    </row>
    <row r="416" spans="3:3" x14ac:dyDescent="0.2">
      <c r="C416" s="7"/>
    </row>
    <row r="417" spans="3:3" x14ac:dyDescent="0.2">
      <c r="C417" s="7"/>
    </row>
    <row r="418" spans="3:3" x14ac:dyDescent="0.2">
      <c r="C418" s="7"/>
    </row>
    <row r="419" spans="3:3" x14ac:dyDescent="0.2">
      <c r="C419" s="7"/>
    </row>
    <row r="420" spans="3:3" x14ac:dyDescent="0.2">
      <c r="C420" s="7"/>
    </row>
    <row r="421" spans="3:3" x14ac:dyDescent="0.2">
      <c r="C421" s="7"/>
    </row>
    <row r="422" spans="3:3" x14ac:dyDescent="0.2">
      <c r="C422" s="7"/>
    </row>
    <row r="423" spans="3:3" x14ac:dyDescent="0.2">
      <c r="C423" s="7"/>
    </row>
    <row r="424" spans="3:3" x14ac:dyDescent="0.2">
      <c r="C424" s="7"/>
    </row>
    <row r="425" spans="3:3" x14ac:dyDescent="0.2">
      <c r="C425" s="7"/>
    </row>
    <row r="426" spans="3:3" x14ac:dyDescent="0.2">
      <c r="C426" s="7"/>
    </row>
    <row r="427" spans="3:3" x14ac:dyDescent="0.2">
      <c r="C427" s="7"/>
    </row>
    <row r="428" spans="3:3" x14ac:dyDescent="0.2">
      <c r="C428" s="7"/>
    </row>
    <row r="429" spans="3:3" x14ac:dyDescent="0.2">
      <c r="C429" s="7"/>
    </row>
    <row r="430" spans="3:3" x14ac:dyDescent="0.2">
      <c r="C430" s="7"/>
    </row>
    <row r="431" spans="3:3" x14ac:dyDescent="0.2">
      <c r="C431" s="7"/>
    </row>
    <row r="432" spans="3:3" x14ac:dyDescent="0.2">
      <c r="C432" s="7"/>
    </row>
    <row r="433" spans="3:3" x14ac:dyDescent="0.2">
      <c r="C433" s="7"/>
    </row>
    <row r="434" spans="3:3" x14ac:dyDescent="0.2">
      <c r="C434" s="7"/>
    </row>
    <row r="435" spans="3:3" x14ac:dyDescent="0.2">
      <c r="C435" s="7"/>
    </row>
    <row r="436" spans="3:3" x14ac:dyDescent="0.2">
      <c r="C436" s="7"/>
    </row>
    <row r="437" spans="3:3" x14ac:dyDescent="0.2">
      <c r="C437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CB26-223C-D84E-870F-5A75BB2DD3AB}">
  <sheetPr codeName="Sheet2"/>
  <dimension ref="A1:F13"/>
  <sheetViews>
    <sheetView zoomScale="159" workbookViewId="0">
      <selection activeCell="N45" sqref="N45"/>
    </sheetView>
  </sheetViews>
  <sheetFormatPr baseColWidth="10" defaultRowHeight="16" x14ac:dyDescent="0.2"/>
  <cols>
    <col min="1" max="1" width="14.83203125" style="25" customWidth="1"/>
    <col min="2" max="2" width="10.83203125" style="27"/>
    <col min="3" max="4" width="10.83203125" style="25"/>
    <col min="5" max="5" width="13.33203125" style="34" customWidth="1"/>
    <col min="6" max="16384" width="10.83203125" style="25"/>
  </cols>
  <sheetData>
    <row r="1" spans="1:6" ht="17" thickBot="1" x14ac:dyDescent="0.25">
      <c r="B1" s="25"/>
    </row>
    <row r="2" spans="1:6" ht="17" thickBot="1" x14ac:dyDescent="0.25">
      <c r="A2" s="30" t="s">
        <v>38</v>
      </c>
      <c r="B2" s="31"/>
    </row>
    <row r="3" spans="1:6" ht="17" thickBot="1" x14ac:dyDescent="0.25">
      <c r="A3" s="24" t="s">
        <v>8</v>
      </c>
      <c r="B3" s="24" t="s">
        <v>35</v>
      </c>
      <c r="C3" s="24" t="s">
        <v>9</v>
      </c>
      <c r="D3" s="24" t="s">
        <v>36</v>
      </c>
      <c r="E3" s="35" t="s">
        <v>12</v>
      </c>
    </row>
    <row r="4" spans="1:6" x14ac:dyDescent="0.2">
      <c r="A4" s="29">
        <f>SUM(C4+E4)</f>
        <v>393000</v>
      </c>
      <c r="B4" s="26" t="s">
        <v>37</v>
      </c>
      <c r="C4" s="25">
        <v>181000</v>
      </c>
      <c r="D4" s="26" t="s">
        <v>36</v>
      </c>
      <c r="E4" s="34">
        <v>212000</v>
      </c>
    </row>
    <row r="5" spans="1:6" x14ac:dyDescent="0.2">
      <c r="A5" s="25">
        <v>75000</v>
      </c>
      <c r="B5" s="26" t="s">
        <v>37</v>
      </c>
      <c r="C5" s="29">
        <f>A5-E5</f>
        <v>39000</v>
      </c>
      <c r="D5" s="26" t="s">
        <v>36</v>
      </c>
      <c r="E5" s="34">
        <v>36000</v>
      </c>
    </row>
    <row r="6" spans="1:6" x14ac:dyDescent="0.2">
      <c r="A6" s="25">
        <v>30000</v>
      </c>
      <c r="B6" s="26" t="s">
        <v>37</v>
      </c>
      <c r="C6" s="25">
        <v>21000</v>
      </c>
      <c r="D6" s="26" t="s">
        <v>36</v>
      </c>
      <c r="E6" s="36">
        <f>A6-C6</f>
        <v>9000</v>
      </c>
      <c r="F6" s="33"/>
    </row>
    <row r="7" spans="1:6" x14ac:dyDescent="0.2">
      <c r="A7" s="25">
        <v>25000</v>
      </c>
      <c r="B7" s="26" t="s">
        <v>37</v>
      </c>
      <c r="C7" s="29">
        <f>A7-(E7)</f>
        <v>35000</v>
      </c>
      <c r="D7" s="26" t="s">
        <v>36</v>
      </c>
      <c r="E7" s="34">
        <f>-(10000)</f>
        <v>-10000</v>
      </c>
    </row>
    <row r="8" spans="1:6" ht="17" thickBot="1" x14ac:dyDescent="0.25">
      <c r="B8" s="26"/>
      <c r="D8" s="26"/>
    </row>
    <row r="9" spans="1:6" ht="17" thickBot="1" x14ac:dyDescent="0.25">
      <c r="A9" s="30" t="s">
        <v>39</v>
      </c>
      <c r="B9" s="32"/>
    </row>
    <row r="10" spans="1:6" x14ac:dyDescent="0.2">
      <c r="A10" s="29">
        <f>C10+E10</f>
        <v>140000</v>
      </c>
      <c r="B10" s="26" t="s">
        <v>37</v>
      </c>
      <c r="C10" s="25">
        <v>80000</v>
      </c>
      <c r="D10" s="26" t="s">
        <v>36</v>
      </c>
      <c r="E10" s="34">
        <v>60000</v>
      </c>
    </row>
    <row r="11" spans="1:6" x14ac:dyDescent="0.2">
      <c r="A11" s="25">
        <v>1250000</v>
      </c>
      <c r="B11" s="26" t="s">
        <v>37</v>
      </c>
      <c r="C11" s="29">
        <f>A11-E11</f>
        <v>150000</v>
      </c>
      <c r="D11" s="26" t="s">
        <v>36</v>
      </c>
      <c r="E11" s="34">
        <v>1100000</v>
      </c>
    </row>
    <row r="12" spans="1:6" x14ac:dyDescent="0.2">
      <c r="A12" s="25">
        <v>75000</v>
      </c>
      <c r="B12" s="26" t="s">
        <v>37</v>
      </c>
      <c r="C12" s="25">
        <v>48000</v>
      </c>
      <c r="D12" s="26" t="s">
        <v>36</v>
      </c>
      <c r="E12" s="36">
        <f>A12-C12</f>
        <v>27000</v>
      </c>
    </row>
    <row r="13" spans="1:6" x14ac:dyDescent="0.2">
      <c r="A13" s="25">
        <v>52000</v>
      </c>
      <c r="B13" s="26" t="s">
        <v>37</v>
      </c>
      <c r="C13" s="29">
        <f>A13+(E13)</f>
        <v>43000</v>
      </c>
      <c r="D13" s="26" t="s">
        <v>36</v>
      </c>
      <c r="E13" s="34">
        <f>-(9000)</f>
        <v>-9000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9078-55E5-B448-BA8B-602E7EEC1CD2}">
  <sheetPr codeName="Sheet3"/>
  <dimension ref="A1:K51"/>
  <sheetViews>
    <sheetView zoomScale="119" workbookViewId="0">
      <selection activeCell="K39" sqref="A20:K39"/>
    </sheetView>
  </sheetViews>
  <sheetFormatPr baseColWidth="10" defaultRowHeight="16" x14ac:dyDescent="0.2"/>
  <cols>
    <col min="1" max="1" width="30" style="28" customWidth="1"/>
    <col min="2" max="2" width="16.83203125" style="28" bestFit="1" customWidth="1"/>
    <col min="3" max="3" width="10.83203125" style="28"/>
    <col min="4" max="4" width="7.33203125" style="28" customWidth="1"/>
    <col min="5" max="5" width="27" style="28" customWidth="1"/>
    <col min="6" max="6" width="17.6640625" style="28" customWidth="1"/>
    <col min="7" max="7" width="16.6640625" style="28" bestFit="1" customWidth="1"/>
    <col min="8" max="8" width="10.83203125" style="28"/>
    <col min="9" max="9" width="21.33203125" style="28" bestFit="1" customWidth="1"/>
    <col min="10" max="16384" width="10.83203125" style="28"/>
  </cols>
  <sheetData>
    <row r="1" spans="1:9" x14ac:dyDescent="0.2">
      <c r="A1" s="49" t="s">
        <v>40</v>
      </c>
      <c r="B1" s="50"/>
      <c r="C1" s="51"/>
      <c r="E1" s="65" t="s">
        <v>40</v>
      </c>
      <c r="F1" s="66"/>
      <c r="G1" s="67"/>
      <c r="H1" s="51"/>
    </row>
    <row r="2" spans="1:9" x14ac:dyDescent="0.2">
      <c r="A2" s="52" t="s">
        <v>279</v>
      </c>
      <c r="C2" s="53"/>
      <c r="E2" s="68" t="s">
        <v>421</v>
      </c>
      <c r="F2" s="45"/>
      <c r="G2" s="46"/>
      <c r="H2" s="53"/>
    </row>
    <row r="3" spans="1:9" ht="17" thickBot="1" x14ac:dyDescent="0.25">
      <c r="A3" s="54" t="s">
        <v>42</v>
      </c>
      <c r="B3" s="39"/>
      <c r="C3" s="55"/>
      <c r="E3" s="68" t="s">
        <v>42</v>
      </c>
      <c r="F3" s="45"/>
      <c r="G3" s="46"/>
      <c r="H3" s="103"/>
    </row>
    <row r="4" spans="1:9" x14ac:dyDescent="0.2">
      <c r="A4" s="88" t="s">
        <v>43</v>
      </c>
      <c r="B4" s="85"/>
      <c r="C4" s="86"/>
      <c r="E4" s="75" t="s">
        <v>0</v>
      </c>
      <c r="F4" s="105" t="s">
        <v>58</v>
      </c>
      <c r="G4" s="105" t="s">
        <v>59</v>
      </c>
      <c r="H4" s="106" t="s">
        <v>60</v>
      </c>
    </row>
    <row r="5" spans="1:9" x14ac:dyDescent="0.2">
      <c r="A5" s="57" t="s">
        <v>44</v>
      </c>
      <c r="C5" s="53">
        <v>69300</v>
      </c>
      <c r="E5" s="80" t="s">
        <v>61</v>
      </c>
      <c r="F5" s="50">
        <v>60000</v>
      </c>
      <c r="G5" s="50">
        <v>10000</v>
      </c>
      <c r="H5" s="107">
        <f>F5+G5</f>
        <v>70000</v>
      </c>
      <c r="I5" s="47" t="s">
        <v>62</v>
      </c>
    </row>
    <row r="6" spans="1:9" ht="17" thickBot="1" x14ac:dyDescent="0.25">
      <c r="A6" s="58"/>
      <c r="B6" s="59" t="s">
        <v>56</v>
      </c>
      <c r="C6" s="51">
        <f>C5</f>
        <v>69300</v>
      </c>
      <c r="E6" s="56" t="s">
        <v>63</v>
      </c>
      <c r="G6" s="28">
        <f>C16</f>
        <v>20700</v>
      </c>
      <c r="H6" s="53">
        <f>G6</f>
        <v>20700</v>
      </c>
    </row>
    <row r="7" spans="1:9" ht="17" thickBot="1" x14ac:dyDescent="0.25">
      <c r="A7" s="195" t="s">
        <v>45</v>
      </c>
      <c r="B7" s="100"/>
      <c r="C7" s="196"/>
      <c r="E7" s="69" t="s">
        <v>64</v>
      </c>
      <c r="G7" s="28">
        <f>-3000</f>
        <v>-3000</v>
      </c>
      <c r="H7" s="71">
        <f>G7</f>
        <v>-3000</v>
      </c>
    </row>
    <row r="8" spans="1:9" ht="17" thickBot="1" x14ac:dyDescent="0.25">
      <c r="A8" s="57" t="s">
        <v>46</v>
      </c>
      <c r="C8" s="53">
        <v>11000</v>
      </c>
      <c r="E8" s="57"/>
      <c r="F8" s="41">
        <f>SUM(F5:F7)</f>
        <v>60000</v>
      </c>
      <c r="G8" s="41">
        <f>SUM(G5:G7)</f>
        <v>27700</v>
      </c>
      <c r="H8" s="72">
        <f>SUM(H5:H7)</f>
        <v>87700</v>
      </c>
      <c r="I8" s="47" t="s">
        <v>62</v>
      </c>
    </row>
    <row r="9" spans="1:9" ht="17" thickTop="1" x14ac:dyDescent="0.2">
      <c r="A9" s="57" t="s">
        <v>47</v>
      </c>
      <c r="C9" s="53">
        <v>2000</v>
      </c>
      <c r="E9" s="104"/>
      <c r="F9" s="63"/>
      <c r="G9" s="63"/>
      <c r="H9" s="64"/>
    </row>
    <row r="10" spans="1:9" x14ac:dyDescent="0.2">
      <c r="A10" s="57" t="s">
        <v>48</v>
      </c>
      <c r="C10" s="53">
        <v>4000</v>
      </c>
      <c r="E10" s="58"/>
      <c r="H10" s="53"/>
    </row>
    <row r="11" spans="1:9" x14ac:dyDescent="0.2">
      <c r="A11" s="57" t="s">
        <v>49</v>
      </c>
      <c r="C11" s="53">
        <v>400</v>
      </c>
      <c r="E11" s="58"/>
      <c r="H11" s="53"/>
    </row>
    <row r="12" spans="1:9" x14ac:dyDescent="0.2">
      <c r="A12" s="57" t="s">
        <v>50</v>
      </c>
      <c r="C12" s="53">
        <v>30000</v>
      </c>
      <c r="E12" s="58"/>
      <c r="H12" s="53"/>
    </row>
    <row r="13" spans="1:9" x14ac:dyDescent="0.2">
      <c r="A13" s="57" t="s">
        <v>51</v>
      </c>
      <c r="C13" s="53">
        <v>1200</v>
      </c>
      <c r="E13" s="58"/>
      <c r="H13" s="53"/>
    </row>
    <row r="14" spans="1:9" ht="17" thickBot="1" x14ac:dyDescent="0.25">
      <c r="A14" s="58"/>
      <c r="B14" s="59" t="s">
        <v>57</v>
      </c>
      <c r="C14" s="60">
        <f>SUM(C8:C13)</f>
        <v>48600</v>
      </c>
      <c r="E14" s="58"/>
      <c r="H14" s="53"/>
    </row>
    <row r="15" spans="1:9" ht="17" thickTop="1" x14ac:dyDescent="0.2">
      <c r="A15" s="58"/>
      <c r="C15" s="53"/>
      <c r="E15" s="58"/>
      <c r="H15" s="53"/>
    </row>
    <row r="16" spans="1:9" ht="17" thickBot="1" x14ac:dyDescent="0.25">
      <c r="A16" s="56" t="s">
        <v>54</v>
      </c>
      <c r="B16" s="61" t="s">
        <v>55</v>
      </c>
      <c r="C16" s="72">
        <f>C6-C14</f>
        <v>20700</v>
      </c>
      <c r="E16" s="58"/>
      <c r="H16" s="53"/>
    </row>
    <row r="17" spans="1:11" ht="17" thickTop="1" x14ac:dyDescent="0.2">
      <c r="A17" s="62"/>
      <c r="B17" s="63"/>
      <c r="C17" s="64"/>
    </row>
    <row r="19" spans="1:11" ht="17" thickBot="1" x14ac:dyDescent="0.25"/>
    <row r="20" spans="1:11" x14ac:dyDescent="0.2">
      <c r="A20" s="42" t="s">
        <v>40</v>
      </c>
    </row>
    <row r="21" spans="1:11" x14ac:dyDescent="0.2">
      <c r="A21" s="43" t="s">
        <v>65</v>
      </c>
    </row>
    <row r="22" spans="1:11" ht="17" thickBot="1" x14ac:dyDescent="0.25">
      <c r="A22" s="43" t="s">
        <v>42</v>
      </c>
      <c r="I22" s="39"/>
      <c r="J22" s="39"/>
      <c r="K22" s="39"/>
    </row>
    <row r="23" spans="1:11" x14ac:dyDescent="0.2">
      <c r="A23" s="84" t="s">
        <v>69</v>
      </c>
      <c r="B23" s="85"/>
      <c r="C23" s="86"/>
      <c r="D23" s="97" t="s">
        <v>35</v>
      </c>
      <c r="E23" s="88" t="s">
        <v>81</v>
      </c>
      <c r="F23" s="85"/>
      <c r="G23" s="86"/>
      <c r="H23" s="87" t="s">
        <v>36</v>
      </c>
      <c r="I23" s="101" t="s">
        <v>89</v>
      </c>
      <c r="J23" s="79"/>
      <c r="K23" s="102"/>
    </row>
    <row r="24" spans="1:11" x14ac:dyDescent="0.2">
      <c r="A24" s="89" t="s">
        <v>75</v>
      </c>
      <c r="C24" s="53"/>
      <c r="D24" s="98"/>
      <c r="E24" s="73" t="s">
        <v>82</v>
      </c>
      <c r="G24" s="53"/>
      <c r="I24" s="73" t="s">
        <v>90</v>
      </c>
      <c r="K24" s="53">
        <f>F8</f>
        <v>60000</v>
      </c>
    </row>
    <row r="25" spans="1:11" x14ac:dyDescent="0.2">
      <c r="A25" s="90" t="s">
        <v>4</v>
      </c>
      <c r="C25" s="53">
        <v>5000</v>
      </c>
      <c r="D25" s="98"/>
      <c r="E25" s="57" t="s">
        <v>83</v>
      </c>
      <c r="G25" s="53">
        <f>1600</f>
        <v>1600</v>
      </c>
      <c r="I25" s="73" t="s">
        <v>91</v>
      </c>
      <c r="K25" s="53">
        <f>G8</f>
        <v>27700</v>
      </c>
    </row>
    <row r="26" spans="1:11" ht="17" thickBot="1" x14ac:dyDescent="0.25">
      <c r="A26" s="90" t="s">
        <v>21</v>
      </c>
      <c r="C26" s="53">
        <v>1000</v>
      </c>
      <c r="D26" s="98"/>
      <c r="E26" s="57" t="s">
        <v>19</v>
      </c>
      <c r="G26" s="53">
        <v>2200</v>
      </c>
      <c r="I26" s="58"/>
      <c r="J26" s="40" t="s">
        <v>52</v>
      </c>
      <c r="K26" s="109">
        <f>SUM(K24:K25)</f>
        <v>87700</v>
      </c>
    </row>
    <row r="27" spans="1:11" ht="17" thickBot="1" x14ac:dyDescent="0.25">
      <c r="A27" s="91" t="s">
        <v>73</v>
      </c>
      <c r="B27" s="63"/>
      <c r="C27" s="64">
        <v>500</v>
      </c>
      <c r="D27" s="98"/>
      <c r="E27" s="58"/>
      <c r="F27" s="40" t="s">
        <v>93</v>
      </c>
      <c r="G27" s="74">
        <f>SUM(G25:G26)</f>
        <v>3800</v>
      </c>
      <c r="I27" s="58"/>
      <c r="K27" s="53"/>
    </row>
    <row r="28" spans="1:11" ht="17" thickBot="1" x14ac:dyDescent="0.25">
      <c r="A28" s="92"/>
      <c r="B28" s="40" t="s">
        <v>52</v>
      </c>
      <c r="C28" s="74">
        <f>SUM(C25:C27)</f>
        <v>6500</v>
      </c>
      <c r="D28" s="98"/>
      <c r="E28" s="58"/>
      <c r="G28" s="53"/>
      <c r="I28" s="58"/>
      <c r="J28" s="61" t="s">
        <v>92</v>
      </c>
      <c r="K28" s="82">
        <f>G36+K26</f>
        <v>136500</v>
      </c>
    </row>
    <row r="29" spans="1:11" x14ac:dyDescent="0.2">
      <c r="A29" s="92"/>
      <c r="C29" s="53"/>
      <c r="D29" s="98"/>
      <c r="E29" s="58" t="s">
        <v>84</v>
      </c>
      <c r="G29" s="53"/>
      <c r="I29" s="57"/>
      <c r="K29" s="53"/>
    </row>
    <row r="30" spans="1:11" x14ac:dyDescent="0.2">
      <c r="A30" s="92" t="s">
        <v>76</v>
      </c>
      <c r="C30" s="53"/>
      <c r="D30" s="98"/>
      <c r="E30" s="57" t="s">
        <v>85</v>
      </c>
      <c r="G30" s="53">
        <f>45000</f>
        <v>45000</v>
      </c>
      <c r="I30" s="62"/>
      <c r="J30" s="83"/>
      <c r="K30" s="64"/>
    </row>
    <row r="31" spans="1:11" ht="17" thickBot="1" x14ac:dyDescent="0.25">
      <c r="A31" s="90" t="s">
        <v>72</v>
      </c>
      <c r="C31" s="53">
        <v>30000</v>
      </c>
      <c r="D31" s="98"/>
      <c r="E31" s="58"/>
      <c r="F31" s="40" t="s">
        <v>94</v>
      </c>
      <c r="G31" s="74">
        <f>SUM(G30:G30)</f>
        <v>45000</v>
      </c>
      <c r="I31" s="58"/>
      <c r="K31" s="53"/>
    </row>
    <row r="32" spans="1:11" x14ac:dyDescent="0.2">
      <c r="A32" s="91" t="s">
        <v>74</v>
      </c>
      <c r="B32" s="63"/>
      <c r="C32" s="64">
        <v>100000</v>
      </c>
      <c r="D32" s="98"/>
      <c r="E32" s="58"/>
      <c r="G32" s="53"/>
      <c r="I32" s="58"/>
      <c r="K32" s="53"/>
    </row>
    <row r="33" spans="1:11" ht="17" thickBot="1" x14ac:dyDescent="0.25">
      <c r="A33" s="92"/>
      <c r="B33" s="40" t="s">
        <v>52</v>
      </c>
      <c r="C33" s="74">
        <f>SUM(C31:C32)</f>
        <v>130000</v>
      </c>
      <c r="D33" s="98"/>
      <c r="E33" s="56"/>
      <c r="G33" s="53"/>
      <c r="I33" s="58"/>
      <c r="K33" s="53"/>
    </row>
    <row r="34" spans="1:11" x14ac:dyDescent="0.2">
      <c r="A34" s="92"/>
      <c r="C34" s="53"/>
      <c r="D34" s="98"/>
      <c r="E34" s="58"/>
      <c r="F34" s="28" t="s">
        <v>86</v>
      </c>
      <c r="G34" s="53">
        <f>G27</f>
        <v>3800</v>
      </c>
      <c r="I34" s="58"/>
      <c r="K34" s="53"/>
    </row>
    <row r="35" spans="1:11" ht="17" thickBot="1" x14ac:dyDescent="0.25">
      <c r="A35" s="94" t="s">
        <v>77</v>
      </c>
      <c r="C35" s="53"/>
      <c r="D35" s="98"/>
      <c r="E35" s="58"/>
      <c r="F35" s="39" t="s">
        <v>87</v>
      </c>
      <c r="G35" s="55">
        <f>G31</f>
        <v>45000</v>
      </c>
      <c r="I35" s="58"/>
      <c r="K35" s="53"/>
    </row>
    <row r="36" spans="1:11" ht="17" thickBot="1" x14ac:dyDescent="0.25">
      <c r="A36" s="92"/>
      <c r="B36" s="28" t="s">
        <v>78</v>
      </c>
      <c r="C36" s="53">
        <f>C28</f>
        <v>6500</v>
      </c>
      <c r="D36" s="98"/>
      <c r="E36" s="58" t="s">
        <v>95</v>
      </c>
      <c r="F36" s="40" t="s">
        <v>88</v>
      </c>
      <c r="G36" s="82">
        <f>SUM(G34:G35)</f>
        <v>48800</v>
      </c>
      <c r="I36" s="58"/>
      <c r="K36" s="53"/>
    </row>
    <row r="37" spans="1:11" ht="18" thickTop="1" thickBot="1" x14ac:dyDescent="0.25">
      <c r="A37" s="92"/>
      <c r="B37" s="39" t="s">
        <v>79</v>
      </c>
      <c r="C37" s="55">
        <f>C33</f>
        <v>130000</v>
      </c>
      <c r="D37" s="98"/>
      <c r="E37" s="62"/>
      <c r="F37" s="63"/>
      <c r="G37" s="64"/>
      <c r="I37" s="58"/>
      <c r="K37" s="53"/>
    </row>
    <row r="38" spans="1:11" ht="17" thickBot="1" x14ac:dyDescent="0.25">
      <c r="A38" s="92"/>
      <c r="B38" s="40" t="s">
        <v>80</v>
      </c>
      <c r="C38" s="82">
        <f>SUM(C36:C37)</f>
        <v>136500</v>
      </c>
      <c r="D38" s="98"/>
      <c r="E38" s="58"/>
      <c r="I38" s="58"/>
      <c r="K38" s="53"/>
    </row>
    <row r="39" spans="1:11" ht="18" thickTop="1" thickBot="1" x14ac:dyDescent="0.25">
      <c r="A39" s="44"/>
      <c r="B39" s="39"/>
      <c r="C39" s="55"/>
      <c r="D39" s="99"/>
      <c r="E39" s="96"/>
      <c r="F39" s="39"/>
      <c r="G39" s="39"/>
      <c r="H39" s="39"/>
      <c r="I39" s="96"/>
      <c r="J39" s="39"/>
      <c r="K39" s="55"/>
    </row>
    <row r="42" spans="1:11" x14ac:dyDescent="0.2">
      <c r="A42" s="76" t="s">
        <v>96</v>
      </c>
      <c r="B42" s="77"/>
      <c r="C42" s="78"/>
    </row>
    <row r="43" spans="1:11" x14ac:dyDescent="0.2">
      <c r="A43" s="110" t="s">
        <v>97</v>
      </c>
      <c r="B43" s="111" t="s">
        <v>35</v>
      </c>
      <c r="C43" s="112">
        <f>C28/G27</f>
        <v>1.7105263157894737</v>
      </c>
      <c r="E43" s="108" t="s">
        <v>99</v>
      </c>
    </row>
    <row r="44" spans="1:11" x14ac:dyDescent="0.2">
      <c r="A44" s="58"/>
      <c r="C44" s="53"/>
    </row>
    <row r="45" spans="1:11" x14ac:dyDescent="0.2">
      <c r="A45" s="76" t="s">
        <v>98</v>
      </c>
      <c r="B45" s="77"/>
      <c r="C45" s="78"/>
    </row>
    <row r="46" spans="1:11" x14ac:dyDescent="0.2">
      <c r="A46" s="110" t="s">
        <v>100</v>
      </c>
      <c r="B46" s="111" t="s">
        <v>35</v>
      </c>
      <c r="C46" s="113">
        <f>G36/C38</f>
        <v>0.35750915750915752</v>
      </c>
      <c r="E46" s="40" t="s">
        <v>101</v>
      </c>
    </row>
    <row r="47" spans="1:11" x14ac:dyDescent="0.2">
      <c r="A47" s="58"/>
      <c r="C47" s="53"/>
      <c r="E47" s="40" t="s">
        <v>104</v>
      </c>
    </row>
    <row r="48" spans="1:11" x14ac:dyDescent="0.2">
      <c r="A48" s="76" t="s">
        <v>102</v>
      </c>
      <c r="B48" s="77"/>
      <c r="C48" s="78"/>
      <c r="E48" s="81"/>
    </row>
    <row r="49" spans="1:6" x14ac:dyDescent="0.2">
      <c r="A49" s="110" t="s">
        <v>103</v>
      </c>
      <c r="B49" s="111" t="s">
        <v>35</v>
      </c>
      <c r="C49" s="113">
        <f>K26/C38</f>
        <v>0.64249084249084254</v>
      </c>
      <c r="E49" s="40" t="s">
        <v>101</v>
      </c>
    </row>
    <row r="50" spans="1:6" x14ac:dyDescent="0.2">
      <c r="A50" s="62"/>
      <c r="B50" s="63"/>
      <c r="C50" s="64"/>
      <c r="E50" s="40" t="s">
        <v>105</v>
      </c>
    </row>
    <row r="51" spans="1:6" x14ac:dyDescent="0.2">
      <c r="F51" s="40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B002-C493-E443-A99D-A926346EED7D}">
  <sheetPr codeName="Sheet4"/>
  <dimension ref="A1:S42"/>
  <sheetViews>
    <sheetView workbookViewId="0">
      <selection activeCell="N45" sqref="N45"/>
    </sheetView>
  </sheetViews>
  <sheetFormatPr baseColWidth="10" defaultRowHeight="16" x14ac:dyDescent="0.2"/>
  <cols>
    <col min="1" max="1" width="10.83203125" style="119"/>
    <col min="2" max="2" width="29.6640625" customWidth="1"/>
    <col min="3" max="4" width="10.83203125" style="28"/>
    <col min="5" max="5" width="19.1640625" style="117" customWidth="1"/>
    <col min="14" max="14" width="12" customWidth="1"/>
    <col min="16" max="16" width="24.1640625" customWidth="1"/>
    <col min="17" max="17" width="7.83203125" customWidth="1"/>
    <col min="18" max="18" width="9.5" customWidth="1"/>
    <col min="19" max="19" width="9.1640625" customWidth="1"/>
  </cols>
  <sheetData>
    <row r="1" spans="1:19" ht="23" x14ac:dyDescent="0.3">
      <c r="A1" s="216" t="s">
        <v>106</v>
      </c>
      <c r="B1" s="217"/>
      <c r="C1" s="217"/>
      <c r="D1" s="217"/>
      <c r="E1" s="217"/>
      <c r="F1" s="217"/>
      <c r="G1" s="218"/>
    </row>
    <row r="2" spans="1:19" x14ac:dyDescent="0.2">
      <c r="A2" s="212" t="s">
        <v>124</v>
      </c>
      <c r="B2" s="212"/>
      <c r="C2" s="212"/>
      <c r="D2" s="212"/>
      <c r="E2" s="212"/>
      <c r="G2" s="205" t="s">
        <v>131</v>
      </c>
      <c r="H2" s="205"/>
      <c r="I2" s="205"/>
      <c r="J2" s="205"/>
      <c r="K2" s="205"/>
      <c r="L2" s="205"/>
      <c r="M2" s="205"/>
      <c r="N2" s="205"/>
      <c r="P2" s="205" t="s">
        <v>132</v>
      </c>
      <c r="Q2" s="206"/>
      <c r="R2" s="206"/>
      <c r="S2" s="206"/>
    </row>
    <row r="3" spans="1:19" x14ac:dyDescent="0.2">
      <c r="A3" s="126" t="s">
        <v>0</v>
      </c>
      <c r="B3" s="127" t="s">
        <v>107</v>
      </c>
      <c r="C3" s="128" t="s">
        <v>2</v>
      </c>
      <c r="D3" s="128" t="s">
        <v>108</v>
      </c>
      <c r="E3" s="130" t="s">
        <v>109</v>
      </c>
      <c r="G3" s="220" t="s">
        <v>69</v>
      </c>
      <c r="H3" s="221"/>
      <c r="I3" s="125" t="s">
        <v>35</v>
      </c>
      <c r="J3" s="211" t="s">
        <v>126</v>
      </c>
      <c r="K3" s="211"/>
      <c r="L3" s="114" t="s">
        <v>36</v>
      </c>
      <c r="M3" s="211" t="s">
        <v>12</v>
      </c>
      <c r="N3" s="211"/>
      <c r="P3" s="158" t="s">
        <v>134</v>
      </c>
      <c r="Q3" s="158"/>
      <c r="R3" s="158" t="s">
        <v>2</v>
      </c>
      <c r="S3" s="158" t="s">
        <v>108</v>
      </c>
    </row>
    <row r="4" spans="1:19" x14ac:dyDescent="0.2">
      <c r="A4" s="133">
        <v>45505</v>
      </c>
      <c r="B4" s="134" t="s">
        <v>4</v>
      </c>
      <c r="C4" s="135">
        <v>1000</v>
      </c>
      <c r="D4" s="136"/>
      <c r="E4" s="137" t="s">
        <v>115</v>
      </c>
      <c r="G4" s="219" t="s">
        <v>4</v>
      </c>
      <c r="H4" s="213"/>
      <c r="I4" s="115"/>
      <c r="J4" s="212" t="s">
        <v>127</v>
      </c>
      <c r="K4" s="213"/>
      <c r="L4" s="115"/>
      <c r="M4" s="212" t="s">
        <v>58</v>
      </c>
      <c r="N4" s="215"/>
      <c r="P4" t="s">
        <v>4</v>
      </c>
      <c r="R4" s="28">
        <f>G12</f>
        <v>950</v>
      </c>
    </row>
    <row r="5" spans="1:19" x14ac:dyDescent="0.2">
      <c r="A5" s="138"/>
      <c r="B5" s="134" t="s">
        <v>58</v>
      </c>
      <c r="C5" s="135"/>
      <c r="D5" s="136">
        <f>C4</f>
        <v>1000</v>
      </c>
      <c r="E5" s="137" t="s">
        <v>110</v>
      </c>
      <c r="G5" s="58">
        <f>C4</f>
        <v>1000</v>
      </c>
      <c r="H5" s="58">
        <f>D7</f>
        <v>600</v>
      </c>
      <c r="J5" s="28">
        <f>C23</f>
        <v>3000</v>
      </c>
      <c r="K5" s="58">
        <f>D12</f>
        <v>3000</v>
      </c>
      <c r="M5" s="143"/>
      <c r="N5" s="147">
        <f>Table5[[#This Row],[Kredit]]</f>
        <v>1000</v>
      </c>
      <c r="P5" t="s">
        <v>119</v>
      </c>
      <c r="R5" s="28">
        <f>G22</f>
        <v>200</v>
      </c>
    </row>
    <row r="6" spans="1:19" x14ac:dyDescent="0.2">
      <c r="A6" s="138">
        <v>45505</v>
      </c>
      <c r="B6" s="134" t="s">
        <v>27</v>
      </c>
      <c r="C6" s="135">
        <f>D7</f>
        <v>600</v>
      </c>
      <c r="D6" s="136"/>
      <c r="E6" s="137" t="s">
        <v>111</v>
      </c>
      <c r="G6" s="58">
        <f>C8</f>
        <v>5000</v>
      </c>
      <c r="H6" s="58">
        <f>D11</f>
        <v>1000</v>
      </c>
      <c r="K6" s="58">
        <f>D16</f>
        <v>200</v>
      </c>
      <c r="M6" s="143">
        <f>SUM(M5)</f>
        <v>0</v>
      </c>
      <c r="N6" s="149">
        <f>SUM(N5)</f>
        <v>1000</v>
      </c>
      <c r="P6" t="s">
        <v>21</v>
      </c>
      <c r="R6">
        <f>G17</f>
        <v>0</v>
      </c>
    </row>
    <row r="7" spans="1:19" ht="17" thickBot="1" x14ac:dyDescent="0.25">
      <c r="A7" s="138"/>
      <c r="B7" s="134" t="s">
        <v>4</v>
      </c>
      <c r="C7" s="135"/>
      <c r="D7" s="136">
        <v>600</v>
      </c>
      <c r="E7" s="137" t="s">
        <v>115</v>
      </c>
      <c r="G7" s="58">
        <f>C13</f>
        <v>400</v>
      </c>
      <c r="H7" s="58">
        <f>D20</f>
        <v>500</v>
      </c>
      <c r="J7" s="121"/>
      <c r="K7" s="62">
        <f>D26</f>
        <v>200</v>
      </c>
      <c r="N7" s="72">
        <f>N6-M7</f>
        <v>1000</v>
      </c>
      <c r="P7" t="s">
        <v>10</v>
      </c>
      <c r="R7" s="28">
        <f>G27</f>
        <v>4000</v>
      </c>
    </row>
    <row r="8" spans="1:19" ht="17" thickTop="1" x14ac:dyDescent="0.2">
      <c r="A8" s="138">
        <v>45506</v>
      </c>
      <c r="B8" s="134" t="s">
        <v>4</v>
      </c>
      <c r="C8" s="135">
        <v>5000</v>
      </c>
      <c r="D8" s="136"/>
      <c r="E8" s="137" t="s">
        <v>115</v>
      </c>
      <c r="G8" s="58">
        <f>C27</f>
        <v>600</v>
      </c>
      <c r="H8" s="58">
        <f>D22</f>
        <v>200</v>
      </c>
      <c r="J8" s="142">
        <f>SUM(J5:J7)</f>
        <v>3000</v>
      </c>
      <c r="K8" s="142">
        <f>SUM(K5:K7)</f>
        <v>3400</v>
      </c>
      <c r="N8" s="129"/>
      <c r="P8" t="s">
        <v>19</v>
      </c>
      <c r="S8" s="28">
        <f>K9</f>
        <v>400</v>
      </c>
    </row>
    <row r="9" spans="1:19" ht="17" thickBot="1" x14ac:dyDescent="0.25">
      <c r="A9" s="138"/>
      <c r="B9" s="134" t="s">
        <v>113</v>
      </c>
      <c r="C9" s="135"/>
      <c r="D9" s="136">
        <f>C8</f>
        <v>5000</v>
      </c>
      <c r="E9" s="137" t="s">
        <v>112</v>
      </c>
      <c r="G9" s="58">
        <f>C29</f>
        <v>250</v>
      </c>
      <c r="H9" s="58">
        <f>D24</f>
        <v>3000</v>
      </c>
      <c r="K9" s="48">
        <f>K8-J8</f>
        <v>400</v>
      </c>
      <c r="M9" s="205" t="s">
        <v>34</v>
      </c>
      <c r="N9" s="209"/>
      <c r="P9" t="s">
        <v>135</v>
      </c>
      <c r="S9" s="28">
        <f>K14</f>
        <v>5000</v>
      </c>
    </row>
    <row r="10" spans="1:19" ht="17" thickTop="1" x14ac:dyDescent="0.2">
      <c r="A10" s="138">
        <v>45509</v>
      </c>
      <c r="B10" s="134" t="s">
        <v>10</v>
      </c>
      <c r="C10" s="135">
        <v>4000</v>
      </c>
      <c r="D10" s="136"/>
      <c r="E10" s="137" t="s">
        <v>114</v>
      </c>
      <c r="G10" s="131"/>
      <c r="H10" s="62">
        <f>D32</f>
        <v>1000</v>
      </c>
      <c r="M10" s="142">
        <f>C19</f>
        <v>500</v>
      </c>
      <c r="N10" s="146"/>
      <c r="P10" t="s">
        <v>58</v>
      </c>
      <c r="S10" s="28">
        <f>N7</f>
        <v>1000</v>
      </c>
    </row>
    <row r="11" spans="1:19" x14ac:dyDescent="0.2">
      <c r="A11" s="138"/>
      <c r="B11" s="134" t="s">
        <v>4</v>
      </c>
      <c r="C11" s="135"/>
      <c r="D11" s="136">
        <f>1000</f>
        <v>1000</v>
      </c>
      <c r="E11" s="137" t="s">
        <v>115</v>
      </c>
      <c r="G11" s="144">
        <f>SUM(G5:G10)</f>
        <v>7250</v>
      </c>
      <c r="H11" s="142">
        <f>SUM(H5:H10)</f>
        <v>6300</v>
      </c>
      <c r="J11" s="205" t="s">
        <v>128</v>
      </c>
      <c r="K11" s="206"/>
      <c r="M11" s="142">
        <f>SUM(M10)</f>
        <v>500</v>
      </c>
      <c r="N11" s="151">
        <f>SUM(N10)</f>
        <v>0</v>
      </c>
      <c r="P11" t="s">
        <v>34</v>
      </c>
      <c r="R11" s="28">
        <f>M12</f>
        <v>500</v>
      </c>
    </row>
    <row r="12" spans="1:19" ht="17" thickBot="1" x14ac:dyDescent="0.25">
      <c r="A12" s="138"/>
      <c r="B12" s="134" t="s">
        <v>19</v>
      </c>
      <c r="C12" s="70"/>
      <c r="D12" s="135">
        <f>C10-D11</f>
        <v>3000</v>
      </c>
      <c r="E12" s="137" t="s">
        <v>116</v>
      </c>
      <c r="G12" s="150">
        <f>G11-H11</f>
        <v>950</v>
      </c>
      <c r="J12" s="143"/>
      <c r="K12" s="144">
        <f>D9</f>
        <v>5000</v>
      </c>
      <c r="M12" s="48">
        <f>M11-N11</f>
        <v>500</v>
      </c>
      <c r="N12" s="129"/>
      <c r="P12" t="s">
        <v>129</v>
      </c>
      <c r="S12" s="28">
        <f>N19</f>
        <v>1250</v>
      </c>
    </row>
    <row r="13" spans="1:19" ht="17" thickTop="1" x14ac:dyDescent="0.2">
      <c r="A13" s="138">
        <v>45514</v>
      </c>
      <c r="B13" s="134" t="s">
        <v>4</v>
      </c>
      <c r="C13" s="135">
        <v>400</v>
      </c>
      <c r="D13" s="136"/>
      <c r="E13" s="137" t="s">
        <v>115</v>
      </c>
      <c r="G13" s="116"/>
      <c r="J13" s="143">
        <f>SUM(J12)</f>
        <v>0</v>
      </c>
      <c r="K13" s="142">
        <f>SUM(K12)</f>
        <v>5000</v>
      </c>
      <c r="N13" s="129"/>
      <c r="P13" t="s">
        <v>27</v>
      </c>
      <c r="R13" s="28">
        <f>M24</f>
        <v>600</v>
      </c>
    </row>
    <row r="14" spans="1:19" ht="17" thickBot="1" x14ac:dyDescent="0.25">
      <c r="A14" s="138"/>
      <c r="B14" s="134" t="s">
        <v>117</v>
      </c>
      <c r="C14" s="135"/>
      <c r="D14" s="136">
        <f>C13</f>
        <v>400</v>
      </c>
      <c r="E14" s="137" t="s">
        <v>118</v>
      </c>
      <c r="G14" s="210" t="s">
        <v>120</v>
      </c>
      <c r="H14" s="206"/>
      <c r="K14" s="48">
        <f>K13-J13</f>
        <v>5000</v>
      </c>
      <c r="M14" s="205" t="s">
        <v>129</v>
      </c>
      <c r="N14" s="209"/>
      <c r="P14" t="s">
        <v>136</v>
      </c>
      <c r="R14" s="28">
        <f>M29</f>
        <v>200</v>
      </c>
    </row>
    <row r="15" spans="1:19" ht="17" thickTop="1" x14ac:dyDescent="0.2">
      <c r="A15" s="139">
        <v>45516</v>
      </c>
      <c r="B15" s="134" t="s">
        <v>119</v>
      </c>
      <c r="C15" s="135">
        <v>200</v>
      </c>
      <c r="D15" s="136"/>
      <c r="E15" s="137" t="s">
        <v>115</v>
      </c>
      <c r="G15" s="144">
        <f>C17</f>
        <v>600</v>
      </c>
      <c r="H15" s="144">
        <f>D28</f>
        <v>600</v>
      </c>
      <c r="N15" s="98">
        <f>D14</f>
        <v>400</v>
      </c>
      <c r="P15" t="s">
        <v>137</v>
      </c>
      <c r="R15" s="28">
        <f>M35</f>
        <v>200</v>
      </c>
    </row>
    <row r="16" spans="1:19" x14ac:dyDescent="0.2">
      <c r="A16" s="140"/>
      <c r="B16" s="134" t="s">
        <v>19</v>
      </c>
      <c r="C16" s="135"/>
      <c r="D16" s="136">
        <f>C15</f>
        <v>200</v>
      </c>
      <c r="E16" s="137" t="s">
        <v>116</v>
      </c>
      <c r="G16" s="58">
        <f>SUM(G15)</f>
        <v>600</v>
      </c>
      <c r="H16" s="58">
        <f>SUM(H15)</f>
        <v>600</v>
      </c>
      <c r="N16" s="98">
        <f>D18</f>
        <v>600</v>
      </c>
      <c r="P16" s="121" t="s">
        <v>123</v>
      </c>
      <c r="Q16" s="121"/>
      <c r="R16" s="63">
        <f>M40</f>
        <v>1000</v>
      </c>
      <c r="S16" s="121"/>
    </row>
    <row r="17" spans="1:19" ht="17" thickBot="1" x14ac:dyDescent="0.25">
      <c r="A17" s="139">
        <v>45517</v>
      </c>
      <c r="B17" s="134" t="s">
        <v>120</v>
      </c>
      <c r="C17" s="135">
        <v>600</v>
      </c>
      <c r="D17" s="136"/>
      <c r="E17" s="137" t="s">
        <v>115</v>
      </c>
      <c r="G17" s="152">
        <v>0</v>
      </c>
      <c r="M17" s="121"/>
      <c r="N17" s="123">
        <f>D30</f>
        <v>250</v>
      </c>
      <c r="Q17" s="23" t="s">
        <v>52</v>
      </c>
      <c r="R17" s="48">
        <f>SUM(R4:R16)</f>
        <v>7650</v>
      </c>
      <c r="S17" s="159">
        <f>SUM(S4:S16)</f>
        <v>7650</v>
      </c>
    </row>
    <row r="18" spans="1:19" ht="17" thickTop="1" x14ac:dyDescent="0.2">
      <c r="A18" s="140"/>
      <c r="B18" s="134" t="s">
        <v>117</v>
      </c>
      <c r="C18" s="135"/>
      <c r="D18" s="136">
        <f>C17</f>
        <v>600</v>
      </c>
      <c r="E18" s="137" t="s">
        <v>118</v>
      </c>
      <c r="G18" s="116"/>
      <c r="M18" s="143">
        <f>SUM(M15:M17)</f>
        <v>0</v>
      </c>
      <c r="N18" s="149">
        <f>SUM(N15:N17)</f>
        <v>1250</v>
      </c>
    </row>
    <row r="19" spans="1:19" ht="17" thickBot="1" x14ac:dyDescent="0.25">
      <c r="A19" s="139">
        <v>45518</v>
      </c>
      <c r="B19" s="134" t="s">
        <v>34</v>
      </c>
      <c r="C19" s="135">
        <v>500</v>
      </c>
      <c r="D19" s="136"/>
      <c r="E19" s="137" t="s">
        <v>121</v>
      </c>
      <c r="G19" s="210" t="s">
        <v>119</v>
      </c>
      <c r="H19" s="205"/>
      <c r="N19" s="72">
        <f>N18-M18</f>
        <v>1250</v>
      </c>
    </row>
    <row r="20" spans="1:19" ht="17" thickTop="1" x14ac:dyDescent="0.2">
      <c r="A20" s="140"/>
      <c r="B20" s="134" t="s">
        <v>4</v>
      </c>
      <c r="C20" s="135"/>
      <c r="D20" s="136">
        <f>C19</f>
        <v>500</v>
      </c>
      <c r="E20" s="137" t="s">
        <v>115</v>
      </c>
      <c r="G20" s="144">
        <f>C15</f>
        <v>200</v>
      </c>
      <c r="H20" s="145"/>
      <c r="N20" s="129"/>
    </row>
    <row r="21" spans="1:19" x14ac:dyDescent="0.2">
      <c r="A21" s="139">
        <v>45523</v>
      </c>
      <c r="B21" s="134" t="s">
        <v>122</v>
      </c>
      <c r="C21" s="70">
        <f>D22</f>
        <v>200</v>
      </c>
      <c r="D21" s="136"/>
      <c r="E21" s="137" t="s">
        <v>111</v>
      </c>
      <c r="G21" s="144">
        <f>SUM(G20)</f>
        <v>200</v>
      </c>
      <c r="H21" s="143">
        <f>SUM(H20)</f>
        <v>0</v>
      </c>
      <c r="M21" s="205" t="s">
        <v>27</v>
      </c>
      <c r="N21" s="209"/>
    </row>
    <row r="22" spans="1:19" ht="17" thickBot="1" x14ac:dyDescent="0.25">
      <c r="A22" s="139"/>
      <c r="B22" s="134" t="s">
        <v>4</v>
      </c>
      <c r="C22" s="135"/>
      <c r="D22" s="136">
        <v>200</v>
      </c>
      <c r="E22" s="137" t="s">
        <v>115</v>
      </c>
      <c r="G22" s="150">
        <f>G21-H21</f>
        <v>200</v>
      </c>
      <c r="M22" s="142">
        <f>C6</f>
        <v>600</v>
      </c>
      <c r="N22" s="146"/>
    </row>
    <row r="23" spans="1:19" ht="17" thickTop="1" x14ac:dyDescent="0.2">
      <c r="A23" s="139">
        <v>45524</v>
      </c>
      <c r="B23" s="134" t="s">
        <v>19</v>
      </c>
      <c r="C23" s="70">
        <f>D12</f>
        <v>3000</v>
      </c>
      <c r="D23" s="136"/>
      <c r="E23" s="137" t="s">
        <v>116</v>
      </c>
      <c r="G23" s="153"/>
      <c r="M23" s="142">
        <f>SUM(M22)</f>
        <v>600</v>
      </c>
      <c r="N23" s="151">
        <f>SUM(N22)</f>
        <v>0</v>
      </c>
    </row>
    <row r="24" spans="1:19" ht="17" thickBot="1" x14ac:dyDescent="0.25">
      <c r="A24" s="140"/>
      <c r="B24" s="134" t="s">
        <v>4</v>
      </c>
      <c r="C24" s="70"/>
      <c r="D24" s="136">
        <f>C23</f>
        <v>3000</v>
      </c>
      <c r="E24" s="137" t="s">
        <v>115</v>
      </c>
      <c r="G24" s="210" t="s">
        <v>10</v>
      </c>
      <c r="H24" s="205"/>
      <c r="M24" s="41">
        <f>M23-N23</f>
        <v>600</v>
      </c>
      <c r="N24" s="129"/>
    </row>
    <row r="25" spans="1:19" ht="17" thickTop="1" x14ac:dyDescent="0.2">
      <c r="A25" s="139">
        <v>45525</v>
      </c>
      <c r="B25" s="134" t="s">
        <v>18</v>
      </c>
      <c r="C25" s="70">
        <v>200</v>
      </c>
      <c r="D25" s="136"/>
      <c r="E25" s="137" t="s">
        <v>111</v>
      </c>
      <c r="G25" s="144">
        <f>C10</f>
        <v>4000</v>
      </c>
      <c r="H25" s="145"/>
      <c r="N25" s="129"/>
    </row>
    <row r="26" spans="1:19" x14ac:dyDescent="0.2">
      <c r="A26" s="140"/>
      <c r="B26" s="134" t="s">
        <v>19</v>
      </c>
      <c r="C26" s="70"/>
      <c r="D26" s="136">
        <f>C25</f>
        <v>200</v>
      </c>
      <c r="E26" s="137" t="s">
        <v>116</v>
      </c>
      <c r="G26" s="58">
        <f>SUM(G25)</f>
        <v>4000</v>
      </c>
      <c r="H26">
        <f>SUM(H25)</f>
        <v>0</v>
      </c>
      <c r="M26" s="205" t="s">
        <v>130</v>
      </c>
      <c r="N26" s="209"/>
    </row>
    <row r="27" spans="1:19" ht="17" thickBot="1" x14ac:dyDescent="0.25">
      <c r="A27" s="139">
        <v>45528</v>
      </c>
      <c r="B27" s="134" t="s">
        <v>4</v>
      </c>
      <c r="C27" s="70">
        <f>C17</f>
        <v>600</v>
      </c>
      <c r="D27" s="136"/>
      <c r="E27" s="137" t="s">
        <v>115</v>
      </c>
      <c r="G27" s="150">
        <f>SUM(G26-H26)</f>
        <v>4000</v>
      </c>
      <c r="M27" s="142">
        <f>C21</f>
        <v>200</v>
      </c>
      <c r="N27" s="146"/>
    </row>
    <row r="28" spans="1:19" ht="17" thickTop="1" x14ac:dyDescent="0.2">
      <c r="A28" s="140"/>
      <c r="B28" s="134" t="s">
        <v>120</v>
      </c>
      <c r="C28" s="70"/>
      <c r="D28" s="136">
        <f>C27</f>
        <v>600</v>
      </c>
      <c r="E28" s="137" t="s">
        <v>115</v>
      </c>
      <c r="G28" s="116"/>
      <c r="M28" s="142">
        <f>SUM(M27)</f>
        <v>200</v>
      </c>
      <c r="N28" s="151">
        <f>SUM(N27)</f>
        <v>0</v>
      </c>
    </row>
    <row r="29" spans="1:19" ht="17" thickBot="1" x14ac:dyDescent="0.25">
      <c r="A29" s="139">
        <v>45531</v>
      </c>
      <c r="B29" s="134" t="s">
        <v>4</v>
      </c>
      <c r="C29" s="70">
        <v>250</v>
      </c>
      <c r="D29" s="136"/>
      <c r="E29" s="137" t="s">
        <v>115</v>
      </c>
      <c r="G29" s="116"/>
      <c r="M29" s="48">
        <f>SUM(M28-N28)</f>
        <v>200</v>
      </c>
      <c r="N29" s="129"/>
    </row>
    <row r="30" spans="1:19" ht="17" thickTop="1" x14ac:dyDescent="0.2">
      <c r="A30" s="140"/>
      <c r="B30" s="134" t="s">
        <v>117</v>
      </c>
      <c r="C30" s="70"/>
      <c r="D30" s="136">
        <f>C29</f>
        <v>250</v>
      </c>
      <c r="E30" s="137" t="s">
        <v>118</v>
      </c>
      <c r="G30" s="116"/>
      <c r="N30" s="129"/>
    </row>
    <row r="31" spans="1:19" x14ac:dyDescent="0.2">
      <c r="A31" s="139">
        <v>45535</v>
      </c>
      <c r="B31" s="134" t="s">
        <v>123</v>
      </c>
      <c r="C31" s="70">
        <v>1000</v>
      </c>
      <c r="D31" s="136"/>
      <c r="E31" s="137" t="s">
        <v>116</v>
      </c>
      <c r="G31" s="116"/>
      <c r="N31" s="129"/>
    </row>
    <row r="32" spans="1:19" x14ac:dyDescent="0.2">
      <c r="A32" s="140"/>
      <c r="B32" s="134" t="s">
        <v>4</v>
      </c>
      <c r="C32" s="70"/>
      <c r="D32" s="136">
        <f>C31</f>
        <v>1000</v>
      </c>
      <c r="E32" s="137" t="s">
        <v>115</v>
      </c>
      <c r="G32" s="116"/>
      <c r="M32" s="207" t="s">
        <v>18</v>
      </c>
      <c r="N32" s="208"/>
    </row>
    <row r="33" spans="1:14" ht="17" thickBot="1" x14ac:dyDescent="0.25">
      <c r="A33" s="141"/>
      <c r="B33" s="134"/>
      <c r="C33" s="48">
        <f>SUM(C4:C32)</f>
        <v>17550</v>
      </c>
      <c r="D33" s="48">
        <f>SUM(D4:D32)</f>
        <v>17550</v>
      </c>
      <c r="E33" s="124" t="s">
        <v>125</v>
      </c>
      <c r="G33" s="116"/>
      <c r="M33" s="154">
        <f>C25</f>
        <v>200</v>
      </c>
      <c r="N33" s="148"/>
    </row>
    <row r="34" spans="1:14" ht="17" thickTop="1" x14ac:dyDescent="0.2">
      <c r="A34" s="120"/>
      <c r="B34" s="121"/>
      <c r="C34" s="63"/>
      <c r="D34" s="63"/>
      <c r="E34" s="122"/>
      <c r="G34" s="116"/>
      <c r="M34" s="154">
        <f>SUM(M33)</f>
        <v>200</v>
      </c>
      <c r="N34" s="155">
        <f>SUM(N33)</f>
        <v>0</v>
      </c>
    </row>
    <row r="35" spans="1:14" ht="17" thickBot="1" x14ac:dyDescent="0.25">
      <c r="G35" s="116"/>
      <c r="M35" s="48">
        <f>SUM(M34-N34)</f>
        <v>200</v>
      </c>
      <c r="N35" s="129"/>
    </row>
    <row r="36" spans="1:14" ht="17" thickTop="1" x14ac:dyDescent="0.2">
      <c r="G36" s="116"/>
      <c r="N36" s="129"/>
    </row>
    <row r="37" spans="1:14" x14ac:dyDescent="0.2">
      <c r="G37" s="116"/>
      <c r="H37" s="81"/>
      <c r="K37" s="81"/>
      <c r="M37" s="205" t="s">
        <v>138</v>
      </c>
      <c r="N37" s="214"/>
    </row>
    <row r="38" spans="1:14" x14ac:dyDescent="0.2">
      <c r="G38" s="116"/>
      <c r="M38" s="142">
        <f>C31</f>
        <v>1000</v>
      </c>
      <c r="N38" s="146"/>
    </row>
    <row r="39" spans="1:14" x14ac:dyDescent="0.2">
      <c r="G39" s="116"/>
      <c r="M39" s="142">
        <f>SUM(M38)</f>
        <v>1000</v>
      </c>
      <c r="N39" s="151">
        <f>SUM(N38)</f>
        <v>0</v>
      </c>
    </row>
    <row r="40" spans="1:14" ht="17" thickBot="1" x14ac:dyDescent="0.25">
      <c r="G40" s="116"/>
      <c r="M40" s="48">
        <f>M39-N39</f>
        <v>1000</v>
      </c>
      <c r="N40" s="129"/>
    </row>
    <row r="41" spans="1:14" ht="17" thickTop="1" x14ac:dyDescent="0.2">
      <c r="G41" s="116"/>
      <c r="N41" s="129"/>
    </row>
    <row r="42" spans="1:14" x14ac:dyDescent="0.2">
      <c r="G42" s="131"/>
      <c r="H42" s="121"/>
      <c r="I42" s="121"/>
      <c r="J42" s="121"/>
      <c r="K42" s="121"/>
      <c r="L42" s="121"/>
      <c r="M42" s="121"/>
      <c r="N42" s="132"/>
    </row>
  </sheetData>
  <sortState xmlns:xlrd2="http://schemas.microsoft.com/office/spreadsheetml/2017/richdata2" ref="A1:G1">
    <sortCondition sortBy="cellColor" ref="A1" dxfId="8"/>
  </sortState>
  <mergeCells count="20">
    <mergeCell ref="M37:N37"/>
    <mergeCell ref="J11:K11"/>
    <mergeCell ref="M4:N4"/>
    <mergeCell ref="A1:G1"/>
    <mergeCell ref="A2:E2"/>
    <mergeCell ref="G4:H4"/>
    <mergeCell ref="G3:H3"/>
    <mergeCell ref="J3:K3"/>
    <mergeCell ref="G2:N2"/>
    <mergeCell ref="G19:H19"/>
    <mergeCell ref="G24:H24"/>
    <mergeCell ref="M3:N3"/>
    <mergeCell ref="G14:H14"/>
    <mergeCell ref="J4:K4"/>
    <mergeCell ref="P2:S2"/>
    <mergeCell ref="M32:N32"/>
    <mergeCell ref="M26:N26"/>
    <mergeCell ref="M9:N9"/>
    <mergeCell ref="M14:N14"/>
    <mergeCell ref="M21:N2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BEBF-B0A1-704B-9A19-A0E4E3BC0C3A}">
  <sheetPr codeName="Sheet5"/>
  <dimension ref="A1:N50"/>
  <sheetViews>
    <sheetView topLeftCell="A16" zoomScale="134" zoomScaleNormal="33" workbookViewId="0">
      <selection activeCell="N8" sqref="G7:N8"/>
    </sheetView>
  </sheetViews>
  <sheetFormatPr baseColWidth="10" defaultRowHeight="16" x14ac:dyDescent="0.2"/>
  <cols>
    <col min="1" max="1" width="10.83203125" style="118"/>
    <col min="2" max="2" width="32.5" bestFit="1" customWidth="1"/>
    <col min="3" max="4" width="10.83203125" style="28"/>
    <col min="5" max="5" width="15.6640625" style="117" customWidth="1"/>
    <col min="7" max="7" width="20.83203125" bestFit="1" customWidth="1"/>
    <col min="8" max="8" width="12" bestFit="1" customWidth="1"/>
    <col min="9" max="10" width="15.1640625" bestFit="1" customWidth="1"/>
    <col min="11" max="11" width="15.5" bestFit="1" customWidth="1"/>
    <col min="12" max="12" width="13.33203125" customWidth="1"/>
    <col min="14" max="14" width="13.83203125" bestFit="1" customWidth="1"/>
  </cols>
  <sheetData>
    <row r="1" spans="1:14" ht="27" customHeight="1" thickBot="1" x14ac:dyDescent="0.35">
      <c r="A1" s="222" t="s">
        <v>280</v>
      </c>
      <c r="B1" s="223"/>
      <c r="C1" s="223"/>
      <c r="D1" s="224"/>
    </row>
    <row r="2" spans="1:14" ht="17" thickBot="1" x14ac:dyDescent="0.25">
      <c r="A2" s="167"/>
    </row>
    <row r="3" spans="1:14" ht="17" thickBot="1" x14ac:dyDescent="0.25">
      <c r="A3" s="168" t="s">
        <v>281</v>
      </c>
    </row>
    <row r="4" spans="1:14" ht="17" thickBot="1" x14ac:dyDescent="0.25">
      <c r="A4" s="169" t="s">
        <v>0</v>
      </c>
      <c r="B4" s="164" t="s">
        <v>1</v>
      </c>
      <c r="C4" s="170" t="s">
        <v>2</v>
      </c>
      <c r="D4" s="170" t="s">
        <v>108</v>
      </c>
      <c r="E4" s="164" t="s">
        <v>284</v>
      </c>
      <c r="G4" s="164" t="s">
        <v>285</v>
      </c>
      <c r="H4" s="164" t="s">
        <v>286</v>
      </c>
      <c r="I4" s="164" t="s">
        <v>287</v>
      </c>
      <c r="J4" s="164" t="s">
        <v>288</v>
      </c>
      <c r="K4" s="164">
        <v>2024</v>
      </c>
      <c r="L4" s="164">
        <v>2025</v>
      </c>
    </row>
    <row r="5" spans="1:14" x14ac:dyDescent="0.2">
      <c r="A5" s="118">
        <v>45444</v>
      </c>
      <c r="B5" s="23" t="s">
        <v>282</v>
      </c>
      <c r="D5" s="171"/>
      <c r="E5" s="165"/>
      <c r="H5">
        <f>C6</f>
        <v>1800</v>
      </c>
      <c r="I5">
        <f>H5/12</f>
        <v>150</v>
      </c>
      <c r="J5">
        <v>7</v>
      </c>
      <c r="K5">
        <f>I5*J5</f>
        <v>1050</v>
      </c>
      <c r="L5">
        <f>H5-K5</f>
        <v>750</v>
      </c>
    </row>
    <row r="6" spans="1:14" ht="17" thickBot="1" x14ac:dyDescent="0.25">
      <c r="B6" t="s">
        <v>283</v>
      </c>
      <c r="C6" s="28">
        <f>D7</f>
        <v>1800</v>
      </c>
      <c r="D6" s="92"/>
      <c r="E6" s="166" t="s">
        <v>115</v>
      </c>
    </row>
    <row r="7" spans="1:14" ht="17" thickBot="1" x14ac:dyDescent="0.25">
      <c r="B7" t="s">
        <v>71</v>
      </c>
      <c r="D7" s="92">
        <v>1800</v>
      </c>
      <c r="E7" s="166" t="s">
        <v>115</v>
      </c>
      <c r="G7" s="164" t="s">
        <v>292</v>
      </c>
      <c r="H7" s="164" t="s">
        <v>294</v>
      </c>
      <c r="I7" s="164" t="s">
        <v>295</v>
      </c>
      <c r="J7" s="164" t="s">
        <v>296</v>
      </c>
      <c r="K7" s="164" t="s">
        <v>287</v>
      </c>
      <c r="L7" s="164" t="s">
        <v>297</v>
      </c>
      <c r="M7" s="172">
        <v>45657</v>
      </c>
      <c r="N7" s="164" t="s">
        <v>301</v>
      </c>
    </row>
    <row r="8" spans="1:14" x14ac:dyDescent="0.2">
      <c r="A8" s="118">
        <v>45657</v>
      </c>
      <c r="B8" t="s">
        <v>289</v>
      </c>
      <c r="C8" s="28">
        <f>K5</f>
        <v>1050</v>
      </c>
      <c r="D8" s="92"/>
      <c r="E8" s="166" t="s">
        <v>290</v>
      </c>
      <c r="G8" t="s">
        <v>293</v>
      </c>
      <c r="H8">
        <f>C11</f>
        <v>12000</v>
      </c>
      <c r="I8">
        <v>10</v>
      </c>
      <c r="J8">
        <f>H8/I8</f>
        <v>1200</v>
      </c>
      <c r="K8">
        <f>J8/12</f>
        <v>100</v>
      </c>
      <c r="L8">
        <v>4</v>
      </c>
      <c r="M8">
        <f>K8*L8</f>
        <v>400</v>
      </c>
      <c r="N8">
        <f>H8-M8</f>
        <v>11600</v>
      </c>
    </row>
    <row r="9" spans="1:14" ht="17" thickBot="1" x14ac:dyDescent="0.25">
      <c r="B9" t="s">
        <v>283</v>
      </c>
      <c r="D9" s="92">
        <f>L5</f>
        <v>750</v>
      </c>
      <c r="E9" s="166" t="s">
        <v>115</v>
      </c>
    </row>
    <row r="10" spans="1:14" ht="17" thickBot="1" x14ac:dyDescent="0.25">
      <c r="A10" s="118">
        <v>45535</v>
      </c>
      <c r="B10" s="23" t="s">
        <v>291</v>
      </c>
      <c r="D10" s="92"/>
      <c r="E10" s="166"/>
      <c r="G10" s="164" t="s">
        <v>302</v>
      </c>
      <c r="H10" s="164" t="s">
        <v>304</v>
      </c>
      <c r="I10" s="164" t="s">
        <v>305</v>
      </c>
      <c r="J10" s="164" t="s">
        <v>308</v>
      </c>
      <c r="K10" s="164" t="s">
        <v>307</v>
      </c>
      <c r="L10" s="164" t="s">
        <v>297</v>
      </c>
      <c r="M10" s="172">
        <v>45657</v>
      </c>
      <c r="N10" s="172">
        <v>45839</v>
      </c>
    </row>
    <row r="11" spans="1:14" x14ac:dyDescent="0.2">
      <c r="B11" t="s">
        <v>292</v>
      </c>
      <c r="C11" s="28">
        <f>D12</f>
        <v>12000</v>
      </c>
      <c r="D11" s="92"/>
      <c r="E11" s="166" t="s">
        <v>114</v>
      </c>
      <c r="H11" s="28">
        <f>D18</f>
        <v>10000</v>
      </c>
      <c r="I11" s="173">
        <v>0.06</v>
      </c>
      <c r="J11">
        <f>H11*I11</f>
        <v>600</v>
      </c>
      <c r="K11">
        <f>J11/12</f>
        <v>50</v>
      </c>
      <c r="L11">
        <v>8</v>
      </c>
      <c r="M11">
        <f>K11*L11</f>
        <v>400</v>
      </c>
      <c r="N11">
        <f>K11*L12</f>
        <v>300</v>
      </c>
    </row>
    <row r="12" spans="1:14" x14ac:dyDescent="0.2">
      <c r="B12" t="s">
        <v>71</v>
      </c>
      <c r="D12" s="92">
        <f>12000</f>
        <v>12000</v>
      </c>
      <c r="E12" s="166" t="s">
        <v>115</v>
      </c>
      <c r="L12">
        <v>6</v>
      </c>
    </row>
    <row r="13" spans="1:14" x14ac:dyDescent="0.2">
      <c r="A13" s="118">
        <v>45657</v>
      </c>
      <c r="B13" s="23" t="s">
        <v>298</v>
      </c>
      <c r="D13" s="92"/>
      <c r="E13" s="166" t="s">
        <v>53</v>
      </c>
      <c r="L13" t="s">
        <v>53</v>
      </c>
    </row>
    <row r="14" spans="1:14" ht="17" thickBot="1" x14ac:dyDescent="0.25">
      <c r="B14" t="s">
        <v>299</v>
      </c>
      <c r="C14" s="28">
        <f>M8</f>
        <v>400</v>
      </c>
      <c r="D14" s="92"/>
      <c r="E14" s="166" t="s">
        <v>290</v>
      </c>
    </row>
    <row r="15" spans="1:14" ht="17" thickBot="1" x14ac:dyDescent="0.25">
      <c r="B15" t="s">
        <v>300</v>
      </c>
      <c r="D15" s="92">
        <f>C14</f>
        <v>400</v>
      </c>
      <c r="E15" s="166" t="s">
        <v>114</v>
      </c>
      <c r="G15" s="164" t="s">
        <v>315</v>
      </c>
      <c r="H15" s="164" t="s">
        <v>60</v>
      </c>
      <c r="I15" s="164" t="s">
        <v>306</v>
      </c>
      <c r="J15" s="164" t="s">
        <v>316</v>
      </c>
    </row>
    <row r="16" spans="1:14" x14ac:dyDescent="0.2">
      <c r="A16" s="118">
        <v>45383</v>
      </c>
      <c r="B16" s="23" t="s">
        <v>302</v>
      </c>
      <c r="D16" s="92"/>
      <c r="E16" s="166"/>
      <c r="G16" t="s">
        <v>322</v>
      </c>
      <c r="H16">
        <f>I16*J16</f>
        <v>3000</v>
      </c>
      <c r="I16">
        <v>1000</v>
      </c>
      <c r="J16">
        <v>3</v>
      </c>
    </row>
    <row r="17" spans="1:14" x14ac:dyDescent="0.2">
      <c r="B17" t="s">
        <v>71</v>
      </c>
      <c r="C17" s="28">
        <v>10000</v>
      </c>
      <c r="D17" s="92"/>
      <c r="E17" s="166" t="s">
        <v>115</v>
      </c>
      <c r="G17" t="s">
        <v>321</v>
      </c>
      <c r="H17">
        <f>I17*J17</f>
        <v>1000</v>
      </c>
      <c r="I17">
        <f>I16</f>
        <v>1000</v>
      </c>
      <c r="J17">
        <v>1</v>
      </c>
    </row>
    <row r="18" spans="1:14" x14ac:dyDescent="0.2">
      <c r="B18" t="s">
        <v>7</v>
      </c>
      <c r="D18" s="92">
        <f>C17</f>
        <v>10000</v>
      </c>
      <c r="E18" s="166" t="s">
        <v>303</v>
      </c>
    </row>
    <row r="19" spans="1:14" ht="17" thickBot="1" x14ac:dyDescent="0.25">
      <c r="A19" s="118">
        <v>45657</v>
      </c>
      <c r="B19" s="23" t="s">
        <v>309</v>
      </c>
      <c r="D19" s="92"/>
      <c r="E19" s="166"/>
    </row>
    <row r="20" spans="1:14" ht="17" thickBot="1" x14ac:dyDescent="0.25">
      <c r="B20" t="s">
        <v>310</v>
      </c>
      <c r="C20" s="28">
        <f>M11</f>
        <v>400</v>
      </c>
      <c r="D20" s="92"/>
      <c r="E20" s="166" t="s">
        <v>290</v>
      </c>
      <c r="G20" s="164" t="s">
        <v>324</v>
      </c>
      <c r="H20" s="164" t="s">
        <v>60</v>
      </c>
      <c r="I20" s="164" t="s">
        <v>306</v>
      </c>
      <c r="J20" s="164" t="s">
        <v>326</v>
      </c>
      <c r="K20" s="164" t="s">
        <v>327</v>
      </c>
      <c r="L20" s="164">
        <v>24</v>
      </c>
      <c r="M20" s="174" t="s">
        <v>328</v>
      </c>
      <c r="N20" s="172"/>
    </row>
    <row r="21" spans="1:14" x14ac:dyDescent="0.2">
      <c r="B21" t="s">
        <v>311</v>
      </c>
      <c r="D21" s="92">
        <f>C20</f>
        <v>400</v>
      </c>
      <c r="E21" s="166" t="s">
        <v>303</v>
      </c>
      <c r="H21">
        <v>15000</v>
      </c>
      <c r="I21">
        <f>H21/5</f>
        <v>3000</v>
      </c>
      <c r="J21">
        <v>2</v>
      </c>
      <c r="K21">
        <v>3</v>
      </c>
      <c r="L21">
        <f>J21*I21</f>
        <v>6000</v>
      </c>
      <c r="M21">
        <f>K21*I21</f>
        <v>9000</v>
      </c>
    </row>
    <row r="22" spans="1:14" x14ac:dyDescent="0.2">
      <c r="A22" s="118">
        <v>45839</v>
      </c>
      <c r="B22" s="23" t="s">
        <v>312</v>
      </c>
      <c r="D22" s="92"/>
      <c r="E22" s="166"/>
    </row>
    <row r="23" spans="1:14" x14ac:dyDescent="0.2">
      <c r="B23" t="s">
        <v>310</v>
      </c>
      <c r="C23" s="28">
        <f>N11</f>
        <v>300</v>
      </c>
      <c r="D23" s="92"/>
      <c r="E23" s="166" t="s">
        <v>290</v>
      </c>
    </row>
    <row r="24" spans="1:14" x14ac:dyDescent="0.2">
      <c r="B24" t="s">
        <v>311</v>
      </c>
      <c r="D24" s="92">
        <f>C23</f>
        <v>300</v>
      </c>
      <c r="E24" s="166" t="s">
        <v>303</v>
      </c>
    </row>
    <row r="25" spans="1:14" x14ac:dyDescent="0.2">
      <c r="A25" s="118">
        <v>45839</v>
      </c>
      <c r="B25" s="23" t="s">
        <v>313</v>
      </c>
      <c r="D25" s="92"/>
      <c r="E25" s="166"/>
    </row>
    <row r="26" spans="1:14" x14ac:dyDescent="0.2">
      <c r="B26" t="s">
        <v>7</v>
      </c>
      <c r="C26" s="28">
        <f>H11</f>
        <v>10000</v>
      </c>
      <c r="D26" s="92"/>
      <c r="E26" s="166" t="s">
        <v>303</v>
      </c>
    </row>
    <row r="27" spans="1:14" x14ac:dyDescent="0.2">
      <c r="B27" t="s">
        <v>311</v>
      </c>
      <c r="C27" s="28">
        <f>M11+N11</f>
        <v>700</v>
      </c>
      <c r="D27" s="92"/>
      <c r="E27" s="166" t="s">
        <v>303</v>
      </c>
    </row>
    <row r="28" spans="1:14" x14ac:dyDescent="0.2">
      <c r="B28" t="s">
        <v>71</v>
      </c>
      <c r="D28" s="92">
        <f>SUM(C26:C27)</f>
        <v>10700</v>
      </c>
      <c r="E28" s="166" t="s">
        <v>115</v>
      </c>
    </row>
    <row r="29" spans="1:14" x14ac:dyDescent="0.2">
      <c r="A29" s="118">
        <v>45657</v>
      </c>
      <c r="B29" s="23" t="s">
        <v>314</v>
      </c>
      <c r="D29" s="92"/>
      <c r="E29" s="166"/>
    </row>
    <row r="30" spans="1:14" x14ac:dyDescent="0.2">
      <c r="B30" t="s">
        <v>319</v>
      </c>
      <c r="C30" s="28">
        <f>D31</f>
        <v>3000</v>
      </c>
      <c r="D30" s="92"/>
      <c r="E30" s="166" t="s">
        <v>115</v>
      </c>
    </row>
    <row r="31" spans="1:14" x14ac:dyDescent="0.2">
      <c r="B31" t="s">
        <v>317</v>
      </c>
      <c r="D31" s="92">
        <f>H16</f>
        <v>3000</v>
      </c>
      <c r="E31" s="166" t="s">
        <v>318</v>
      </c>
    </row>
    <row r="32" spans="1:14" x14ac:dyDescent="0.2">
      <c r="A32" s="118">
        <v>45688</v>
      </c>
      <c r="B32" s="23" t="s">
        <v>320</v>
      </c>
      <c r="D32" s="92"/>
      <c r="E32" s="166"/>
    </row>
    <row r="33" spans="1:5" x14ac:dyDescent="0.2">
      <c r="B33" t="s">
        <v>319</v>
      </c>
      <c r="C33" s="28">
        <f>H17</f>
        <v>1000</v>
      </c>
      <c r="D33" s="92"/>
      <c r="E33" s="166" t="s">
        <v>115</v>
      </c>
    </row>
    <row r="34" spans="1:5" x14ac:dyDescent="0.2">
      <c r="B34" t="s">
        <v>317</v>
      </c>
      <c r="D34" s="92">
        <f>C33</f>
        <v>1000</v>
      </c>
      <c r="E34" s="166" t="s">
        <v>318</v>
      </c>
    </row>
    <row r="35" spans="1:5" x14ac:dyDescent="0.2">
      <c r="A35" s="118">
        <v>45696</v>
      </c>
      <c r="B35" s="23" t="s">
        <v>323</v>
      </c>
      <c r="D35" s="92"/>
      <c r="E35" s="166"/>
    </row>
    <row r="36" spans="1:5" x14ac:dyDescent="0.2">
      <c r="B36" t="s">
        <v>71</v>
      </c>
      <c r="C36" s="28">
        <f>H16+H17</f>
        <v>4000</v>
      </c>
      <c r="D36" s="92"/>
      <c r="E36" s="166" t="s">
        <v>115</v>
      </c>
    </row>
    <row r="37" spans="1:5" x14ac:dyDescent="0.2">
      <c r="B37" t="s">
        <v>319</v>
      </c>
      <c r="D37" s="92">
        <f>C36</f>
        <v>4000</v>
      </c>
      <c r="E37" s="166" t="s">
        <v>115</v>
      </c>
    </row>
    <row r="38" spans="1:5" x14ac:dyDescent="0.2">
      <c r="A38" s="118">
        <v>45597</v>
      </c>
      <c r="B38" s="23" t="s">
        <v>325</v>
      </c>
      <c r="D38" s="92"/>
      <c r="E38" s="166"/>
    </row>
    <row r="39" spans="1:5" x14ac:dyDescent="0.2">
      <c r="B39" t="s">
        <v>71</v>
      </c>
      <c r="C39" s="28">
        <f>H21</f>
        <v>15000</v>
      </c>
      <c r="D39" s="92"/>
      <c r="E39" s="166" t="s">
        <v>115</v>
      </c>
    </row>
    <row r="40" spans="1:5" x14ac:dyDescent="0.2">
      <c r="B40" t="s">
        <v>329</v>
      </c>
      <c r="D40" s="92">
        <f>C39</f>
        <v>15000</v>
      </c>
      <c r="E40" s="166" t="s">
        <v>116</v>
      </c>
    </row>
    <row r="41" spans="1:5" x14ac:dyDescent="0.2">
      <c r="A41" s="118">
        <v>45657</v>
      </c>
      <c r="B41" s="23" t="s">
        <v>330</v>
      </c>
      <c r="D41" s="92"/>
      <c r="E41" s="166"/>
    </row>
    <row r="42" spans="1:5" x14ac:dyDescent="0.2">
      <c r="B42" t="s">
        <v>329</v>
      </c>
      <c r="C42" s="28">
        <f>L21</f>
        <v>6000</v>
      </c>
      <c r="D42" s="92"/>
      <c r="E42" s="166" t="s">
        <v>116</v>
      </c>
    </row>
    <row r="43" spans="1:5" ht="17" thickBot="1" x14ac:dyDescent="0.25">
      <c r="A43" s="175"/>
      <c r="B43" s="37" t="s">
        <v>317</v>
      </c>
      <c r="C43" s="95"/>
      <c r="D43" s="44">
        <f>C42</f>
        <v>6000</v>
      </c>
      <c r="E43" s="176" t="s">
        <v>318</v>
      </c>
    </row>
    <row r="44" spans="1:5" ht="17" thickBot="1" x14ac:dyDescent="0.25">
      <c r="A44"/>
      <c r="C44" s="93">
        <f>SUM(C5:C43)</f>
        <v>65650</v>
      </c>
      <c r="D44" s="178">
        <f>SUM(D5:D43)</f>
        <v>65350</v>
      </c>
      <c r="E44"/>
    </row>
    <row r="45" spans="1:5" ht="17" thickTop="1" x14ac:dyDescent="0.2">
      <c r="C45"/>
      <c r="D45"/>
      <c r="E45"/>
    </row>
    <row r="46" spans="1:5" x14ac:dyDescent="0.2">
      <c r="C46"/>
      <c r="D46"/>
      <c r="E46"/>
    </row>
    <row r="47" spans="1:5" x14ac:dyDescent="0.2">
      <c r="C47"/>
      <c r="D47"/>
      <c r="E47"/>
    </row>
    <row r="48" spans="1:5" x14ac:dyDescent="0.2">
      <c r="C48"/>
      <c r="D48"/>
      <c r="E48"/>
    </row>
    <row r="49" spans="3:5" x14ac:dyDescent="0.2">
      <c r="C49"/>
      <c r="D49"/>
      <c r="E49"/>
    </row>
    <row r="50" spans="3:5" x14ac:dyDescent="0.2">
      <c r="C50"/>
      <c r="D50"/>
      <c r="E50"/>
    </row>
  </sheetData>
  <mergeCells count="1">
    <mergeCell ref="A1:D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0CAB-D053-1441-8740-2A0ED6FD8C39}">
  <sheetPr codeName="Sheet6"/>
  <dimension ref="A1:W92"/>
  <sheetViews>
    <sheetView zoomScaleNormal="62" workbookViewId="0">
      <selection activeCell="K46" sqref="K46"/>
    </sheetView>
  </sheetViews>
  <sheetFormatPr baseColWidth="10" defaultRowHeight="16" x14ac:dyDescent="0.2"/>
  <cols>
    <col min="1" max="1" width="26.83203125" bestFit="1" customWidth="1"/>
    <col min="2" max="2" width="17.1640625" bestFit="1" customWidth="1"/>
    <col min="3" max="3" width="16.5" bestFit="1" customWidth="1"/>
    <col min="4" max="4" width="8.33203125" bestFit="1" customWidth="1"/>
    <col min="5" max="5" width="18.1640625" bestFit="1" customWidth="1"/>
    <col min="6" max="6" width="15.33203125" bestFit="1" customWidth="1"/>
    <col min="9" max="9" width="21.33203125" bestFit="1" customWidth="1"/>
    <col min="10" max="10" width="10.83203125" bestFit="1" customWidth="1"/>
    <col min="11" max="11" width="23.83203125" bestFit="1" customWidth="1"/>
    <col min="12" max="12" width="9.6640625" customWidth="1"/>
    <col min="13" max="13" width="9.33203125" customWidth="1"/>
    <col min="14" max="14" width="15.1640625" style="117" customWidth="1"/>
    <col min="16" max="16" width="21.83203125" bestFit="1" customWidth="1"/>
    <col min="17" max="17" width="17.1640625" bestFit="1" customWidth="1"/>
    <col min="18" max="18" width="15.1640625" bestFit="1" customWidth="1"/>
    <col min="19" max="19" width="23.5" bestFit="1" customWidth="1"/>
    <col min="20" max="20" width="14.33203125" bestFit="1" customWidth="1"/>
    <col min="21" max="21" width="17.5" bestFit="1" customWidth="1"/>
    <col min="22" max="22" width="13.83203125" bestFit="1" customWidth="1"/>
    <col min="23" max="23" width="14.1640625" bestFit="1" customWidth="1"/>
  </cols>
  <sheetData>
    <row r="1" spans="1:23" ht="17" thickBot="1" x14ac:dyDescent="0.25">
      <c r="A1" s="228" t="s">
        <v>331</v>
      </c>
      <c r="B1" s="229"/>
      <c r="C1" s="229"/>
      <c r="D1" s="229"/>
      <c r="E1" s="229"/>
      <c r="F1" s="229"/>
      <c r="G1" s="229"/>
      <c r="H1" s="230"/>
    </row>
    <row r="3" spans="1:23" ht="17" thickBot="1" x14ac:dyDescent="0.25"/>
    <row r="4" spans="1:23" ht="17" thickBot="1" x14ac:dyDescent="0.25">
      <c r="B4" s="231" t="s">
        <v>332</v>
      </c>
      <c r="C4" s="231"/>
      <c r="D4" s="231" t="s">
        <v>333</v>
      </c>
      <c r="E4" s="231"/>
      <c r="F4" s="231" t="s">
        <v>334</v>
      </c>
      <c r="G4" s="231"/>
      <c r="J4" s="225" t="s">
        <v>350</v>
      </c>
      <c r="K4" s="226"/>
      <c r="L4" s="226"/>
      <c r="M4" s="226"/>
      <c r="N4" s="227"/>
      <c r="O4" s="38" t="s">
        <v>379</v>
      </c>
      <c r="P4" s="164" t="s">
        <v>285</v>
      </c>
      <c r="Q4" s="164" t="s">
        <v>286</v>
      </c>
      <c r="R4" s="164" t="s">
        <v>287</v>
      </c>
      <c r="S4" s="164" t="s">
        <v>288</v>
      </c>
      <c r="T4" s="164">
        <v>2024</v>
      </c>
      <c r="U4" s="164">
        <v>2025</v>
      </c>
    </row>
    <row r="5" spans="1:23" ht="17" thickBot="1" x14ac:dyDescent="0.25">
      <c r="B5" s="179" t="s">
        <v>335</v>
      </c>
      <c r="C5" s="179" t="s">
        <v>108</v>
      </c>
      <c r="D5" s="179" t="s">
        <v>2</v>
      </c>
      <c r="E5" s="179" t="s">
        <v>108</v>
      </c>
      <c r="F5" s="179" t="s">
        <v>2</v>
      </c>
      <c r="G5" s="179" t="s">
        <v>108</v>
      </c>
      <c r="J5" s="184" t="s">
        <v>0</v>
      </c>
      <c r="K5" s="184" t="s">
        <v>107</v>
      </c>
      <c r="L5" s="185" t="s">
        <v>2</v>
      </c>
      <c r="M5" s="185" t="s">
        <v>108</v>
      </c>
      <c r="N5" s="186" t="s">
        <v>284</v>
      </c>
      <c r="O5" s="38"/>
      <c r="P5" s="28" t="s">
        <v>355</v>
      </c>
      <c r="Q5" s="28">
        <f>B9</f>
        <v>28000</v>
      </c>
      <c r="R5" s="28">
        <f>Q5/12</f>
        <v>2333.3333333333335</v>
      </c>
      <c r="S5" s="28">
        <v>4</v>
      </c>
      <c r="T5" s="28">
        <f>R5*S5</f>
        <v>9333.3333333333339</v>
      </c>
      <c r="U5" s="28"/>
      <c r="V5" s="28"/>
    </row>
    <row r="6" spans="1:23" x14ac:dyDescent="0.2">
      <c r="A6" s="202" t="s">
        <v>4</v>
      </c>
      <c r="B6" s="181">
        <v>38000</v>
      </c>
      <c r="C6" s="171"/>
      <c r="D6" s="171"/>
      <c r="E6" s="171"/>
      <c r="F6" s="171">
        <f>B6</f>
        <v>38000</v>
      </c>
      <c r="G6" s="171"/>
      <c r="H6" s="156"/>
      <c r="I6" s="23" t="s">
        <v>6</v>
      </c>
      <c r="J6" s="187">
        <v>45473</v>
      </c>
      <c r="K6" s="189" t="s">
        <v>351</v>
      </c>
      <c r="L6" s="171"/>
      <c r="M6" s="171"/>
      <c r="N6" s="190"/>
      <c r="O6" s="38"/>
      <c r="P6" s="28"/>
      <c r="Q6" s="28"/>
      <c r="R6" s="28"/>
      <c r="S6" s="28">
        <v>8</v>
      </c>
      <c r="T6" s="28"/>
      <c r="U6" s="28">
        <f>R5*S6</f>
        <v>18666.666666666668</v>
      </c>
    </row>
    <row r="7" spans="1:23" ht="17" thickBot="1" x14ac:dyDescent="0.25">
      <c r="A7" s="202" t="s">
        <v>17</v>
      </c>
      <c r="B7" s="182">
        <v>12000</v>
      </c>
      <c r="C7" s="92"/>
      <c r="D7" s="92">
        <f>L25</f>
        <v>4000</v>
      </c>
      <c r="E7" s="92"/>
      <c r="F7" s="92">
        <f>B7+D7</f>
        <v>16000</v>
      </c>
      <c r="G7" s="92"/>
      <c r="H7" s="156"/>
      <c r="J7" s="187"/>
      <c r="K7" s="156" t="s">
        <v>352</v>
      </c>
      <c r="L7" s="92">
        <v>4700</v>
      </c>
      <c r="M7" s="92"/>
      <c r="N7" s="191" t="s">
        <v>353</v>
      </c>
      <c r="O7" s="38"/>
      <c r="P7" s="28"/>
      <c r="Q7" s="28"/>
      <c r="R7" s="28"/>
      <c r="S7" s="28"/>
      <c r="T7" s="28"/>
      <c r="U7" s="28"/>
    </row>
    <row r="8" spans="1:23" ht="17" thickBot="1" x14ac:dyDescent="0.25">
      <c r="A8" s="202" t="s">
        <v>119</v>
      </c>
      <c r="B8" s="182">
        <v>5000</v>
      </c>
      <c r="C8" s="92"/>
      <c r="D8" s="92"/>
      <c r="E8" s="92">
        <f>D24</f>
        <v>4700</v>
      </c>
      <c r="F8" s="92">
        <f>B8-E8</f>
        <v>300</v>
      </c>
      <c r="G8" s="92"/>
      <c r="H8" s="156"/>
      <c r="J8" s="187"/>
      <c r="K8" s="156" t="s">
        <v>119</v>
      </c>
      <c r="L8" s="92"/>
      <c r="M8" s="92">
        <f>L7</f>
        <v>4700</v>
      </c>
      <c r="N8" s="191" t="s">
        <v>354</v>
      </c>
      <c r="O8" s="38" t="s">
        <v>131</v>
      </c>
      <c r="P8" s="164" t="s">
        <v>359</v>
      </c>
      <c r="Q8" s="164" t="s">
        <v>360</v>
      </c>
      <c r="R8" s="164" t="s">
        <v>361</v>
      </c>
      <c r="S8" s="164" t="s">
        <v>362</v>
      </c>
      <c r="T8" s="164" t="s">
        <v>363</v>
      </c>
      <c r="U8" s="164" t="s">
        <v>364</v>
      </c>
      <c r="V8" s="172" t="s">
        <v>365</v>
      </c>
    </row>
    <row r="9" spans="1:23" x14ac:dyDescent="0.2">
      <c r="A9" s="202" t="s">
        <v>283</v>
      </c>
      <c r="B9" s="182">
        <v>28000</v>
      </c>
      <c r="C9" s="92"/>
      <c r="D9" s="92"/>
      <c r="E9" s="92">
        <f>D26</f>
        <v>9333.3333333333339</v>
      </c>
      <c r="F9" s="92">
        <f>B9-E9</f>
        <v>18666.666666666664</v>
      </c>
      <c r="G9" s="92"/>
      <c r="H9" s="156"/>
      <c r="I9" s="23" t="s">
        <v>357</v>
      </c>
      <c r="J9" s="187">
        <v>45473</v>
      </c>
      <c r="K9" s="189" t="s">
        <v>356</v>
      </c>
      <c r="L9" s="92"/>
      <c r="M9" s="92"/>
      <c r="N9" s="191"/>
      <c r="O9" s="38"/>
      <c r="P9" s="28"/>
      <c r="Q9" s="28">
        <f>B10</f>
        <v>214000</v>
      </c>
      <c r="R9" s="28">
        <v>10</v>
      </c>
      <c r="S9" s="28">
        <f>Q9/R9</f>
        <v>21400</v>
      </c>
      <c r="T9" s="28">
        <f>S9/12</f>
        <v>1783.3333333333333</v>
      </c>
      <c r="U9" s="28">
        <v>6</v>
      </c>
      <c r="V9" s="28">
        <f>T9*U9</f>
        <v>10700</v>
      </c>
      <c r="W9" s="28"/>
    </row>
    <row r="10" spans="1:23" ht="17" thickBot="1" x14ac:dyDescent="0.25">
      <c r="A10" s="202" t="s">
        <v>336</v>
      </c>
      <c r="B10" s="182">
        <v>214000</v>
      </c>
      <c r="C10" s="92"/>
      <c r="D10" s="92"/>
      <c r="E10" s="92"/>
      <c r="F10" s="92">
        <f>B10</f>
        <v>214000</v>
      </c>
      <c r="G10" s="92"/>
      <c r="H10" s="156"/>
      <c r="J10" s="187"/>
      <c r="K10" s="156" t="s">
        <v>289</v>
      </c>
      <c r="L10" s="92">
        <f>T5</f>
        <v>9333.3333333333339</v>
      </c>
      <c r="M10" s="92"/>
      <c r="N10" s="191" t="s">
        <v>353</v>
      </c>
      <c r="O10" s="38"/>
      <c r="P10" s="28"/>
      <c r="Q10" s="28"/>
      <c r="R10" s="28"/>
      <c r="S10" s="28"/>
      <c r="T10" s="28"/>
      <c r="U10" s="28"/>
      <c r="V10" s="28"/>
      <c r="W10" s="28"/>
    </row>
    <row r="11" spans="1:23" ht="17" thickBot="1" x14ac:dyDescent="0.25">
      <c r="A11" s="203" t="s">
        <v>337</v>
      </c>
      <c r="B11" s="182"/>
      <c r="C11" s="92">
        <v>46000</v>
      </c>
      <c r="D11" s="92"/>
      <c r="E11" s="92">
        <f>D23</f>
        <v>21400</v>
      </c>
      <c r="F11" s="92"/>
      <c r="G11" s="92">
        <f>C11+E11</f>
        <v>67400</v>
      </c>
      <c r="H11" s="156"/>
      <c r="J11" s="187"/>
      <c r="K11" s="156" t="s">
        <v>283</v>
      </c>
      <c r="L11" s="92"/>
      <c r="M11" s="92">
        <f>L10</f>
        <v>9333.3333333333339</v>
      </c>
      <c r="N11" s="191" t="s">
        <v>354</v>
      </c>
      <c r="O11" s="38" t="s">
        <v>380</v>
      </c>
      <c r="P11" s="164" t="s">
        <v>311</v>
      </c>
      <c r="Q11" s="164" t="s">
        <v>369</v>
      </c>
      <c r="R11" s="164" t="s">
        <v>305</v>
      </c>
      <c r="S11" s="164" t="s">
        <v>370</v>
      </c>
      <c r="T11" s="164" t="s">
        <v>371</v>
      </c>
      <c r="U11" s="164" t="s">
        <v>372</v>
      </c>
      <c r="V11" s="164" t="s">
        <v>373</v>
      </c>
      <c r="W11" s="28"/>
    </row>
    <row r="12" spans="1:23" x14ac:dyDescent="0.2">
      <c r="A12" s="203" t="s">
        <v>19</v>
      </c>
      <c r="B12" s="182"/>
      <c r="C12" s="92">
        <v>8000</v>
      </c>
      <c r="D12" s="92"/>
      <c r="E12" s="92"/>
      <c r="F12" s="92"/>
      <c r="G12" s="92">
        <f>C12</f>
        <v>8000</v>
      </c>
      <c r="H12" s="156"/>
      <c r="I12" s="23" t="s">
        <v>358</v>
      </c>
      <c r="J12" s="187">
        <v>45473</v>
      </c>
      <c r="K12" s="189" t="s">
        <v>366</v>
      </c>
      <c r="L12" s="92"/>
      <c r="M12" s="92"/>
      <c r="N12" s="191"/>
      <c r="O12" s="38"/>
      <c r="P12" s="28"/>
      <c r="Q12" s="28">
        <f>C16</f>
        <v>30000</v>
      </c>
      <c r="R12" s="173">
        <v>0.1</v>
      </c>
      <c r="S12" s="28">
        <f>Q12*R12</f>
        <v>3000</v>
      </c>
      <c r="T12" s="28">
        <f>S12/12</f>
        <v>250</v>
      </c>
      <c r="U12" s="47">
        <v>5</v>
      </c>
      <c r="V12" s="28">
        <f>U12*T12</f>
        <v>1250</v>
      </c>
      <c r="W12" s="28"/>
    </row>
    <row r="13" spans="1:23" ht="17" thickBot="1" x14ac:dyDescent="0.25">
      <c r="A13" s="203" t="s">
        <v>338</v>
      </c>
      <c r="B13" s="182"/>
      <c r="C13" s="92"/>
      <c r="D13" s="92"/>
      <c r="E13" s="92">
        <f>D21</f>
        <v>1500</v>
      </c>
      <c r="F13" s="92"/>
      <c r="G13" s="92">
        <f>E13</f>
        <v>1500</v>
      </c>
      <c r="H13" s="156"/>
      <c r="J13" s="187"/>
      <c r="K13" s="156" t="s">
        <v>367</v>
      </c>
      <c r="L13" s="92">
        <f>S9</f>
        <v>21400</v>
      </c>
      <c r="M13" s="92"/>
      <c r="N13" s="191" t="s">
        <v>353</v>
      </c>
      <c r="O13" s="38"/>
      <c r="P13" s="28"/>
      <c r="Q13" s="28"/>
      <c r="R13" s="28"/>
      <c r="S13" s="28"/>
      <c r="T13" s="28"/>
      <c r="U13" s="28"/>
      <c r="V13" s="28"/>
      <c r="W13" s="28"/>
    </row>
    <row r="14" spans="1:23" ht="17" thickBot="1" x14ac:dyDescent="0.25">
      <c r="A14" s="203" t="s">
        <v>339</v>
      </c>
      <c r="B14" s="182"/>
      <c r="C14" s="92"/>
      <c r="D14" s="92"/>
      <c r="E14" s="92">
        <f>D22</f>
        <v>1250</v>
      </c>
      <c r="F14" s="92"/>
      <c r="G14" s="92">
        <f>E14</f>
        <v>1250</v>
      </c>
      <c r="H14" s="156"/>
      <c r="J14" s="187"/>
      <c r="K14" s="156" t="s">
        <v>337</v>
      </c>
      <c r="L14" s="92"/>
      <c r="M14" s="92">
        <f>L13</f>
        <v>21400</v>
      </c>
      <c r="N14" s="191" t="s">
        <v>368</v>
      </c>
      <c r="O14" s="38" t="s">
        <v>381</v>
      </c>
      <c r="P14" s="164" t="s">
        <v>311</v>
      </c>
      <c r="Q14" s="164" t="s">
        <v>369</v>
      </c>
      <c r="R14" s="164" t="s">
        <v>305</v>
      </c>
      <c r="S14" s="164" t="s">
        <v>370</v>
      </c>
      <c r="T14" s="164" t="s">
        <v>371</v>
      </c>
      <c r="U14" s="164" t="s">
        <v>372</v>
      </c>
      <c r="V14" s="164" t="s">
        <v>373</v>
      </c>
      <c r="W14" s="28"/>
    </row>
    <row r="15" spans="1:23" ht="17" thickBot="1" x14ac:dyDescent="0.25">
      <c r="A15" s="203" t="s">
        <v>340</v>
      </c>
      <c r="B15" s="182"/>
      <c r="C15" s="92">
        <v>15000</v>
      </c>
      <c r="D15" s="92">
        <f>L19</f>
        <v>10000</v>
      </c>
      <c r="E15" s="92"/>
      <c r="F15" s="92"/>
      <c r="G15" s="92">
        <f>C15-D15</f>
        <v>5000</v>
      </c>
      <c r="H15" s="156"/>
      <c r="I15" s="23" t="s">
        <v>133</v>
      </c>
      <c r="J15" s="187">
        <v>45473</v>
      </c>
      <c r="K15" s="189" t="s">
        <v>374</v>
      </c>
      <c r="L15" s="92"/>
      <c r="M15" s="92"/>
      <c r="N15" s="191"/>
      <c r="O15" s="38"/>
      <c r="P15" s="28"/>
      <c r="Q15" s="28"/>
      <c r="R15" s="28"/>
      <c r="S15" s="28"/>
      <c r="T15" s="28"/>
      <c r="U15" s="28"/>
      <c r="V15" s="28"/>
      <c r="W15" s="28"/>
    </row>
    <row r="16" spans="1:23" ht="17" thickBot="1" x14ac:dyDescent="0.25">
      <c r="A16" s="203" t="s">
        <v>341</v>
      </c>
      <c r="B16" s="182"/>
      <c r="C16" s="92">
        <v>30000</v>
      </c>
      <c r="D16" s="92"/>
      <c r="E16" s="92"/>
      <c r="F16" s="92"/>
      <c r="G16" s="92">
        <f>C16</f>
        <v>30000</v>
      </c>
      <c r="H16" s="156"/>
      <c r="J16" s="187"/>
      <c r="K16" s="156" t="s">
        <v>376</v>
      </c>
      <c r="L16" s="92">
        <f>V12</f>
        <v>1250</v>
      </c>
      <c r="M16" s="92"/>
      <c r="N16" s="191" t="s">
        <v>353</v>
      </c>
      <c r="O16" s="38" t="s">
        <v>382</v>
      </c>
      <c r="P16" s="164" t="s">
        <v>383</v>
      </c>
      <c r="Q16" s="164" t="s">
        <v>384</v>
      </c>
      <c r="R16" s="164" t="s">
        <v>386</v>
      </c>
      <c r="S16" s="164" t="s">
        <v>287</v>
      </c>
      <c r="T16" s="164" t="s">
        <v>385</v>
      </c>
      <c r="U16" s="164" t="s">
        <v>388</v>
      </c>
      <c r="V16" s="164" t="s">
        <v>387</v>
      </c>
      <c r="W16" s="28"/>
    </row>
    <row r="17" spans="1:23" x14ac:dyDescent="0.2">
      <c r="A17" s="204" t="s">
        <v>58</v>
      </c>
      <c r="B17" s="182"/>
      <c r="C17" s="92">
        <v>40000</v>
      </c>
      <c r="D17" s="92"/>
      <c r="E17" s="92"/>
      <c r="F17" s="92"/>
      <c r="G17" s="92">
        <f>C17</f>
        <v>40000</v>
      </c>
      <c r="H17" s="156"/>
      <c r="J17" s="187"/>
      <c r="K17" s="156" t="str">
        <f>A14</f>
        <v>Intrest Payable</v>
      </c>
      <c r="L17" s="92"/>
      <c r="M17" s="92">
        <f>L16</f>
        <v>1250</v>
      </c>
      <c r="N17" s="191" t="s">
        <v>377</v>
      </c>
      <c r="O17" s="38"/>
      <c r="P17" s="28"/>
      <c r="Q17" s="28">
        <f>C15</f>
        <v>15000</v>
      </c>
      <c r="R17" s="28">
        <f>3</f>
        <v>3</v>
      </c>
      <c r="S17" s="28">
        <f>Q17/R17</f>
        <v>5000</v>
      </c>
      <c r="T17" s="28">
        <v>2</v>
      </c>
      <c r="U17" s="28">
        <f>S17*T17</f>
        <v>10000</v>
      </c>
      <c r="V17" s="28">
        <f>Q17-U17</f>
        <v>5000</v>
      </c>
      <c r="W17" s="28"/>
    </row>
    <row r="18" spans="1:23" ht="17" thickBot="1" x14ac:dyDescent="0.25">
      <c r="A18" s="204" t="s">
        <v>342</v>
      </c>
      <c r="B18" s="182"/>
      <c r="C18" s="92">
        <v>87000</v>
      </c>
      <c r="D18" s="92"/>
      <c r="E18" s="92"/>
      <c r="F18" s="92"/>
      <c r="G18" s="92">
        <f>C18</f>
        <v>87000</v>
      </c>
      <c r="H18" s="156"/>
      <c r="I18" s="23" t="s">
        <v>391</v>
      </c>
      <c r="J18" s="187">
        <v>45473</v>
      </c>
      <c r="K18" s="189" t="s">
        <v>378</v>
      </c>
      <c r="L18" s="92"/>
      <c r="M18" s="92"/>
      <c r="N18" s="191"/>
      <c r="P18" s="28"/>
      <c r="Q18" s="28"/>
      <c r="R18" s="28"/>
      <c r="S18" s="28"/>
      <c r="T18" s="28"/>
      <c r="U18" s="28"/>
      <c r="V18" s="28"/>
      <c r="W18" s="28"/>
    </row>
    <row r="19" spans="1:23" ht="17" thickBot="1" x14ac:dyDescent="0.25">
      <c r="A19" s="204" t="s">
        <v>34</v>
      </c>
      <c r="B19" s="182">
        <v>10000</v>
      </c>
      <c r="C19" s="92"/>
      <c r="D19" s="92"/>
      <c r="E19" s="92"/>
      <c r="F19" s="92">
        <f>B19</f>
        <v>10000</v>
      </c>
      <c r="G19" s="92"/>
      <c r="H19" s="156"/>
      <c r="J19" s="187"/>
      <c r="K19" s="156" t="s">
        <v>389</v>
      </c>
      <c r="L19" s="92">
        <f>U17</f>
        <v>10000</v>
      </c>
      <c r="M19" s="92"/>
      <c r="N19" s="191" t="s">
        <v>377</v>
      </c>
      <c r="O19" s="38" t="s">
        <v>392</v>
      </c>
      <c r="P19" s="164" t="s">
        <v>393</v>
      </c>
      <c r="Q19" s="193" t="s">
        <v>395</v>
      </c>
      <c r="R19" s="164" t="s">
        <v>394</v>
      </c>
      <c r="S19" s="164" t="s">
        <v>396</v>
      </c>
      <c r="T19" s="164" t="s">
        <v>397</v>
      </c>
      <c r="W19" s="28"/>
    </row>
    <row r="20" spans="1:23" x14ac:dyDescent="0.2">
      <c r="A20" s="204" t="s">
        <v>343</v>
      </c>
      <c r="B20" s="182"/>
      <c r="C20" s="92">
        <v>485000</v>
      </c>
      <c r="D20" s="92"/>
      <c r="E20" s="92">
        <f>D15+D7</f>
        <v>14000</v>
      </c>
      <c r="F20" s="92"/>
      <c r="G20" s="92">
        <f>C20+E20</f>
        <v>499000</v>
      </c>
      <c r="H20" s="156"/>
      <c r="J20" s="187"/>
      <c r="K20" s="156" t="s">
        <v>343</v>
      </c>
      <c r="L20" s="92"/>
      <c r="M20" s="92">
        <f>L19</f>
        <v>10000</v>
      </c>
      <c r="N20" s="191" t="s">
        <v>390</v>
      </c>
      <c r="O20" s="38"/>
      <c r="P20" s="28"/>
      <c r="Q20" s="28">
        <f>250</f>
        <v>250</v>
      </c>
      <c r="R20" s="28">
        <v>3</v>
      </c>
      <c r="S20" s="28">
        <f>2</f>
        <v>2</v>
      </c>
      <c r="T20" s="28">
        <f>(Q20*R20)*S20</f>
        <v>1500</v>
      </c>
      <c r="U20" s="28"/>
      <c r="V20" s="28"/>
      <c r="W20" s="28"/>
    </row>
    <row r="21" spans="1:23" ht="17" thickBot="1" x14ac:dyDescent="0.25">
      <c r="A21" s="204" t="s">
        <v>344</v>
      </c>
      <c r="B21" s="182">
        <v>320000</v>
      </c>
      <c r="C21" s="92"/>
      <c r="D21" s="92">
        <f>L22</f>
        <v>1500</v>
      </c>
      <c r="E21" s="92"/>
      <c r="F21" s="92">
        <f>B21+D21</f>
        <v>321500</v>
      </c>
      <c r="G21" s="92"/>
      <c r="H21" s="156"/>
      <c r="I21" s="23" t="s">
        <v>406</v>
      </c>
      <c r="J21" s="187">
        <v>45473</v>
      </c>
      <c r="K21" s="189" t="s">
        <v>398</v>
      </c>
      <c r="L21" s="92"/>
      <c r="M21" s="92"/>
      <c r="N21" s="191"/>
      <c r="O21" s="38"/>
      <c r="P21" s="28"/>
      <c r="Q21" s="28"/>
      <c r="R21" s="28"/>
      <c r="S21" s="28"/>
      <c r="T21" s="28"/>
      <c r="U21" s="28"/>
      <c r="V21" s="28"/>
      <c r="W21" s="28"/>
    </row>
    <row r="22" spans="1:23" ht="17" thickBot="1" x14ac:dyDescent="0.25">
      <c r="A22" s="204" t="s">
        <v>345</v>
      </c>
      <c r="B22" s="182"/>
      <c r="D22" s="92">
        <f>L16</f>
        <v>1250</v>
      </c>
      <c r="E22" s="92"/>
      <c r="F22" s="92">
        <f>D22</f>
        <v>1250</v>
      </c>
      <c r="G22" s="92"/>
      <c r="H22" s="156"/>
      <c r="J22" s="187"/>
      <c r="K22" s="156" t="s">
        <v>344</v>
      </c>
      <c r="L22" s="92">
        <f>T20</f>
        <v>1500</v>
      </c>
      <c r="M22" s="92"/>
      <c r="N22" s="191" t="s">
        <v>353</v>
      </c>
      <c r="O22" s="38" t="s">
        <v>400</v>
      </c>
      <c r="P22" s="164" t="s">
        <v>402</v>
      </c>
      <c r="Q22" s="164" t="s">
        <v>403</v>
      </c>
      <c r="R22" s="164" t="s">
        <v>404</v>
      </c>
      <c r="S22" s="164" t="s">
        <v>405</v>
      </c>
      <c r="W22" s="28"/>
    </row>
    <row r="23" spans="1:23" x14ac:dyDescent="0.2">
      <c r="A23" s="204" t="s">
        <v>47</v>
      </c>
      <c r="B23" s="182"/>
      <c r="C23" s="92"/>
      <c r="D23" s="92">
        <f>L13</f>
        <v>21400</v>
      </c>
      <c r="E23" s="92"/>
      <c r="F23" s="92">
        <f>D23</f>
        <v>21400</v>
      </c>
      <c r="G23" s="92"/>
      <c r="H23" s="156"/>
      <c r="J23" s="187"/>
      <c r="K23" s="156" t="s">
        <v>399</v>
      </c>
      <c r="L23" s="92"/>
      <c r="M23" s="92">
        <f>L22</f>
        <v>1500</v>
      </c>
      <c r="N23" s="191" t="s">
        <v>377</v>
      </c>
      <c r="O23" s="38"/>
      <c r="P23" s="28"/>
      <c r="Q23" s="28">
        <f>4000</f>
        <v>4000</v>
      </c>
      <c r="R23" s="28">
        <v>1</v>
      </c>
      <c r="S23" s="28">
        <f>Q23*R23</f>
        <v>4000</v>
      </c>
      <c r="T23" s="28"/>
      <c r="U23" s="28"/>
      <c r="V23" s="28"/>
      <c r="W23" s="28"/>
    </row>
    <row r="24" spans="1:23" x14ac:dyDescent="0.2">
      <c r="A24" s="204" t="s">
        <v>346</v>
      </c>
      <c r="B24" s="182"/>
      <c r="C24" s="92"/>
      <c r="D24" s="92">
        <f>L7</f>
        <v>4700</v>
      </c>
      <c r="E24" s="92"/>
      <c r="F24" s="92">
        <f>D24</f>
        <v>4700</v>
      </c>
      <c r="G24" s="92"/>
      <c r="H24" s="156"/>
      <c r="I24" t="s">
        <v>407</v>
      </c>
      <c r="J24" s="187">
        <v>45473</v>
      </c>
      <c r="K24" s="189" t="s">
        <v>401</v>
      </c>
      <c r="L24" s="92"/>
      <c r="M24" s="92"/>
      <c r="N24" s="191"/>
      <c r="O24" s="38"/>
      <c r="P24" s="28"/>
      <c r="Q24" s="28"/>
      <c r="R24" s="28"/>
      <c r="S24" s="28"/>
      <c r="T24" s="28"/>
      <c r="U24" s="28"/>
      <c r="V24" s="28"/>
      <c r="W24" s="28"/>
    </row>
    <row r="25" spans="1:23" x14ac:dyDescent="0.2">
      <c r="A25" s="204" t="s">
        <v>347</v>
      </c>
      <c r="B25" s="182">
        <v>17000</v>
      </c>
      <c r="C25" s="92"/>
      <c r="D25" s="92"/>
      <c r="E25" s="92"/>
      <c r="F25" s="92">
        <f>B25</f>
        <v>17000</v>
      </c>
      <c r="G25" s="92"/>
      <c r="H25" s="156"/>
      <c r="J25" s="187"/>
      <c r="K25" s="156" t="s">
        <v>17</v>
      </c>
      <c r="L25" s="92">
        <f>S23</f>
        <v>4000</v>
      </c>
      <c r="M25" s="92"/>
      <c r="N25" s="191" t="s">
        <v>354</v>
      </c>
      <c r="O25" s="38"/>
      <c r="P25" s="28"/>
      <c r="Q25" s="28"/>
      <c r="R25" s="28"/>
      <c r="S25" s="28"/>
      <c r="T25" s="28"/>
      <c r="U25" s="28"/>
      <c r="V25" s="28"/>
      <c r="W25" s="28"/>
    </row>
    <row r="26" spans="1:23" x14ac:dyDescent="0.2">
      <c r="A26" s="204" t="s">
        <v>48</v>
      </c>
      <c r="B26" s="182"/>
      <c r="C26" s="92"/>
      <c r="D26" s="92">
        <f>L10</f>
        <v>9333.3333333333339</v>
      </c>
      <c r="E26" s="92"/>
      <c r="F26" s="92">
        <f>D26</f>
        <v>9333.3333333333339</v>
      </c>
      <c r="G26" s="92"/>
      <c r="H26" s="156"/>
      <c r="J26" s="187"/>
      <c r="K26" s="156" t="s">
        <v>343</v>
      </c>
      <c r="L26" s="92"/>
      <c r="M26" s="92">
        <f>L25</f>
        <v>4000</v>
      </c>
      <c r="N26" s="191" t="s">
        <v>390</v>
      </c>
      <c r="O26" s="38"/>
      <c r="P26" s="28"/>
      <c r="Q26" s="28"/>
      <c r="R26" s="28"/>
      <c r="S26" s="28"/>
      <c r="T26" s="28"/>
      <c r="U26" s="28"/>
      <c r="V26" s="28"/>
      <c r="W26" s="28"/>
    </row>
    <row r="27" spans="1:23" x14ac:dyDescent="0.2">
      <c r="A27" s="204" t="s">
        <v>348</v>
      </c>
      <c r="B27" s="182">
        <v>60000</v>
      </c>
      <c r="C27" s="92"/>
      <c r="D27" s="92"/>
      <c r="E27" s="92"/>
      <c r="F27" s="92">
        <f>B27</f>
        <v>60000</v>
      </c>
      <c r="G27" s="92"/>
      <c r="H27" s="156"/>
      <c r="J27" s="187"/>
      <c r="K27" s="156"/>
      <c r="L27" s="92"/>
      <c r="M27" s="92"/>
      <c r="N27" s="191"/>
      <c r="O27" s="38"/>
      <c r="P27" s="28"/>
      <c r="Q27" s="28"/>
      <c r="R27" s="28"/>
      <c r="S27" s="28"/>
      <c r="T27" s="28"/>
      <c r="U27" s="28"/>
      <c r="V27" s="28"/>
      <c r="W27" s="28"/>
    </row>
    <row r="28" spans="1:23" ht="17" thickBot="1" x14ac:dyDescent="0.25">
      <c r="A28" s="204" t="s">
        <v>349</v>
      </c>
      <c r="B28" s="177">
        <v>7000</v>
      </c>
      <c r="C28" s="44"/>
      <c r="D28" s="177"/>
      <c r="E28" s="44"/>
      <c r="F28" s="44">
        <f>B28</f>
        <v>7000</v>
      </c>
      <c r="G28" s="177"/>
      <c r="H28" s="156"/>
      <c r="J28" s="188"/>
      <c r="K28" s="157"/>
      <c r="L28" s="44"/>
      <c r="M28" s="44"/>
      <c r="N28" s="192"/>
      <c r="O28" s="38"/>
      <c r="P28" s="28"/>
      <c r="Q28" s="28"/>
      <c r="R28" s="28"/>
      <c r="S28" s="28"/>
      <c r="T28" s="28"/>
      <c r="U28" s="28"/>
      <c r="V28" s="28"/>
      <c r="W28" s="28"/>
    </row>
    <row r="29" spans="1:23" ht="17" thickBot="1" x14ac:dyDescent="0.25">
      <c r="A29" s="180" t="s">
        <v>60</v>
      </c>
      <c r="B29" s="183">
        <f t="shared" ref="B29:G29" si="0">SUM(B6:B28)</f>
        <v>711000</v>
      </c>
      <c r="C29" s="183">
        <f t="shared" si="0"/>
        <v>711000</v>
      </c>
      <c r="D29" s="183">
        <f t="shared" si="0"/>
        <v>52183.333333333336</v>
      </c>
      <c r="E29" s="183">
        <f t="shared" si="0"/>
        <v>52183.333333333336</v>
      </c>
      <c r="F29" s="183">
        <f t="shared" si="0"/>
        <v>739150</v>
      </c>
      <c r="G29" s="183">
        <f t="shared" si="0"/>
        <v>739150</v>
      </c>
      <c r="L29" s="194">
        <f>SUM(L6:L28)</f>
        <v>52183.333333333336</v>
      </c>
      <c r="M29" s="194">
        <f>SUM(M6:M28)</f>
        <v>52183.333333333336</v>
      </c>
    </row>
    <row r="30" spans="1:23" ht="17" thickTop="1" x14ac:dyDescent="0.2"/>
    <row r="32" spans="1:23" x14ac:dyDescent="0.2">
      <c r="A32" s="49" t="s">
        <v>408</v>
      </c>
      <c r="B32" s="50"/>
      <c r="C32" s="51"/>
    </row>
    <row r="33" spans="1:4" x14ac:dyDescent="0.2">
      <c r="A33" s="52" t="s">
        <v>279</v>
      </c>
      <c r="B33" s="28"/>
      <c r="C33" s="53"/>
      <c r="D33" s="28"/>
    </row>
    <row r="34" spans="1:4" ht="17" thickBot="1" x14ac:dyDescent="0.25">
      <c r="A34" s="54" t="s">
        <v>409</v>
      </c>
      <c r="B34" s="39"/>
      <c r="C34" s="55"/>
    </row>
    <row r="35" spans="1:4" x14ac:dyDescent="0.2">
      <c r="A35" s="88" t="s">
        <v>43</v>
      </c>
      <c r="B35" s="85"/>
      <c r="C35" s="86"/>
    </row>
    <row r="36" spans="1:4" x14ac:dyDescent="0.2">
      <c r="A36" s="57" t="s">
        <v>343</v>
      </c>
      <c r="B36" s="28"/>
      <c r="C36" s="53">
        <f>G20</f>
        <v>499000</v>
      </c>
    </row>
    <row r="37" spans="1:4" ht="17" thickBot="1" x14ac:dyDescent="0.25">
      <c r="A37" s="58"/>
      <c r="B37" s="59" t="s">
        <v>56</v>
      </c>
      <c r="C37" s="51">
        <f>C36</f>
        <v>499000</v>
      </c>
    </row>
    <row r="38" spans="1:4" ht="17" thickBot="1" x14ac:dyDescent="0.25">
      <c r="A38" s="195" t="s">
        <v>416</v>
      </c>
      <c r="B38" s="100"/>
      <c r="C38" s="196"/>
    </row>
    <row r="39" spans="1:4" x14ac:dyDescent="0.2">
      <c r="A39" s="57" t="s">
        <v>344</v>
      </c>
      <c r="B39" s="28"/>
      <c r="C39" s="53">
        <f>F21</f>
        <v>321500</v>
      </c>
    </row>
    <row r="40" spans="1:4" x14ac:dyDescent="0.2">
      <c r="A40" s="57" t="s">
        <v>410</v>
      </c>
      <c r="B40" s="28"/>
      <c r="C40" s="53">
        <f>F23</f>
        <v>21400</v>
      </c>
    </row>
    <row r="41" spans="1:4" x14ac:dyDescent="0.2">
      <c r="A41" s="57" t="s">
        <v>411</v>
      </c>
      <c r="B41" s="28"/>
      <c r="C41" s="53">
        <f>F24</f>
        <v>4700</v>
      </c>
    </row>
    <row r="42" spans="1:4" x14ac:dyDescent="0.2">
      <c r="A42" s="57" t="s">
        <v>412</v>
      </c>
      <c r="B42" s="28"/>
      <c r="C42" s="53">
        <f>F25</f>
        <v>17000</v>
      </c>
    </row>
    <row r="43" spans="1:4" x14ac:dyDescent="0.2">
      <c r="A43" s="57" t="s">
        <v>413</v>
      </c>
      <c r="B43" s="28"/>
      <c r="C43" s="53">
        <f>F26</f>
        <v>9333.3333333333339</v>
      </c>
    </row>
    <row r="44" spans="1:4" x14ac:dyDescent="0.2">
      <c r="A44" s="57" t="s">
        <v>414</v>
      </c>
      <c r="B44" s="28"/>
      <c r="C44" s="53">
        <f>F27</f>
        <v>60000</v>
      </c>
    </row>
    <row r="45" spans="1:4" ht="17" thickBot="1" x14ac:dyDescent="0.25">
      <c r="A45" s="58"/>
      <c r="B45" s="59" t="s">
        <v>417</v>
      </c>
      <c r="C45" s="60">
        <f>SUM(C39:C44)</f>
        <v>433933.33333333331</v>
      </c>
    </row>
    <row r="46" spans="1:4" ht="18" thickTop="1" thickBot="1" x14ac:dyDescent="0.25">
      <c r="A46" s="197" t="s">
        <v>419</v>
      </c>
      <c r="C46" s="199">
        <f>C37-C45</f>
        <v>65066.666666666686</v>
      </c>
    </row>
    <row r="47" spans="1:4" ht="18" thickTop="1" thickBot="1" x14ac:dyDescent="0.25">
      <c r="A47" s="195" t="s">
        <v>418</v>
      </c>
      <c r="B47" s="100"/>
      <c r="C47" s="198"/>
    </row>
    <row r="48" spans="1:4" x14ac:dyDescent="0.2">
      <c r="A48" s="57" t="s">
        <v>376</v>
      </c>
      <c r="B48" s="28"/>
      <c r="C48" s="53">
        <f>F22</f>
        <v>1250</v>
      </c>
    </row>
    <row r="49" spans="1:4" ht="17" thickBot="1" x14ac:dyDescent="0.25">
      <c r="A49" s="23" t="s">
        <v>420</v>
      </c>
      <c r="C49" s="48">
        <f>C46-C48</f>
        <v>63816.666666666686</v>
      </c>
    </row>
    <row r="50" spans="1:4" ht="17" thickTop="1" x14ac:dyDescent="0.2">
      <c r="A50" s="57" t="s">
        <v>415</v>
      </c>
      <c r="B50" s="28"/>
      <c r="C50" s="53">
        <f>F28</f>
        <v>7000</v>
      </c>
    </row>
    <row r="51" spans="1:4" x14ac:dyDescent="0.2">
      <c r="A51" s="58"/>
      <c r="B51" s="59"/>
      <c r="C51" s="53"/>
    </row>
    <row r="52" spans="1:4" x14ac:dyDescent="0.2">
      <c r="A52" s="58"/>
      <c r="B52" s="28"/>
      <c r="C52" s="53"/>
    </row>
    <row r="53" spans="1:4" ht="17" thickBot="1" x14ac:dyDescent="0.25">
      <c r="A53" s="56" t="s">
        <v>54</v>
      </c>
      <c r="B53" s="61" t="s">
        <v>55</v>
      </c>
      <c r="C53" s="72">
        <f>C37-C45-C48-C50</f>
        <v>56816.666666666686</v>
      </c>
    </row>
    <row r="54" spans="1:4" ht="17" thickTop="1" x14ac:dyDescent="0.2">
      <c r="A54" s="62"/>
      <c r="B54" s="63"/>
      <c r="C54" s="64"/>
    </row>
    <row r="57" spans="1:4" x14ac:dyDescent="0.2">
      <c r="A57" s="65" t="s">
        <v>422</v>
      </c>
      <c r="B57" s="66"/>
      <c r="C57" s="67"/>
      <c r="D57" s="51"/>
    </row>
    <row r="58" spans="1:4" x14ac:dyDescent="0.2">
      <c r="A58" s="68" t="s">
        <v>421</v>
      </c>
      <c r="B58" s="45"/>
      <c r="C58" s="46"/>
      <c r="D58" s="53"/>
    </row>
    <row r="59" spans="1:4" x14ac:dyDescent="0.2">
      <c r="A59" s="68" t="s">
        <v>423</v>
      </c>
      <c r="B59" s="45"/>
      <c r="C59" s="46"/>
      <c r="D59" s="103"/>
    </row>
    <row r="60" spans="1:4" x14ac:dyDescent="0.2">
      <c r="A60" s="75" t="s">
        <v>0</v>
      </c>
      <c r="B60" s="105" t="s">
        <v>58</v>
      </c>
      <c r="C60" s="105" t="s">
        <v>59</v>
      </c>
      <c r="D60" s="106" t="s">
        <v>60</v>
      </c>
    </row>
    <row r="61" spans="1:4" x14ac:dyDescent="0.2">
      <c r="A61" s="200">
        <v>45473</v>
      </c>
      <c r="B61" s="50">
        <f>G17</f>
        <v>40000</v>
      </c>
      <c r="C61" s="50">
        <f>G18</f>
        <v>87000</v>
      </c>
      <c r="D61" s="107">
        <f>B61+C61</f>
        <v>127000</v>
      </c>
    </row>
    <row r="62" spans="1:4" x14ac:dyDescent="0.2">
      <c r="A62" s="56" t="s">
        <v>63</v>
      </c>
      <c r="B62" s="28"/>
      <c r="C62" s="28">
        <f>C53</f>
        <v>56816.666666666686</v>
      </c>
      <c r="D62" s="53">
        <f>C62</f>
        <v>56816.666666666686</v>
      </c>
    </row>
    <row r="63" spans="1:4" ht="17" thickBot="1" x14ac:dyDescent="0.25">
      <c r="A63" s="69" t="s">
        <v>64</v>
      </c>
      <c r="B63" s="28"/>
      <c r="C63" s="28">
        <f>-F19</f>
        <v>-10000</v>
      </c>
      <c r="D63" s="71">
        <f>C63</f>
        <v>-10000</v>
      </c>
    </row>
    <row r="64" spans="1:4" ht="17" thickBot="1" x14ac:dyDescent="0.25">
      <c r="A64" s="57"/>
      <c r="B64" s="48">
        <f>B61</f>
        <v>40000</v>
      </c>
      <c r="C64" s="48">
        <f>C61+C62+C63</f>
        <v>133816.66666666669</v>
      </c>
      <c r="D64" s="72">
        <f>SUM(D61:D63)</f>
        <v>173816.66666666669</v>
      </c>
    </row>
    <row r="65" spans="1:11" ht="17" thickTop="1" x14ac:dyDescent="0.2">
      <c r="A65" s="104"/>
      <c r="B65" s="63"/>
      <c r="C65" s="63" t="s">
        <v>53</v>
      </c>
      <c r="D65" s="64"/>
    </row>
    <row r="69" spans="1:11" ht="17" thickBot="1" x14ac:dyDescent="0.25"/>
    <row r="70" spans="1:11" x14ac:dyDescent="0.2">
      <c r="A70" s="42" t="s">
        <v>426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spans="1:11" x14ac:dyDescent="0.2">
      <c r="A71" s="43" t="s">
        <v>65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 spans="1:11" ht="17" thickBot="1" x14ac:dyDescent="0.25">
      <c r="A72" s="43" t="s">
        <v>423</v>
      </c>
      <c r="B72" s="28"/>
      <c r="C72" s="28"/>
      <c r="D72" s="28"/>
      <c r="E72" s="28"/>
      <c r="F72" s="28"/>
      <c r="G72" s="28"/>
      <c r="H72" s="28"/>
      <c r="I72" s="39"/>
      <c r="J72" s="39"/>
      <c r="K72" s="39"/>
    </row>
    <row r="73" spans="1:11" x14ac:dyDescent="0.2">
      <c r="A73" s="84" t="s">
        <v>69</v>
      </c>
      <c r="B73" s="85"/>
      <c r="C73" s="86"/>
      <c r="D73" s="97" t="s">
        <v>35</v>
      </c>
      <c r="E73" s="88" t="s">
        <v>81</v>
      </c>
      <c r="F73" s="85"/>
      <c r="G73" s="86"/>
      <c r="H73" s="87" t="s">
        <v>36</v>
      </c>
      <c r="I73" s="101" t="s">
        <v>89</v>
      </c>
      <c r="J73" s="79"/>
      <c r="K73" s="102"/>
    </row>
    <row r="74" spans="1:11" x14ac:dyDescent="0.2">
      <c r="A74" s="89" t="s">
        <v>75</v>
      </c>
      <c r="B74" s="28"/>
      <c r="C74" s="53"/>
      <c r="D74" s="98"/>
      <c r="E74" s="73" t="s">
        <v>82</v>
      </c>
      <c r="F74" s="28"/>
      <c r="G74" s="53"/>
      <c r="H74" s="28"/>
      <c r="I74" s="73" t="s">
        <v>424</v>
      </c>
      <c r="J74" s="28"/>
      <c r="K74" s="53">
        <f>B64</f>
        <v>40000</v>
      </c>
    </row>
    <row r="75" spans="1:11" x14ac:dyDescent="0.2">
      <c r="A75" s="90" t="s">
        <v>4</v>
      </c>
      <c r="B75" s="28"/>
      <c r="C75" s="53">
        <f>F6</f>
        <v>38000</v>
      </c>
      <c r="D75" s="98"/>
      <c r="E75" s="57" t="s">
        <v>178</v>
      </c>
      <c r="F75" s="28"/>
      <c r="G75" s="53">
        <f>G12</f>
        <v>8000</v>
      </c>
      <c r="H75" s="28"/>
      <c r="I75" s="73" t="s">
        <v>425</v>
      </c>
      <c r="J75" s="28"/>
      <c r="K75" s="53">
        <f>C64</f>
        <v>133816.66666666669</v>
      </c>
    </row>
    <row r="76" spans="1:11" ht="17" thickBot="1" x14ac:dyDescent="0.25">
      <c r="A76" s="90" t="s">
        <v>21</v>
      </c>
      <c r="B76" s="28"/>
      <c r="C76" s="53">
        <f>F7</f>
        <v>16000</v>
      </c>
      <c r="D76" s="98"/>
      <c r="E76" s="57" t="s">
        <v>428</v>
      </c>
      <c r="F76" s="28"/>
      <c r="G76" s="53">
        <f>G13</f>
        <v>1500</v>
      </c>
      <c r="H76" s="28"/>
      <c r="I76" s="58"/>
      <c r="J76" s="40" t="s">
        <v>52</v>
      </c>
      <c r="K76" s="109">
        <f>SUM(K74:K75)</f>
        <v>173816.66666666669</v>
      </c>
    </row>
    <row r="77" spans="1:11" x14ac:dyDescent="0.2">
      <c r="A77" s="38" t="s">
        <v>119</v>
      </c>
      <c r="B77" s="28"/>
      <c r="C77" s="53">
        <f>F8</f>
        <v>300</v>
      </c>
      <c r="D77" s="98"/>
      <c r="E77" s="57" t="s">
        <v>375</v>
      </c>
      <c r="F77" s="28"/>
      <c r="G77" s="53">
        <f>G14</f>
        <v>1250</v>
      </c>
      <c r="H77" s="28"/>
      <c r="I77" s="58"/>
      <c r="J77" s="40"/>
      <c r="K77" s="201"/>
    </row>
    <row r="78" spans="1:11" x14ac:dyDescent="0.2">
      <c r="A78" s="38" t="s">
        <v>283</v>
      </c>
      <c r="B78" s="28"/>
      <c r="C78" s="53">
        <f>F9</f>
        <v>18666.666666666664</v>
      </c>
      <c r="D78" s="98"/>
      <c r="E78" s="57" t="s">
        <v>429</v>
      </c>
      <c r="F78" s="28"/>
      <c r="G78" s="53">
        <f>G15</f>
        <v>5000</v>
      </c>
      <c r="H78" s="28"/>
      <c r="I78" s="58"/>
      <c r="J78" s="40"/>
      <c r="K78" s="201"/>
    </row>
    <row r="79" spans="1:11" x14ac:dyDescent="0.2">
      <c r="D79" s="98"/>
      <c r="E79" s="57" t="s">
        <v>430</v>
      </c>
      <c r="F79" s="28"/>
      <c r="G79" s="53">
        <f>G16</f>
        <v>30000</v>
      </c>
      <c r="H79" s="28"/>
      <c r="I79" s="58"/>
      <c r="J79" s="40"/>
      <c r="K79" s="201"/>
    </row>
    <row r="80" spans="1:11" ht="17" thickBot="1" x14ac:dyDescent="0.25">
      <c r="B80" s="63"/>
      <c r="C80" s="64"/>
      <c r="D80" s="98"/>
      <c r="E80" s="58"/>
      <c r="F80" s="40" t="s">
        <v>93</v>
      </c>
      <c r="G80" s="74">
        <f>SUM(G75:G79)</f>
        <v>45750</v>
      </c>
      <c r="H80" s="28"/>
      <c r="I80" s="58"/>
      <c r="J80" s="28"/>
      <c r="K80" s="53"/>
    </row>
    <row r="81" spans="1:11" ht="17" thickBot="1" x14ac:dyDescent="0.25">
      <c r="A81" s="92"/>
      <c r="B81" s="40" t="s">
        <v>52</v>
      </c>
      <c r="C81" s="74">
        <f>SUM(C75:C80)</f>
        <v>72966.666666666657</v>
      </c>
      <c r="D81" s="98"/>
      <c r="E81" s="58"/>
      <c r="F81" s="28"/>
      <c r="G81" s="53"/>
      <c r="H81" s="28"/>
      <c r="I81" s="58"/>
      <c r="J81" s="61" t="s">
        <v>92</v>
      </c>
      <c r="K81" s="82">
        <f>G89+K76</f>
        <v>219566.66666666669</v>
      </c>
    </row>
    <row r="82" spans="1:11" x14ac:dyDescent="0.2">
      <c r="A82" s="92"/>
      <c r="B82" s="28"/>
      <c r="C82" s="53"/>
      <c r="D82" s="98"/>
      <c r="E82" s="58" t="s">
        <v>84</v>
      </c>
      <c r="F82" s="28"/>
      <c r="G82" s="53"/>
      <c r="H82" s="28"/>
      <c r="I82" s="57"/>
      <c r="J82" s="28"/>
      <c r="K82" s="53"/>
    </row>
    <row r="83" spans="1:11" x14ac:dyDescent="0.2">
      <c r="A83" s="92" t="s">
        <v>76</v>
      </c>
      <c r="B83" s="28"/>
      <c r="C83" s="53"/>
      <c r="D83" s="98"/>
      <c r="H83" s="28"/>
      <c r="I83" s="62"/>
      <c r="J83" s="83"/>
      <c r="K83" s="64"/>
    </row>
    <row r="84" spans="1:11" ht="17" thickBot="1" x14ac:dyDescent="0.25">
      <c r="A84" s="38" t="s">
        <v>359</v>
      </c>
      <c r="B84" s="28"/>
      <c r="C84" s="53">
        <f>F10</f>
        <v>214000</v>
      </c>
      <c r="D84" s="98"/>
      <c r="E84" s="58"/>
      <c r="F84" s="40" t="s">
        <v>94</v>
      </c>
      <c r="G84" s="74"/>
      <c r="H84" s="28"/>
      <c r="I84" s="58"/>
      <c r="J84" s="28"/>
      <c r="K84" s="53"/>
    </row>
    <row r="85" spans="1:11" x14ac:dyDescent="0.2">
      <c r="A85" s="57" t="s">
        <v>427</v>
      </c>
      <c r="B85" s="28"/>
      <c r="C85" s="53">
        <f>G11</f>
        <v>67400</v>
      </c>
      <c r="D85" s="98"/>
      <c r="E85" s="58"/>
      <c r="F85" s="28"/>
      <c r="G85" s="53"/>
      <c r="H85" s="28"/>
      <c r="I85" s="58"/>
      <c r="J85" s="28"/>
      <c r="K85" s="53"/>
    </row>
    <row r="86" spans="1:11" ht="17" thickBot="1" x14ac:dyDescent="0.25">
      <c r="A86" s="92"/>
      <c r="B86" s="40" t="s">
        <v>431</v>
      </c>
      <c r="C86" s="109">
        <f>C84-C85</f>
        <v>146600</v>
      </c>
      <c r="D86" s="98"/>
      <c r="E86" s="56"/>
      <c r="F86" s="28"/>
      <c r="G86" s="53"/>
      <c r="H86" s="28"/>
      <c r="I86" s="58"/>
      <c r="J86" s="28"/>
      <c r="K86" s="53"/>
    </row>
    <row r="87" spans="1:11" x14ac:dyDescent="0.2">
      <c r="A87" s="92"/>
      <c r="B87" s="28"/>
      <c r="C87" s="53"/>
      <c r="D87" s="98"/>
      <c r="E87" s="58"/>
      <c r="F87" s="28" t="s">
        <v>86</v>
      </c>
      <c r="G87" s="53">
        <f>G80</f>
        <v>45750</v>
      </c>
      <c r="H87" s="28"/>
      <c r="I87" s="58"/>
      <c r="J87" s="28"/>
      <c r="K87" s="53"/>
    </row>
    <row r="88" spans="1:11" ht="17" thickBot="1" x14ac:dyDescent="0.25">
      <c r="A88" s="94" t="s">
        <v>77</v>
      </c>
      <c r="B88" s="28"/>
      <c r="C88" s="53"/>
      <c r="D88" s="98"/>
      <c r="E88" s="58"/>
      <c r="F88" s="39" t="s">
        <v>87</v>
      </c>
      <c r="G88" s="55">
        <f>G84</f>
        <v>0</v>
      </c>
      <c r="H88" s="28"/>
      <c r="I88" s="58"/>
      <c r="J88" s="28"/>
      <c r="K88" s="53"/>
    </row>
    <row r="89" spans="1:11" ht="17" thickBot="1" x14ac:dyDescent="0.25">
      <c r="A89" s="92"/>
      <c r="B89" s="28" t="s">
        <v>78</v>
      </c>
      <c r="C89" s="53">
        <f>C81</f>
        <v>72966.666666666657</v>
      </c>
      <c r="D89" s="98"/>
      <c r="E89" s="58" t="s">
        <v>95</v>
      </c>
      <c r="F89" s="40" t="s">
        <v>88</v>
      </c>
      <c r="G89" s="82">
        <f>SUM(G87:G88)</f>
        <v>45750</v>
      </c>
      <c r="H89" s="28"/>
      <c r="I89" s="58"/>
      <c r="J89" s="28"/>
      <c r="K89" s="53"/>
    </row>
    <row r="90" spans="1:11" ht="18" thickTop="1" thickBot="1" x14ac:dyDescent="0.25">
      <c r="A90" s="92"/>
      <c r="B90" s="39" t="s">
        <v>79</v>
      </c>
      <c r="C90" s="55">
        <f>C86</f>
        <v>146600</v>
      </c>
      <c r="D90" s="98"/>
      <c r="E90" s="62"/>
      <c r="F90" s="63"/>
      <c r="G90" s="64"/>
      <c r="H90" s="28"/>
      <c r="I90" s="58"/>
      <c r="J90" s="28"/>
      <c r="K90" s="53"/>
    </row>
    <row r="91" spans="1:11" ht="17" thickBot="1" x14ac:dyDescent="0.25">
      <c r="A91" s="92"/>
      <c r="B91" s="40" t="s">
        <v>80</v>
      </c>
      <c r="C91" s="82">
        <f>SUM(C89:C90)</f>
        <v>219566.66666666666</v>
      </c>
      <c r="D91" s="98"/>
      <c r="E91" s="58"/>
      <c r="F91" s="28"/>
      <c r="G91" s="28"/>
      <c r="H91" s="28"/>
      <c r="I91" s="58"/>
      <c r="J91" s="28"/>
      <c r="K91" s="53"/>
    </row>
    <row r="92" spans="1:11" ht="18" thickTop="1" thickBot="1" x14ac:dyDescent="0.25">
      <c r="A92" s="44"/>
      <c r="B92" s="39"/>
      <c r="C92" s="55"/>
      <c r="D92" s="99"/>
      <c r="E92" s="96"/>
      <c r="F92" s="39"/>
      <c r="G92" s="39"/>
      <c r="H92" s="39"/>
      <c r="I92" s="96"/>
      <c r="J92" s="39"/>
      <c r="K92" s="55"/>
    </row>
  </sheetData>
  <mergeCells count="5">
    <mergeCell ref="J4:N4"/>
    <mergeCell ref="A1:H1"/>
    <mergeCell ref="B4:C4"/>
    <mergeCell ref="D4:E4"/>
    <mergeCell ref="F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C9AF-0624-D944-8A96-90BC0040F2D6}">
  <dimension ref="A4:H34"/>
  <sheetViews>
    <sheetView tabSelected="1" topLeftCell="A5" zoomScale="133" workbookViewId="0">
      <selection activeCell="I30" sqref="I30"/>
    </sheetView>
  </sheetViews>
  <sheetFormatPr baseColWidth="10" defaultRowHeight="16" x14ac:dyDescent="0.2"/>
  <cols>
    <col min="1" max="1" width="28.1640625" bestFit="1" customWidth="1"/>
    <col min="2" max="2" width="27.83203125" bestFit="1" customWidth="1"/>
    <col min="3" max="3" width="10.83203125" style="28"/>
    <col min="6" max="6" width="25.83203125" customWidth="1"/>
    <col min="7" max="7" width="7.83203125" style="28" customWidth="1"/>
    <col min="8" max="8" width="7.5" style="28" customWidth="1"/>
  </cols>
  <sheetData>
    <row r="4" spans="1:8" x14ac:dyDescent="0.2">
      <c r="B4" s="236"/>
      <c r="C4" s="237"/>
    </row>
    <row r="5" spans="1:8" x14ac:dyDescent="0.2">
      <c r="B5" s="236"/>
      <c r="C5" s="237"/>
    </row>
    <row r="6" spans="1:8" ht="17" thickBot="1" x14ac:dyDescent="0.25"/>
    <row r="7" spans="1:8" x14ac:dyDescent="0.2">
      <c r="A7" s="234" t="s">
        <v>432</v>
      </c>
      <c r="F7" s="257" t="s">
        <v>432</v>
      </c>
      <c r="G7" s="258"/>
      <c r="H7" s="259"/>
    </row>
    <row r="8" spans="1:8" x14ac:dyDescent="0.2">
      <c r="A8" s="235" t="s">
        <v>433</v>
      </c>
      <c r="F8" s="255" t="s">
        <v>154</v>
      </c>
      <c r="G8" s="256"/>
      <c r="H8" s="260"/>
    </row>
    <row r="9" spans="1:8" ht="17" thickBot="1" x14ac:dyDescent="0.25">
      <c r="A9" s="235" t="s">
        <v>434</v>
      </c>
      <c r="C9" s="81" t="s">
        <v>2</v>
      </c>
      <c r="D9" s="23" t="s">
        <v>108</v>
      </c>
      <c r="F9" s="261" t="s">
        <v>434</v>
      </c>
      <c r="G9" s="262"/>
      <c r="H9" s="263"/>
    </row>
    <row r="10" spans="1:8" x14ac:dyDescent="0.2">
      <c r="A10" s="243" t="s">
        <v>379</v>
      </c>
      <c r="B10" s="244" t="s">
        <v>435</v>
      </c>
      <c r="C10" s="245"/>
      <c r="D10" s="246">
        <f>365000</f>
        <v>365000</v>
      </c>
      <c r="G10" s="81" t="s">
        <v>2</v>
      </c>
      <c r="H10" s="81" t="s">
        <v>108</v>
      </c>
    </row>
    <row r="11" spans="1:8" x14ac:dyDescent="0.2">
      <c r="A11" s="156"/>
      <c r="B11" s="238" t="s">
        <v>436</v>
      </c>
      <c r="C11" s="247">
        <f>25000</f>
        <v>25000</v>
      </c>
      <c r="D11" s="248"/>
      <c r="F11" t="s">
        <v>58</v>
      </c>
      <c r="H11" s="81">
        <v>1000</v>
      </c>
    </row>
    <row r="12" spans="1:8" x14ac:dyDescent="0.2">
      <c r="A12" s="156"/>
      <c r="B12" s="238" t="s">
        <v>449</v>
      </c>
      <c r="C12" s="247">
        <f>150000</f>
        <v>150000</v>
      </c>
      <c r="D12" s="248"/>
      <c r="F12" t="s">
        <v>453</v>
      </c>
      <c r="H12" s="63">
        <v>41000</v>
      </c>
    </row>
    <row r="13" spans="1:8" x14ac:dyDescent="0.2">
      <c r="A13" s="156"/>
      <c r="B13" s="238" t="s">
        <v>437</v>
      </c>
      <c r="C13" s="247">
        <v>55000</v>
      </c>
      <c r="D13" s="248"/>
      <c r="F13" s="180" t="s">
        <v>52</v>
      </c>
      <c r="H13" s="28">
        <f>SUM(H11:H12)</f>
        <v>42000</v>
      </c>
    </row>
    <row r="14" spans="1:8" x14ac:dyDescent="0.2">
      <c r="A14" s="156"/>
      <c r="B14" s="238" t="s">
        <v>438</v>
      </c>
      <c r="C14" s="247">
        <v>5000</v>
      </c>
      <c r="D14" s="248"/>
      <c r="F14" t="s">
        <v>454</v>
      </c>
      <c r="G14" s="28">
        <f>C25</f>
        <v>57000</v>
      </c>
    </row>
    <row r="15" spans="1:8" x14ac:dyDescent="0.2">
      <c r="A15" s="156"/>
      <c r="B15" s="238" t="s">
        <v>439</v>
      </c>
      <c r="C15" s="247">
        <f>12000</f>
        <v>12000</v>
      </c>
      <c r="D15" s="248"/>
      <c r="F15" s="180" t="s">
        <v>456</v>
      </c>
      <c r="H15" s="240">
        <f>H13+G14-G16</f>
        <v>93000</v>
      </c>
    </row>
    <row r="16" spans="1:8" x14ac:dyDescent="0.2">
      <c r="A16" s="156"/>
      <c r="B16" s="238" t="s">
        <v>122</v>
      </c>
      <c r="C16" s="247">
        <f>2000</f>
        <v>2000</v>
      </c>
      <c r="D16" s="248"/>
      <c r="F16" t="s">
        <v>34</v>
      </c>
      <c r="G16" s="28">
        <f>6000</f>
        <v>6000</v>
      </c>
    </row>
    <row r="17" spans="1:7" x14ac:dyDescent="0.2">
      <c r="A17" s="156"/>
      <c r="B17" s="238" t="s">
        <v>440</v>
      </c>
      <c r="C17" s="247">
        <f>6000</f>
        <v>6000</v>
      </c>
      <c r="D17" s="248"/>
      <c r="F17" s="180" t="s">
        <v>455</v>
      </c>
      <c r="G17" s="240">
        <f>H13+G14-G16</f>
        <v>93000</v>
      </c>
    </row>
    <row r="18" spans="1:7" x14ac:dyDescent="0.2">
      <c r="A18" s="156"/>
      <c r="B18" s="238" t="s">
        <v>441</v>
      </c>
      <c r="C18" s="247">
        <v>15000</v>
      </c>
      <c r="D18" s="248"/>
    </row>
    <row r="19" spans="1:7" x14ac:dyDescent="0.2">
      <c r="A19" s="156"/>
      <c r="B19" s="238" t="s">
        <v>442</v>
      </c>
      <c r="C19" s="247">
        <f>10000</f>
        <v>10000</v>
      </c>
      <c r="D19" s="248"/>
    </row>
    <row r="20" spans="1:7" x14ac:dyDescent="0.2">
      <c r="A20" s="156"/>
      <c r="B20" s="238" t="s">
        <v>443</v>
      </c>
      <c r="C20" s="63">
        <f>7000</f>
        <v>7000</v>
      </c>
      <c r="D20" s="248"/>
      <c r="F20" s="239"/>
    </row>
    <row r="21" spans="1:7" x14ac:dyDescent="0.2">
      <c r="A21" s="156"/>
      <c r="B21" s="249" t="s">
        <v>444</v>
      </c>
      <c r="C21" s="240">
        <f>-SUM(C11:C20)</f>
        <v>-287000</v>
      </c>
      <c r="D21" s="248"/>
      <c r="F21" t="s">
        <v>58</v>
      </c>
      <c r="G21" s="28">
        <f>H11</f>
        <v>1000</v>
      </c>
    </row>
    <row r="22" spans="1:7" x14ac:dyDescent="0.2">
      <c r="A22" s="156"/>
      <c r="B22" s="238" t="s">
        <v>445</v>
      </c>
      <c r="C22" s="142">
        <f>21000</f>
        <v>21000</v>
      </c>
      <c r="D22" s="248"/>
      <c r="F22" t="s">
        <v>457</v>
      </c>
      <c r="G22" s="28">
        <f>H15</f>
        <v>93000</v>
      </c>
    </row>
    <row r="23" spans="1:7" x14ac:dyDescent="0.2">
      <c r="A23" s="156"/>
      <c r="B23" s="249" t="s">
        <v>446</v>
      </c>
      <c r="C23" s="241">
        <f>-(-C21+C22)</f>
        <v>-308000</v>
      </c>
      <c r="D23" s="248"/>
    </row>
    <row r="24" spans="1:7" x14ac:dyDescent="0.2">
      <c r="A24" s="156"/>
      <c r="B24" s="250"/>
      <c r="C24" s="247"/>
      <c r="D24" s="248"/>
    </row>
    <row r="25" spans="1:7" ht="17" thickBot="1" x14ac:dyDescent="0.25">
      <c r="A25" s="156"/>
      <c r="B25" s="251" t="s">
        <v>447</v>
      </c>
      <c r="C25" s="48">
        <f>D10+C23</f>
        <v>57000</v>
      </c>
      <c r="D25" s="248"/>
    </row>
    <row r="26" spans="1:7" ht="17" thickTop="1" x14ac:dyDescent="0.2">
      <c r="A26" s="156"/>
      <c r="B26" s="250"/>
      <c r="C26" s="247"/>
      <c r="D26" s="248"/>
    </row>
    <row r="27" spans="1:7" x14ac:dyDescent="0.2">
      <c r="A27" s="156"/>
      <c r="B27" s="250"/>
      <c r="C27" s="247"/>
      <c r="D27" s="248"/>
    </row>
    <row r="28" spans="1:7" ht="17" thickBot="1" x14ac:dyDescent="0.25">
      <c r="A28" s="156"/>
      <c r="B28" s="251" t="s">
        <v>448</v>
      </c>
      <c r="C28" s="242">
        <f>D10-C11</f>
        <v>340000</v>
      </c>
      <c r="D28" s="248"/>
    </row>
    <row r="29" spans="1:7" x14ac:dyDescent="0.2">
      <c r="A29" s="156"/>
      <c r="B29" s="250"/>
      <c r="C29" s="247"/>
      <c r="D29" s="248"/>
    </row>
    <row r="30" spans="1:7" ht="17" thickBot="1" x14ac:dyDescent="0.25">
      <c r="A30" s="156"/>
      <c r="B30" s="251" t="s">
        <v>450</v>
      </c>
      <c r="C30" s="242">
        <f>C12</f>
        <v>150000</v>
      </c>
      <c r="D30" s="248"/>
    </row>
    <row r="31" spans="1:7" x14ac:dyDescent="0.2">
      <c r="A31" s="156"/>
      <c r="B31" s="250"/>
      <c r="C31" s="247"/>
      <c r="D31" s="248"/>
    </row>
    <row r="32" spans="1:7" ht="17" thickBot="1" x14ac:dyDescent="0.25">
      <c r="A32" s="156"/>
      <c r="B32" s="251" t="s">
        <v>451</v>
      </c>
      <c r="C32" s="48">
        <f>C28-C30</f>
        <v>190000</v>
      </c>
      <c r="D32" s="248"/>
    </row>
    <row r="33" spans="1:4" ht="17" thickTop="1" x14ac:dyDescent="0.2">
      <c r="A33" s="156"/>
      <c r="B33" s="250"/>
      <c r="C33" s="247"/>
      <c r="D33" s="248"/>
    </row>
    <row r="34" spans="1:4" ht="17" thickBot="1" x14ac:dyDescent="0.25">
      <c r="A34" s="157" t="s">
        <v>379</v>
      </c>
      <c r="B34" s="252" t="s">
        <v>452</v>
      </c>
      <c r="C34" s="253">
        <f>C32/C28</f>
        <v>0.55882352941176472</v>
      </c>
      <c r="D34" s="254"/>
    </row>
  </sheetData>
  <mergeCells count="3">
    <mergeCell ref="F7:H7"/>
    <mergeCell ref="F8:H8"/>
    <mergeCell ref="F9:H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A2E3-0442-3A45-82B9-39379D1F1916}">
  <sheetPr codeName="Sheet7"/>
  <dimension ref="A1:B197"/>
  <sheetViews>
    <sheetView zoomScale="140" workbookViewId="0">
      <selection activeCell="N45" sqref="N45"/>
    </sheetView>
  </sheetViews>
  <sheetFormatPr baseColWidth="10" defaultRowHeight="16" x14ac:dyDescent="0.2"/>
  <cols>
    <col min="1" max="1" width="27.1640625" customWidth="1"/>
    <col min="2" max="2" width="31.1640625" bestFit="1" customWidth="1"/>
  </cols>
  <sheetData>
    <row r="1" spans="1:2" x14ac:dyDescent="0.2">
      <c r="A1" s="232" t="s">
        <v>139</v>
      </c>
      <c r="B1" s="233"/>
    </row>
    <row r="2" spans="1:2" x14ac:dyDescent="0.2">
      <c r="A2" s="160" t="s">
        <v>147</v>
      </c>
      <c r="B2" s="160" t="s">
        <v>140</v>
      </c>
    </row>
    <row r="3" spans="1:2" x14ac:dyDescent="0.2">
      <c r="A3" t="s">
        <v>141</v>
      </c>
      <c r="B3" s="163" t="s">
        <v>148</v>
      </c>
    </row>
    <row r="4" spans="1:2" x14ac:dyDescent="0.2">
      <c r="A4" t="s">
        <v>143</v>
      </c>
      <c r="B4" s="156" t="s">
        <v>142</v>
      </c>
    </row>
    <row r="5" spans="1:2" x14ac:dyDescent="0.2">
      <c r="A5" t="s">
        <v>145</v>
      </c>
      <c r="B5" s="156" t="s">
        <v>144</v>
      </c>
    </row>
    <row r="6" spans="1:2" x14ac:dyDescent="0.2">
      <c r="A6" s="156" t="s">
        <v>146</v>
      </c>
      <c r="B6" s="156" t="s">
        <v>149</v>
      </c>
    </row>
    <row r="7" spans="1:2" x14ac:dyDescent="0.2">
      <c r="A7" t="s">
        <v>150</v>
      </c>
      <c r="B7" s="156" t="s">
        <v>41</v>
      </c>
    </row>
    <row r="8" spans="1:2" x14ac:dyDescent="0.2">
      <c r="A8" t="s">
        <v>151</v>
      </c>
      <c r="B8" s="156" t="s">
        <v>152</v>
      </c>
    </row>
    <row r="9" spans="1:2" x14ac:dyDescent="0.2">
      <c r="A9" s="156" t="s">
        <v>153</v>
      </c>
      <c r="B9" s="156" t="s">
        <v>154</v>
      </c>
    </row>
    <row r="10" spans="1:2" x14ac:dyDescent="0.2">
      <c r="A10" s="156" t="s">
        <v>155</v>
      </c>
      <c r="B10" s="156" t="s">
        <v>156</v>
      </c>
    </row>
    <row r="11" spans="1:2" x14ac:dyDescent="0.2">
      <c r="A11" s="156" t="s">
        <v>157</v>
      </c>
      <c r="B11" s="156" t="s">
        <v>158</v>
      </c>
    </row>
    <row r="12" spans="1:2" x14ac:dyDescent="0.2">
      <c r="A12" t="s">
        <v>159</v>
      </c>
      <c r="B12" s="156" t="s">
        <v>160</v>
      </c>
    </row>
    <row r="13" spans="1:2" x14ac:dyDescent="0.2">
      <c r="A13" t="s">
        <v>66</v>
      </c>
      <c r="B13" s="156" t="s">
        <v>70</v>
      </c>
    </row>
    <row r="14" spans="1:2" x14ac:dyDescent="0.2">
      <c r="A14" t="s">
        <v>161</v>
      </c>
      <c r="B14" s="156" t="s">
        <v>191</v>
      </c>
    </row>
    <row r="15" spans="1:2" x14ac:dyDescent="0.2">
      <c r="A15" t="s">
        <v>67</v>
      </c>
      <c r="B15" s="156" t="s">
        <v>162</v>
      </c>
    </row>
    <row r="16" spans="1:2" x14ac:dyDescent="0.2">
      <c r="A16" t="s">
        <v>163</v>
      </c>
      <c r="B16" s="156" t="s">
        <v>192</v>
      </c>
    </row>
    <row r="17" spans="1:2" x14ac:dyDescent="0.2">
      <c r="A17" t="s">
        <v>68</v>
      </c>
      <c r="B17" s="156" t="s">
        <v>129</v>
      </c>
    </row>
    <row r="18" spans="1:2" x14ac:dyDescent="0.2">
      <c r="A18" t="s">
        <v>45</v>
      </c>
      <c r="B18" s="156" t="s">
        <v>164</v>
      </c>
    </row>
    <row r="19" spans="1:2" x14ac:dyDescent="0.2">
      <c r="A19" t="s">
        <v>165</v>
      </c>
      <c r="B19" s="156" t="s">
        <v>71</v>
      </c>
    </row>
    <row r="20" spans="1:2" x14ac:dyDescent="0.2">
      <c r="A20" t="s">
        <v>166</v>
      </c>
      <c r="B20" s="156" t="s">
        <v>119</v>
      </c>
    </row>
    <row r="21" spans="1:2" x14ac:dyDescent="0.2">
      <c r="A21" t="s">
        <v>167</v>
      </c>
      <c r="B21" s="156" t="s">
        <v>168</v>
      </c>
    </row>
    <row r="22" spans="1:2" x14ac:dyDescent="0.2">
      <c r="A22" t="s">
        <v>169</v>
      </c>
      <c r="B22" s="156" t="s">
        <v>170</v>
      </c>
    </row>
    <row r="23" spans="1:2" x14ac:dyDescent="0.2">
      <c r="A23" t="s">
        <v>171</v>
      </c>
      <c r="B23" s="156" t="s">
        <v>172</v>
      </c>
    </row>
    <row r="24" spans="1:2" x14ac:dyDescent="0.2">
      <c r="A24" t="s">
        <v>173</v>
      </c>
      <c r="B24" s="156" t="s">
        <v>174</v>
      </c>
    </row>
    <row r="25" spans="1:2" x14ac:dyDescent="0.2">
      <c r="A25" s="156" t="s">
        <v>175</v>
      </c>
      <c r="B25" s="156" t="s">
        <v>176</v>
      </c>
    </row>
    <row r="26" spans="1:2" x14ac:dyDescent="0.2">
      <c r="A26" s="156" t="s">
        <v>177</v>
      </c>
      <c r="B26" s="156" t="s">
        <v>178</v>
      </c>
    </row>
    <row r="27" spans="1:2" x14ac:dyDescent="0.2">
      <c r="A27" s="156" t="s">
        <v>179</v>
      </c>
      <c r="B27" s="156" t="s">
        <v>180</v>
      </c>
    </row>
    <row r="28" spans="1:2" x14ac:dyDescent="0.2">
      <c r="A28" s="156" t="s">
        <v>181</v>
      </c>
      <c r="B28" s="156" t="s">
        <v>182</v>
      </c>
    </row>
    <row r="29" spans="1:2" x14ac:dyDescent="0.2">
      <c r="A29" s="156" t="s">
        <v>183</v>
      </c>
      <c r="B29" s="156" t="s">
        <v>184</v>
      </c>
    </row>
    <row r="30" spans="1:2" x14ac:dyDescent="0.2">
      <c r="A30" s="156" t="s">
        <v>185</v>
      </c>
      <c r="B30" s="156" t="s">
        <v>186</v>
      </c>
    </row>
    <row r="31" spans="1:2" x14ac:dyDescent="0.2">
      <c r="A31" s="156" t="s">
        <v>187</v>
      </c>
      <c r="B31" s="156" t="s">
        <v>188</v>
      </c>
    </row>
    <row r="32" spans="1:2" x14ac:dyDescent="0.2">
      <c r="A32" s="156" t="s">
        <v>189</v>
      </c>
      <c r="B32" s="156" t="s">
        <v>190</v>
      </c>
    </row>
    <row r="33" spans="1:2" x14ac:dyDescent="0.2">
      <c r="A33" s="156" t="s">
        <v>193</v>
      </c>
      <c r="B33" s="156" t="s">
        <v>194</v>
      </c>
    </row>
    <row r="34" spans="1:2" x14ac:dyDescent="0.2">
      <c r="A34" s="156" t="s">
        <v>195</v>
      </c>
      <c r="B34" s="156" t="s">
        <v>196</v>
      </c>
    </row>
    <row r="35" spans="1:2" x14ac:dyDescent="0.2">
      <c r="A35" s="156" t="s">
        <v>197</v>
      </c>
      <c r="B35" s="156" t="s">
        <v>198</v>
      </c>
    </row>
    <row r="36" spans="1:2" x14ac:dyDescent="0.2">
      <c r="A36" s="156" t="s">
        <v>199</v>
      </c>
      <c r="B36" s="156" t="s">
        <v>200</v>
      </c>
    </row>
    <row r="37" spans="1:2" x14ac:dyDescent="0.2">
      <c r="A37" s="156" t="s">
        <v>201</v>
      </c>
      <c r="B37" s="156" t="s">
        <v>202</v>
      </c>
    </row>
    <row r="38" spans="1:2" x14ac:dyDescent="0.2">
      <c r="A38" s="156" t="s">
        <v>203</v>
      </c>
      <c r="B38" s="156" t="s">
        <v>204</v>
      </c>
    </row>
    <row r="39" spans="1:2" x14ac:dyDescent="0.2">
      <c r="A39" s="156" t="s">
        <v>205</v>
      </c>
      <c r="B39" s="156" t="s">
        <v>206</v>
      </c>
    </row>
    <row r="40" spans="1:2" x14ac:dyDescent="0.2">
      <c r="A40" s="156" t="s">
        <v>207</v>
      </c>
      <c r="B40" s="156" t="s">
        <v>208</v>
      </c>
    </row>
    <row r="41" spans="1:2" x14ac:dyDescent="0.2">
      <c r="A41" s="156" t="s">
        <v>209</v>
      </c>
      <c r="B41" s="156" t="s">
        <v>210</v>
      </c>
    </row>
    <row r="42" spans="1:2" x14ac:dyDescent="0.2">
      <c r="A42" s="156" t="s">
        <v>211</v>
      </c>
      <c r="B42" s="156" t="s">
        <v>212</v>
      </c>
    </row>
    <row r="43" spans="1:2" x14ac:dyDescent="0.2">
      <c r="A43" s="156" t="s">
        <v>213</v>
      </c>
      <c r="B43" s="156" t="s">
        <v>214</v>
      </c>
    </row>
    <row r="44" spans="1:2" x14ac:dyDescent="0.2">
      <c r="A44" s="156" t="s">
        <v>215</v>
      </c>
      <c r="B44" s="156" t="s">
        <v>216</v>
      </c>
    </row>
    <row r="45" spans="1:2" x14ac:dyDescent="0.2">
      <c r="A45" s="156" t="s">
        <v>217</v>
      </c>
      <c r="B45" s="156" t="s">
        <v>218</v>
      </c>
    </row>
    <row r="46" spans="1:2" x14ac:dyDescent="0.2">
      <c r="A46" s="156" t="s">
        <v>219</v>
      </c>
      <c r="B46" s="156" t="s">
        <v>220</v>
      </c>
    </row>
    <row r="47" spans="1:2" x14ac:dyDescent="0.2">
      <c r="A47" s="156" t="s">
        <v>221</v>
      </c>
      <c r="B47" s="156" t="s">
        <v>222</v>
      </c>
    </row>
    <row r="48" spans="1:2" x14ac:dyDescent="0.2">
      <c r="A48" s="156" t="s">
        <v>223</v>
      </c>
      <c r="B48" s="156" t="s">
        <v>224</v>
      </c>
    </row>
    <row r="49" spans="1:2" x14ac:dyDescent="0.2">
      <c r="A49" s="156" t="s">
        <v>225</v>
      </c>
      <c r="B49" s="156" t="s">
        <v>226</v>
      </c>
    </row>
    <row r="50" spans="1:2" x14ac:dyDescent="0.2">
      <c r="A50" s="156" t="s">
        <v>227</v>
      </c>
      <c r="B50" s="156" t="s">
        <v>228</v>
      </c>
    </row>
    <row r="51" spans="1:2" x14ac:dyDescent="0.2">
      <c r="A51" s="156" t="s">
        <v>229</v>
      </c>
      <c r="B51" s="156" t="s">
        <v>230</v>
      </c>
    </row>
    <row r="52" spans="1:2" x14ac:dyDescent="0.2">
      <c r="A52" s="156" t="s">
        <v>231</v>
      </c>
      <c r="B52" s="156" t="s">
        <v>232</v>
      </c>
    </row>
    <row r="53" spans="1:2" x14ac:dyDescent="0.2">
      <c r="A53" s="156" t="s">
        <v>233</v>
      </c>
      <c r="B53" s="156" t="s">
        <v>234</v>
      </c>
    </row>
    <row r="54" spans="1:2" x14ac:dyDescent="0.2">
      <c r="A54" s="156" t="s">
        <v>235</v>
      </c>
      <c r="B54" s="156" t="s">
        <v>236</v>
      </c>
    </row>
    <row r="55" spans="1:2" x14ac:dyDescent="0.2">
      <c r="A55" s="156" t="s">
        <v>237</v>
      </c>
      <c r="B55" s="156" t="s">
        <v>238</v>
      </c>
    </row>
    <row r="56" spans="1:2" x14ac:dyDescent="0.2">
      <c r="A56" s="156" t="s">
        <v>239</v>
      </c>
      <c r="B56" s="156" t="s">
        <v>240</v>
      </c>
    </row>
    <row r="57" spans="1:2" x14ac:dyDescent="0.2">
      <c r="A57" s="156" t="s">
        <v>241</v>
      </c>
      <c r="B57" s="156" t="s">
        <v>242</v>
      </c>
    </row>
    <row r="58" spans="1:2" x14ac:dyDescent="0.2">
      <c r="A58" s="161" t="s">
        <v>243</v>
      </c>
      <c r="B58" s="156" t="s">
        <v>244</v>
      </c>
    </row>
    <row r="59" spans="1:2" x14ac:dyDescent="0.2">
      <c r="A59" s="161" t="s">
        <v>245</v>
      </c>
      <c r="B59" s="156" t="s">
        <v>246</v>
      </c>
    </row>
    <row r="60" spans="1:2" x14ac:dyDescent="0.2">
      <c r="A60" s="161" t="s">
        <v>247</v>
      </c>
      <c r="B60" s="156" t="s">
        <v>248</v>
      </c>
    </row>
    <row r="61" spans="1:2" x14ac:dyDescent="0.2">
      <c r="A61" s="161" t="s">
        <v>249</v>
      </c>
      <c r="B61" s="156" t="s">
        <v>250</v>
      </c>
    </row>
    <row r="62" spans="1:2" x14ac:dyDescent="0.2">
      <c r="A62" s="161" t="s">
        <v>251</v>
      </c>
      <c r="B62" s="156" t="s">
        <v>252</v>
      </c>
    </row>
    <row r="63" spans="1:2" x14ac:dyDescent="0.2">
      <c r="A63" s="161" t="s">
        <v>253</v>
      </c>
      <c r="B63" s="156" t="s">
        <v>254</v>
      </c>
    </row>
    <row r="64" spans="1:2" x14ac:dyDescent="0.2">
      <c r="A64" s="161" t="s">
        <v>255</v>
      </c>
      <c r="B64" s="156" t="s">
        <v>256</v>
      </c>
    </row>
    <row r="65" spans="1:2" x14ac:dyDescent="0.2">
      <c r="A65" s="161" t="s">
        <v>257</v>
      </c>
      <c r="B65" s="156" t="s">
        <v>258</v>
      </c>
    </row>
    <row r="66" spans="1:2" x14ac:dyDescent="0.2">
      <c r="A66" s="161" t="s">
        <v>259</v>
      </c>
      <c r="B66" s="156" t="s">
        <v>260</v>
      </c>
    </row>
    <row r="67" spans="1:2" x14ac:dyDescent="0.2">
      <c r="A67" s="161" t="s">
        <v>261</v>
      </c>
      <c r="B67" s="156" t="s">
        <v>262</v>
      </c>
    </row>
    <row r="68" spans="1:2" x14ac:dyDescent="0.2">
      <c r="A68" s="161" t="s">
        <v>263</v>
      </c>
      <c r="B68" s="156" t="s">
        <v>265</v>
      </c>
    </row>
    <row r="69" spans="1:2" x14ac:dyDescent="0.2">
      <c r="A69" s="161" t="s">
        <v>264</v>
      </c>
      <c r="B69" s="156" t="s">
        <v>266</v>
      </c>
    </row>
    <row r="70" spans="1:2" x14ac:dyDescent="0.2">
      <c r="A70" s="161" t="s">
        <v>267</v>
      </c>
      <c r="B70" s="156" t="s">
        <v>268</v>
      </c>
    </row>
    <row r="71" spans="1:2" x14ac:dyDescent="0.2">
      <c r="A71" s="161" t="s">
        <v>269</v>
      </c>
      <c r="B71" s="156" t="s">
        <v>270</v>
      </c>
    </row>
    <row r="72" spans="1:2" x14ac:dyDescent="0.2">
      <c r="A72" s="161" t="s">
        <v>271</v>
      </c>
      <c r="B72" s="156" t="s">
        <v>272</v>
      </c>
    </row>
    <row r="73" spans="1:2" x14ac:dyDescent="0.2">
      <c r="A73" s="161" t="s">
        <v>273</v>
      </c>
      <c r="B73" s="156" t="s">
        <v>274</v>
      </c>
    </row>
    <row r="74" spans="1:2" x14ac:dyDescent="0.2">
      <c r="A74" s="161" t="s">
        <v>275</v>
      </c>
      <c r="B74" s="156" t="s">
        <v>276</v>
      </c>
    </row>
    <row r="75" spans="1:2" x14ac:dyDescent="0.2">
      <c r="A75" s="161" t="s">
        <v>277</v>
      </c>
      <c r="B75" s="156" t="s">
        <v>278</v>
      </c>
    </row>
    <row r="76" spans="1:2" x14ac:dyDescent="0.2">
      <c r="A76" s="161"/>
    </row>
    <row r="77" spans="1:2" x14ac:dyDescent="0.2">
      <c r="A77" s="161"/>
    </row>
    <row r="78" spans="1:2" x14ac:dyDescent="0.2">
      <c r="A78" s="161"/>
    </row>
    <row r="79" spans="1:2" x14ac:dyDescent="0.2">
      <c r="A79" s="161"/>
    </row>
    <row r="80" spans="1:2" x14ac:dyDescent="0.2">
      <c r="A80" s="161"/>
    </row>
    <row r="81" spans="1:1" x14ac:dyDescent="0.2">
      <c r="A81" s="161"/>
    </row>
    <row r="82" spans="1:1" x14ac:dyDescent="0.2">
      <c r="A82" s="161"/>
    </row>
    <row r="83" spans="1:1" x14ac:dyDescent="0.2">
      <c r="A83" s="161"/>
    </row>
    <row r="84" spans="1:1" x14ac:dyDescent="0.2">
      <c r="A84" s="161"/>
    </row>
    <row r="85" spans="1:1" x14ac:dyDescent="0.2">
      <c r="A85" s="161"/>
    </row>
    <row r="86" spans="1:1" x14ac:dyDescent="0.2">
      <c r="A86" s="161"/>
    </row>
    <row r="87" spans="1:1" x14ac:dyDescent="0.2">
      <c r="A87" s="161"/>
    </row>
    <row r="88" spans="1:1" x14ac:dyDescent="0.2">
      <c r="A88" s="161"/>
    </row>
    <row r="89" spans="1:1" x14ac:dyDescent="0.2">
      <c r="A89" s="161"/>
    </row>
    <row r="90" spans="1:1" x14ac:dyDescent="0.2">
      <c r="A90" s="161"/>
    </row>
    <row r="91" spans="1:1" x14ac:dyDescent="0.2">
      <c r="A91" s="161"/>
    </row>
    <row r="92" spans="1:1" x14ac:dyDescent="0.2">
      <c r="A92" s="161"/>
    </row>
    <row r="93" spans="1:1" x14ac:dyDescent="0.2">
      <c r="A93" s="161"/>
    </row>
    <row r="94" spans="1:1" x14ac:dyDescent="0.2">
      <c r="A94" s="161"/>
    </row>
    <row r="95" spans="1:1" x14ac:dyDescent="0.2">
      <c r="A95" s="161"/>
    </row>
    <row r="96" spans="1:1" x14ac:dyDescent="0.2">
      <c r="A96" s="161"/>
    </row>
    <row r="97" spans="1:1" x14ac:dyDescent="0.2">
      <c r="A97" s="161"/>
    </row>
    <row r="98" spans="1:1" x14ac:dyDescent="0.2">
      <c r="A98" s="161"/>
    </row>
    <row r="99" spans="1:1" x14ac:dyDescent="0.2">
      <c r="A99" s="161"/>
    </row>
    <row r="100" spans="1:1" x14ac:dyDescent="0.2">
      <c r="A100" s="161"/>
    </row>
    <row r="101" spans="1:1" x14ac:dyDescent="0.2">
      <c r="A101" s="161"/>
    </row>
    <row r="102" spans="1:1" x14ac:dyDescent="0.2">
      <c r="A102" s="161"/>
    </row>
    <row r="103" spans="1:1" x14ac:dyDescent="0.2">
      <c r="A103" s="161"/>
    </row>
    <row r="104" spans="1:1" x14ac:dyDescent="0.2">
      <c r="A104" s="161"/>
    </row>
    <row r="105" spans="1:1" x14ac:dyDescent="0.2">
      <c r="A105" s="161"/>
    </row>
    <row r="106" spans="1:1" x14ac:dyDescent="0.2">
      <c r="A106" s="161"/>
    </row>
    <row r="107" spans="1:1" x14ac:dyDescent="0.2">
      <c r="A107" s="161"/>
    </row>
    <row r="108" spans="1:1" x14ac:dyDescent="0.2">
      <c r="A108" s="161"/>
    </row>
    <row r="109" spans="1:1" x14ac:dyDescent="0.2">
      <c r="A109" s="161"/>
    </row>
    <row r="110" spans="1:1" x14ac:dyDescent="0.2">
      <c r="A110" s="161"/>
    </row>
    <row r="111" spans="1:1" x14ac:dyDescent="0.2">
      <c r="A111" s="161"/>
    </row>
    <row r="112" spans="1:1" x14ac:dyDescent="0.2">
      <c r="A112" s="161"/>
    </row>
    <row r="113" spans="1:1" x14ac:dyDescent="0.2">
      <c r="A113" s="161"/>
    </row>
    <row r="114" spans="1:1" x14ac:dyDescent="0.2">
      <c r="A114" s="161"/>
    </row>
    <row r="115" spans="1:1" x14ac:dyDescent="0.2">
      <c r="A115" s="161"/>
    </row>
    <row r="116" spans="1:1" x14ac:dyDescent="0.2">
      <c r="A116" s="161"/>
    </row>
    <row r="117" spans="1:1" x14ac:dyDescent="0.2">
      <c r="A117" s="161"/>
    </row>
    <row r="118" spans="1:1" x14ac:dyDescent="0.2">
      <c r="A118" s="161"/>
    </row>
    <row r="119" spans="1:1" x14ac:dyDescent="0.2">
      <c r="A119" s="161"/>
    </row>
    <row r="120" spans="1:1" x14ac:dyDescent="0.2">
      <c r="A120" s="161"/>
    </row>
    <row r="121" spans="1:1" x14ac:dyDescent="0.2">
      <c r="A121" s="161"/>
    </row>
    <row r="122" spans="1:1" x14ac:dyDescent="0.2">
      <c r="A122" s="161"/>
    </row>
    <row r="123" spans="1:1" x14ac:dyDescent="0.2">
      <c r="A123" s="161"/>
    </row>
    <row r="124" spans="1:1" x14ac:dyDescent="0.2">
      <c r="A124" s="161"/>
    </row>
    <row r="125" spans="1:1" x14ac:dyDescent="0.2">
      <c r="A125" s="161"/>
    </row>
    <row r="126" spans="1:1" x14ac:dyDescent="0.2">
      <c r="A126" s="161"/>
    </row>
    <row r="127" spans="1:1" x14ac:dyDescent="0.2">
      <c r="A127" s="161"/>
    </row>
    <row r="128" spans="1:1" x14ac:dyDescent="0.2">
      <c r="A128" s="161"/>
    </row>
    <row r="129" spans="1:1" x14ac:dyDescent="0.2">
      <c r="A129" s="161"/>
    </row>
    <row r="130" spans="1:1" x14ac:dyDescent="0.2">
      <c r="A130" s="161"/>
    </row>
    <row r="131" spans="1:1" x14ac:dyDescent="0.2">
      <c r="A131" s="161"/>
    </row>
    <row r="132" spans="1:1" x14ac:dyDescent="0.2">
      <c r="A132" s="161"/>
    </row>
    <row r="133" spans="1:1" x14ac:dyDescent="0.2">
      <c r="A133" s="161"/>
    </row>
    <row r="134" spans="1:1" x14ac:dyDescent="0.2">
      <c r="A134" s="161"/>
    </row>
    <row r="135" spans="1:1" x14ac:dyDescent="0.2">
      <c r="A135" s="161"/>
    </row>
    <row r="136" spans="1:1" x14ac:dyDescent="0.2">
      <c r="A136" s="161"/>
    </row>
    <row r="137" spans="1:1" x14ac:dyDescent="0.2">
      <c r="A137" s="161"/>
    </row>
    <row r="138" spans="1:1" x14ac:dyDescent="0.2">
      <c r="A138" s="161"/>
    </row>
    <row r="139" spans="1:1" x14ac:dyDescent="0.2">
      <c r="A139" s="161"/>
    </row>
    <row r="140" spans="1:1" x14ac:dyDescent="0.2">
      <c r="A140" s="161"/>
    </row>
    <row r="141" spans="1:1" x14ac:dyDescent="0.2">
      <c r="A141" s="161"/>
    </row>
    <row r="142" spans="1:1" x14ac:dyDescent="0.2">
      <c r="A142" s="161"/>
    </row>
    <row r="143" spans="1:1" x14ac:dyDescent="0.2">
      <c r="A143" s="161"/>
    </row>
    <row r="144" spans="1:1" x14ac:dyDescent="0.2">
      <c r="A144" s="161"/>
    </row>
    <row r="145" spans="1:1" x14ac:dyDescent="0.2">
      <c r="A145" s="161"/>
    </row>
    <row r="146" spans="1:1" x14ac:dyDescent="0.2">
      <c r="A146" s="161"/>
    </row>
    <row r="147" spans="1:1" x14ac:dyDescent="0.2">
      <c r="A147" s="161"/>
    </row>
    <row r="148" spans="1:1" x14ac:dyDescent="0.2">
      <c r="A148" s="161"/>
    </row>
    <row r="149" spans="1:1" x14ac:dyDescent="0.2">
      <c r="A149" s="161"/>
    </row>
    <row r="150" spans="1:1" x14ac:dyDescent="0.2">
      <c r="A150" s="161"/>
    </row>
    <row r="151" spans="1:1" x14ac:dyDescent="0.2">
      <c r="A151" s="161"/>
    </row>
    <row r="152" spans="1:1" x14ac:dyDescent="0.2">
      <c r="A152" s="161"/>
    </row>
    <row r="153" spans="1:1" x14ac:dyDescent="0.2">
      <c r="A153" s="161"/>
    </row>
    <row r="154" spans="1:1" x14ac:dyDescent="0.2">
      <c r="A154" s="161"/>
    </row>
    <row r="155" spans="1:1" x14ac:dyDescent="0.2">
      <c r="A155" s="161"/>
    </row>
    <row r="156" spans="1:1" x14ac:dyDescent="0.2">
      <c r="A156" s="161"/>
    </row>
    <row r="157" spans="1:1" x14ac:dyDescent="0.2">
      <c r="A157" s="161"/>
    </row>
    <row r="158" spans="1:1" x14ac:dyDescent="0.2">
      <c r="A158" s="161"/>
    </row>
    <row r="159" spans="1:1" x14ac:dyDescent="0.2">
      <c r="A159" s="161"/>
    </row>
    <row r="160" spans="1:1" x14ac:dyDescent="0.2">
      <c r="A160" s="161"/>
    </row>
    <row r="161" spans="1:1" x14ac:dyDescent="0.2">
      <c r="A161" s="161"/>
    </row>
    <row r="162" spans="1:1" x14ac:dyDescent="0.2">
      <c r="A162" s="161"/>
    </row>
    <row r="163" spans="1:1" x14ac:dyDescent="0.2">
      <c r="A163" s="161"/>
    </row>
    <row r="164" spans="1:1" x14ac:dyDescent="0.2">
      <c r="A164" s="161"/>
    </row>
    <row r="165" spans="1:1" x14ac:dyDescent="0.2">
      <c r="A165" s="161"/>
    </row>
    <row r="166" spans="1:1" x14ac:dyDescent="0.2">
      <c r="A166" s="161"/>
    </row>
    <row r="167" spans="1:1" x14ac:dyDescent="0.2">
      <c r="A167" s="161"/>
    </row>
    <row r="168" spans="1:1" x14ac:dyDescent="0.2">
      <c r="A168" s="161"/>
    </row>
    <row r="169" spans="1:1" x14ac:dyDescent="0.2">
      <c r="A169" s="161"/>
    </row>
    <row r="170" spans="1:1" x14ac:dyDescent="0.2">
      <c r="A170" s="161"/>
    </row>
    <row r="171" spans="1:1" x14ac:dyDescent="0.2">
      <c r="A171" s="161"/>
    </row>
    <row r="172" spans="1:1" x14ac:dyDescent="0.2">
      <c r="A172" s="161"/>
    </row>
    <row r="173" spans="1:1" x14ac:dyDescent="0.2">
      <c r="A173" s="161"/>
    </row>
    <row r="174" spans="1:1" x14ac:dyDescent="0.2">
      <c r="A174" s="161"/>
    </row>
    <row r="175" spans="1:1" x14ac:dyDescent="0.2">
      <c r="A175" s="161"/>
    </row>
    <row r="176" spans="1:1" x14ac:dyDescent="0.2">
      <c r="A176" s="161"/>
    </row>
    <row r="177" spans="1:1" x14ac:dyDescent="0.2">
      <c r="A177" s="161"/>
    </row>
    <row r="178" spans="1:1" x14ac:dyDescent="0.2">
      <c r="A178" s="161"/>
    </row>
    <row r="179" spans="1:1" x14ac:dyDescent="0.2">
      <c r="A179" s="161"/>
    </row>
    <row r="180" spans="1:1" x14ac:dyDescent="0.2">
      <c r="A180" s="161"/>
    </row>
    <row r="181" spans="1:1" x14ac:dyDescent="0.2">
      <c r="A181" s="161"/>
    </row>
    <row r="182" spans="1:1" x14ac:dyDescent="0.2">
      <c r="A182" s="161"/>
    </row>
    <row r="183" spans="1:1" x14ac:dyDescent="0.2">
      <c r="A183" s="161"/>
    </row>
    <row r="184" spans="1:1" x14ac:dyDescent="0.2">
      <c r="A184" s="161"/>
    </row>
    <row r="185" spans="1:1" x14ac:dyDescent="0.2">
      <c r="A185" s="161"/>
    </row>
    <row r="186" spans="1:1" x14ac:dyDescent="0.2">
      <c r="A186" s="161"/>
    </row>
    <row r="187" spans="1:1" x14ac:dyDescent="0.2">
      <c r="A187" s="161"/>
    </row>
    <row r="188" spans="1:1" x14ac:dyDescent="0.2">
      <c r="A188" s="161"/>
    </row>
    <row r="189" spans="1:1" x14ac:dyDescent="0.2">
      <c r="A189" s="161"/>
    </row>
    <row r="190" spans="1:1" x14ac:dyDescent="0.2">
      <c r="A190" s="161"/>
    </row>
    <row r="191" spans="1:1" x14ac:dyDescent="0.2">
      <c r="A191" s="161"/>
    </row>
    <row r="192" spans="1:1" x14ac:dyDescent="0.2">
      <c r="A192" s="161"/>
    </row>
    <row r="193" spans="1:1" x14ac:dyDescent="0.2">
      <c r="A193" s="161"/>
    </row>
    <row r="194" spans="1:1" x14ac:dyDescent="0.2">
      <c r="A194" s="161"/>
    </row>
    <row r="195" spans="1:1" x14ac:dyDescent="0.2">
      <c r="A195" s="161"/>
    </row>
    <row r="196" spans="1:1" x14ac:dyDescent="0.2">
      <c r="A196" s="161"/>
    </row>
    <row r="197" spans="1:1" ht="17" thickBot="1" x14ac:dyDescent="0.25">
      <c r="A197" s="16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Journal Entry</vt:lpstr>
      <vt:lpstr>Accounting Equation</vt:lpstr>
      <vt:lpstr>Sherry Financial Statments </vt:lpstr>
      <vt:lpstr>2-2A</vt:lpstr>
      <vt:lpstr>3-1A</vt:lpstr>
      <vt:lpstr>3-3A</vt:lpstr>
      <vt:lpstr>6-A</vt:lpstr>
      <vt:lpstr>Orðalisti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Cruz</dc:creator>
  <cp:lastModifiedBy>Donna Cruz</cp:lastModifiedBy>
  <dcterms:created xsi:type="dcterms:W3CDTF">2024-10-06T15:26:41Z</dcterms:created>
  <dcterms:modified xsi:type="dcterms:W3CDTF">2024-10-08T16:19:11Z</dcterms:modified>
</cp:coreProperties>
</file>