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ma\OneDrive - purdue.edu\Desktop\Purdue Classes Spring 2025\AGEC 609\"/>
    </mc:Choice>
  </mc:AlternateContent>
  <xr:revisionPtr revIDLastSave="0" documentId="13_ncr:1_{14A815E3-1576-4516-943B-90F9D163B21F}" xr6:coauthVersionLast="47" xr6:coauthVersionMax="47" xr10:uidLastSave="{00000000-0000-0000-0000-000000000000}"/>
  <bookViews>
    <workbookView xWindow="2190" yWindow="380" windowWidth="9720" windowHeight="9790" xr2:uid="{C1568AE8-51A2-480D-A10E-9E00417109AF}"/>
  </bookViews>
  <sheets>
    <sheet name="Sheet1" sheetId="1" r:id="rId1"/>
    <sheet name="Sheet2" sheetId="2" r:id="rId2"/>
  </sheets>
  <definedNames>
    <definedName name="ben">Sheet1!$D$4</definedName>
    <definedName name="int">Sheet1!$D$2</definedName>
    <definedName name="repay">Sheet1!$D$3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1" i="1"/>
  <c r="H11" i="1" s="1"/>
  <c r="H19" i="1" s="1"/>
  <c r="H10" i="1"/>
  <c r="E13" i="1"/>
  <c r="D10" i="1"/>
  <c r="F13" i="1"/>
  <c r="C13" i="1" s="1"/>
  <c r="C14" i="1" s="1"/>
  <c r="C15" i="1" s="1"/>
  <c r="C16" i="1" s="1"/>
  <c r="C17" i="1" s="1"/>
  <c r="C18" i="1" s="1"/>
  <c r="G13" i="1"/>
  <c r="C12" i="1"/>
  <c r="C11" i="1"/>
  <c r="C10" i="1"/>
  <c r="D14" i="1"/>
  <c r="I3" i="2"/>
  <c r="I2" i="2"/>
  <c r="H2" i="2"/>
  <c r="F3" i="2"/>
  <c r="F2" i="2"/>
  <c r="G3" i="2"/>
  <c r="G2" i="2"/>
  <c r="E2" i="2"/>
  <c r="E3" i="2"/>
  <c r="D3" i="2"/>
  <c r="D2" i="2"/>
  <c r="H12" i="1"/>
  <c r="G14" i="1"/>
  <c r="G15" i="1"/>
  <c r="H15" i="1" s="1"/>
  <c r="G16" i="1"/>
  <c r="H16" i="1" s="1"/>
  <c r="G17" i="1"/>
  <c r="H17" i="1" s="1"/>
  <c r="G18" i="1"/>
  <c r="H18" i="1" s="1"/>
  <c r="F14" i="1"/>
  <c r="F15" i="1"/>
  <c r="F16" i="1"/>
  <c r="F17" i="1"/>
  <c r="F18" i="1"/>
  <c r="E14" i="1"/>
  <c r="E15" i="1"/>
  <c r="E16" i="1"/>
  <c r="E17" i="1"/>
  <c r="E18" i="1"/>
  <c r="E11" i="1"/>
  <c r="E12" i="1"/>
  <c r="D15" i="1"/>
  <c r="D16" i="1"/>
  <c r="D17" i="1"/>
  <c r="D18" i="1"/>
  <c r="D13" i="1"/>
  <c r="D12" i="1"/>
  <c r="H21" i="1" l="1"/>
  <c r="H14" i="1"/>
  <c r="H3" i="2"/>
  <c r="H13" i="1"/>
  <c r="H20" i="1"/>
</calcChain>
</file>

<file path=xl/sharedStrings.xml><?xml version="1.0" encoding="utf-8"?>
<sst xmlns="http://schemas.openxmlformats.org/spreadsheetml/2006/main" count="24" uniqueCount="22">
  <si>
    <t>Parameters</t>
  </si>
  <si>
    <t>Interest rate</t>
  </si>
  <si>
    <t>Repayment period in years</t>
  </si>
  <si>
    <t>Annual benefits</t>
  </si>
  <si>
    <t>Year</t>
  </si>
  <si>
    <t>Loan</t>
  </si>
  <si>
    <t>Principal Balance</t>
  </si>
  <si>
    <t>Total pd</t>
  </si>
  <si>
    <t>Interest pd</t>
  </si>
  <si>
    <t>Principal pd</t>
  </si>
  <si>
    <t>Benefits</t>
  </si>
  <si>
    <t>Net Benefits</t>
  </si>
  <si>
    <t xml:space="preserve">NPV </t>
  </si>
  <si>
    <t>IRR</t>
  </si>
  <si>
    <t>B/C</t>
  </si>
  <si>
    <t>Cash Flow (A)</t>
  </si>
  <si>
    <t>Cash Flow (B)</t>
  </si>
  <si>
    <t>NPV</t>
  </si>
  <si>
    <t>PV Bens</t>
  </si>
  <si>
    <t>PV Costs</t>
  </si>
  <si>
    <t>BCR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</si>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</sst>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9" fontId="0" fillId="0" borderId="0" xfId="1" applyFont="1"/>
    <xf numFmtId="164" fontId="0" fillId="0" borderId="0" xfId="0" applyNumberFormat="1"/>
    <xf numFmtId="8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5080-7A69-494D-A00A-26FF31B9C0FA}">
  <dimension ref="A1:H21"/>
  <sheetViews>
    <sheetView tabSelected="1" zoomScale="110" workbookViewId="0">
      <selection activeCell="C19" sqref="C19"/>
    </sheetView>
  </sheetViews>
  <sheetFormatPr defaultRowHeight="14.5" x14ac:dyDescent="0.35"/>
  <cols>
    <col min="3" max="3" width="15" customWidth="1"/>
    <col min="4" max="4" width="9.54296875" bestFit="1" customWidth="1"/>
    <col min="6" max="8" width="9.54296875" bestFit="1" customWidth="1"/>
  </cols>
  <sheetData>
    <row r="1" spans="1:8" s="1" customFormat="1" x14ac:dyDescent="0.35">
      <c r="A1" s="1" t="s">
        <v>0</v>
      </c>
    </row>
    <row r="2" spans="1:8" x14ac:dyDescent="0.35">
      <c r="A2" t="s">
        <v>1</v>
      </c>
      <c r="D2" s="2">
        <v>0.1</v>
      </c>
    </row>
    <row r="3" spans="1:8" x14ac:dyDescent="0.35">
      <c r="A3" t="s">
        <v>2</v>
      </c>
      <c r="D3">
        <v>6</v>
      </c>
    </row>
    <row r="4" spans="1:8" x14ac:dyDescent="0.35">
      <c r="A4" t="s">
        <v>3</v>
      </c>
      <c r="D4" s="3">
        <v>2508.0014157014161</v>
      </c>
    </row>
    <row r="9" spans="1:8" s="1" customFormat="1" x14ac:dyDescent="0.35">
      <c r="A9" s="1" t="s">
        <v>4</v>
      </c>
      <c r="B9" s="1" t="s">
        <v>5</v>
      </c>
      <c r="C9" s="1" t="s">
        <v>6</v>
      </c>
      <c r="D9" s="1" t="s">
        <v>7</v>
      </c>
      <c r="E9" s="1" t="s">
        <v>8</v>
      </c>
      <c r="F9" s="1" t="s">
        <v>9</v>
      </c>
      <c r="G9" s="1" t="s">
        <v>10</v>
      </c>
      <c r="H9" s="1" t="s">
        <v>11</v>
      </c>
    </row>
    <row r="10" spans="1:8" x14ac:dyDescent="0.35">
      <c r="A10">
        <v>1</v>
      </c>
      <c r="B10">
        <v>3000</v>
      </c>
      <c r="C10">
        <f>B10</f>
        <v>3000</v>
      </c>
      <c r="D10">
        <f>int*C10</f>
        <v>300</v>
      </c>
      <c r="E10">
        <f>int*C10</f>
        <v>300</v>
      </c>
      <c r="G10">
        <v>0</v>
      </c>
      <c r="H10">
        <f>G10-D10</f>
        <v>-300</v>
      </c>
    </row>
    <row r="11" spans="1:8" x14ac:dyDescent="0.35">
      <c r="A11">
        <v>2</v>
      </c>
      <c r="B11">
        <v>3000</v>
      </c>
      <c r="C11">
        <f>B10+C10</f>
        <v>6000</v>
      </c>
      <c r="D11">
        <f>int*C11</f>
        <v>600</v>
      </c>
      <c r="E11">
        <f>int*C11</f>
        <v>600</v>
      </c>
      <c r="G11">
        <v>0</v>
      </c>
      <c r="H11">
        <f t="shared" ref="H11:H18" si="0">G11-D11</f>
        <v>-600</v>
      </c>
    </row>
    <row r="12" spans="1:8" x14ac:dyDescent="0.35">
      <c r="A12">
        <v>3</v>
      </c>
      <c r="B12">
        <v>3000</v>
      </c>
      <c r="C12">
        <f>B11+C11</f>
        <v>9000</v>
      </c>
      <c r="D12">
        <f>int*C12</f>
        <v>900</v>
      </c>
      <c r="E12">
        <f>int*C12</f>
        <v>900</v>
      </c>
      <c r="G12">
        <v>0</v>
      </c>
      <c r="H12">
        <f t="shared" si="0"/>
        <v>-900</v>
      </c>
    </row>
    <row r="13" spans="1:8" x14ac:dyDescent="0.35">
      <c r="A13">
        <v>4</v>
      </c>
      <c r="C13" s="4">
        <f>C12-F13</f>
        <v>7833.5335767359938</v>
      </c>
      <c r="D13" s="4">
        <f t="shared" ref="D13:D18" si="1">-PMT(int,repay,$C$12)</f>
        <v>2066.4664232640066</v>
      </c>
      <c r="E13" s="4">
        <f>-IPMT(int,$A10, repay,$C$12)</f>
        <v>900</v>
      </c>
      <c r="F13" s="4">
        <f>-PPMT(int,$A10, repay,$C$12)</f>
        <v>1166.4664232640066</v>
      </c>
      <c r="G13" s="4">
        <f>ben</f>
        <v>2508.0014157014161</v>
      </c>
      <c r="H13">
        <f t="shared" si="0"/>
        <v>441.53499243740953</v>
      </c>
    </row>
    <row r="14" spans="1:8" x14ac:dyDescent="0.35">
      <c r="A14">
        <v>5</v>
      </c>
      <c r="C14" s="4">
        <f t="shared" ref="C14:C18" si="2">C13-F14</f>
        <v>6550.4205111455867</v>
      </c>
      <c r="D14" s="4">
        <f>-PMT(int,repay,$C$12)</f>
        <v>2066.4664232640066</v>
      </c>
      <c r="E14" s="4">
        <f t="shared" ref="E13:E18" si="3">-IPMT(int,$A11, repay,$C$12)</f>
        <v>783.35335767359948</v>
      </c>
      <c r="F14" s="4">
        <f t="shared" ref="F13:F18" si="4">-PPMT(int,$A11, repay,$C$12)</f>
        <v>1283.1130655904071</v>
      </c>
      <c r="G14" s="4">
        <f t="shared" ref="G13:G18" si="5">ben</f>
        <v>2508.0014157014161</v>
      </c>
      <c r="H14">
        <f t="shared" si="0"/>
        <v>441.53499243740953</v>
      </c>
    </row>
    <row r="15" spans="1:8" x14ac:dyDescent="0.35">
      <c r="A15">
        <v>6</v>
      </c>
      <c r="C15" s="4">
        <f t="shared" si="2"/>
        <v>5138.9961389961391</v>
      </c>
      <c r="D15" s="4">
        <f t="shared" si="1"/>
        <v>2066.4664232640066</v>
      </c>
      <c r="E15" s="4">
        <f t="shared" si="3"/>
        <v>655.04205111455883</v>
      </c>
      <c r="F15" s="4">
        <f t="shared" si="4"/>
        <v>1411.4243721494479</v>
      </c>
      <c r="G15" s="4">
        <f t="shared" si="5"/>
        <v>2508.0014157014161</v>
      </c>
      <c r="H15">
        <f t="shared" si="0"/>
        <v>441.53499243740953</v>
      </c>
    </row>
    <row r="16" spans="1:8" x14ac:dyDescent="0.35">
      <c r="A16">
        <v>7</v>
      </c>
      <c r="C16" s="4">
        <f t="shared" si="2"/>
        <v>3586.4293296317464</v>
      </c>
      <c r="D16" s="4">
        <f t="shared" si="1"/>
        <v>2066.4664232640066</v>
      </c>
      <c r="E16" s="4">
        <f t="shared" si="3"/>
        <v>513.89961389961388</v>
      </c>
      <c r="F16" s="4">
        <f t="shared" si="4"/>
        <v>1552.5668093643926</v>
      </c>
      <c r="G16" s="4">
        <f t="shared" si="5"/>
        <v>2508.0014157014161</v>
      </c>
      <c r="H16">
        <f t="shared" si="0"/>
        <v>441.53499243740953</v>
      </c>
    </row>
    <row r="17" spans="1:8" x14ac:dyDescent="0.35">
      <c r="A17">
        <v>8</v>
      </c>
      <c r="C17" s="4">
        <f t="shared" si="2"/>
        <v>1878.6058393309143</v>
      </c>
      <c r="D17" s="4">
        <f t="shared" si="1"/>
        <v>2066.4664232640066</v>
      </c>
      <c r="E17" s="4">
        <f t="shared" si="3"/>
        <v>358.64293296317464</v>
      </c>
      <c r="F17" s="4">
        <f t="shared" si="4"/>
        <v>1707.8234903008322</v>
      </c>
      <c r="G17" s="4">
        <f t="shared" si="5"/>
        <v>2508.0014157014161</v>
      </c>
      <c r="H17">
        <f t="shared" si="0"/>
        <v>441.53499243740953</v>
      </c>
    </row>
    <row r="18" spans="1:8" x14ac:dyDescent="0.35">
      <c r="A18">
        <v>9</v>
      </c>
      <c r="C18" s="4">
        <f t="shared" si="2"/>
        <v>0</v>
      </c>
      <c r="D18" s="4">
        <f t="shared" si="1"/>
        <v>2066.4664232640066</v>
      </c>
      <c r="E18" s="4">
        <f t="shared" si="3"/>
        <v>187.86058393309148</v>
      </c>
      <c r="F18" s="4">
        <f t="shared" si="4"/>
        <v>1878.6058393309152</v>
      </c>
      <c r="G18" s="4">
        <f t="shared" si="5"/>
        <v>2508.0014157014161</v>
      </c>
      <c r="H18">
        <f t="shared" si="0"/>
        <v>441.53499243740953</v>
      </c>
    </row>
    <row r="19" spans="1:8" x14ac:dyDescent="0.35">
      <c r="D19" s="4"/>
      <c r="G19" s="1" t="s">
        <v>12</v>
      </c>
      <c r="H19" s="4">
        <f>NPV(int,H10:H18)</f>
        <v>0</v>
      </c>
    </row>
    <row r="20" spans="1:8" x14ac:dyDescent="0.35">
      <c r="G20" s="1" t="s">
        <v>13</v>
      </c>
      <c r="H20" s="5">
        <f>IRR(H10:H18)</f>
        <v>0.10000000000000009</v>
      </c>
    </row>
    <row r="21" spans="1:8" x14ac:dyDescent="0.35">
      <c r="G21" s="1" t="s">
        <v>14</v>
      </c>
      <c r="H21">
        <f>NPV(int,G10:G18)/NPV(int,D10:D18)</f>
        <v>1.0000000000000002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D53B-8843-4E69-B290-402B8D71E309}">
  <dimension ref="A1:I5"/>
  <sheetViews>
    <sheetView workbookViewId="0">
      <selection activeCell="H1" sqref="H1"/>
    </sheetView>
  </sheetViews>
  <sheetFormatPr defaultRowHeight="14.5" x14ac:dyDescent="0.35"/>
  <cols>
    <col min="6" max="6" width="9.54296875" bestFit="1" customWidth="1"/>
  </cols>
  <sheetData>
    <row r="1" spans="1:9" ht="29" x14ac:dyDescent="0.35">
      <c r="A1" s="6" t="s">
        <v>4</v>
      </c>
      <c r="B1" s="6" t="s">
        <v>15</v>
      </c>
      <c r="C1" s="6" t="s">
        <v>16</v>
      </c>
      <c r="D1" s="6" t="s">
        <v>17</v>
      </c>
      <c r="E1" s="6" t="s">
        <v>13</v>
      </c>
      <c r="F1" s="6" t="s">
        <v>18</v>
      </c>
      <c r="G1" s="6" t="s">
        <v>19</v>
      </c>
      <c r="H1" s="6" t="s">
        <v>20</v>
      </c>
      <c r="I1" s="6" t="s">
        <v>21</v>
      </c>
    </row>
    <row r="2" spans="1:9" x14ac:dyDescent="0.35">
      <c r="A2" s="7">
        <v>0</v>
      </c>
      <c r="B2" s="7">
        <v>-1000</v>
      </c>
      <c r="C2" s="7">
        <v>-500</v>
      </c>
      <c r="D2" s="4">
        <f>NPV(0.1, B3:B5) + B2</f>
        <v>181.25469571750546</v>
      </c>
      <c r="E2" s="5">
        <f>IRR(B2:B5)</f>
        <v>0.20036952799551</v>
      </c>
      <c r="F2" s="4">
        <f>ABS(NPV(0.1, B3:B5))</f>
        <v>1181.2546957175055</v>
      </c>
      <c r="G2" s="4">
        <f>ABS(NPV(0.1,B2))</f>
        <v>909.09090909090901</v>
      </c>
      <c r="H2">
        <f>F2/G2</f>
        <v>1.299380165289256</v>
      </c>
      <c r="I2" s="4">
        <f>(D2*0.1)/(1-(1+0.1)^-3)</f>
        <v>72.885196374622225</v>
      </c>
    </row>
    <row r="3" spans="1:9" x14ac:dyDescent="0.35">
      <c r="A3" s="7">
        <v>1</v>
      </c>
      <c r="B3" s="7">
        <v>475</v>
      </c>
      <c r="C3" s="7">
        <v>256</v>
      </c>
      <c r="D3" s="4">
        <f>NPV(0.1, C3:C5) + C2</f>
        <v>136.63410969196093</v>
      </c>
      <c r="E3" s="5">
        <f>IRR(C2:C5)</f>
        <v>0.2496112971264135</v>
      </c>
      <c r="F3" s="4">
        <f>ABS(NPV(0.1, C3:C5))</f>
        <v>636.63410969196093</v>
      </c>
      <c r="G3" s="4">
        <f>ABS(NPV(0.1,C2))</f>
        <v>454.5454545454545</v>
      </c>
      <c r="H3">
        <f>F3/G3</f>
        <v>1.4005950413223143</v>
      </c>
      <c r="I3" s="4">
        <f>(D3*0.1)/(1-(1+0.1)^-3)</f>
        <v>54.942598187311127</v>
      </c>
    </row>
    <row r="4" spans="1:9" x14ac:dyDescent="0.35">
      <c r="A4" s="7">
        <v>2</v>
      </c>
      <c r="B4" s="7">
        <v>475</v>
      </c>
      <c r="C4" s="7">
        <v>256</v>
      </c>
    </row>
    <row r="5" spans="1:9" x14ac:dyDescent="0.35">
      <c r="A5" s="7">
        <v>3</v>
      </c>
      <c r="B5" s="7">
        <v>475</v>
      </c>
      <c r="C5" s="7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ben</vt:lpstr>
      <vt:lpstr>int</vt:lpstr>
      <vt:lpstr>repay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Sophia Donnelly</dc:creator>
  <cp:lastModifiedBy>Emma Sophia Donnelly</cp:lastModifiedBy>
  <dcterms:created xsi:type="dcterms:W3CDTF">2025-01-23T13:28:01Z</dcterms:created>
  <dcterms:modified xsi:type="dcterms:W3CDTF">2025-01-26T20:06:51Z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2025-01-23T13:36:48Z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db30a74b-d6fb-4475-9a9c-cf606ce08192</vt:lpwstr>
  </property>
  <property fmtid="{D5CDD505-2E9C-101B-9397-08002B2CF9AE}" pid="8" name="MSIP_Label_4044bd30-2ed7-4c9d-9d12-46200872a97b_ContentBits">
    <vt:lpwstr>0</vt:lpwstr>
  </property>
</Properties>
</file>