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donnel26\Downloads\"/>
    </mc:Choice>
  </mc:AlternateContent>
  <xr:revisionPtr revIDLastSave="0" documentId="13_ncr:1_{A2F0CEEA-922E-4468-ABD7-7E3F286C7C07}" xr6:coauthVersionLast="47" xr6:coauthVersionMax="47" xr10:uidLastSave="{00000000-0000-0000-0000-000000000000}"/>
  <bookViews>
    <workbookView xWindow="28680" yWindow="-120" windowWidth="29040" windowHeight="15720" activeTab="1" xr2:uid="{42888BC1-BBA9-4B30-AD28-56F72D534F9D}"/>
  </bookViews>
  <sheets>
    <sheet name="Data" sheetId="7" r:id="rId1"/>
    <sheet name="Sorting Model" sheetId="8" r:id="rId2"/>
  </sheets>
  <definedNames>
    <definedName name="solver_adj" localSheetId="1" hidden="1">'Sorting Model'!$P$3:$P$141</definedName>
    <definedName name="solver_cvg" localSheetId="1" hidden="1">0.0001</definedName>
    <definedName name="solver_drv" localSheetId="1" hidden="1">2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2</definedName>
    <definedName name="solver_nod" localSheetId="1" hidden="1">2147483647</definedName>
    <definedName name="solver_num" localSheetId="1" hidden="1">0</definedName>
    <definedName name="solver_nwt" localSheetId="1" hidden="1">1</definedName>
    <definedName name="solver_opt" localSheetId="1" hidden="1">'Sorting Model'!$AF$2</definedName>
    <definedName name="solver_pre" localSheetId="1" hidden="1">0.000001</definedName>
    <definedName name="solver_rbv" localSheetId="1" hidden="1">2</definedName>
    <definedName name="solver_rlx" localSheetId="1" hidden="1">2</definedName>
    <definedName name="solver_rsd" localSheetId="1" hidden="1">0</definedName>
    <definedName name="solver_scl" localSheetId="1" hidden="1">2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2" i="8" l="1"/>
  <c r="O2" i="8"/>
  <c r="AD2" i="8"/>
  <c r="Q2" i="8"/>
  <c r="Q3" i="8"/>
  <c r="T2" i="8"/>
  <c r="Q4" i="8" l="1"/>
  <c r="Q5" i="8"/>
  <c r="Q6" i="8"/>
  <c r="Q7" i="8"/>
  <c r="Q8" i="8"/>
  <c r="Q9" i="8"/>
  <c r="Q10" i="8"/>
  <c r="Q11" i="8"/>
  <c r="Q12" i="8"/>
  <c r="Q13" i="8"/>
  <c r="Q14" i="8"/>
  <c r="Q15" i="8"/>
  <c r="Q16" i="8"/>
  <c r="Q17" i="8"/>
  <c r="Q18" i="8"/>
  <c r="Q19" i="8"/>
  <c r="Q20" i="8"/>
  <c r="Q21" i="8"/>
  <c r="Q22" i="8"/>
  <c r="Q23" i="8"/>
  <c r="Q24" i="8"/>
  <c r="Q25" i="8"/>
  <c r="Q26" i="8"/>
  <c r="Q27" i="8"/>
  <c r="Q28" i="8"/>
  <c r="Q29" i="8"/>
  <c r="Q30" i="8"/>
  <c r="Q31" i="8"/>
  <c r="Q32" i="8"/>
  <c r="Q33" i="8"/>
  <c r="Q34" i="8"/>
  <c r="Q35" i="8"/>
  <c r="Q36" i="8"/>
  <c r="Q37" i="8"/>
  <c r="Q38" i="8"/>
  <c r="Q39" i="8"/>
  <c r="Q40" i="8"/>
  <c r="Q41" i="8"/>
  <c r="Q42" i="8"/>
  <c r="Q43" i="8"/>
  <c r="Q44" i="8"/>
  <c r="Q45" i="8"/>
  <c r="Q46" i="8"/>
  <c r="Q47" i="8"/>
  <c r="Q48" i="8"/>
  <c r="Q49" i="8"/>
  <c r="Q50" i="8"/>
  <c r="Q51" i="8"/>
  <c r="Q52" i="8"/>
  <c r="Q53" i="8"/>
  <c r="Q54" i="8"/>
  <c r="Q55" i="8"/>
  <c r="Q56" i="8"/>
  <c r="Q57" i="8"/>
  <c r="Q58" i="8"/>
  <c r="Q59" i="8"/>
  <c r="Q60" i="8"/>
  <c r="Q61" i="8"/>
  <c r="Q62" i="8"/>
  <c r="Q63" i="8"/>
  <c r="Q64" i="8"/>
  <c r="Q65" i="8"/>
  <c r="Q66" i="8"/>
  <c r="Q67" i="8"/>
  <c r="Q68" i="8"/>
  <c r="Q69" i="8"/>
  <c r="Q70" i="8"/>
  <c r="Q71" i="8"/>
  <c r="Q72" i="8"/>
  <c r="Q73" i="8"/>
  <c r="Q74" i="8"/>
  <c r="Q75" i="8"/>
  <c r="Q76" i="8"/>
  <c r="Q77" i="8"/>
  <c r="Q78" i="8"/>
  <c r="Q79" i="8"/>
  <c r="Q80" i="8"/>
  <c r="Q81" i="8"/>
  <c r="Q82" i="8"/>
  <c r="Q101" i="8"/>
  <c r="Q113" i="8"/>
  <c r="Q137" i="8"/>
  <c r="L83" i="8"/>
  <c r="Q83" i="8" s="1"/>
  <c r="L84" i="8"/>
  <c r="Q84" i="8" s="1"/>
  <c r="L85" i="8"/>
  <c r="Q85" i="8" s="1"/>
  <c r="L86" i="8"/>
  <c r="Q86" i="8" s="1"/>
  <c r="L87" i="8"/>
  <c r="Q87" i="8" s="1"/>
  <c r="L88" i="8"/>
  <c r="Q88" i="8" s="1"/>
  <c r="L89" i="8"/>
  <c r="Q89" i="8" s="1"/>
  <c r="L90" i="8"/>
  <c r="Q90" i="8" s="1"/>
  <c r="L91" i="8"/>
  <c r="Q91" i="8" s="1"/>
  <c r="L92" i="8"/>
  <c r="Q92" i="8" s="1"/>
  <c r="L93" i="8"/>
  <c r="Q93" i="8" s="1"/>
  <c r="L94" i="8"/>
  <c r="Q94" i="8" s="1"/>
  <c r="L95" i="8"/>
  <c r="Q95" i="8" s="1"/>
  <c r="L96" i="8"/>
  <c r="Q96" i="8" s="1"/>
  <c r="L97" i="8"/>
  <c r="Q97" i="8" s="1"/>
  <c r="L98" i="8"/>
  <c r="Q98" i="8" s="1"/>
  <c r="L99" i="8"/>
  <c r="Q99" i="8" s="1"/>
  <c r="L100" i="8"/>
  <c r="Q100" i="8" s="1"/>
  <c r="L101" i="8"/>
  <c r="L102" i="8"/>
  <c r="Q102" i="8" s="1"/>
  <c r="L103" i="8"/>
  <c r="Q103" i="8" s="1"/>
  <c r="L104" i="8"/>
  <c r="Q104" i="8" s="1"/>
  <c r="L105" i="8"/>
  <c r="Q105" i="8" s="1"/>
  <c r="L106" i="8"/>
  <c r="Q106" i="8" s="1"/>
  <c r="L107" i="8"/>
  <c r="Q107" i="8" s="1"/>
  <c r="L108" i="8"/>
  <c r="Q108" i="8" s="1"/>
  <c r="L109" i="8"/>
  <c r="Q109" i="8" s="1"/>
  <c r="L110" i="8"/>
  <c r="Q110" i="8" s="1"/>
  <c r="L111" i="8"/>
  <c r="Q111" i="8" s="1"/>
  <c r="L112" i="8"/>
  <c r="Q112" i="8" s="1"/>
  <c r="L113" i="8"/>
  <c r="L114" i="8"/>
  <c r="Q114" i="8" s="1"/>
  <c r="L115" i="8"/>
  <c r="Q115" i="8" s="1"/>
  <c r="L116" i="8"/>
  <c r="Q116" i="8" s="1"/>
  <c r="L117" i="8"/>
  <c r="Q117" i="8" s="1"/>
  <c r="L118" i="8"/>
  <c r="Q118" i="8" s="1"/>
  <c r="L119" i="8"/>
  <c r="Q119" i="8" s="1"/>
  <c r="L120" i="8"/>
  <c r="Q120" i="8" s="1"/>
  <c r="L121" i="8"/>
  <c r="Q121" i="8" s="1"/>
  <c r="L122" i="8"/>
  <c r="Q122" i="8" s="1"/>
  <c r="L123" i="8"/>
  <c r="Q123" i="8" s="1"/>
  <c r="L124" i="8"/>
  <c r="Q124" i="8" s="1"/>
  <c r="L125" i="8"/>
  <c r="Q125" i="8" s="1"/>
  <c r="L126" i="8"/>
  <c r="Q126" i="8" s="1"/>
  <c r="L127" i="8"/>
  <c r="Q127" i="8" s="1"/>
  <c r="L128" i="8"/>
  <c r="Q128" i="8" s="1"/>
  <c r="L129" i="8"/>
  <c r="Q129" i="8" s="1"/>
  <c r="L130" i="8"/>
  <c r="Q130" i="8" s="1"/>
  <c r="L131" i="8"/>
  <c r="Q131" i="8" s="1"/>
  <c r="L132" i="8"/>
  <c r="Q132" i="8" s="1"/>
  <c r="L133" i="8"/>
  <c r="Q133" i="8" s="1"/>
  <c r="L134" i="8"/>
  <c r="Q134" i="8" s="1"/>
  <c r="L135" i="8"/>
  <c r="Q135" i="8" s="1"/>
  <c r="L136" i="8"/>
  <c r="Q136" i="8" s="1"/>
  <c r="L137" i="8"/>
  <c r="L138" i="8"/>
  <c r="Q138" i="8" s="1"/>
  <c r="L139" i="8"/>
  <c r="Q139" i="8" s="1"/>
  <c r="L140" i="8"/>
  <c r="Q140" i="8" s="1"/>
  <c r="L141" i="8"/>
  <c r="Q141" i="8" s="1"/>
  <c r="AB3" i="8"/>
  <c r="AB4" i="8"/>
  <c r="AB5" i="8"/>
  <c r="AB6" i="8"/>
  <c r="AB7" i="8"/>
  <c r="AB8" i="8"/>
  <c r="AB9" i="8"/>
  <c r="AB10" i="8"/>
  <c r="AB11" i="8"/>
  <c r="AB12" i="8"/>
  <c r="AB13" i="8"/>
  <c r="AB14" i="8"/>
  <c r="AB15" i="8"/>
  <c r="AB16" i="8"/>
  <c r="AB17" i="8"/>
  <c r="AB18" i="8"/>
  <c r="AB19" i="8"/>
  <c r="AB20" i="8"/>
  <c r="AB21" i="8"/>
  <c r="AB22" i="8"/>
  <c r="AB23" i="8"/>
  <c r="AB24" i="8"/>
  <c r="AB25" i="8"/>
  <c r="AB26" i="8"/>
  <c r="AB27" i="8"/>
  <c r="AB28" i="8"/>
  <c r="AB29" i="8"/>
  <c r="AB30" i="8"/>
  <c r="AB31" i="8"/>
  <c r="AB32" i="8"/>
  <c r="AB33" i="8"/>
  <c r="AB34" i="8"/>
  <c r="AB35" i="8"/>
  <c r="AB36" i="8"/>
  <c r="AB37" i="8"/>
  <c r="AB38" i="8"/>
  <c r="AB39" i="8"/>
  <c r="AB40" i="8"/>
  <c r="AB41" i="8"/>
  <c r="AB42" i="8"/>
  <c r="AB43" i="8"/>
  <c r="AB44" i="8"/>
  <c r="AB45" i="8"/>
  <c r="AB46" i="8"/>
  <c r="AB47" i="8"/>
  <c r="AB48" i="8"/>
  <c r="AB49" i="8"/>
  <c r="AB50" i="8"/>
  <c r="AB51" i="8"/>
  <c r="AB52" i="8"/>
  <c r="AB53" i="8"/>
  <c r="AB54" i="8"/>
  <c r="AB55" i="8"/>
  <c r="AB56" i="8"/>
  <c r="AB57" i="8"/>
  <c r="AB58" i="8"/>
  <c r="AB59" i="8"/>
  <c r="AB60" i="8"/>
  <c r="AB61" i="8"/>
  <c r="AB62" i="8"/>
  <c r="AB63" i="8"/>
  <c r="AB64" i="8"/>
  <c r="AB65" i="8"/>
  <c r="AB66" i="8"/>
  <c r="AB67" i="8"/>
  <c r="AB68" i="8"/>
  <c r="AB69" i="8"/>
  <c r="AB70" i="8"/>
  <c r="AB71" i="8"/>
  <c r="AB72" i="8"/>
  <c r="AB73" i="8"/>
  <c r="AB74" i="8"/>
  <c r="AB75" i="8"/>
  <c r="AB76" i="8"/>
  <c r="AB77" i="8"/>
  <c r="AB78" i="8"/>
  <c r="AB79" i="8"/>
  <c r="AB80" i="8"/>
  <c r="AB81" i="8"/>
  <c r="AB82" i="8"/>
  <c r="AB83" i="8"/>
  <c r="AB84" i="8"/>
  <c r="AB85" i="8"/>
  <c r="AB86" i="8"/>
  <c r="AB87" i="8"/>
  <c r="AB88" i="8"/>
  <c r="AB89" i="8"/>
  <c r="AB90" i="8"/>
  <c r="AB91" i="8"/>
  <c r="AB92" i="8"/>
  <c r="AB93" i="8"/>
  <c r="AB94" i="8"/>
  <c r="AB95" i="8"/>
  <c r="AB96" i="8"/>
  <c r="AB97" i="8"/>
  <c r="AB98" i="8"/>
  <c r="AB99" i="8"/>
  <c r="AB100" i="8"/>
  <c r="AB101" i="8"/>
  <c r="AB102" i="8"/>
  <c r="AB103" i="8"/>
  <c r="AB104" i="8"/>
  <c r="AB105" i="8"/>
  <c r="AB106" i="8"/>
  <c r="AB107" i="8"/>
  <c r="AB108" i="8"/>
  <c r="AB109" i="8"/>
  <c r="AB110" i="8"/>
  <c r="AB111" i="8"/>
  <c r="AB112" i="8"/>
  <c r="AB113" i="8"/>
  <c r="AB114" i="8"/>
  <c r="AB115" i="8"/>
  <c r="AB116" i="8"/>
  <c r="AB117" i="8"/>
  <c r="AB118" i="8"/>
  <c r="AB119" i="8"/>
  <c r="AB120" i="8"/>
  <c r="AB121" i="8"/>
  <c r="AB122" i="8"/>
  <c r="AB123" i="8"/>
  <c r="AB124" i="8"/>
  <c r="AB125" i="8"/>
  <c r="AB126" i="8"/>
  <c r="AB127" i="8"/>
  <c r="AB128" i="8"/>
  <c r="AB129" i="8"/>
  <c r="AB130" i="8"/>
  <c r="AB131" i="8"/>
  <c r="AB132" i="8"/>
  <c r="AB133" i="8"/>
  <c r="AB134" i="8"/>
  <c r="AB135" i="8"/>
  <c r="AB136" i="8"/>
  <c r="AB137" i="8"/>
  <c r="AB138" i="8"/>
  <c r="AB139" i="8"/>
  <c r="AB140" i="8"/>
  <c r="AB141" i="8"/>
  <c r="AA3" i="8"/>
  <c r="AA4" i="8"/>
  <c r="AA5" i="8"/>
  <c r="AA6" i="8"/>
  <c r="AA7" i="8"/>
  <c r="AA8" i="8"/>
  <c r="AA9" i="8"/>
  <c r="AA10" i="8"/>
  <c r="AA11" i="8"/>
  <c r="AA12" i="8"/>
  <c r="AA13" i="8"/>
  <c r="AA14" i="8"/>
  <c r="AA15" i="8"/>
  <c r="AA16" i="8"/>
  <c r="AA17" i="8"/>
  <c r="AA18" i="8"/>
  <c r="AA19" i="8"/>
  <c r="AA20" i="8"/>
  <c r="AA21" i="8"/>
  <c r="AA22" i="8"/>
  <c r="AA23" i="8"/>
  <c r="AA24" i="8"/>
  <c r="AA25" i="8"/>
  <c r="AA26" i="8"/>
  <c r="AA27" i="8"/>
  <c r="AA28" i="8"/>
  <c r="AA29" i="8"/>
  <c r="AA30" i="8"/>
  <c r="AA31" i="8"/>
  <c r="AA32" i="8"/>
  <c r="AA33" i="8"/>
  <c r="AA34" i="8"/>
  <c r="AA35" i="8"/>
  <c r="AA36" i="8"/>
  <c r="AA37" i="8"/>
  <c r="AA38" i="8"/>
  <c r="AA39" i="8"/>
  <c r="AA40" i="8"/>
  <c r="AA41" i="8"/>
  <c r="AA42" i="8"/>
  <c r="AA43" i="8"/>
  <c r="AA44" i="8"/>
  <c r="AA45" i="8"/>
  <c r="AA46" i="8"/>
  <c r="AA47" i="8"/>
  <c r="AA48" i="8"/>
  <c r="AA49" i="8"/>
  <c r="AA50" i="8"/>
  <c r="AA51" i="8"/>
  <c r="AA52" i="8"/>
  <c r="AA53" i="8"/>
  <c r="AA54" i="8"/>
  <c r="AA55" i="8"/>
  <c r="AA56" i="8"/>
  <c r="AA57" i="8"/>
  <c r="AA58" i="8"/>
  <c r="AA59" i="8"/>
  <c r="AA60" i="8"/>
  <c r="AA61" i="8"/>
  <c r="AA62" i="8"/>
  <c r="AA63" i="8"/>
  <c r="AA64" i="8"/>
  <c r="AA65" i="8"/>
  <c r="AA66" i="8"/>
  <c r="AA67" i="8"/>
  <c r="AA68" i="8"/>
  <c r="AA69" i="8"/>
  <c r="AA70" i="8"/>
  <c r="AA71" i="8"/>
  <c r="AA72" i="8"/>
  <c r="AA73" i="8"/>
  <c r="AA74" i="8"/>
  <c r="AA75" i="8"/>
  <c r="AA76" i="8"/>
  <c r="AA77" i="8"/>
  <c r="AA78" i="8"/>
  <c r="AA79" i="8"/>
  <c r="AA80" i="8"/>
  <c r="AA81" i="8"/>
  <c r="AA82" i="8"/>
  <c r="AA83" i="8"/>
  <c r="AA84" i="8"/>
  <c r="AA85" i="8"/>
  <c r="AA86" i="8"/>
  <c r="AA87" i="8"/>
  <c r="AA88" i="8"/>
  <c r="AA89" i="8"/>
  <c r="AA90" i="8"/>
  <c r="AA91" i="8"/>
  <c r="AA92" i="8"/>
  <c r="AA93" i="8"/>
  <c r="AA94" i="8"/>
  <c r="AA95" i="8"/>
  <c r="AA96" i="8"/>
  <c r="AA97" i="8"/>
  <c r="AA98" i="8"/>
  <c r="AA99" i="8"/>
  <c r="AA100" i="8"/>
  <c r="AA101" i="8"/>
  <c r="AA102" i="8"/>
  <c r="AA103" i="8"/>
  <c r="AA104" i="8"/>
  <c r="AA105" i="8"/>
  <c r="AA106" i="8"/>
  <c r="AA107" i="8"/>
  <c r="AA108" i="8"/>
  <c r="AA109" i="8"/>
  <c r="AA110" i="8"/>
  <c r="AA111" i="8"/>
  <c r="AA112" i="8"/>
  <c r="AA113" i="8"/>
  <c r="AA114" i="8"/>
  <c r="AA115" i="8"/>
  <c r="AA116" i="8"/>
  <c r="AA117" i="8"/>
  <c r="AA118" i="8"/>
  <c r="AA119" i="8"/>
  <c r="AA120" i="8"/>
  <c r="AA121" i="8"/>
  <c r="AA122" i="8"/>
  <c r="AA123" i="8"/>
  <c r="AA124" i="8"/>
  <c r="AA125" i="8"/>
  <c r="AA126" i="8"/>
  <c r="AA127" i="8"/>
  <c r="AA128" i="8"/>
  <c r="AA129" i="8"/>
  <c r="AA130" i="8"/>
  <c r="AA131" i="8"/>
  <c r="AA132" i="8"/>
  <c r="AA133" i="8"/>
  <c r="AA134" i="8"/>
  <c r="AA135" i="8"/>
  <c r="AA136" i="8"/>
  <c r="AA137" i="8"/>
  <c r="AA138" i="8"/>
  <c r="AA139" i="8"/>
  <c r="AA140" i="8"/>
  <c r="AA141" i="8"/>
  <c r="Z3" i="8"/>
  <c r="Z4" i="8"/>
  <c r="Z5" i="8"/>
  <c r="Z6" i="8"/>
  <c r="Z7" i="8"/>
  <c r="Z8" i="8"/>
  <c r="Z9" i="8"/>
  <c r="Z10" i="8"/>
  <c r="Z11" i="8"/>
  <c r="Z12" i="8"/>
  <c r="Z13" i="8"/>
  <c r="Z14" i="8"/>
  <c r="Z15" i="8"/>
  <c r="Z16" i="8"/>
  <c r="Z17" i="8"/>
  <c r="Z18" i="8"/>
  <c r="Z19" i="8"/>
  <c r="Z20" i="8"/>
  <c r="Z21" i="8"/>
  <c r="Z22" i="8"/>
  <c r="Z23" i="8"/>
  <c r="Z24" i="8"/>
  <c r="Z25" i="8"/>
  <c r="Z26" i="8"/>
  <c r="Z27" i="8"/>
  <c r="Z28" i="8"/>
  <c r="Z29" i="8"/>
  <c r="Z30" i="8"/>
  <c r="Z31" i="8"/>
  <c r="Z32" i="8"/>
  <c r="Z33" i="8"/>
  <c r="Z34" i="8"/>
  <c r="Z35" i="8"/>
  <c r="Z36" i="8"/>
  <c r="Z37" i="8"/>
  <c r="Z38" i="8"/>
  <c r="Z39" i="8"/>
  <c r="Z40" i="8"/>
  <c r="Z41" i="8"/>
  <c r="Z42" i="8"/>
  <c r="Z43" i="8"/>
  <c r="Z44" i="8"/>
  <c r="Z45" i="8"/>
  <c r="Z46" i="8"/>
  <c r="Z47" i="8"/>
  <c r="Z48" i="8"/>
  <c r="Z49" i="8"/>
  <c r="Z50" i="8"/>
  <c r="Z51" i="8"/>
  <c r="Z52" i="8"/>
  <c r="Z53" i="8"/>
  <c r="Z54" i="8"/>
  <c r="Z55" i="8"/>
  <c r="Z56" i="8"/>
  <c r="Z57" i="8"/>
  <c r="Z58" i="8"/>
  <c r="Z59" i="8"/>
  <c r="Z60" i="8"/>
  <c r="Z61" i="8"/>
  <c r="Z62" i="8"/>
  <c r="Z63" i="8"/>
  <c r="Z64" i="8"/>
  <c r="Z65" i="8"/>
  <c r="Z66" i="8"/>
  <c r="Z67" i="8"/>
  <c r="Z68" i="8"/>
  <c r="Z69" i="8"/>
  <c r="Z70" i="8"/>
  <c r="Z71" i="8"/>
  <c r="Z72" i="8"/>
  <c r="Z73" i="8"/>
  <c r="Z74" i="8"/>
  <c r="Z75" i="8"/>
  <c r="Z76" i="8"/>
  <c r="Z77" i="8"/>
  <c r="Z78" i="8"/>
  <c r="Z79" i="8"/>
  <c r="Z80" i="8"/>
  <c r="Z81" i="8"/>
  <c r="Z82" i="8"/>
  <c r="Z83" i="8"/>
  <c r="Z84" i="8"/>
  <c r="Z85" i="8"/>
  <c r="Z86" i="8"/>
  <c r="Z87" i="8"/>
  <c r="Z88" i="8"/>
  <c r="Z89" i="8"/>
  <c r="Z90" i="8"/>
  <c r="Z91" i="8"/>
  <c r="Z92" i="8"/>
  <c r="Z93" i="8"/>
  <c r="Z94" i="8"/>
  <c r="Z95" i="8"/>
  <c r="Z96" i="8"/>
  <c r="Z97" i="8"/>
  <c r="Z98" i="8"/>
  <c r="Z99" i="8"/>
  <c r="Z100" i="8"/>
  <c r="Z101" i="8"/>
  <c r="Z102" i="8"/>
  <c r="Z103" i="8"/>
  <c r="Z104" i="8"/>
  <c r="Z105" i="8"/>
  <c r="Z106" i="8"/>
  <c r="Z107" i="8"/>
  <c r="Z108" i="8"/>
  <c r="Z109" i="8"/>
  <c r="Z110" i="8"/>
  <c r="Z111" i="8"/>
  <c r="Z112" i="8"/>
  <c r="Z113" i="8"/>
  <c r="Z114" i="8"/>
  <c r="Z115" i="8"/>
  <c r="Z116" i="8"/>
  <c r="Z117" i="8"/>
  <c r="Z118" i="8"/>
  <c r="Z119" i="8"/>
  <c r="Z120" i="8"/>
  <c r="Z121" i="8"/>
  <c r="Z122" i="8"/>
  <c r="Z123" i="8"/>
  <c r="Z124" i="8"/>
  <c r="Z125" i="8"/>
  <c r="Z126" i="8"/>
  <c r="Z127" i="8"/>
  <c r="Z128" i="8"/>
  <c r="Z129" i="8"/>
  <c r="Z130" i="8"/>
  <c r="Z131" i="8"/>
  <c r="Z132" i="8"/>
  <c r="Z133" i="8"/>
  <c r="Z134" i="8"/>
  <c r="Z135" i="8"/>
  <c r="Z136" i="8"/>
  <c r="Z137" i="8"/>
  <c r="Z138" i="8"/>
  <c r="Z139" i="8"/>
  <c r="Z140" i="8"/>
  <c r="Z141" i="8"/>
  <c r="Y3" i="8"/>
  <c r="Y4" i="8"/>
  <c r="Y5" i="8"/>
  <c r="Y6" i="8"/>
  <c r="Y7" i="8"/>
  <c r="Y8" i="8"/>
  <c r="Y9" i="8"/>
  <c r="Y10" i="8"/>
  <c r="Y11" i="8"/>
  <c r="Y12" i="8"/>
  <c r="Y13" i="8"/>
  <c r="Y14" i="8"/>
  <c r="Y15" i="8"/>
  <c r="Y16" i="8"/>
  <c r="Y17" i="8"/>
  <c r="Y18" i="8"/>
  <c r="Y19" i="8"/>
  <c r="Y20" i="8"/>
  <c r="Y21" i="8"/>
  <c r="Y22" i="8"/>
  <c r="Y23" i="8"/>
  <c r="Y24" i="8"/>
  <c r="Y25" i="8"/>
  <c r="Y26" i="8"/>
  <c r="Y27" i="8"/>
  <c r="Y28" i="8"/>
  <c r="Y29" i="8"/>
  <c r="Y30" i="8"/>
  <c r="Y31" i="8"/>
  <c r="Y32" i="8"/>
  <c r="Y33" i="8"/>
  <c r="Y34" i="8"/>
  <c r="Y35" i="8"/>
  <c r="Y36" i="8"/>
  <c r="Y37" i="8"/>
  <c r="Y38" i="8"/>
  <c r="Y39" i="8"/>
  <c r="Y40" i="8"/>
  <c r="Y41" i="8"/>
  <c r="Y42" i="8"/>
  <c r="Y43" i="8"/>
  <c r="Y44" i="8"/>
  <c r="Y45" i="8"/>
  <c r="Y46" i="8"/>
  <c r="Y47" i="8"/>
  <c r="Y48" i="8"/>
  <c r="Y49" i="8"/>
  <c r="Y50" i="8"/>
  <c r="Y51" i="8"/>
  <c r="Y52" i="8"/>
  <c r="Y53" i="8"/>
  <c r="Y54" i="8"/>
  <c r="Y55" i="8"/>
  <c r="Y56" i="8"/>
  <c r="Y57" i="8"/>
  <c r="Y58" i="8"/>
  <c r="Y59" i="8"/>
  <c r="Y60" i="8"/>
  <c r="Y61" i="8"/>
  <c r="Y62" i="8"/>
  <c r="Y63" i="8"/>
  <c r="Y64" i="8"/>
  <c r="Y65" i="8"/>
  <c r="Y66" i="8"/>
  <c r="Y67" i="8"/>
  <c r="Y68" i="8"/>
  <c r="Y69" i="8"/>
  <c r="Y70" i="8"/>
  <c r="Y71" i="8"/>
  <c r="Y72" i="8"/>
  <c r="Y73" i="8"/>
  <c r="Y74" i="8"/>
  <c r="Y75" i="8"/>
  <c r="Y76" i="8"/>
  <c r="Y77" i="8"/>
  <c r="Y78" i="8"/>
  <c r="Y79" i="8"/>
  <c r="Y80" i="8"/>
  <c r="Y81" i="8"/>
  <c r="Y82" i="8"/>
  <c r="Y83" i="8"/>
  <c r="Y84" i="8"/>
  <c r="Y85" i="8"/>
  <c r="Y86" i="8"/>
  <c r="Y87" i="8"/>
  <c r="Y88" i="8"/>
  <c r="Y89" i="8"/>
  <c r="Y90" i="8"/>
  <c r="Y91" i="8"/>
  <c r="Y92" i="8"/>
  <c r="Y93" i="8"/>
  <c r="Y94" i="8"/>
  <c r="Y95" i="8"/>
  <c r="Y96" i="8"/>
  <c r="Y97" i="8"/>
  <c r="Y98" i="8"/>
  <c r="Y99" i="8"/>
  <c r="Y100" i="8"/>
  <c r="Y101" i="8"/>
  <c r="Y102" i="8"/>
  <c r="Y103" i="8"/>
  <c r="Y104" i="8"/>
  <c r="Y105" i="8"/>
  <c r="Y106" i="8"/>
  <c r="Y107" i="8"/>
  <c r="Y108" i="8"/>
  <c r="Y109" i="8"/>
  <c r="Y110" i="8"/>
  <c r="Y111" i="8"/>
  <c r="Y112" i="8"/>
  <c r="Y113" i="8"/>
  <c r="Y114" i="8"/>
  <c r="Y115" i="8"/>
  <c r="Y116" i="8"/>
  <c r="Y117" i="8"/>
  <c r="Y118" i="8"/>
  <c r="Y119" i="8"/>
  <c r="Y120" i="8"/>
  <c r="Y121" i="8"/>
  <c r="Y122" i="8"/>
  <c r="Y123" i="8"/>
  <c r="Y124" i="8"/>
  <c r="Y125" i="8"/>
  <c r="Y126" i="8"/>
  <c r="Y127" i="8"/>
  <c r="Y128" i="8"/>
  <c r="Y129" i="8"/>
  <c r="Y130" i="8"/>
  <c r="Y131" i="8"/>
  <c r="Y132" i="8"/>
  <c r="Y133" i="8"/>
  <c r="Y134" i="8"/>
  <c r="Y135" i="8"/>
  <c r="Y136" i="8"/>
  <c r="Y137" i="8"/>
  <c r="Y138" i="8"/>
  <c r="Y139" i="8"/>
  <c r="Y140" i="8"/>
  <c r="Y141" i="8"/>
  <c r="X3" i="8"/>
  <c r="X4" i="8"/>
  <c r="X5" i="8"/>
  <c r="X6" i="8"/>
  <c r="X7" i="8"/>
  <c r="X8" i="8"/>
  <c r="X9" i="8"/>
  <c r="X10" i="8"/>
  <c r="X11" i="8"/>
  <c r="X12" i="8"/>
  <c r="X13" i="8"/>
  <c r="X14" i="8"/>
  <c r="X15" i="8"/>
  <c r="X16" i="8"/>
  <c r="X17" i="8"/>
  <c r="X18" i="8"/>
  <c r="X19" i="8"/>
  <c r="X20" i="8"/>
  <c r="X21" i="8"/>
  <c r="X22" i="8"/>
  <c r="X23" i="8"/>
  <c r="X24" i="8"/>
  <c r="X25" i="8"/>
  <c r="X26" i="8"/>
  <c r="X27" i="8"/>
  <c r="X28" i="8"/>
  <c r="X29" i="8"/>
  <c r="X30" i="8"/>
  <c r="X31" i="8"/>
  <c r="X32" i="8"/>
  <c r="X33" i="8"/>
  <c r="X34" i="8"/>
  <c r="X35" i="8"/>
  <c r="X36" i="8"/>
  <c r="X37" i="8"/>
  <c r="X38" i="8"/>
  <c r="X39" i="8"/>
  <c r="X40" i="8"/>
  <c r="X41" i="8"/>
  <c r="X42" i="8"/>
  <c r="X43" i="8"/>
  <c r="X44" i="8"/>
  <c r="X45" i="8"/>
  <c r="X46" i="8"/>
  <c r="X47" i="8"/>
  <c r="X48" i="8"/>
  <c r="X49" i="8"/>
  <c r="X50" i="8"/>
  <c r="X51" i="8"/>
  <c r="X52" i="8"/>
  <c r="X53" i="8"/>
  <c r="X54" i="8"/>
  <c r="X55" i="8"/>
  <c r="X56" i="8"/>
  <c r="X57" i="8"/>
  <c r="X58" i="8"/>
  <c r="X59" i="8"/>
  <c r="X60" i="8"/>
  <c r="X61" i="8"/>
  <c r="X62" i="8"/>
  <c r="X63" i="8"/>
  <c r="X64" i="8"/>
  <c r="X65" i="8"/>
  <c r="X66" i="8"/>
  <c r="X67" i="8"/>
  <c r="X68" i="8"/>
  <c r="X69" i="8"/>
  <c r="X70" i="8"/>
  <c r="X71" i="8"/>
  <c r="X72" i="8"/>
  <c r="X73" i="8"/>
  <c r="X74" i="8"/>
  <c r="X75" i="8"/>
  <c r="X76" i="8"/>
  <c r="X77" i="8"/>
  <c r="X78" i="8"/>
  <c r="X79" i="8"/>
  <c r="X80" i="8"/>
  <c r="X81" i="8"/>
  <c r="X82" i="8"/>
  <c r="X83" i="8"/>
  <c r="X84" i="8"/>
  <c r="X85" i="8"/>
  <c r="X86" i="8"/>
  <c r="X87" i="8"/>
  <c r="X88" i="8"/>
  <c r="X89" i="8"/>
  <c r="X90" i="8"/>
  <c r="X91" i="8"/>
  <c r="X92" i="8"/>
  <c r="X93" i="8"/>
  <c r="X94" i="8"/>
  <c r="X95" i="8"/>
  <c r="X96" i="8"/>
  <c r="X97" i="8"/>
  <c r="X98" i="8"/>
  <c r="X99" i="8"/>
  <c r="X100" i="8"/>
  <c r="X101" i="8"/>
  <c r="X102" i="8"/>
  <c r="X103" i="8"/>
  <c r="X104" i="8"/>
  <c r="X105" i="8"/>
  <c r="X106" i="8"/>
  <c r="X107" i="8"/>
  <c r="X108" i="8"/>
  <c r="X109" i="8"/>
  <c r="X110" i="8"/>
  <c r="X111" i="8"/>
  <c r="X112" i="8"/>
  <c r="X113" i="8"/>
  <c r="X114" i="8"/>
  <c r="X115" i="8"/>
  <c r="X116" i="8"/>
  <c r="X117" i="8"/>
  <c r="X118" i="8"/>
  <c r="X119" i="8"/>
  <c r="X120" i="8"/>
  <c r="X121" i="8"/>
  <c r="X122" i="8"/>
  <c r="X123" i="8"/>
  <c r="X124" i="8"/>
  <c r="X125" i="8"/>
  <c r="X126" i="8"/>
  <c r="X127" i="8"/>
  <c r="X128" i="8"/>
  <c r="X129" i="8"/>
  <c r="X130" i="8"/>
  <c r="X131" i="8"/>
  <c r="X132" i="8"/>
  <c r="X133" i="8"/>
  <c r="X134" i="8"/>
  <c r="X135" i="8"/>
  <c r="X136" i="8"/>
  <c r="X137" i="8"/>
  <c r="X138" i="8"/>
  <c r="X139" i="8"/>
  <c r="X140" i="8"/>
  <c r="X141" i="8"/>
  <c r="W3" i="8"/>
  <c r="W4" i="8"/>
  <c r="W5" i="8"/>
  <c r="W6" i="8"/>
  <c r="W7" i="8"/>
  <c r="W8" i="8"/>
  <c r="W9" i="8"/>
  <c r="W10" i="8"/>
  <c r="W11" i="8"/>
  <c r="W12" i="8"/>
  <c r="W13" i="8"/>
  <c r="W14" i="8"/>
  <c r="W15" i="8"/>
  <c r="W16" i="8"/>
  <c r="W17" i="8"/>
  <c r="W18" i="8"/>
  <c r="W19" i="8"/>
  <c r="W20" i="8"/>
  <c r="W21" i="8"/>
  <c r="W22" i="8"/>
  <c r="W23" i="8"/>
  <c r="W24" i="8"/>
  <c r="W25" i="8"/>
  <c r="W26" i="8"/>
  <c r="W27" i="8"/>
  <c r="W28" i="8"/>
  <c r="W29" i="8"/>
  <c r="W30" i="8"/>
  <c r="W31" i="8"/>
  <c r="W32" i="8"/>
  <c r="W33" i="8"/>
  <c r="W34" i="8"/>
  <c r="W35" i="8"/>
  <c r="W36" i="8"/>
  <c r="W37" i="8"/>
  <c r="W38" i="8"/>
  <c r="W39" i="8"/>
  <c r="W40" i="8"/>
  <c r="W41" i="8"/>
  <c r="W42" i="8"/>
  <c r="W43" i="8"/>
  <c r="W44" i="8"/>
  <c r="W45" i="8"/>
  <c r="W46" i="8"/>
  <c r="W47" i="8"/>
  <c r="W48" i="8"/>
  <c r="W49" i="8"/>
  <c r="W50" i="8"/>
  <c r="W51" i="8"/>
  <c r="W52" i="8"/>
  <c r="W53" i="8"/>
  <c r="W54" i="8"/>
  <c r="W55" i="8"/>
  <c r="W56" i="8"/>
  <c r="W57" i="8"/>
  <c r="W58" i="8"/>
  <c r="W59" i="8"/>
  <c r="W60" i="8"/>
  <c r="W61" i="8"/>
  <c r="W62" i="8"/>
  <c r="W63" i="8"/>
  <c r="W64" i="8"/>
  <c r="W65" i="8"/>
  <c r="W66" i="8"/>
  <c r="W67" i="8"/>
  <c r="W68" i="8"/>
  <c r="W69" i="8"/>
  <c r="W70" i="8"/>
  <c r="W71" i="8"/>
  <c r="W72" i="8"/>
  <c r="W73" i="8"/>
  <c r="W74" i="8"/>
  <c r="W75" i="8"/>
  <c r="W76" i="8"/>
  <c r="W77" i="8"/>
  <c r="W78" i="8"/>
  <c r="W79" i="8"/>
  <c r="W80" i="8"/>
  <c r="W81" i="8"/>
  <c r="W82" i="8"/>
  <c r="W83" i="8"/>
  <c r="W84" i="8"/>
  <c r="W85" i="8"/>
  <c r="W86" i="8"/>
  <c r="W87" i="8"/>
  <c r="W88" i="8"/>
  <c r="W89" i="8"/>
  <c r="W90" i="8"/>
  <c r="W91" i="8"/>
  <c r="W92" i="8"/>
  <c r="W93" i="8"/>
  <c r="W94" i="8"/>
  <c r="W95" i="8"/>
  <c r="W96" i="8"/>
  <c r="W97" i="8"/>
  <c r="W98" i="8"/>
  <c r="W99" i="8"/>
  <c r="W100" i="8"/>
  <c r="W101" i="8"/>
  <c r="W102" i="8"/>
  <c r="W103" i="8"/>
  <c r="W104" i="8"/>
  <c r="W105" i="8"/>
  <c r="W106" i="8"/>
  <c r="W107" i="8"/>
  <c r="W108" i="8"/>
  <c r="W109" i="8"/>
  <c r="W110" i="8"/>
  <c r="W111" i="8"/>
  <c r="W112" i="8"/>
  <c r="W113" i="8"/>
  <c r="W114" i="8"/>
  <c r="W115" i="8"/>
  <c r="W116" i="8"/>
  <c r="W117" i="8"/>
  <c r="W118" i="8"/>
  <c r="W119" i="8"/>
  <c r="W120" i="8"/>
  <c r="W121" i="8"/>
  <c r="W122" i="8"/>
  <c r="W123" i="8"/>
  <c r="W124" i="8"/>
  <c r="W125" i="8"/>
  <c r="W126" i="8"/>
  <c r="W127" i="8"/>
  <c r="W128" i="8"/>
  <c r="W129" i="8"/>
  <c r="W130" i="8"/>
  <c r="W131" i="8"/>
  <c r="W132" i="8"/>
  <c r="W133" i="8"/>
  <c r="W134" i="8"/>
  <c r="W135" i="8"/>
  <c r="W136" i="8"/>
  <c r="W137" i="8"/>
  <c r="W138" i="8"/>
  <c r="W139" i="8"/>
  <c r="W140" i="8"/>
  <c r="W141" i="8"/>
  <c r="AB2" i="8"/>
  <c r="AA2" i="8"/>
  <c r="Z2" i="8"/>
  <c r="Y2" i="8"/>
  <c r="X2" i="8"/>
  <c r="W2" i="8"/>
  <c r="V3" i="8"/>
  <c r="V4" i="8"/>
  <c r="V5" i="8"/>
  <c r="V6" i="8"/>
  <c r="V7" i="8"/>
  <c r="V8" i="8"/>
  <c r="V9" i="8"/>
  <c r="V10" i="8"/>
  <c r="V11" i="8"/>
  <c r="V12" i="8"/>
  <c r="V13" i="8"/>
  <c r="V14" i="8"/>
  <c r="V15" i="8"/>
  <c r="V16" i="8"/>
  <c r="V17" i="8"/>
  <c r="V18" i="8"/>
  <c r="V19" i="8"/>
  <c r="V20" i="8"/>
  <c r="V21" i="8"/>
  <c r="V22" i="8"/>
  <c r="V23" i="8"/>
  <c r="V24" i="8"/>
  <c r="V25" i="8"/>
  <c r="V26" i="8"/>
  <c r="V27" i="8"/>
  <c r="V28" i="8"/>
  <c r="V29" i="8"/>
  <c r="V30" i="8"/>
  <c r="V31" i="8"/>
  <c r="V32" i="8"/>
  <c r="V33" i="8"/>
  <c r="V34" i="8"/>
  <c r="V35" i="8"/>
  <c r="V36" i="8"/>
  <c r="V37" i="8"/>
  <c r="V38" i="8"/>
  <c r="V39" i="8"/>
  <c r="V40" i="8"/>
  <c r="V41" i="8"/>
  <c r="V42" i="8"/>
  <c r="V43" i="8"/>
  <c r="V44" i="8"/>
  <c r="V45" i="8"/>
  <c r="V46" i="8"/>
  <c r="V47" i="8"/>
  <c r="V48" i="8"/>
  <c r="V49" i="8"/>
  <c r="V50" i="8"/>
  <c r="V51" i="8"/>
  <c r="V52" i="8"/>
  <c r="V53" i="8"/>
  <c r="V54" i="8"/>
  <c r="V55" i="8"/>
  <c r="V56" i="8"/>
  <c r="V57" i="8"/>
  <c r="V58" i="8"/>
  <c r="V59" i="8"/>
  <c r="V60" i="8"/>
  <c r="V61" i="8"/>
  <c r="V62" i="8"/>
  <c r="V63" i="8"/>
  <c r="V64" i="8"/>
  <c r="V65" i="8"/>
  <c r="V66" i="8"/>
  <c r="V67" i="8"/>
  <c r="V68" i="8"/>
  <c r="V69" i="8"/>
  <c r="V70" i="8"/>
  <c r="V71" i="8"/>
  <c r="V72" i="8"/>
  <c r="V73" i="8"/>
  <c r="V74" i="8"/>
  <c r="V75" i="8"/>
  <c r="V76" i="8"/>
  <c r="V77" i="8"/>
  <c r="V78" i="8"/>
  <c r="V79" i="8"/>
  <c r="V80" i="8"/>
  <c r="V81" i="8"/>
  <c r="V82" i="8"/>
  <c r="V83" i="8"/>
  <c r="V84" i="8"/>
  <c r="V85" i="8"/>
  <c r="V86" i="8"/>
  <c r="V87" i="8"/>
  <c r="V88" i="8"/>
  <c r="V89" i="8"/>
  <c r="V90" i="8"/>
  <c r="V91" i="8"/>
  <c r="V92" i="8"/>
  <c r="V93" i="8"/>
  <c r="V94" i="8"/>
  <c r="V95" i="8"/>
  <c r="V96" i="8"/>
  <c r="V97" i="8"/>
  <c r="V98" i="8"/>
  <c r="V99" i="8"/>
  <c r="V100" i="8"/>
  <c r="V101" i="8"/>
  <c r="V102" i="8"/>
  <c r="V103" i="8"/>
  <c r="V104" i="8"/>
  <c r="V105" i="8"/>
  <c r="V106" i="8"/>
  <c r="V107" i="8"/>
  <c r="V108" i="8"/>
  <c r="V109" i="8"/>
  <c r="V110" i="8"/>
  <c r="V111" i="8"/>
  <c r="V112" i="8"/>
  <c r="V113" i="8"/>
  <c r="V114" i="8"/>
  <c r="V115" i="8"/>
  <c r="V116" i="8"/>
  <c r="V117" i="8"/>
  <c r="V118" i="8"/>
  <c r="V119" i="8"/>
  <c r="V120" i="8"/>
  <c r="V121" i="8"/>
  <c r="V122" i="8"/>
  <c r="V123" i="8"/>
  <c r="V124" i="8"/>
  <c r="V125" i="8"/>
  <c r="V126" i="8"/>
  <c r="V127" i="8"/>
  <c r="V128" i="8"/>
  <c r="V129" i="8"/>
  <c r="V130" i="8"/>
  <c r="V131" i="8"/>
  <c r="V132" i="8"/>
  <c r="V133" i="8"/>
  <c r="V134" i="8"/>
  <c r="V135" i="8"/>
  <c r="V136" i="8"/>
  <c r="V137" i="8"/>
  <c r="V138" i="8"/>
  <c r="V139" i="8"/>
  <c r="V140" i="8"/>
  <c r="V141" i="8"/>
  <c r="V2" i="8"/>
  <c r="T3" i="8"/>
  <c r="T4" i="8"/>
  <c r="T5" i="8"/>
  <c r="T6" i="8"/>
  <c r="T7" i="8"/>
  <c r="T8" i="8"/>
  <c r="T9" i="8"/>
  <c r="T10" i="8"/>
  <c r="T11" i="8"/>
  <c r="T12" i="8"/>
  <c r="T13" i="8"/>
  <c r="T14" i="8"/>
  <c r="T15" i="8"/>
  <c r="T16" i="8"/>
  <c r="T17" i="8"/>
  <c r="T18" i="8"/>
  <c r="T19" i="8"/>
  <c r="T20" i="8"/>
  <c r="T21" i="8"/>
  <c r="T22" i="8"/>
  <c r="T23" i="8"/>
  <c r="T24" i="8"/>
  <c r="T25" i="8"/>
  <c r="T26" i="8"/>
  <c r="T27" i="8"/>
  <c r="T28" i="8"/>
  <c r="T29" i="8"/>
  <c r="T30" i="8"/>
  <c r="T31" i="8"/>
  <c r="T32" i="8"/>
  <c r="T33" i="8"/>
  <c r="T34" i="8"/>
  <c r="T35" i="8"/>
  <c r="T36" i="8"/>
  <c r="T37" i="8"/>
  <c r="T38" i="8"/>
  <c r="T39" i="8"/>
  <c r="T40" i="8"/>
  <c r="T41" i="8"/>
  <c r="T42" i="8"/>
  <c r="T43" i="8"/>
  <c r="T44" i="8"/>
  <c r="T45" i="8"/>
  <c r="T46" i="8"/>
  <c r="T47" i="8"/>
  <c r="T48" i="8"/>
  <c r="T49" i="8"/>
  <c r="T50" i="8"/>
  <c r="T51" i="8"/>
  <c r="T52" i="8"/>
  <c r="T53" i="8"/>
  <c r="T54" i="8"/>
  <c r="T55" i="8"/>
  <c r="T56" i="8"/>
  <c r="T57" i="8"/>
  <c r="T58" i="8"/>
  <c r="T59" i="8"/>
  <c r="T60" i="8"/>
  <c r="T61" i="8"/>
  <c r="T62" i="8"/>
  <c r="T63" i="8"/>
  <c r="T64" i="8"/>
  <c r="T65" i="8"/>
  <c r="T66" i="8"/>
  <c r="T67" i="8"/>
  <c r="T68" i="8"/>
  <c r="T69" i="8"/>
  <c r="T70" i="8"/>
  <c r="T71" i="8"/>
  <c r="T72" i="8"/>
  <c r="T73" i="8"/>
  <c r="T74" i="8"/>
  <c r="T75" i="8"/>
  <c r="T76" i="8"/>
  <c r="T77" i="8"/>
  <c r="T78" i="8"/>
  <c r="T79" i="8"/>
  <c r="T80" i="8"/>
  <c r="T81" i="8"/>
  <c r="T82" i="8"/>
  <c r="T83" i="8"/>
  <c r="T84" i="8"/>
  <c r="T85" i="8"/>
  <c r="T86" i="8"/>
  <c r="T87" i="8"/>
  <c r="T88" i="8"/>
  <c r="T89" i="8"/>
  <c r="T90" i="8"/>
  <c r="T91" i="8"/>
  <c r="T92" i="8"/>
  <c r="T93" i="8"/>
  <c r="T94" i="8"/>
  <c r="T95" i="8"/>
  <c r="T96" i="8"/>
  <c r="T97" i="8"/>
  <c r="T98" i="8"/>
  <c r="T99" i="8"/>
  <c r="T100" i="8"/>
  <c r="T101" i="8"/>
  <c r="T102" i="8"/>
  <c r="T103" i="8"/>
  <c r="T104" i="8"/>
  <c r="T105" i="8"/>
  <c r="T106" i="8"/>
  <c r="T107" i="8"/>
  <c r="T108" i="8"/>
  <c r="T109" i="8"/>
  <c r="T110" i="8"/>
  <c r="T111" i="8"/>
  <c r="T112" i="8"/>
  <c r="T113" i="8"/>
  <c r="T114" i="8"/>
  <c r="T115" i="8"/>
  <c r="T116" i="8"/>
  <c r="T117" i="8"/>
  <c r="T118" i="8"/>
  <c r="T119" i="8"/>
  <c r="T120" i="8"/>
  <c r="T121" i="8"/>
  <c r="T122" i="8"/>
  <c r="T123" i="8"/>
  <c r="T124" i="8"/>
  <c r="T125" i="8"/>
  <c r="T126" i="8"/>
  <c r="T127" i="8"/>
  <c r="T128" i="8"/>
  <c r="T129" i="8"/>
  <c r="T130" i="8"/>
  <c r="T131" i="8"/>
  <c r="T132" i="8"/>
  <c r="T133" i="8"/>
  <c r="T134" i="8"/>
  <c r="T135" i="8"/>
  <c r="T136" i="8"/>
  <c r="T137" i="8"/>
  <c r="T138" i="8"/>
  <c r="T139" i="8"/>
  <c r="T140" i="8"/>
  <c r="T141" i="8"/>
  <c r="M2" i="8"/>
  <c r="N2" i="8" s="1"/>
  <c r="M7" i="8"/>
  <c r="N7" i="8" s="1"/>
  <c r="M6" i="8"/>
  <c r="N6" i="8" s="1"/>
  <c r="M3" i="8"/>
  <c r="N3" i="8" s="1"/>
  <c r="M4" i="8"/>
  <c r="M5" i="8"/>
  <c r="N5" i="8" s="1"/>
  <c r="M8" i="8"/>
  <c r="M9" i="8"/>
  <c r="M10" i="8"/>
  <c r="N10" i="8" s="1"/>
  <c r="M11" i="8"/>
  <c r="N11" i="8" s="1"/>
  <c r="M12" i="8"/>
  <c r="M13" i="8"/>
  <c r="N13" i="8" s="1"/>
  <c r="M14" i="8"/>
  <c r="N14" i="8" s="1"/>
  <c r="M15" i="8"/>
  <c r="M16" i="8"/>
  <c r="N16" i="8" s="1"/>
  <c r="M17" i="8"/>
  <c r="N17" i="8" s="1"/>
  <c r="M18" i="8"/>
  <c r="M19" i="8"/>
  <c r="N19" i="8" s="1"/>
  <c r="M20" i="8"/>
  <c r="M21" i="8"/>
  <c r="M22" i="8"/>
  <c r="N22" i="8" s="1"/>
  <c r="M23" i="8"/>
  <c r="N23" i="8" s="1"/>
  <c r="M24" i="8"/>
  <c r="M25" i="8"/>
  <c r="N25" i="8" s="1"/>
  <c r="M26" i="8"/>
  <c r="N26" i="8" s="1"/>
  <c r="M27" i="8"/>
  <c r="M28" i="8"/>
  <c r="N28" i="8" s="1"/>
  <c r="M29" i="8"/>
  <c r="N29" i="8" s="1"/>
  <c r="M30" i="8"/>
  <c r="M31" i="8"/>
  <c r="N31" i="8" s="1"/>
  <c r="M32" i="8"/>
  <c r="M33" i="8"/>
  <c r="M34" i="8"/>
  <c r="N34" i="8" s="1"/>
  <c r="M35" i="8"/>
  <c r="N35" i="8" s="1"/>
  <c r="M36" i="8"/>
  <c r="M37" i="8"/>
  <c r="N37" i="8" s="1"/>
  <c r="M38" i="8"/>
  <c r="N38" i="8" s="1"/>
  <c r="M39" i="8"/>
  <c r="M40" i="8"/>
  <c r="N40" i="8" s="1"/>
  <c r="M41" i="8"/>
  <c r="N41" i="8" s="1"/>
  <c r="M42" i="8"/>
  <c r="M43" i="8"/>
  <c r="N43" i="8" s="1"/>
  <c r="M44" i="8"/>
  <c r="M45" i="8"/>
  <c r="M46" i="8"/>
  <c r="N46" i="8" s="1"/>
  <c r="M47" i="8"/>
  <c r="N47" i="8" s="1"/>
  <c r="M48" i="8"/>
  <c r="M49" i="8"/>
  <c r="N49" i="8" s="1"/>
  <c r="M50" i="8"/>
  <c r="N50" i="8" s="1"/>
  <c r="M51" i="8"/>
  <c r="M52" i="8"/>
  <c r="N52" i="8" s="1"/>
  <c r="M53" i="8"/>
  <c r="M54" i="8"/>
  <c r="M55" i="8"/>
  <c r="M56" i="8"/>
  <c r="M57" i="8"/>
  <c r="M58" i="8"/>
  <c r="N58" i="8" s="1"/>
  <c r="M59" i="8"/>
  <c r="N59" i="8" s="1"/>
  <c r="M60" i="8"/>
  <c r="M61" i="8"/>
  <c r="N61" i="8" s="1"/>
  <c r="M62" i="8"/>
  <c r="N62" i="8" s="1"/>
  <c r="M63" i="8"/>
  <c r="M64" i="8"/>
  <c r="N64" i="8" s="1"/>
  <c r="M65" i="8"/>
  <c r="N65" i="8" s="1"/>
  <c r="M66" i="8"/>
  <c r="M67" i="8"/>
  <c r="N67" i="8" s="1"/>
  <c r="M68" i="8"/>
  <c r="M69" i="8"/>
  <c r="M70" i="8"/>
  <c r="N70" i="8" s="1"/>
  <c r="M71" i="8"/>
  <c r="N71" i="8" s="1"/>
  <c r="M72" i="8"/>
  <c r="M73" i="8"/>
  <c r="N73" i="8" s="1"/>
  <c r="M74" i="8"/>
  <c r="N74" i="8" s="1"/>
  <c r="M75" i="8"/>
  <c r="M76" i="8"/>
  <c r="N76" i="8" s="1"/>
  <c r="M77" i="8"/>
  <c r="N77" i="8" s="1"/>
  <c r="M78" i="8"/>
  <c r="M79" i="8"/>
  <c r="N79" i="8" s="1"/>
  <c r="M80" i="8"/>
  <c r="M81" i="8"/>
  <c r="M82" i="8"/>
  <c r="N82" i="8" s="1"/>
  <c r="M83" i="8"/>
  <c r="N83" i="8" s="1"/>
  <c r="M84" i="8"/>
  <c r="M85" i="8"/>
  <c r="N85" i="8" s="1"/>
  <c r="M86" i="8"/>
  <c r="N86" i="8" s="1"/>
  <c r="M87" i="8"/>
  <c r="M88" i="8"/>
  <c r="M89" i="8"/>
  <c r="M90" i="8"/>
  <c r="M91" i="8"/>
  <c r="N91" i="8" s="1"/>
  <c r="M92" i="8"/>
  <c r="M93" i="8"/>
  <c r="M94" i="8"/>
  <c r="N94" i="8" s="1"/>
  <c r="M95" i="8"/>
  <c r="N95" i="8" s="1"/>
  <c r="M96" i="8"/>
  <c r="M97" i="8"/>
  <c r="N97" i="8" s="1"/>
  <c r="M98" i="8"/>
  <c r="N98" i="8" s="1"/>
  <c r="M99" i="8"/>
  <c r="M100" i="8"/>
  <c r="N100" i="8" s="1"/>
  <c r="M101" i="8"/>
  <c r="N101" i="8" s="1"/>
  <c r="M102" i="8"/>
  <c r="M103" i="8"/>
  <c r="N103" i="8" s="1"/>
  <c r="M104" i="8"/>
  <c r="M105" i="8"/>
  <c r="M106" i="8"/>
  <c r="N106" i="8" s="1"/>
  <c r="M107" i="8"/>
  <c r="N107" i="8" s="1"/>
  <c r="M108" i="8"/>
  <c r="M109" i="8"/>
  <c r="N109" i="8" s="1"/>
  <c r="M110" i="8"/>
  <c r="N110" i="8" s="1"/>
  <c r="M111" i="8"/>
  <c r="M112" i="8"/>
  <c r="N112" i="8" s="1"/>
  <c r="M113" i="8"/>
  <c r="N113" i="8" s="1"/>
  <c r="M114" i="8"/>
  <c r="N114" i="8" s="1"/>
  <c r="M115" i="8"/>
  <c r="N115" i="8" s="1"/>
  <c r="M116" i="8"/>
  <c r="N116" i="8" s="1"/>
  <c r="M117" i="8"/>
  <c r="M118" i="8"/>
  <c r="N118" i="8" s="1"/>
  <c r="M119" i="8"/>
  <c r="N119" i="8" s="1"/>
  <c r="M120" i="8"/>
  <c r="M121" i="8"/>
  <c r="N121" i="8" s="1"/>
  <c r="M122" i="8"/>
  <c r="N122" i="8" s="1"/>
  <c r="M123" i="8"/>
  <c r="N123" i="8" s="1"/>
  <c r="M124" i="8"/>
  <c r="N124" i="8" s="1"/>
  <c r="M125" i="8"/>
  <c r="N125" i="8" s="1"/>
  <c r="M126" i="8"/>
  <c r="N126" i="8" s="1"/>
  <c r="M127" i="8"/>
  <c r="N127" i="8" s="1"/>
  <c r="M128" i="8"/>
  <c r="N128" i="8" s="1"/>
  <c r="M129" i="8"/>
  <c r="M130" i="8"/>
  <c r="N130" i="8" s="1"/>
  <c r="M131" i="8"/>
  <c r="N131" i="8" s="1"/>
  <c r="M132" i="8"/>
  <c r="M133" i="8"/>
  <c r="N133" i="8" s="1"/>
  <c r="M134" i="8"/>
  <c r="N134" i="8" s="1"/>
  <c r="M135" i="8"/>
  <c r="M136" i="8"/>
  <c r="N136" i="8" s="1"/>
  <c r="M137" i="8"/>
  <c r="N137" i="8" s="1"/>
  <c r="M138" i="8"/>
  <c r="N138" i="8" s="1"/>
  <c r="M139" i="8"/>
  <c r="N139" i="8" s="1"/>
  <c r="M140" i="8"/>
  <c r="N140" i="8" s="1"/>
  <c r="M141" i="8"/>
  <c r="N141" i="8" s="1"/>
  <c r="N4" i="8"/>
  <c r="N8" i="8"/>
  <c r="N9" i="8"/>
  <c r="N12" i="8"/>
  <c r="N15" i="8"/>
  <c r="N18" i="8"/>
  <c r="N20" i="8"/>
  <c r="N21" i="8"/>
  <c r="N24" i="8"/>
  <c r="N27" i="8"/>
  <c r="N30" i="8"/>
  <c r="N32" i="8"/>
  <c r="N33" i="8"/>
  <c r="N36" i="8"/>
  <c r="N39" i="8"/>
  <c r="N42" i="8"/>
  <c r="N44" i="8"/>
  <c r="N45" i="8"/>
  <c r="N48" i="8"/>
  <c r="N51" i="8"/>
  <c r="N53" i="8"/>
  <c r="N54" i="8"/>
  <c r="N55" i="8"/>
  <c r="N56" i="8"/>
  <c r="N57" i="8"/>
  <c r="N60" i="8"/>
  <c r="N63" i="8"/>
  <c r="N66" i="8"/>
  <c r="N68" i="8"/>
  <c r="N69" i="8"/>
  <c r="N72" i="8"/>
  <c r="N75" i="8"/>
  <c r="N78" i="8"/>
  <c r="N80" i="8"/>
  <c r="N81" i="8"/>
  <c r="N84" i="8"/>
  <c r="N87" i="8"/>
  <c r="N88" i="8"/>
  <c r="N89" i="8"/>
  <c r="N90" i="8"/>
  <c r="N92" i="8"/>
  <c r="N93" i="8"/>
  <c r="N96" i="8"/>
  <c r="N99" i="8"/>
  <c r="N102" i="8"/>
  <c r="N104" i="8"/>
  <c r="N105" i="8"/>
  <c r="N108" i="8"/>
  <c r="N111" i="8"/>
  <c r="N117" i="8"/>
  <c r="N120" i="8"/>
  <c r="N129" i="8"/>
  <c r="N132" i="8"/>
  <c r="N135" i="8"/>
  <c r="R2" i="8" l="1"/>
  <c r="S2" i="8" s="1"/>
  <c r="U2" i="8" s="1"/>
  <c r="R12" i="8"/>
  <c r="S12" i="8" s="1"/>
  <c r="U12" i="8" s="1"/>
  <c r="R61" i="8"/>
  <c r="S61" i="8" s="1"/>
  <c r="U61" i="8" s="1"/>
  <c r="R51" i="8"/>
  <c r="R25" i="8"/>
  <c r="S25" i="8" s="1"/>
  <c r="U25" i="8" s="1"/>
  <c r="R98" i="8"/>
  <c r="S98" i="8" s="1"/>
  <c r="R13" i="8"/>
  <c r="S13" i="8" s="1"/>
  <c r="U13" i="8" s="1"/>
  <c r="R50" i="8"/>
  <c r="S50" i="8" s="1"/>
  <c r="U50" i="8" s="1"/>
  <c r="R121" i="8"/>
  <c r="S121" i="8" s="1"/>
  <c r="U121" i="8" s="1"/>
  <c r="R49" i="8"/>
  <c r="S49" i="8" s="1"/>
  <c r="U49" i="8" s="1"/>
  <c r="R85" i="8"/>
  <c r="S85" i="8" s="1"/>
  <c r="U85" i="8" s="1"/>
  <c r="R38" i="8"/>
  <c r="S38" i="8" s="1"/>
  <c r="R132" i="8"/>
  <c r="S132" i="8" s="1"/>
  <c r="U132" i="8" s="1"/>
  <c r="R120" i="8"/>
  <c r="S120" i="8" s="1"/>
  <c r="U120" i="8" s="1"/>
  <c r="R108" i="8"/>
  <c r="S108" i="8" s="1"/>
  <c r="U108" i="8" s="1"/>
  <c r="R96" i="8"/>
  <c r="S96" i="8" s="1"/>
  <c r="U96" i="8" s="1"/>
  <c r="R84" i="8"/>
  <c r="S84" i="8" s="1"/>
  <c r="U84" i="8" s="1"/>
  <c r="R72" i="8"/>
  <c r="S72" i="8" s="1"/>
  <c r="U72" i="8" s="1"/>
  <c r="R60" i="8"/>
  <c r="S60" i="8" s="1"/>
  <c r="U60" i="8" s="1"/>
  <c r="R48" i="8"/>
  <c r="S48" i="8" s="1"/>
  <c r="U48" i="8" s="1"/>
  <c r="R36" i="8"/>
  <c r="S36" i="8" s="1"/>
  <c r="U36" i="8" s="1"/>
  <c r="R24" i="8"/>
  <c r="S24" i="8" s="1"/>
  <c r="U24" i="8" s="1"/>
  <c r="R11" i="8"/>
  <c r="S11" i="8" s="1"/>
  <c r="U11" i="8" s="1"/>
  <c r="R109" i="8"/>
  <c r="S109" i="8" s="1"/>
  <c r="U109" i="8" s="1"/>
  <c r="R37" i="8"/>
  <c r="S37" i="8" s="1"/>
  <c r="U37" i="8" s="1"/>
  <c r="R131" i="8"/>
  <c r="S131" i="8" s="1"/>
  <c r="U131" i="8" s="1"/>
  <c r="R119" i="8"/>
  <c r="S119" i="8" s="1"/>
  <c r="U119" i="8" s="1"/>
  <c r="R107" i="8"/>
  <c r="S107" i="8" s="1"/>
  <c r="U107" i="8" s="1"/>
  <c r="R95" i="8"/>
  <c r="S95" i="8" s="1"/>
  <c r="U95" i="8" s="1"/>
  <c r="R83" i="8"/>
  <c r="S83" i="8" s="1"/>
  <c r="U83" i="8" s="1"/>
  <c r="R71" i="8"/>
  <c r="S71" i="8" s="1"/>
  <c r="U71" i="8" s="1"/>
  <c r="R59" i="8"/>
  <c r="S59" i="8" s="1"/>
  <c r="U59" i="8" s="1"/>
  <c r="R47" i="8"/>
  <c r="S47" i="8" s="1"/>
  <c r="U47" i="8" s="1"/>
  <c r="R35" i="8"/>
  <c r="S35" i="8" s="1"/>
  <c r="U35" i="8" s="1"/>
  <c r="R23" i="8"/>
  <c r="S23" i="8" s="1"/>
  <c r="U23" i="8" s="1"/>
  <c r="R10" i="8"/>
  <c r="S10" i="8" s="1"/>
  <c r="U10" i="8" s="1"/>
  <c r="R133" i="8"/>
  <c r="S133" i="8" s="1"/>
  <c r="U133" i="8" s="1"/>
  <c r="R130" i="8"/>
  <c r="S130" i="8" s="1"/>
  <c r="U130" i="8" s="1"/>
  <c r="R118" i="8"/>
  <c r="S118" i="8" s="1"/>
  <c r="U118" i="8" s="1"/>
  <c r="R106" i="8"/>
  <c r="S106" i="8" s="1"/>
  <c r="U106" i="8" s="1"/>
  <c r="R94" i="8"/>
  <c r="S94" i="8" s="1"/>
  <c r="U94" i="8" s="1"/>
  <c r="R82" i="8"/>
  <c r="S82" i="8" s="1"/>
  <c r="U82" i="8" s="1"/>
  <c r="R70" i="8"/>
  <c r="S70" i="8" s="1"/>
  <c r="U70" i="8" s="1"/>
  <c r="R58" i="8"/>
  <c r="S58" i="8" s="1"/>
  <c r="U58" i="8" s="1"/>
  <c r="R46" i="8"/>
  <c r="S46" i="8" s="1"/>
  <c r="U46" i="8" s="1"/>
  <c r="R34" i="8"/>
  <c r="S34" i="8" s="1"/>
  <c r="U34" i="8" s="1"/>
  <c r="R22" i="8"/>
  <c r="S22" i="8" s="1"/>
  <c r="U22" i="8" s="1"/>
  <c r="R9" i="8"/>
  <c r="S9" i="8" s="1"/>
  <c r="R141" i="8"/>
  <c r="S141" i="8" s="1"/>
  <c r="U141" i="8" s="1"/>
  <c r="R129" i="8"/>
  <c r="S129" i="8" s="1"/>
  <c r="U129" i="8" s="1"/>
  <c r="R117" i="8"/>
  <c r="S117" i="8" s="1"/>
  <c r="U117" i="8" s="1"/>
  <c r="R105" i="8"/>
  <c r="S105" i="8" s="1"/>
  <c r="U105" i="8" s="1"/>
  <c r="R93" i="8"/>
  <c r="S93" i="8" s="1"/>
  <c r="R81" i="8"/>
  <c r="S81" i="8" s="1"/>
  <c r="U81" i="8" s="1"/>
  <c r="R69" i="8"/>
  <c r="S69" i="8" s="1"/>
  <c r="U69" i="8" s="1"/>
  <c r="R57" i="8"/>
  <c r="S57" i="8" s="1"/>
  <c r="U57" i="8" s="1"/>
  <c r="R45" i="8"/>
  <c r="S45" i="8" s="1"/>
  <c r="U45" i="8" s="1"/>
  <c r="R33" i="8"/>
  <c r="S33" i="8" s="1"/>
  <c r="U33" i="8" s="1"/>
  <c r="R21" i="8"/>
  <c r="S21" i="8" s="1"/>
  <c r="U21" i="8" s="1"/>
  <c r="R8" i="8"/>
  <c r="S8" i="8" s="1"/>
  <c r="R140" i="8"/>
  <c r="S140" i="8" s="1"/>
  <c r="U140" i="8" s="1"/>
  <c r="R128" i="8"/>
  <c r="S128" i="8" s="1"/>
  <c r="U128" i="8" s="1"/>
  <c r="R116" i="8"/>
  <c r="S116" i="8" s="1"/>
  <c r="U116" i="8" s="1"/>
  <c r="R104" i="8"/>
  <c r="S104" i="8" s="1"/>
  <c r="U104" i="8" s="1"/>
  <c r="R92" i="8"/>
  <c r="S92" i="8" s="1"/>
  <c r="U92" i="8" s="1"/>
  <c r="R80" i="8"/>
  <c r="S80" i="8" s="1"/>
  <c r="U80" i="8" s="1"/>
  <c r="R68" i="8"/>
  <c r="S68" i="8" s="1"/>
  <c r="U68" i="8" s="1"/>
  <c r="R56" i="8"/>
  <c r="S56" i="8" s="1"/>
  <c r="U56" i="8" s="1"/>
  <c r="R44" i="8"/>
  <c r="S44" i="8" s="1"/>
  <c r="R32" i="8"/>
  <c r="S32" i="8" s="1"/>
  <c r="U32" i="8" s="1"/>
  <c r="R20" i="8"/>
  <c r="S20" i="8" s="1"/>
  <c r="U20" i="8" s="1"/>
  <c r="R7" i="8"/>
  <c r="S7" i="8" s="1"/>
  <c r="R97" i="8"/>
  <c r="S97" i="8" s="1"/>
  <c r="U97" i="8" s="1"/>
  <c r="R139" i="8"/>
  <c r="S139" i="8" s="1"/>
  <c r="U139" i="8" s="1"/>
  <c r="R127" i="8"/>
  <c r="S127" i="8" s="1"/>
  <c r="U127" i="8" s="1"/>
  <c r="R115" i="8"/>
  <c r="S115" i="8" s="1"/>
  <c r="U115" i="8" s="1"/>
  <c r="R103" i="8"/>
  <c r="S103" i="8" s="1"/>
  <c r="U103" i="8" s="1"/>
  <c r="R91" i="8"/>
  <c r="S91" i="8" s="1"/>
  <c r="U91" i="8" s="1"/>
  <c r="R79" i="8"/>
  <c r="S79" i="8" s="1"/>
  <c r="U79" i="8" s="1"/>
  <c r="R67" i="8"/>
  <c r="S67" i="8" s="1"/>
  <c r="U67" i="8" s="1"/>
  <c r="R55" i="8"/>
  <c r="S55" i="8" s="1"/>
  <c r="U55" i="8" s="1"/>
  <c r="R43" i="8"/>
  <c r="S43" i="8" s="1"/>
  <c r="U43" i="8" s="1"/>
  <c r="R31" i="8"/>
  <c r="S31" i="8" s="1"/>
  <c r="U31" i="8" s="1"/>
  <c r="R19" i="8"/>
  <c r="S19" i="8" s="1"/>
  <c r="U19" i="8" s="1"/>
  <c r="R6" i="8"/>
  <c r="S6" i="8" s="1"/>
  <c r="S51" i="8"/>
  <c r="R138" i="8"/>
  <c r="S138" i="8" s="1"/>
  <c r="U138" i="8" s="1"/>
  <c r="R126" i="8"/>
  <c r="S126" i="8" s="1"/>
  <c r="U126" i="8" s="1"/>
  <c r="R114" i="8"/>
  <c r="S114" i="8" s="1"/>
  <c r="U114" i="8" s="1"/>
  <c r="R102" i="8"/>
  <c r="S102" i="8" s="1"/>
  <c r="U102" i="8" s="1"/>
  <c r="R90" i="8"/>
  <c r="S90" i="8" s="1"/>
  <c r="U90" i="8" s="1"/>
  <c r="R78" i="8"/>
  <c r="S78" i="8" s="1"/>
  <c r="U78" i="8" s="1"/>
  <c r="R66" i="8"/>
  <c r="S66" i="8" s="1"/>
  <c r="U66" i="8" s="1"/>
  <c r="R54" i="8"/>
  <c r="S54" i="8" s="1"/>
  <c r="U54" i="8" s="1"/>
  <c r="R42" i="8"/>
  <c r="S42" i="8" s="1"/>
  <c r="U42" i="8" s="1"/>
  <c r="R30" i="8"/>
  <c r="S30" i="8" s="1"/>
  <c r="R18" i="8"/>
  <c r="S18" i="8" s="1"/>
  <c r="U18" i="8" s="1"/>
  <c r="R5" i="8"/>
  <c r="S5" i="8" s="1"/>
  <c r="R137" i="8"/>
  <c r="S137" i="8" s="1"/>
  <c r="U137" i="8" s="1"/>
  <c r="R125" i="8"/>
  <c r="S125" i="8" s="1"/>
  <c r="U125" i="8" s="1"/>
  <c r="R113" i="8"/>
  <c r="S113" i="8" s="1"/>
  <c r="U113" i="8" s="1"/>
  <c r="R101" i="8"/>
  <c r="S101" i="8" s="1"/>
  <c r="U101" i="8" s="1"/>
  <c r="R89" i="8"/>
  <c r="S89" i="8" s="1"/>
  <c r="U89" i="8" s="1"/>
  <c r="R77" i="8"/>
  <c r="S77" i="8" s="1"/>
  <c r="U77" i="8" s="1"/>
  <c r="R65" i="8"/>
  <c r="S65" i="8" s="1"/>
  <c r="U65" i="8" s="1"/>
  <c r="R53" i="8"/>
  <c r="S53" i="8" s="1"/>
  <c r="U53" i="8" s="1"/>
  <c r="R41" i="8"/>
  <c r="S41" i="8" s="1"/>
  <c r="U41" i="8" s="1"/>
  <c r="R29" i="8"/>
  <c r="S29" i="8" s="1"/>
  <c r="U29" i="8" s="1"/>
  <c r="R17" i="8"/>
  <c r="S17" i="8" s="1"/>
  <c r="U17" i="8" s="1"/>
  <c r="R4" i="8"/>
  <c r="S4" i="8" s="1"/>
  <c r="R136" i="8"/>
  <c r="S136" i="8" s="1"/>
  <c r="U136" i="8" s="1"/>
  <c r="R124" i="8"/>
  <c r="S124" i="8" s="1"/>
  <c r="U124" i="8" s="1"/>
  <c r="R112" i="8"/>
  <c r="S112" i="8" s="1"/>
  <c r="U112" i="8" s="1"/>
  <c r="R100" i="8"/>
  <c r="S100" i="8" s="1"/>
  <c r="U100" i="8" s="1"/>
  <c r="R88" i="8"/>
  <c r="S88" i="8" s="1"/>
  <c r="U88" i="8" s="1"/>
  <c r="R76" i="8"/>
  <c r="S76" i="8" s="1"/>
  <c r="U76" i="8" s="1"/>
  <c r="R64" i="8"/>
  <c r="S64" i="8" s="1"/>
  <c r="U64" i="8" s="1"/>
  <c r="R52" i="8"/>
  <c r="S52" i="8" s="1"/>
  <c r="U52" i="8" s="1"/>
  <c r="R40" i="8"/>
  <c r="S40" i="8" s="1"/>
  <c r="U40" i="8" s="1"/>
  <c r="R28" i="8"/>
  <c r="S28" i="8" s="1"/>
  <c r="U28" i="8" s="1"/>
  <c r="R16" i="8"/>
  <c r="S16" i="8" s="1"/>
  <c r="U16" i="8" s="1"/>
  <c r="R3" i="8"/>
  <c r="S3" i="8" s="1"/>
  <c r="R135" i="8"/>
  <c r="S135" i="8" s="1"/>
  <c r="U135" i="8" s="1"/>
  <c r="R123" i="8"/>
  <c r="S123" i="8" s="1"/>
  <c r="U123" i="8" s="1"/>
  <c r="R111" i="8"/>
  <c r="S111" i="8" s="1"/>
  <c r="U111" i="8" s="1"/>
  <c r="R99" i="8"/>
  <c r="S99" i="8" s="1"/>
  <c r="U99" i="8" s="1"/>
  <c r="R87" i="8"/>
  <c r="S87" i="8" s="1"/>
  <c r="U87" i="8" s="1"/>
  <c r="R75" i="8"/>
  <c r="S75" i="8" s="1"/>
  <c r="U75" i="8" s="1"/>
  <c r="R63" i="8"/>
  <c r="S63" i="8" s="1"/>
  <c r="U63" i="8" s="1"/>
  <c r="R39" i="8"/>
  <c r="S39" i="8" s="1"/>
  <c r="U39" i="8" s="1"/>
  <c r="R27" i="8"/>
  <c r="S27" i="8" s="1"/>
  <c r="U27" i="8" s="1"/>
  <c r="R15" i="8"/>
  <c r="S15" i="8" s="1"/>
  <c r="U15" i="8" s="1"/>
  <c r="R14" i="8"/>
  <c r="S14" i="8" s="1"/>
  <c r="U14" i="8" s="1"/>
  <c r="R73" i="8"/>
  <c r="S73" i="8" s="1"/>
  <c r="U73" i="8" s="1"/>
  <c r="R134" i="8"/>
  <c r="S134" i="8" s="1"/>
  <c r="U134" i="8" s="1"/>
  <c r="R122" i="8"/>
  <c r="S122" i="8" s="1"/>
  <c r="R110" i="8"/>
  <c r="S110" i="8" s="1"/>
  <c r="U110" i="8" s="1"/>
  <c r="R86" i="8"/>
  <c r="S86" i="8" s="1"/>
  <c r="R74" i="8"/>
  <c r="S74" i="8" s="1"/>
  <c r="U74" i="8" s="1"/>
  <c r="R62" i="8"/>
  <c r="S62" i="8" s="1"/>
  <c r="U62" i="8" s="1"/>
  <c r="R26" i="8"/>
  <c r="S26" i="8" s="1"/>
  <c r="U26" i="8" s="1"/>
  <c r="U3" i="8" l="1"/>
  <c r="U4" i="8"/>
  <c r="U5" i="8"/>
  <c r="U6" i="8"/>
  <c r="U7" i="8"/>
  <c r="U8" i="8"/>
  <c r="AC8" i="8"/>
  <c r="U9" i="8"/>
  <c r="U30" i="8"/>
  <c r="U44" i="8"/>
  <c r="U93" i="8"/>
  <c r="U51" i="8"/>
  <c r="AC66" i="8"/>
  <c r="AC7" i="8"/>
  <c r="AC31" i="8"/>
  <c r="AC43" i="8"/>
  <c r="AC121" i="8"/>
  <c r="AC63" i="8"/>
  <c r="AC87" i="8"/>
  <c r="AC140" i="8"/>
  <c r="AC28" i="8"/>
  <c r="AC9" i="8"/>
  <c r="AC52" i="8"/>
  <c r="AC141" i="8"/>
  <c r="AC29" i="8"/>
  <c r="AC84" i="8"/>
  <c r="AC26" i="8"/>
  <c r="AC71" i="8"/>
  <c r="AC42" i="8"/>
  <c r="AC95" i="8"/>
  <c r="U98" i="8"/>
  <c r="AC98" i="8"/>
  <c r="AC5" i="8"/>
  <c r="AC96" i="8"/>
  <c r="AC72" i="8"/>
  <c r="AC116" i="8"/>
  <c r="AC117" i="8"/>
  <c r="AC94" i="8"/>
  <c r="U122" i="8"/>
  <c r="AC122" i="8"/>
  <c r="AC75" i="8"/>
  <c r="AC40" i="8"/>
  <c r="AC17" i="8"/>
  <c r="AC14" i="8"/>
  <c r="AC54" i="8"/>
  <c r="AC19" i="8"/>
  <c r="AC73" i="8"/>
  <c r="AC128" i="8"/>
  <c r="AC129" i="8"/>
  <c r="AC106" i="8"/>
  <c r="AC83" i="8"/>
  <c r="AC99" i="8"/>
  <c r="AC64" i="8"/>
  <c r="AC41" i="8"/>
  <c r="AC50" i="8"/>
  <c r="AC78" i="8"/>
  <c r="AC130" i="8"/>
  <c r="AC107" i="8"/>
  <c r="AC111" i="8"/>
  <c r="AC76" i="8"/>
  <c r="AC53" i="8"/>
  <c r="AC62" i="8"/>
  <c r="AC90" i="8"/>
  <c r="AC55" i="8"/>
  <c r="AC20" i="8"/>
  <c r="AC21" i="8"/>
  <c r="AC61" i="8"/>
  <c r="AC119" i="8"/>
  <c r="AC123" i="8"/>
  <c r="AC88" i="8"/>
  <c r="AC65" i="8"/>
  <c r="AC74" i="8"/>
  <c r="AC102" i="8"/>
  <c r="AC67" i="8"/>
  <c r="AC32" i="8"/>
  <c r="AC33" i="8"/>
  <c r="AC10" i="8"/>
  <c r="AC132" i="8"/>
  <c r="AC131" i="8"/>
  <c r="AC135" i="8"/>
  <c r="AC100" i="8"/>
  <c r="AC77" i="8"/>
  <c r="AC114" i="8"/>
  <c r="AC79" i="8"/>
  <c r="AC44" i="8"/>
  <c r="AC45" i="8"/>
  <c r="AC22" i="8"/>
  <c r="AC109" i="8"/>
  <c r="AC120" i="8"/>
  <c r="AC3" i="8"/>
  <c r="AC60" i="8"/>
  <c r="AC112" i="8"/>
  <c r="AC89" i="8"/>
  <c r="AC110" i="8"/>
  <c r="AC126" i="8"/>
  <c r="AC91" i="8"/>
  <c r="AC56" i="8"/>
  <c r="AC57" i="8"/>
  <c r="AC34" i="8"/>
  <c r="AC11" i="8"/>
  <c r="AC13" i="8"/>
  <c r="AC118" i="8"/>
  <c r="U38" i="8"/>
  <c r="AC38" i="8"/>
  <c r="AC15" i="8"/>
  <c r="AC37" i="8"/>
  <c r="AC124" i="8"/>
  <c r="AC101" i="8"/>
  <c r="AC134" i="8"/>
  <c r="AC138" i="8"/>
  <c r="AC103" i="8"/>
  <c r="AC68" i="8"/>
  <c r="AC69" i="8"/>
  <c r="AC46" i="8"/>
  <c r="AC23" i="8"/>
  <c r="AC133" i="8"/>
  <c r="AC27" i="8"/>
  <c r="AC85" i="8"/>
  <c r="AC136" i="8"/>
  <c r="AC113" i="8"/>
  <c r="AC6" i="8"/>
  <c r="AC36" i="8"/>
  <c r="AC115" i="8"/>
  <c r="AC80" i="8"/>
  <c r="AC81" i="8"/>
  <c r="AC58" i="8"/>
  <c r="AC35" i="8"/>
  <c r="AC12" i="8"/>
  <c r="AC39" i="8"/>
  <c r="AC4" i="8"/>
  <c r="AC108" i="8"/>
  <c r="AC125" i="8"/>
  <c r="AC18" i="8"/>
  <c r="AC25" i="8"/>
  <c r="AC127" i="8"/>
  <c r="AC92" i="8"/>
  <c r="AC93" i="8"/>
  <c r="AC70" i="8"/>
  <c r="AC47" i="8"/>
  <c r="AC24" i="8"/>
  <c r="U86" i="8"/>
  <c r="AC86" i="8"/>
  <c r="AC51" i="8"/>
  <c r="AC16" i="8"/>
  <c r="AC49" i="8"/>
  <c r="AC137" i="8"/>
  <c r="AC30" i="8"/>
  <c r="AC97" i="8"/>
  <c r="AC139" i="8"/>
  <c r="AC104" i="8"/>
  <c r="AC105" i="8"/>
  <c r="AC82" i="8"/>
  <c r="AC59" i="8"/>
  <c r="AC48" i="8"/>
  <c r="AE2" i="8" l="1"/>
  <c r="O12" i="8"/>
  <c r="AE12" i="8" s="1"/>
  <c r="O118" i="8"/>
  <c r="AE118" i="8" s="1"/>
  <c r="O114" i="8"/>
  <c r="AE114" i="8" s="1"/>
  <c r="O70" i="8"/>
  <c r="AE70" i="8" s="1"/>
  <c r="O15" i="8"/>
  <c r="AE15" i="8" s="1"/>
  <c r="O62" i="8"/>
  <c r="AE62" i="8" s="1"/>
  <c r="O110" i="8"/>
  <c r="AE110" i="8" s="1"/>
  <c r="O112" i="8"/>
  <c r="AE112" i="8" s="1"/>
  <c r="O63" i="8"/>
  <c r="AE63" i="8" s="1"/>
  <c r="O111" i="8"/>
  <c r="AE111" i="8" s="1"/>
  <c r="O64" i="8"/>
  <c r="AE64" i="8" s="1"/>
  <c r="O58" i="8"/>
  <c r="AE58" i="8" s="1"/>
  <c r="O113" i="8"/>
  <c r="AE113" i="8" s="1"/>
  <c r="O60" i="8"/>
  <c r="AE60" i="8" s="1"/>
  <c r="O107" i="8"/>
  <c r="AE107" i="8" s="1"/>
  <c r="O108" i="8"/>
  <c r="AE108" i="8" s="1"/>
  <c r="O59" i="8"/>
  <c r="AE59" i="8" s="1"/>
  <c r="O61" i="8"/>
  <c r="AE61" i="8" s="1"/>
  <c r="O109" i="8"/>
  <c r="AE109" i="8" s="1"/>
  <c r="O5" i="8"/>
  <c r="AE5" i="8" s="1"/>
  <c r="O3" i="8"/>
  <c r="AE3" i="8" s="1"/>
  <c r="O102" i="8"/>
  <c r="AE102" i="8" s="1"/>
  <c r="O51" i="8"/>
  <c r="AE51" i="8" s="1"/>
  <c r="O100" i="8"/>
  <c r="AE100" i="8" s="1"/>
  <c r="O104" i="8"/>
  <c r="AE104" i="8" s="1"/>
  <c r="O52" i="8"/>
  <c r="AE52" i="8" s="1"/>
  <c r="O106" i="8"/>
  <c r="AE106" i="8" s="1"/>
  <c r="O53" i="8"/>
  <c r="AE53" i="8" s="1"/>
  <c r="O101" i="8"/>
  <c r="AE101" i="8" s="1"/>
  <c r="O103" i="8"/>
  <c r="AE103" i="8" s="1"/>
  <c r="O105" i="8"/>
  <c r="AE105" i="8" s="1"/>
  <c r="O54" i="8"/>
  <c r="AE54" i="8" s="1"/>
  <c r="O55" i="8"/>
  <c r="AE55" i="8" s="1"/>
  <c r="O56" i="8"/>
  <c r="AE56" i="8" s="1"/>
  <c r="O57" i="8"/>
  <c r="AE57" i="8" s="1"/>
  <c r="O8" i="8"/>
  <c r="AE8" i="8" s="1"/>
  <c r="O11" i="8"/>
  <c r="AE11" i="8" s="1"/>
  <c r="O50" i="8"/>
  <c r="AE50" i="8" s="1"/>
  <c r="O98" i="8"/>
  <c r="AE98" i="8" s="1"/>
  <c r="O96" i="8"/>
  <c r="AE96" i="8" s="1"/>
  <c r="O99" i="8"/>
  <c r="AE99" i="8" s="1"/>
  <c r="O93" i="8"/>
  <c r="AE93" i="8" s="1"/>
  <c r="O97" i="8"/>
  <c r="AE97" i="8" s="1"/>
  <c r="O94" i="8"/>
  <c r="AE94" i="8" s="1"/>
  <c r="O48" i="8"/>
  <c r="AE48" i="8" s="1"/>
  <c r="O95" i="8"/>
  <c r="AE95" i="8" s="1"/>
  <c r="O49" i="8"/>
  <c r="AE49" i="8" s="1"/>
  <c r="O44" i="8"/>
  <c r="AE44" i="8" s="1"/>
  <c r="O45" i="8"/>
  <c r="AE45" i="8" s="1"/>
  <c r="O46" i="8"/>
  <c r="AE46" i="8" s="1"/>
  <c r="O47" i="8"/>
  <c r="AE47" i="8" s="1"/>
  <c r="O66" i="8"/>
  <c r="AE66" i="8" s="1"/>
  <c r="O120" i="8"/>
  <c r="AE120" i="8" s="1"/>
  <c r="O38" i="8"/>
  <c r="AE38" i="8" s="1"/>
  <c r="O86" i="8"/>
  <c r="AE86" i="8" s="1"/>
  <c r="O40" i="8"/>
  <c r="AE40" i="8" s="1"/>
  <c r="O136" i="8"/>
  <c r="AE136" i="8" s="1"/>
  <c r="O39" i="8"/>
  <c r="AE39" i="8" s="1"/>
  <c r="O87" i="8"/>
  <c r="AE87" i="8" s="1"/>
  <c r="O135" i="8"/>
  <c r="AE135" i="8" s="1"/>
  <c r="O91" i="8"/>
  <c r="AE91" i="8" s="1"/>
  <c r="O88" i="8"/>
  <c r="AE88" i="8" s="1"/>
  <c r="O41" i="8"/>
  <c r="AE41" i="8" s="1"/>
  <c r="O89" i="8"/>
  <c r="AE89" i="8" s="1"/>
  <c r="O137" i="8"/>
  <c r="AE137" i="8" s="1"/>
  <c r="O42" i="8"/>
  <c r="AE42" i="8" s="1"/>
  <c r="O90" i="8"/>
  <c r="AE90" i="8" s="1"/>
  <c r="O138" i="8"/>
  <c r="AE138" i="8" s="1"/>
  <c r="O92" i="8"/>
  <c r="AE92" i="8" s="1"/>
  <c r="O37" i="8"/>
  <c r="AE37" i="8" s="1"/>
  <c r="O43" i="8"/>
  <c r="AE43" i="8" s="1"/>
  <c r="O139" i="8"/>
  <c r="AE139" i="8" s="1"/>
  <c r="O140" i="8"/>
  <c r="AE140" i="8" s="1"/>
  <c r="O141" i="8"/>
  <c r="AE141" i="8" s="1"/>
  <c r="O4" i="8"/>
  <c r="AE4" i="8" s="1"/>
  <c r="O117" i="8"/>
  <c r="AE117" i="8" s="1"/>
  <c r="O134" i="8"/>
  <c r="AE134" i="8" s="1"/>
  <c r="O79" i="8"/>
  <c r="AE79" i="8" s="1"/>
  <c r="O129" i="8"/>
  <c r="AE129" i="8" s="1"/>
  <c r="O34" i="8"/>
  <c r="AE34" i="8" s="1"/>
  <c r="O130" i="8"/>
  <c r="AE130" i="8" s="1"/>
  <c r="O83" i="8"/>
  <c r="AE83" i="8" s="1"/>
  <c r="O85" i="8"/>
  <c r="AE85" i="8" s="1"/>
  <c r="O35" i="8"/>
  <c r="AE35" i="8" s="1"/>
  <c r="O131" i="8"/>
  <c r="AE131" i="8" s="1"/>
  <c r="O80" i="8"/>
  <c r="AE80" i="8" s="1"/>
  <c r="O36" i="8"/>
  <c r="AE36" i="8" s="1"/>
  <c r="O132" i="8"/>
  <c r="AE132" i="8" s="1"/>
  <c r="O30" i="8"/>
  <c r="AE30" i="8" s="1"/>
  <c r="O31" i="8"/>
  <c r="AE31" i="8" s="1"/>
  <c r="O32" i="8"/>
  <c r="AE32" i="8" s="1"/>
  <c r="O128" i="8"/>
  <c r="AE128" i="8" s="1"/>
  <c r="O82" i="8"/>
  <c r="AE82" i="8" s="1"/>
  <c r="O84" i="8"/>
  <c r="AE84" i="8" s="1"/>
  <c r="O133" i="8"/>
  <c r="AE133" i="8" s="1"/>
  <c r="O33" i="8"/>
  <c r="AE33" i="8" s="1"/>
  <c r="O81" i="8"/>
  <c r="AE81" i="8" s="1"/>
  <c r="O65" i="8"/>
  <c r="AE65" i="8" s="1"/>
  <c r="O13" i="8"/>
  <c r="AE13" i="8" s="1"/>
  <c r="O25" i="8"/>
  <c r="AE25" i="8" s="1"/>
  <c r="O26" i="8"/>
  <c r="AE26" i="8" s="1"/>
  <c r="O74" i="8"/>
  <c r="AE74" i="8" s="1"/>
  <c r="O122" i="8"/>
  <c r="AE122" i="8" s="1"/>
  <c r="O76" i="8"/>
  <c r="AE76" i="8" s="1"/>
  <c r="O27" i="8"/>
  <c r="AE27" i="8" s="1"/>
  <c r="O75" i="8"/>
  <c r="AE75" i="8" s="1"/>
  <c r="O123" i="8"/>
  <c r="AE123" i="8" s="1"/>
  <c r="O28" i="8"/>
  <c r="AE28" i="8" s="1"/>
  <c r="O78" i="8"/>
  <c r="AE78" i="8" s="1"/>
  <c r="O126" i="8"/>
  <c r="AE126" i="8" s="1"/>
  <c r="O127" i="8"/>
  <c r="AE127" i="8" s="1"/>
  <c r="O121" i="8"/>
  <c r="AE121" i="8" s="1"/>
  <c r="O124" i="8"/>
  <c r="AE124" i="8" s="1"/>
  <c r="O16" i="8"/>
  <c r="AE16" i="8" s="1"/>
  <c r="O29" i="8"/>
  <c r="AE29" i="8" s="1"/>
  <c r="O77" i="8"/>
  <c r="AE77" i="8" s="1"/>
  <c r="O125" i="8"/>
  <c r="AE125" i="8" s="1"/>
  <c r="O17" i="8"/>
  <c r="AE17" i="8" s="1"/>
  <c r="O22" i="8"/>
  <c r="AE22" i="8" s="1"/>
  <c r="O18" i="8"/>
  <c r="AE18" i="8" s="1"/>
  <c r="O73" i="8"/>
  <c r="AE73" i="8" s="1"/>
  <c r="O19" i="8"/>
  <c r="AE19" i="8" s="1"/>
  <c r="O24" i="8"/>
  <c r="AE24" i="8" s="1"/>
  <c r="O20" i="8"/>
  <c r="AE20" i="8" s="1"/>
  <c r="O23" i="8"/>
  <c r="AE23" i="8" s="1"/>
  <c r="O21" i="8"/>
  <c r="AE21" i="8" s="1"/>
  <c r="O72" i="8"/>
  <c r="AE72" i="8" s="1"/>
  <c r="O14" i="8"/>
  <c r="AE14" i="8" s="1"/>
  <c r="O69" i="8"/>
  <c r="AE69" i="8" s="1"/>
  <c r="O119" i="8"/>
  <c r="AE119" i="8" s="1"/>
  <c r="O10" i="8"/>
  <c r="AE10" i="8" s="1"/>
  <c r="O7" i="8"/>
  <c r="AE7" i="8" s="1"/>
  <c r="O71" i="8"/>
  <c r="AE71" i="8" s="1"/>
  <c r="O116" i="8"/>
  <c r="AE116" i="8" s="1"/>
  <c r="O6" i="8"/>
  <c r="AE6" i="8" s="1"/>
  <c r="O115" i="8"/>
  <c r="AE115" i="8" s="1"/>
  <c r="O68" i="8"/>
  <c r="AE68" i="8" s="1"/>
  <c r="O9" i="8"/>
  <c r="AE9" i="8" s="1"/>
  <c r="O67" i="8"/>
  <c r="AE67" i="8" s="1"/>
  <c r="AF2" i="8" l="1"/>
</calcChain>
</file>

<file path=xl/sharedStrings.xml><?xml version="1.0" encoding="utf-8"?>
<sst xmlns="http://schemas.openxmlformats.org/spreadsheetml/2006/main" count="202" uniqueCount="39">
  <si>
    <t>PredictedShare</t>
  </si>
  <si>
    <t>ActualShare</t>
  </si>
  <si>
    <t>exp(V)</t>
  </si>
  <si>
    <t>sum(exp(V))</t>
  </si>
  <si>
    <t>Pr_ijt</t>
  </si>
  <si>
    <t>mu</t>
  </si>
  <si>
    <t>sumdiff</t>
  </si>
  <si>
    <t>SaleID</t>
  </si>
  <si>
    <t>Address</t>
  </si>
  <si>
    <t>TractID</t>
  </si>
  <si>
    <t>Mandatory</t>
  </si>
  <si>
    <t>TractPop</t>
  </si>
  <si>
    <t>s_ijt</t>
  </si>
  <si>
    <t>Price_J</t>
  </si>
  <si>
    <t>Price_i</t>
  </si>
  <si>
    <t>LL</t>
  </si>
  <si>
    <t xml:space="preserve">        Year</t>
  </si>
  <si>
    <t xml:space="preserve">    123 Maple St</t>
  </si>
  <si>
    <t xml:space="preserve">    456 Oak Ave</t>
  </si>
  <si>
    <t xml:space="preserve">    789 Pine Rd</t>
  </si>
  <si>
    <t xml:space="preserve">    101 Elm St</t>
  </si>
  <si>
    <t xml:space="preserve">    234 Birch Blvd</t>
  </si>
  <si>
    <t xml:space="preserve">    567 Cedar Ct</t>
  </si>
  <si>
    <t xml:space="preserve">    890 Walnut Way</t>
  </si>
  <si>
    <t>X_ijt (house attribute)</t>
  </si>
  <si>
    <t>Z_jt (neighborhood attribute)</t>
  </si>
  <si>
    <t>tract101</t>
  </si>
  <si>
    <t>tract102</t>
  </si>
  <si>
    <t>tract103</t>
  </si>
  <si>
    <t>tract104</t>
  </si>
  <si>
    <t>tract105</t>
  </si>
  <si>
    <t>tract106</t>
  </si>
  <si>
    <t>tract107</t>
  </si>
  <si>
    <t>TotalPop_t</t>
  </si>
  <si>
    <t>δjt</t>
  </si>
  <si>
    <t>1/Nt</t>
  </si>
  <si>
    <t>TractID_destination</t>
  </si>
  <si>
    <t>L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</si>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</sst>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3E62F-AFCF-4C7A-9C15-A715D9E191FC}">
  <dimension ref="A1:J21"/>
  <sheetViews>
    <sheetView workbookViewId="0">
      <selection activeCell="D28" sqref="D28"/>
    </sheetView>
  </sheetViews>
  <sheetFormatPr defaultRowHeight="14.25"/>
  <sheetData>
    <row r="1" spans="1:10">
      <c r="A1" t="s">
        <v>7</v>
      </c>
      <c r="B1" t="s">
        <v>8</v>
      </c>
      <c r="C1" t="s">
        <v>16</v>
      </c>
      <c r="D1" t="s">
        <v>14</v>
      </c>
      <c r="E1" t="s">
        <v>24</v>
      </c>
      <c r="F1" t="s">
        <v>9</v>
      </c>
      <c r="G1" t="s">
        <v>25</v>
      </c>
      <c r="H1" t="s">
        <v>10</v>
      </c>
      <c r="I1" t="s">
        <v>11</v>
      </c>
      <c r="J1" t="s">
        <v>13</v>
      </c>
    </row>
    <row r="2" spans="1:10">
      <c r="A2">
        <v>1</v>
      </c>
      <c r="B2" t="s">
        <v>17</v>
      </c>
      <c r="C2">
        <v>2018</v>
      </c>
      <c r="D2">
        <v>250000</v>
      </c>
      <c r="E2">
        <v>3</v>
      </c>
      <c r="F2">
        <v>101</v>
      </c>
      <c r="G2">
        <v>1</v>
      </c>
      <c r="H2">
        <v>0</v>
      </c>
      <c r="I2">
        <v>2500</v>
      </c>
      <c r="J2">
        <v>240000</v>
      </c>
    </row>
    <row r="3" spans="1:10">
      <c r="A3">
        <v>2</v>
      </c>
      <c r="B3" t="s">
        <v>17</v>
      </c>
      <c r="C3">
        <v>2019</v>
      </c>
      <c r="D3">
        <v>260000</v>
      </c>
      <c r="E3">
        <v>3</v>
      </c>
      <c r="F3">
        <v>101</v>
      </c>
      <c r="G3">
        <v>1</v>
      </c>
      <c r="H3">
        <v>0</v>
      </c>
      <c r="I3">
        <v>2500</v>
      </c>
      <c r="J3">
        <v>245000</v>
      </c>
    </row>
    <row r="4" spans="1:10">
      <c r="A4">
        <v>3</v>
      </c>
      <c r="B4" t="s">
        <v>18</v>
      </c>
      <c r="C4">
        <v>2018</v>
      </c>
      <c r="D4">
        <v>300000</v>
      </c>
      <c r="E4">
        <v>4</v>
      </c>
      <c r="F4">
        <v>102</v>
      </c>
      <c r="G4">
        <v>2</v>
      </c>
      <c r="H4">
        <v>1</v>
      </c>
      <c r="I4">
        <v>3000</v>
      </c>
      <c r="J4">
        <v>290000</v>
      </c>
    </row>
    <row r="5" spans="1:10">
      <c r="A5">
        <v>4</v>
      </c>
      <c r="B5" t="s">
        <v>18</v>
      </c>
      <c r="C5">
        <v>2019</v>
      </c>
      <c r="D5">
        <v>310000</v>
      </c>
      <c r="E5">
        <v>4</v>
      </c>
      <c r="F5">
        <v>102</v>
      </c>
      <c r="G5">
        <v>2</v>
      </c>
      <c r="H5">
        <v>1</v>
      </c>
      <c r="I5">
        <v>3000</v>
      </c>
      <c r="J5">
        <v>295000</v>
      </c>
    </row>
    <row r="6" spans="1:10">
      <c r="A6">
        <v>5</v>
      </c>
      <c r="B6" t="s">
        <v>19</v>
      </c>
      <c r="C6">
        <v>2020</v>
      </c>
      <c r="D6">
        <v>350000</v>
      </c>
      <c r="E6">
        <v>5</v>
      </c>
      <c r="F6">
        <v>103</v>
      </c>
      <c r="G6">
        <v>3</v>
      </c>
      <c r="H6">
        <v>0</v>
      </c>
      <c r="I6">
        <v>2800</v>
      </c>
      <c r="J6">
        <v>340000</v>
      </c>
    </row>
    <row r="7" spans="1:10">
      <c r="A7">
        <v>6</v>
      </c>
      <c r="B7" t="s">
        <v>20</v>
      </c>
      <c r="C7">
        <v>2020</v>
      </c>
      <c r="D7">
        <v>220000</v>
      </c>
      <c r="E7">
        <v>3</v>
      </c>
      <c r="F7">
        <v>104</v>
      </c>
      <c r="G7">
        <v>1</v>
      </c>
      <c r="H7">
        <v>0</v>
      </c>
      <c r="I7">
        <v>2000</v>
      </c>
      <c r="J7">
        <v>215000</v>
      </c>
    </row>
    <row r="8" spans="1:10">
      <c r="A8">
        <v>7</v>
      </c>
      <c r="B8" t="s">
        <v>21</v>
      </c>
      <c r="C8">
        <v>2022</v>
      </c>
      <c r="D8">
        <v>410000</v>
      </c>
      <c r="E8">
        <v>4</v>
      </c>
      <c r="F8">
        <v>105</v>
      </c>
      <c r="G8">
        <v>2</v>
      </c>
      <c r="H8">
        <v>1</v>
      </c>
      <c r="I8">
        <v>3100</v>
      </c>
      <c r="J8">
        <v>400000</v>
      </c>
    </row>
    <row r="9" spans="1:10">
      <c r="A9">
        <v>8</v>
      </c>
      <c r="B9" t="s">
        <v>22</v>
      </c>
      <c r="C9">
        <v>2021</v>
      </c>
      <c r="D9">
        <v>380000</v>
      </c>
      <c r="E9">
        <v>5</v>
      </c>
      <c r="F9">
        <v>106</v>
      </c>
      <c r="G9">
        <v>3</v>
      </c>
      <c r="H9">
        <v>0</v>
      </c>
      <c r="I9">
        <v>2700</v>
      </c>
      <c r="J9">
        <v>375000</v>
      </c>
    </row>
    <row r="10" spans="1:10">
      <c r="A10">
        <v>9</v>
      </c>
      <c r="B10" t="s">
        <v>23</v>
      </c>
      <c r="C10">
        <v>2019</v>
      </c>
      <c r="D10">
        <v>295000</v>
      </c>
      <c r="E10">
        <v>3</v>
      </c>
      <c r="F10">
        <v>107</v>
      </c>
      <c r="G10">
        <v>2</v>
      </c>
      <c r="H10">
        <v>1</v>
      </c>
      <c r="I10">
        <v>2600</v>
      </c>
      <c r="J10">
        <v>290000</v>
      </c>
    </row>
    <row r="11" spans="1:10">
      <c r="A11">
        <v>10</v>
      </c>
      <c r="B11" t="s">
        <v>17</v>
      </c>
      <c r="C11">
        <v>2022</v>
      </c>
      <c r="D11">
        <v>270000</v>
      </c>
      <c r="E11">
        <v>3</v>
      </c>
      <c r="F11">
        <v>101</v>
      </c>
      <c r="G11">
        <v>1</v>
      </c>
      <c r="H11">
        <v>0</v>
      </c>
      <c r="I11">
        <v>2500</v>
      </c>
      <c r="J11">
        <v>265000</v>
      </c>
    </row>
    <row r="12" spans="1:10">
      <c r="A12">
        <v>11</v>
      </c>
      <c r="B12" t="s">
        <v>18</v>
      </c>
      <c r="C12">
        <v>2020</v>
      </c>
      <c r="D12">
        <v>320000</v>
      </c>
      <c r="E12">
        <v>4</v>
      </c>
      <c r="F12">
        <v>102</v>
      </c>
      <c r="G12">
        <v>2</v>
      </c>
      <c r="H12">
        <v>1</v>
      </c>
      <c r="I12">
        <v>3000</v>
      </c>
      <c r="J12">
        <v>315000</v>
      </c>
    </row>
    <row r="13" spans="1:10">
      <c r="A13">
        <v>12</v>
      </c>
      <c r="B13" t="s">
        <v>19</v>
      </c>
      <c r="C13">
        <v>2021</v>
      </c>
      <c r="D13">
        <v>365000</v>
      </c>
      <c r="E13">
        <v>5</v>
      </c>
      <c r="F13">
        <v>103</v>
      </c>
      <c r="G13">
        <v>3</v>
      </c>
      <c r="H13">
        <v>0</v>
      </c>
      <c r="I13">
        <v>2800</v>
      </c>
      <c r="J13">
        <v>360000</v>
      </c>
    </row>
    <row r="14" spans="1:10">
      <c r="A14">
        <v>13</v>
      </c>
      <c r="B14" t="s">
        <v>20</v>
      </c>
      <c r="C14">
        <v>2022</v>
      </c>
      <c r="D14">
        <v>245000</v>
      </c>
      <c r="E14">
        <v>3</v>
      </c>
      <c r="F14">
        <v>104</v>
      </c>
      <c r="G14">
        <v>1</v>
      </c>
      <c r="H14">
        <v>0</v>
      </c>
      <c r="I14">
        <v>2000</v>
      </c>
      <c r="J14">
        <v>240000</v>
      </c>
    </row>
    <row r="15" spans="1:10">
      <c r="A15">
        <v>14</v>
      </c>
      <c r="B15" t="s">
        <v>21</v>
      </c>
      <c r="C15">
        <v>2023</v>
      </c>
      <c r="D15">
        <v>420000</v>
      </c>
      <c r="E15">
        <v>4</v>
      </c>
      <c r="F15">
        <v>105</v>
      </c>
      <c r="G15">
        <v>2</v>
      </c>
      <c r="H15">
        <v>1</v>
      </c>
      <c r="I15">
        <v>3100</v>
      </c>
      <c r="J15">
        <v>415000</v>
      </c>
    </row>
    <row r="16" spans="1:10">
      <c r="A16">
        <v>15</v>
      </c>
      <c r="B16" t="s">
        <v>22</v>
      </c>
      <c r="C16">
        <v>2020</v>
      </c>
      <c r="D16">
        <v>390000</v>
      </c>
      <c r="E16">
        <v>5</v>
      </c>
      <c r="F16">
        <v>106</v>
      </c>
      <c r="G16">
        <v>3</v>
      </c>
      <c r="H16">
        <v>0</v>
      </c>
      <c r="I16">
        <v>2700</v>
      </c>
      <c r="J16">
        <v>385000</v>
      </c>
    </row>
    <row r="17" spans="1:10">
      <c r="A17">
        <v>16</v>
      </c>
      <c r="B17" t="s">
        <v>23</v>
      </c>
      <c r="C17">
        <v>2022</v>
      </c>
      <c r="D17">
        <v>310000</v>
      </c>
      <c r="E17">
        <v>3</v>
      </c>
      <c r="F17">
        <v>107</v>
      </c>
      <c r="G17">
        <v>2</v>
      </c>
      <c r="H17">
        <v>1</v>
      </c>
      <c r="I17">
        <v>2600</v>
      </c>
      <c r="J17">
        <v>305000</v>
      </c>
    </row>
    <row r="18" spans="1:10">
      <c r="A18">
        <v>17</v>
      </c>
      <c r="B18" t="s">
        <v>17</v>
      </c>
      <c r="C18">
        <v>2023</v>
      </c>
      <c r="D18">
        <v>280000</v>
      </c>
      <c r="E18">
        <v>3</v>
      </c>
      <c r="F18">
        <v>101</v>
      </c>
      <c r="G18">
        <v>1</v>
      </c>
      <c r="H18">
        <v>0</v>
      </c>
      <c r="I18">
        <v>2500</v>
      </c>
      <c r="J18">
        <v>275000</v>
      </c>
    </row>
    <row r="19" spans="1:10">
      <c r="A19">
        <v>18</v>
      </c>
      <c r="B19" t="s">
        <v>18</v>
      </c>
      <c r="C19">
        <v>2023</v>
      </c>
      <c r="D19">
        <v>340000</v>
      </c>
      <c r="E19">
        <v>4</v>
      </c>
      <c r="F19">
        <v>102</v>
      </c>
      <c r="G19">
        <v>2</v>
      </c>
      <c r="H19">
        <v>1</v>
      </c>
      <c r="I19">
        <v>3000</v>
      </c>
      <c r="J19">
        <v>335000</v>
      </c>
    </row>
    <row r="20" spans="1:10">
      <c r="A20">
        <v>19</v>
      </c>
      <c r="B20" t="s">
        <v>19</v>
      </c>
      <c r="C20">
        <v>2022</v>
      </c>
      <c r="D20">
        <v>355000</v>
      </c>
      <c r="E20">
        <v>5</v>
      </c>
      <c r="F20">
        <v>103</v>
      </c>
      <c r="G20">
        <v>3</v>
      </c>
      <c r="H20">
        <v>0</v>
      </c>
      <c r="I20">
        <v>2800</v>
      </c>
      <c r="J20">
        <v>350000</v>
      </c>
    </row>
    <row r="21" spans="1:10">
      <c r="A21">
        <v>20</v>
      </c>
      <c r="B21" t="s">
        <v>20</v>
      </c>
      <c r="C21">
        <v>2021</v>
      </c>
      <c r="D21">
        <v>250000</v>
      </c>
      <c r="E21">
        <v>3</v>
      </c>
      <c r="F21">
        <v>104</v>
      </c>
      <c r="G21">
        <v>1</v>
      </c>
      <c r="H21">
        <v>0</v>
      </c>
      <c r="I21">
        <v>2000</v>
      </c>
      <c r="J21">
        <v>245000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0DEEA4-F586-47A4-89A1-F693F4E813BB}">
  <dimension ref="A1:AF141"/>
  <sheetViews>
    <sheetView tabSelected="1" topLeftCell="I1" workbookViewId="0">
      <selection activeCell="L28" sqref="L28"/>
    </sheetView>
  </sheetViews>
  <sheetFormatPr defaultRowHeight="14.25"/>
  <cols>
    <col min="15" max="15" width="12.25" bestFit="1" customWidth="1"/>
    <col min="20" max="20" width="11.25" bestFit="1" customWidth="1"/>
    <col min="21" max="21" width="12.25" bestFit="1" customWidth="1"/>
    <col min="29" max="29" width="15.625" customWidth="1"/>
  </cols>
  <sheetData>
    <row r="1" spans="1:32" ht="15">
      <c r="A1" t="s">
        <v>7</v>
      </c>
      <c r="B1" t="s">
        <v>8</v>
      </c>
      <c r="C1" t="s">
        <v>16</v>
      </c>
      <c r="D1" t="s">
        <v>9</v>
      </c>
      <c r="E1" t="s">
        <v>36</v>
      </c>
      <c r="F1" t="s">
        <v>14</v>
      </c>
      <c r="G1" t="s">
        <v>24</v>
      </c>
      <c r="H1" t="s">
        <v>25</v>
      </c>
      <c r="I1" t="s">
        <v>10</v>
      </c>
      <c r="J1" t="s">
        <v>11</v>
      </c>
      <c r="K1" t="s">
        <v>13</v>
      </c>
      <c r="L1" t="s">
        <v>5</v>
      </c>
      <c r="M1" t="s">
        <v>33</v>
      </c>
      <c r="N1" t="s">
        <v>1</v>
      </c>
      <c r="O1" t="s">
        <v>0</v>
      </c>
      <c r="P1" s="1" t="s">
        <v>34</v>
      </c>
      <c r="Q1" t="s">
        <v>2</v>
      </c>
      <c r="R1" t="s">
        <v>3</v>
      </c>
      <c r="S1" t="s">
        <v>4</v>
      </c>
      <c r="T1" t="s">
        <v>35</v>
      </c>
      <c r="U1" t="s">
        <v>12</v>
      </c>
      <c r="V1" t="s">
        <v>26</v>
      </c>
      <c r="W1" t="s">
        <v>27</v>
      </c>
      <c r="X1" t="s">
        <v>28</v>
      </c>
      <c r="Y1" t="s">
        <v>29</v>
      </c>
      <c r="Z1" t="s">
        <v>30</v>
      </c>
      <c r="AA1" t="s">
        <v>31</v>
      </c>
      <c r="AB1" t="s">
        <v>32</v>
      </c>
      <c r="AC1" t="s">
        <v>37</v>
      </c>
      <c r="AD1" t="s">
        <v>15</v>
      </c>
      <c r="AE1" t="s">
        <v>38</v>
      </c>
      <c r="AF1" t="s">
        <v>6</v>
      </c>
    </row>
    <row r="2" spans="1:32">
      <c r="A2">
        <v>1</v>
      </c>
      <c r="B2" t="s">
        <v>17</v>
      </c>
      <c r="C2">
        <v>2018</v>
      </c>
      <c r="D2">
        <v>101</v>
      </c>
      <c r="E2">
        <v>101</v>
      </c>
      <c r="F2">
        <v>250000</v>
      </c>
      <c r="G2">
        <v>3</v>
      </c>
      <c r="H2">
        <v>1</v>
      </c>
      <c r="I2">
        <v>0</v>
      </c>
      <c r="J2">
        <v>2500</v>
      </c>
      <c r="K2">
        <v>240000</v>
      </c>
      <c r="L2">
        <v>2.5000000000000001E-2</v>
      </c>
      <c r="M2">
        <f>SUMIF(C$2:C$141, C2, J$2:J$141)</f>
        <v>38500</v>
      </c>
      <c r="N2">
        <f>J2/M2</f>
        <v>6.4935064935064929E-2</v>
      </c>
      <c r="O2">
        <f>SUMIF($E$2:$E$141,D2,$U$2:$U$141)</f>
        <v>1.4837725713577825E-5</v>
      </c>
      <c r="P2">
        <v>0</v>
      </c>
      <c r="Q2">
        <f>EXP(P2-L2)</f>
        <v>0.97530991202833262</v>
      </c>
      <c r="R2">
        <f>SUMIF($C$2:$C$141,C2,$Q$2:$Q$141)</f>
        <v>13.654337794117124</v>
      </c>
      <c r="S2">
        <f>Q2/R2</f>
        <v>7.1428576525222484E-2</v>
      </c>
      <c r="T2">
        <f>1/(SUMIF(C$2:C$141, C2, J$2:J$141))</f>
        <v>2.5974025974025975E-5</v>
      </c>
      <c r="U2">
        <f>S2*T2</f>
        <v>1.8552877019538309E-6</v>
      </c>
      <c r="V2">
        <f>IF(E2=101, 1, 0)</f>
        <v>1</v>
      </c>
      <c r="W2">
        <f>IF(E2=102, 1, 0)</f>
        <v>0</v>
      </c>
      <c r="X2">
        <f>IF(E2=103, 1, 0)</f>
        <v>0</v>
      </c>
      <c r="Y2">
        <f>IF(E2=104, 1, 0)</f>
        <v>0</v>
      </c>
      <c r="Z2">
        <f>IF(E2=105, 1, 0)</f>
        <v>0</v>
      </c>
      <c r="AA2">
        <f>IF(E2=106, 1, 0)</f>
        <v>0</v>
      </c>
      <c r="AB2">
        <f>IF(E2=107, 1, 0)</f>
        <v>0</v>
      </c>
      <c r="AC2">
        <f>IF(V2=1, LOG(S2), 0) + IF(W2=1, LOG(S2), 0) + IF(X2=1, LOG(S2), 0) + IF(Y2=1, LOG(S2), 0) + IF(Z2=1, LOG(S2), 0) + IF(AA2=1, LOG(S2), 0) + IF(AB2=1, LOG(S2), 0)</f>
        <v>-1.1461280046899751</v>
      </c>
      <c r="AD2">
        <f>SUM(AC2:AC141)</f>
        <v>-193.90841449757426</v>
      </c>
      <c r="AE2">
        <f>ABS(O2-N2)</f>
        <v>6.4920227209351353E-2</v>
      </c>
      <c r="AF2">
        <f>SUM(AE2:AE141)</f>
        <v>5.9979227184316111</v>
      </c>
    </row>
    <row r="3" spans="1:32">
      <c r="A3">
        <v>1</v>
      </c>
      <c r="B3" t="s">
        <v>17</v>
      </c>
      <c r="C3">
        <v>2018</v>
      </c>
      <c r="D3">
        <v>101</v>
      </c>
      <c r="E3">
        <v>102</v>
      </c>
      <c r="F3">
        <v>250000</v>
      </c>
      <c r="G3">
        <v>3</v>
      </c>
      <c r="H3">
        <v>1</v>
      </c>
      <c r="I3">
        <v>0</v>
      </c>
      <c r="J3">
        <v>2500</v>
      </c>
      <c r="K3">
        <v>240000</v>
      </c>
      <c r="L3">
        <v>2.3E-2</v>
      </c>
      <c r="M3">
        <f>SUMIF(C$2:C$141, C3, J$2:J$141)</f>
        <v>38500</v>
      </c>
      <c r="N3">
        <f t="shared" ref="N3:N66" si="0">J3/M3</f>
        <v>6.4935064935064929E-2</v>
      </c>
      <c r="O3">
        <f>SUMIF($E$2:$E$141,D3,$U$2:$U$141)</f>
        <v>1.4837725713577825E-5</v>
      </c>
      <c r="P3" s="2">
        <v>-2.0000727284357912E-3</v>
      </c>
      <c r="Q3">
        <f>EXP(P3-L3)</f>
        <v>0.97530984109557095</v>
      </c>
      <c r="R3">
        <f>SUMIF($C$2:$C$141,C3,$Q$2:$Q$141)</f>
        <v>13.654337794117124</v>
      </c>
      <c r="S3">
        <f t="shared" ref="S3:S66" si="1">Q3/R3</f>
        <v>7.1428571330334034E-2</v>
      </c>
      <c r="T3">
        <f t="shared" ref="T3:T66" si="2">1/(SUMIF(C$2:C$141, C3, J$2:J$141))</f>
        <v>2.5974025974025975E-5</v>
      </c>
      <c r="U3">
        <f t="shared" ref="U3:U66" si="3">S3*T3</f>
        <v>1.8552875670216632E-6</v>
      </c>
      <c r="V3">
        <f t="shared" ref="V3:V66" si="4">IF(E3=101, 1, 0)</f>
        <v>0</v>
      </c>
      <c r="W3">
        <f>IF(E3=102, 1, 0)</f>
        <v>1</v>
      </c>
      <c r="X3">
        <f t="shared" ref="X3:X66" si="5">IF(E3=103, 1, 0)</f>
        <v>0</v>
      </c>
      <c r="Y3">
        <f t="shared" ref="Y3:Y66" si="6">IF(E3=104, 1, 0)</f>
        <v>0</v>
      </c>
      <c r="Z3">
        <f t="shared" ref="Z3:Z66" si="7">IF(E3=105, 1, 0)</f>
        <v>0</v>
      </c>
      <c r="AA3">
        <f t="shared" ref="AA3:AA66" si="8">IF(E3=106, 1, 0)</f>
        <v>0</v>
      </c>
      <c r="AB3">
        <f t="shared" ref="AB3:AB66" si="9">IF(E3=107, 1, 0)</f>
        <v>0</v>
      </c>
      <c r="AC3">
        <f t="shared" ref="AC3:AC66" si="10">IF(V3=1, LOG(S3), 0) + IF(W3=1, LOG(S3), 0) + IF(X3=1, LOG(S3), 0) + IF(Y3=1, LOG(S3), 0) + IF(Z3=1, LOG(S3), 0) + IF(AA3=1, LOG(S3), 0) + IF(AB3=1, LOG(S3), 0)</f>
        <v>-1.1461280362755335</v>
      </c>
      <c r="AE3">
        <f t="shared" ref="AE3:AE66" si="11">ABS(O3-N3)</f>
        <v>6.4920227209351353E-2</v>
      </c>
    </row>
    <row r="4" spans="1:32">
      <c r="A4">
        <v>1</v>
      </c>
      <c r="B4" t="s">
        <v>17</v>
      </c>
      <c r="C4">
        <v>2018</v>
      </c>
      <c r="D4">
        <v>101</v>
      </c>
      <c r="E4">
        <v>103</v>
      </c>
      <c r="F4">
        <v>250000</v>
      </c>
      <c r="G4">
        <v>3</v>
      </c>
      <c r="H4">
        <v>1</v>
      </c>
      <c r="I4">
        <v>0</v>
      </c>
      <c r="J4">
        <v>2500</v>
      </c>
      <c r="K4">
        <v>240000</v>
      </c>
      <c r="L4">
        <v>2.5999999999999999E-2</v>
      </c>
      <c r="M4">
        <f>SUMIF(C$2:C$141, C4, J$2:J$141)</f>
        <v>38500</v>
      </c>
      <c r="N4">
        <f t="shared" si="0"/>
        <v>6.4935064935064929E-2</v>
      </c>
      <c r="O4">
        <f t="shared" ref="O3:O66" si="12">SUMIF($E$2:$E$141,D4,$U$2:$U$141)</f>
        <v>1.4837725713577825E-5</v>
      </c>
      <c r="P4">
        <v>9.9990909862088424E-4</v>
      </c>
      <c r="Q4">
        <f t="shared" ref="Q3:Q66" si="13">EXP(P4-L4)</f>
        <v>0.97530982337132066</v>
      </c>
      <c r="R4">
        <f>SUMIF($C$2:$C$141,C4,$Q$2:$Q$141)</f>
        <v>13.654337794117124</v>
      </c>
      <c r="S4">
        <f t="shared" si="1"/>
        <v>7.1428570032266672E-2</v>
      </c>
      <c r="T4">
        <f t="shared" si="2"/>
        <v>2.5974025974025975E-5</v>
      </c>
      <c r="U4">
        <f t="shared" si="3"/>
        <v>1.8552875333056279E-6</v>
      </c>
      <c r="V4">
        <f t="shared" si="4"/>
        <v>0</v>
      </c>
      <c r="W4">
        <f>IF(E4=102, 1, 0)</f>
        <v>0</v>
      </c>
      <c r="X4">
        <f t="shared" si="5"/>
        <v>1</v>
      </c>
      <c r="Y4">
        <f t="shared" si="6"/>
        <v>0</v>
      </c>
      <c r="Z4">
        <f t="shared" si="7"/>
        <v>0</v>
      </c>
      <c r="AA4">
        <f t="shared" si="8"/>
        <v>0</v>
      </c>
      <c r="AB4">
        <f t="shared" si="9"/>
        <v>0</v>
      </c>
      <c r="AC4">
        <f t="shared" si="10"/>
        <v>-1.1461280441679425</v>
      </c>
      <c r="AE4">
        <f t="shared" si="11"/>
        <v>6.4920227209351353E-2</v>
      </c>
    </row>
    <row r="5" spans="1:32">
      <c r="A5">
        <v>1</v>
      </c>
      <c r="B5" t="s">
        <v>17</v>
      </c>
      <c r="C5">
        <v>2018</v>
      </c>
      <c r="D5">
        <v>101</v>
      </c>
      <c r="E5">
        <v>104</v>
      </c>
      <c r="F5">
        <v>250000</v>
      </c>
      <c r="G5">
        <v>3</v>
      </c>
      <c r="H5">
        <v>1</v>
      </c>
      <c r="I5">
        <v>0</v>
      </c>
      <c r="J5">
        <v>2500</v>
      </c>
      <c r="K5">
        <v>240000</v>
      </c>
      <c r="L5">
        <v>2.7E-2</v>
      </c>
      <c r="M5">
        <f>SUMIF(C$2:C$141, C5, J$2:J$141)</f>
        <v>38500</v>
      </c>
      <c r="N5">
        <f t="shared" si="0"/>
        <v>6.4935064935064929E-2</v>
      </c>
      <c r="O5">
        <f t="shared" si="12"/>
        <v>1.4837725713577825E-5</v>
      </c>
      <c r="P5">
        <v>1.999923722247107E-3</v>
      </c>
      <c r="Q5">
        <f t="shared" si="13"/>
        <v>0.97530983763388701</v>
      </c>
      <c r="R5">
        <f>SUMIF($C$2:$C$141,C5,$Q$2:$Q$141)</f>
        <v>13.654337794117124</v>
      </c>
      <c r="S5">
        <f t="shared" si="1"/>
        <v>7.1428571076811387E-2</v>
      </c>
      <c r="T5">
        <f t="shared" si="2"/>
        <v>2.5974025974025975E-5</v>
      </c>
      <c r="U5">
        <f t="shared" si="3"/>
        <v>1.8552875604366595E-6</v>
      </c>
      <c r="V5">
        <f t="shared" si="4"/>
        <v>0</v>
      </c>
      <c r="W5">
        <f>IF(E5=102, 1, 0)</f>
        <v>0</v>
      </c>
      <c r="X5">
        <f t="shared" si="5"/>
        <v>0</v>
      </c>
      <c r="Y5">
        <f t="shared" si="6"/>
        <v>1</v>
      </c>
      <c r="Z5">
        <f t="shared" si="7"/>
        <v>0</v>
      </c>
      <c r="AA5">
        <f t="shared" si="8"/>
        <v>0</v>
      </c>
      <c r="AB5">
        <f t="shared" si="9"/>
        <v>0</v>
      </c>
      <c r="AC5">
        <f t="shared" si="10"/>
        <v>-1.1461280378169822</v>
      </c>
      <c r="AE5">
        <f t="shared" si="11"/>
        <v>6.4920227209351353E-2</v>
      </c>
    </row>
    <row r="6" spans="1:32">
      <c r="A6">
        <v>1</v>
      </c>
      <c r="B6" t="s">
        <v>17</v>
      </c>
      <c r="C6">
        <v>2018</v>
      </c>
      <c r="D6">
        <v>101</v>
      </c>
      <c r="E6">
        <v>105</v>
      </c>
      <c r="F6">
        <v>250000</v>
      </c>
      <c r="G6">
        <v>3</v>
      </c>
      <c r="H6">
        <v>1</v>
      </c>
      <c r="I6">
        <v>0</v>
      </c>
      <c r="J6">
        <v>2500</v>
      </c>
      <c r="K6">
        <v>240000</v>
      </c>
      <c r="L6">
        <v>2.1999999999999999E-2</v>
      </c>
      <c r="M6">
        <f>SUMIF(C$2:C$141, C6, J$2:J$141)</f>
        <v>38500</v>
      </c>
      <c r="N6">
        <f t="shared" si="0"/>
        <v>6.4935064935064929E-2</v>
      </c>
      <c r="O6">
        <f t="shared" si="12"/>
        <v>1.4837725713577825E-5</v>
      </c>
      <c r="P6">
        <v>-3.0000685419969927E-3</v>
      </c>
      <c r="Q6">
        <f t="shared" si="13"/>
        <v>0.97530984517864594</v>
      </c>
      <c r="R6">
        <f>SUMIF($C$2:$C$141,C6,$Q$2:$Q$141)</f>
        <v>13.654337794117124</v>
      </c>
      <c r="S6">
        <f t="shared" si="1"/>
        <v>7.1428571629365389E-2</v>
      </c>
      <c r="T6">
        <f t="shared" si="2"/>
        <v>2.5974025974025975E-5</v>
      </c>
      <c r="U6">
        <f t="shared" si="3"/>
        <v>1.8552875747887114E-6</v>
      </c>
      <c r="V6">
        <f t="shared" si="4"/>
        <v>0</v>
      </c>
      <c r="W6">
        <f>IF(E6=102, 1, 0)</f>
        <v>0</v>
      </c>
      <c r="X6">
        <f t="shared" si="5"/>
        <v>0</v>
      </c>
      <c r="Y6">
        <f t="shared" si="6"/>
        <v>0</v>
      </c>
      <c r="Z6">
        <f t="shared" si="7"/>
        <v>1</v>
      </c>
      <c r="AA6">
        <f t="shared" si="8"/>
        <v>0</v>
      </c>
      <c r="AB6">
        <f t="shared" si="9"/>
        <v>0</v>
      </c>
      <c r="AC6">
        <f t="shared" si="10"/>
        <v>-1.1461280344573861</v>
      </c>
      <c r="AE6">
        <f t="shared" si="11"/>
        <v>6.4920227209351353E-2</v>
      </c>
    </row>
    <row r="7" spans="1:32">
      <c r="A7">
        <v>1</v>
      </c>
      <c r="B7" t="s">
        <v>17</v>
      </c>
      <c r="C7">
        <v>2018</v>
      </c>
      <c r="D7">
        <v>101</v>
      </c>
      <c r="E7">
        <v>106</v>
      </c>
      <c r="F7">
        <v>250000</v>
      </c>
      <c r="G7">
        <v>3</v>
      </c>
      <c r="H7">
        <v>1</v>
      </c>
      <c r="I7">
        <v>0</v>
      </c>
      <c r="J7">
        <v>2500</v>
      </c>
      <c r="K7">
        <v>240000</v>
      </c>
      <c r="L7">
        <v>2.8000000000000001E-2</v>
      </c>
      <c r="M7">
        <f>SUMIF(C$2:C$141, C7, J$2:J$141)</f>
        <v>38500</v>
      </c>
      <c r="N7">
        <f t="shared" si="0"/>
        <v>6.4935064935064929E-2</v>
      </c>
      <c r="O7">
        <f t="shared" si="12"/>
        <v>1.4837725713577825E-5</v>
      </c>
      <c r="P7">
        <v>2.9999075840714384E-3</v>
      </c>
      <c r="Q7">
        <f t="shared" si="13"/>
        <v>0.97530982189416571</v>
      </c>
      <c r="R7">
        <f>SUMIF($C$2:$C$141,C7,$Q$2:$Q$141)</f>
        <v>13.654337794117124</v>
      </c>
      <c r="S7">
        <f t="shared" si="1"/>
        <v>7.142856992408457E-2</v>
      </c>
      <c r="T7">
        <f t="shared" si="2"/>
        <v>2.5974025974025975E-5</v>
      </c>
      <c r="U7">
        <f t="shared" si="3"/>
        <v>1.8552875304957033E-6</v>
      </c>
      <c r="V7">
        <f t="shared" si="4"/>
        <v>0</v>
      </c>
      <c r="W7">
        <f>IF(E7=102, 1, 0)</f>
        <v>0</v>
      </c>
      <c r="X7">
        <f t="shared" si="5"/>
        <v>0</v>
      </c>
      <c r="Y7">
        <f t="shared" si="6"/>
        <v>0</v>
      </c>
      <c r="Z7">
        <f t="shared" si="7"/>
        <v>0</v>
      </c>
      <c r="AA7">
        <f t="shared" si="8"/>
        <v>1</v>
      </c>
      <c r="AB7">
        <f t="shared" si="9"/>
        <v>0</v>
      </c>
      <c r="AC7">
        <f t="shared" si="10"/>
        <v>-1.146128044825703</v>
      </c>
      <c r="AE7">
        <f t="shared" si="11"/>
        <v>6.4920227209351353E-2</v>
      </c>
    </row>
    <row r="8" spans="1:32">
      <c r="A8">
        <v>1</v>
      </c>
      <c r="B8" t="s">
        <v>17</v>
      </c>
      <c r="C8">
        <v>2018</v>
      </c>
      <c r="D8">
        <v>101</v>
      </c>
      <c r="E8">
        <v>107</v>
      </c>
      <c r="F8">
        <v>250000</v>
      </c>
      <c r="G8">
        <v>3</v>
      </c>
      <c r="H8">
        <v>1</v>
      </c>
      <c r="I8">
        <v>0</v>
      </c>
      <c r="J8">
        <v>2500</v>
      </c>
      <c r="K8">
        <v>240000</v>
      </c>
      <c r="L8">
        <v>2.4E-2</v>
      </c>
      <c r="M8">
        <f>SUMIF(C$2:C$141, C8, J$2:J$141)</f>
        <v>38500</v>
      </c>
      <c r="N8">
        <f t="shared" si="0"/>
        <v>6.4935064935064929E-2</v>
      </c>
      <c r="O8">
        <f t="shared" si="12"/>
        <v>1.4837725713577825E-5</v>
      </c>
      <c r="P8">
        <v>-1.0000537221738204E-3</v>
      </c>
      <c r="Q8">
        <f t="shared" si="13"/>
        <v>0.97530985963256545</v>
      </c>
      <c r="R8">
        <f>SUMIF($C$2:$C$141,C8,$Q$2:$Q$141)</f>
        <v>13.654337794117124</v>
      </c>
      <c r="S8">
        <f t="shared" si="1"/>
        <v>7.1428572687924186E-2</v>
      </c>
      <c r="T8">
        <f t="shared" si="2"/>
        <v>2.5974025974025975E-5</v>
      </c>
      <c r="U8">
        <f t="shared" si="3"/>
        <v>1.8552876022837452E-6</v>
      </c>
      <c r="V8">
        <f t="shared" si="4"/>
        <v>0</v>
      </c>
      <c r="W8">
        <f>IF(E8=102, 1, 0)</f>
        <v>0</v>
      </c>
      <c r="X8">
        <f t="shared" si="5"/>
        <v>0</v>
      </c>
      <c r="Y8">
        <f t="shared" si="6"/>
        <v>0</v>
      </c>
      <c r="Z8">
        <f t="shared" si="7"/>
        <v>0</v>
      </c>
      <c r="AA8">
        <f t="shared" si="8"/>
        <v>0</v>
      </c>
      <c r="AB8">
        <f t="shared" si="9"/>
        <v>1</v>
      </c>
      <c r="AC8">
        <f>IF(V8=1, LOG(S8), 0) + IF(W8=1, LOG(S8), 0) + IF(X8=1, LOG(S8), 0) + IF(Y8=1, LOG(S8), 0) + IF(Z8=1, LOG(S8), 0) + IF(AA8=1, LOG(S8), 0) + IF(AB8=1, LOG(S8), 0)</f>
        <v>-1.1461280280212187</v>
      </c>
      <c r="AE8">
        <f t="shared" si="11"/>
        <v>6.4920227209351353E-2</v>
      </c>
    </row>
    <row r="9" spans="1:32">
      <c r="A9">
        <v>2</v>
      </c>
      <c r="B9" t="s">
        <v>17</v>
      </c>
      <c r="C9">
        <v>2019</v>
      </c>
      <c r="D9">
        <v>101</v>
      </c>
      <c r="E9">
        <v>101</v>
      </c>
      <c r="F9">
        <v>260000</v>
      </c>
      <c r="G9">
        <v>3</v>
      </c>
      <c r="H9">
        <v>1</v>
      </c>
      <c r="I9">
        <v>0</v>
      </c>
      <c r="J9">
        <v>2500</v>
      </c>
      <c r="K9">
        <v>245000</v>
      </c>
      <c r="L9">
        <v>2.5499999999999998E-2</v>
      </c>
      <c r="M9">
        <f>SUMIF(C$2:C$141, C9, J$2:J$141)</f>
        <v>56700</v>
      </c>
      <c r="N9">
        <f t="shared" si="0"/>
        <v>4.4091710758377423E-2</v>
      </c>
      <c r="O9">
        <f t="shared" si="12"/>
        <v>1.4837725713577825E-5</v>
      </c>
      <c r="P9">
        <v>-4.0708542207699367E-3</v>
      </c>
      <c r="Q9">
        <f t="shared" si="13"/>
        <v>0.97086208552757214</v>
      </c>
      <c r="R9">
        <f>SUMIF($C$2:$C$141,C9,$Q$2:$Q$141)</f>
        <v>20.388104300046756</v>
      </c>
      <c r="S9">
        <f t="shared" si="1"/>
        <v>4.7619046441965948E-2</v>
      </c>
      <c r="T9">
        <f t="shared" si="2"/>
        <v>1.7636684303350968E-5</v>
      </c>
      <c r="U9">
        <f t="shared" si="3"/>
        <v>8.3984208892356162E-7</v>
      </c>
      <c r="V9">
        <f t="shared" si="4"/>
        <v>1</v>
      </c>
      <c r="W9">
        <f>IF(E9=102, 1, 0)</f>
        <v>0</v>
      </c>
      <c r="X9">
        <f t="shared" si="5"/>
        <v>0</v>
      </c>
      <c r="Y9">
        <f t="shared" si="6"/>
        <v>0</v>
      </c>
      <c r="Z9">
        <f t="shared" si="7"/>
        <v>0</v>
      </c>
      <c r="AA9">
        <f t="shared" si="8"/>
        <v>0</v>
      </c>
      <c r="AB9">
        <f t="shared" si="9"/>
        <v>0</v>
      </c>
      <c r="AC9">
        <f t="shared" si="10"/>
        <v>-1.3222193054691209</v>
      </c>
      <c r="AE9">
        <f t="shared" si="11"/>
        <v>4.4076873032663846E-2</v>
      </c>
    </row>
    <row r="10" spans="1:32">
      <c r="A10">
        <v>2</v>
      </c>
      <c r="B10" t="s">
        <v>17</v>
      </c>
      <c r="C10">
        <v>2019</v>
      </c>
      <c r="D10">
        <v>101</v>
      </c>
      <c r="E10">
        <v>102</v>
      </c>
      <c r="F10">
        <v>260000</v>
      </c>
      <c r="G10">
        <v>3</v>
      </c>
      <c r="H10">
        <v>1</v>
      </c>
      <c r="I10">
        <v>0</v>
      </c>
      <c r="J10">
        <v>2500</v>
      </c>
      <c r="K10">
        <v>245000</v>
      </c>
      <c r="L10">
        <v>2.35E-2</v>
      </c>
      <c r="M10">
        <f>SUMIF(C$2:C$141, C10, J$2:J$141)</f>
        <v>56700</v>
      </c>
      <c r="N10">
        <f t="shared" si="0"/>
        <v>4.4091710758377423E-2</v>
      </c>
      <c r="O10">
        <f t="shared" si="12"/>
        <v>1.4837725713577825E-5</v>
      </c>
      <c r="P10">
        <v>-6.0707863623590212E-3</v>
      </c>
      <c r="Q10">
        <f t="shared" si="13"/>
        <v>0.97086215140873267</v>
      </c>
      <c r="R10">
        <f>SUMIF($C$2:$C$141,C10,$Q$2:$Q$141)</f>
        <v>20.388104300046756</v>
      </c>
      <c r="S10">
        <f t="shared" si="1"/>
        <v>4.7619049673318876E-2</v>
      </c>
      <c r="T10">
        <f t="shared" si="2"/>
        <v>1.7636684303350968E-5</v>
      </c>
      <c r="U10">
        <f t="shared" si="3"/>
        <v>8.3984214591391306E-7</v>
      </c>
      <c r="V10">
        <f t="shared" si="4"/>
        <v>0</v>
      </c>
      <c r="W10">
        <f>IF(E10=102, 1, 0)</f>
        <v>1</v>
      </c>
      <c r="X10">
        <f t="shared" si="5"/>
        <v>0</v>
      </c>
      <c r="Y10">
        <f t="shared" si="6"/>
        <v>0</v>
      </c>
      <c r="Z10">
        <f t="shared" si="7"/>
        <v>0</v>
      </c>
      <c r="AA10">
        <f t="shared" si="8"/>
        <v>0</v>
      </c>
      <c r="AB10">
        <f t="shared" si="9"/>
        <v>0</v>
      </c>
      <c r="AC10">
        <f t="shared" si="10"/>
        <v>-1.3222192759985876</v>
      </c>
      <c r="AE10">
        <f>ABS(O10-N10)</f>
        <v>4.4076873032663846E-2</v>
      </c>
    </row>
    <row r="11" spans="1:32">
      <c r="A11">
        <v>2</v>
      </c>
      <c r="B11" t="s">
        <v>17</v>
      </c>
      <c r="C11">
        <v>2019</v>
      </c>
      <c r="D11">
        <v>101</v>
      </c>
      <c r="E11">
        <v>103</v>
      </c>
      <c r="F11">
        <v>260000</v>
      </c>
      <c r="G11">
        <v>3</v>
      </c>
      <c r="H11">
        <v>1</v>
      </c>
      <c r="I11">
        <v>0</v>
      </c>
      <c r="J11">
        <v>2500</v>
      </c>
      <c r="K11">
        <v>245000</v>
      </c>
      <c r="L11">
        <v>2.6499999999999999E-2</v>
      </c>
      <c r="M11">
        <f>SUMIF(C$2:C$141, C11, J$2:J$141)</f>
        <v>56700</v>
      </c>
      <c r="N11">
        <f t="shared" si="0"/>
        <v>4.4091710758377423E-2</v>
      </c>
      <c r="O11">
        <f t="shared" si="12"/>
        <v>1.4837725713577825E-5</v>
      </c>
      <c r="P11">
        <v>-3.0708507692914855E-3</v>
      </c>
      <c r="Q11">
        <f t="shared" si="13"/>
        <v>0.97086208887848169</v>
      </c>
      <c r="R11">
        <f>SUMIF($C$2:$C$141,C11,$Q$2:$Q$141)</f>
        <v>20.388104300046756</v>
      </c>
      <c r="S11">
        <f t="shared" si="1"/>
        <v>4.761904660632206E-2</v>
      </c>
      <c r="T11">
        <f t="shared" si="2"/>
        <v>1.7636684303350968E-5</v>
      </c>
      <c r="U11">
        <f t="shared" si="3"/>
        <v>8.398420918222585E-7</v>
      </c>
      <c r="V11">
        <f t="shared" si="4"/>
        <v>0</v>
      </c>
      <c r="W11">
        <f>IF(E11=102, 1, 0)</f>
        <v>0</v>
      </c>
      <c r="X11">
        <f t="shared" si="5"/>
        <v>1</v>
      </c>
      <c r="Y11">
        <f t="shared" si="6"/>
        <v>0</v>
      </c>
      <c r="Z11">
        <f t="shared" si="7"/>
        <v>0</v>
      </c>
      <c r="AA11">
        <f t="shared" si="8"/>
        <v>0</v>
      </c>
      <c r="AB11">
        <f t="shared" si="9"/>
        <v>0</v>
      </c>
      <c r="AC11">
        <f t="shared" si="10"/>
        <v>-1.3222193039701629</v>
      </c>
      <c r="AE11">
        <f>ABS(O11-N11)</f>
        <v>4.4076873032663846E-2</v>
      </c>
    </row>
    <row r="12" spans="1:32">
      <c r="A12">
        <v>2</v>
      </c>
      <c r="B12" t="s">
        <v>17</v>
      </c>
      <c r="C12">
        <v>2019</v>
      </c>
      <c r="D12">
        <v>101</v>
      </c>
      <c r="E12">
        <v>104</v>
      </c>
      <c r="F12">
        <v>260000</v>
      </c>
      <c r="G12">
        <v>3</v>
      </c>
      <c r="H12">
        <v>1</v>
      </c>
      <c r="I12">
        <v>0</v>
      </c>
      <c r="J12">
        <v>2500</v>
      </c>
      <c r="K12">
        <v>245000</v>
      </c>
      <c r="L12">
        <v>2.8500000000000001E-2</v>
      </c>
      <c r="M12">
        <f>SUMIF(C$2:C$141, C12, J$2:J$141)</f>
        <v>56700</v>
      </c>
      <c r="N12">
        <f t="shared" si="0"/>
        <v>4.4091710758377423E-2</v>
      </c>
      <c r="O12">
        <f t="shared" si="12"/>
        <v>1.4837725713577825E-5</v>
      </c>
      <c r="P12">
        <v>-1.0708289662635384E-3</v>
      </c>
      <c r="Q12">
        <f t="shared" si="13"/>
        <v>0.97086211004621514</v>
      </c>
      <c r="R12">
        <f>SUMIF($C$2:$C$141,C12,$Q$2:$Q$141)</f>
        <v>20.388104300046756</v>
      </c>
      <c r="S12">
        <f t="shared" si="1"/>
        <v>4.7619047644561478E-2</v>
      </c>
      <c r="T12">
        <f t="shared" si="2"/>
        <v>1.7636684303350968E-5</v>
      </c>
      <c r="U12">
        <f t="shared" si="3"/>
        <v>8.3984211013335937E-7</v>
      </c>
      <c r="V12">
        <f t="shared" si="4"/>
        <v>0</v>
      </c>
      <c r="W12">
        <f>IF(E12=102, 1, 0)</f>
        <v>0</v>
      </c>
      <c r="X12">
        <f t="shared" si="5"/>
        <v>0</v>
      </c>
      <c r="Y12">
        <f t="shared" si="6"/>
        <v>1</v>
      </c>
      <c r="Z12">
        <f t="shared" si="7"/>
        <v>0</v>
      </c>
      <c r="AA12">
        <f t="shared" si="8"/>
        <v>0</v>
      </c>
      <c r="AB12">
        <f t="shared" si="9"/>
        <v>0</v>
      </c>
      <c r="AC12">
        <f t="shared" si="10"/>
        <v>-1.3222192945012281</v>
      </c>
      <c r="AE12">
        <f t="shared" si="11"/>
        <v>4.4076873032663846E-2</v>
      </c>
    </row>
    <row r="13" spans="1:32">
      <c r="A13">
        <v>2</v>
      </c>
      <c r="B13" t="s">
        <v>17</v>
      </c>
      <c r="C13">
        <v>2019</v>
      </c>
      <c r="D13">
        <v>101</v>
      </c>
      <c r="E13">
        <v>105</v>
      </c>
      <c r="F13">
        <v>260000</v>
      </c>
      <c r="G13">
        <v>3</v>
      </c>
      <c r="H13">
        <v>1</v>
      </c>
      <c r="I13">
        <v>0</v>
      </c>
      <c r="J13">
        <v>2500</v>
      </c>
      <c r="K13">
        <v>245000</v>
      </c>
      <c r="L13">
        <v>2.75E-2</v>
      </c>
      <c r="M13">
        <f>SUMIF(C$2:C$141, C13, J$2:J$141)</f>
        <v>56700</v>
      </c>
      <c r="N13">
        <f t="shared" si="0"/>
        <v>4.4091710758377423E-2</v>
      </c>
      <c r="O13">
        <f t="shared" si="12"/>
        <v>1.4837725713577825E-5</v>
      </c>
      <c r="P13">
        <v>-2.070801520713453E-3</v>
      </c>
      <c r="Q13">
        <f t="shared" si="13"/>
        <v>0.97086213669206023</v>
      </c>
      <c r="R13">
        <f>SUMIF($C$2:$C$141,C13,$Q$2:$Q$141)</f>
        <v>20.388104300046756</v>
      </c>
      <c r="S13">
        <f t="shared" si="1"/>
        <v>4.7619048951492451E-2</v>
      </c>
      <c r="T13">
        <f t="shared" si="2"/>
        <v>1.7636684303350968E-5</v>
      </c>
      <c r="U13">
        <f t="shared" si="3"/>
        <v>8.3984213318328834E-7</v>
      </c>
      <c r="V13">
        <f t="shared" si="4"/>
        <v>0</v>
      </c>
      <c r="W13">
        <f>IF(E13=102, 1, 0)</f>
        <v>0</v>
      </c>
      <c r="X13">
        <f t="shared" si="5"/>
        <v>0</v>
      </c>
      <c r="Y13">
        <f t="shared" si="6"/>
        <v>0</v>
      </c>
      <c r="Z13">
        <f t="shared" si="7"/>
        <v>1</v>
      </c>
      <c r="AA13">
        <f t="shared" si="8"/>
        <v>0</v>
      </c>
      <c r="AB13">
        <f t="shared" si="9"/>
        <v>0</v>
      </c>
      <c r="AC13">
        <f t="shared" si="10"/>
        <v>-1.3222192825817773</v>
      </c>
      <c r="AE13">
        <f t="shared" si="11"/>
        <v>4.4076873032663846E-2</v>
      </c>
    </row>
    <row r="14" spans="1:32">
      <c r="A14">
        <v>2</v>
      </c>
      <c r="B14" t="s">
        <v>17</v>
      </c>
      <c r="C14">
        <v>2019</v>
      </c>
      <c r="D14">
        <v>101</v>
      </c>
      <c r="E14">
        <v>106</v>
      </c>
      <c r="F14">
        <v>260000</v>
      </c>
      <c r="G14">
        <v>3</v>
      </c>
      <c r="H14">
        <v>1</v>
      </c>
      <c r="I14">
        <v>0</v>
      </c>
      <c r="J14">
        <v>2500</v>
      </c>
      <c r="K14">
        <v>245000</v>
      </c>
      <c r="L14">
        <v>2.5000000000000001E-2</v>
      </c>
      <c r="M14">
        <f>SUMIF(C$2:C$141, C14, J$2:J$141)</f>
        <v>56700</v>
      </c>
      <c r="N14">
        <f t="shared" si="0"/>
        <v>4.4091710758377423E-2</v>
      </c>
      <c r="O14">
        <f>SUMIF($E$2:$E$141,D14,$U$2:$U$141)</f>
        <v>1.4837725713577825E-5</v>
      </c>
      <c r="P14">
        <v>-4.5707941930409101E-3</v>
      </c>
      <c r="Q14">
        <f t="shared" si="13"/>
        <v>0.97086214380622005</v>
      </c>
      <c r="R14">
        <f>SUMIF($C$2:$C$141,C14,$Q$2:$Q$141)</f>
        <v>20.388104300046756</v>
      </c>
      <c r="S14">
        <f t="shared" si="1"/>
        <v>4.7619049300429248E-2</v>
      </c>
      <c r="T14">
        <f t="shared" si="2"/>
        <v>1.7636684303350968E-5</v>
      </c>
      <c r="U14">
        <f t="shared" si="3"/>
        <v>8.3984213933737646E-7</v>
      </c>
      <c r="V14">
        <f t="shared" si="4"/>
        <v>0</v>
      </c>
      <c r="W14">
        <f>IF(E14=102, 1, 0)</f>
        <v>0</v>
      </c>
      <c r="X14">
        <f t="shared" si="5"/>
        <v>0</v>
      </c>
      <c r="Y14">
        <f t="shared" si="6"/>
        <v>0</v>
      </c>
      <c r="Z14">
        <f t="shared" si="7"/>
        <v>0</v>
      </c>
      <c r="AA14">
        <f t="shared" si="8"/>
        <v>1</v>
      </c>
      <c r="AB14">
        <f t="shared" si="9"/>
        <v>0</v>
      </c>
      <c r="AC14">
        <f t="shared" si="10"/>
        <v>-1.3222192793994094</v>
      </c>
      <c r="AE14">
        <f t="shared" si="11"/>
        <v>4.4076873032663846E-2</v>
      </c>
    </row>
    <row r="15" spans="1:32">
      <c r="A15">
        <v>2</v>
      </c>
      <c r="B15" t="s">
        <v>17</v>
      </c>
      <c r="C15">
        <v>2019</v>
      </c>
      <c r="D15">
        <v>101</v>
      </c>
      <c r="E15">
        <v>107</v>
      </c>
      <c r="F15">
        <v>260000</v>
      </c>
      <c r="G15">
        <v>3</v>
      </c>
      <c r="H15">
        <v>1</v>
      </c>
      <c r="I15">
        <v>0</v>
      </c>
      <c r="J15">
        <v>2500</v>
      </c>
      <c r="K15">
        <v>245000</v>
      </c>
      <c r="L15">
        <v>2.9000000000000001E-2</v>
      </c>
      <c r="M15">
        <f>SUMIF(C$2:C$141, C15, J$2:J$141)</f>
        <v>56700</v>
      </c>
      <c r="N15">
        <f t="shared" si="0"/>
        <v>4.4091710758377423E-2</v>
      </c>
      <c r="O15">
        <f t="shared" si="12"/>
        <v>1.4837725713577825E-5</v>
      </c>
      <c r="P15">
        <v>-5.7079963547013754E-4</v>
      </c>
      <c r="Q15">
        <f t="shared" si="13"/>
        <v>0.97086213852237158</v>
      </c>
      <c r="R15">
        <f>SUMIF($C$2:$C$141,C15,$Q$2:$Q$141)</f>
        <v>20.388104300046756</v>
      </c>
      <c r="S15">
        <f t="shared" si="1"/>
        <v>4.7619049041265946E-2</v>
      </c>
      <c r="T15">
        <f t="shared" si="2"/>
        <v>1.7636684303350968E-5</v>
      </c>
      <c r="U15">
        <f t="shared" si="3"/>
        <v>8.3984213476659504E-7</v>
      </c>
      <c r="V15">
        <f t="shared" si="4"/>
        <v>0</v>
      </c>
      <c r="W15">
        <f>IF(E15=102, 1, 0)</f>
        <v>0</v>
      </c>
      <c r="X15">
        <f t="shared" si="5"/>
        <v>0</v>
      </c>
      <c r="Y15">
        <f t="shared" si="6"/>
        <v>0</v>
      </c>
      <c r="Z15">
        <f t="shared" si="7"/>
        <v>0</v>
      </c>
      <c r="AA15">
        <f t="shared" si="8"/>
        <v>0</v>
      </c>
      <c r="AB15">
        <f t="shared" si="9"/>
        <v>1</v>
      </c>
      <c r="AC15">
        <f t="shared" si="10"/>
        <v>-1.3222192817630265</v>
      </c>
      <c r="AE15">
        <f t="shared" si="11"/>
        <v>4.4076873032663846E-2</v>
      </c>
    </row>
    <row r="16" spans="1:32">
      <c r="A16">
        <v>3</v>
      </c>
      <c r="B16" t="s">
        <v>18</v>
      </c>
      <c r="C16">
        <v>2018</v>
      </c>
      <c r="D16">
        <v>102</v>
      </c>
      <c r="E16">
        <v>101</v>
      </c>
      <c r="F16">
        <v>300000</v>
      </c>
      <c r="G16">
        <v>4</v>
      </c>
      <c r="H16">
        <v>2</v>
      </c>
      <c r="I16">
        <v>1</v>
      </c>
      <c r="J16">
        <v>3000</v>
      </c>
      <c r="K16">
        <v>290000</v>
      </c>
      <c r="L16">
        <v>0.03</v>
      </c>
      <c r="M16">
        <f>SUMIF(C$2:C$141, C16, J$2:J$141)</f>
        <v>38500</v>
      </c>
      <c r="N16">
        <f t="shared" si="0"/>
        <v>7.792207792207792E-2</v>
      </c>
      <c r="O16">
        <f t="shared" si="12"/>
        <v>1.4837725692266474E-5</v>
      </c>
      <c r="P16">
        <v>4.9999242010085208E-3</v>
      </c>
      <c r="Q16">
        <f t="shared" si="13"/>
        <v>0.97530983810082772</v>
      </c>
      <c r="R16">
        <f>SUMIF($C$2:$C$141,C16,$Q$2:$Q$141)</f>
        <v>13.654337794117124</v>
      </c>
      <c r="S16">
        <f t="shared" si="1"/>
        <v>7.1428571111008629E-2</v>
      </c>
      <c r="T16">
        <f t="shared" si="2"/>
        <v>2.5974025974025975E-5</v>
      </c>
      <c r="U16">
        <f t="shared" si="3"/>
        <v>1.8552875613248995E-6</v>
      </c>
      <c r="V16">
        <f t="shared" si="4"/>
        <v>1</v>
      </c>
      <c r="W16">
        <f>IF(E16=102, 1, 0)</f>
        <v>0</v>
      </c>
      <c r="X16">
        <f t="shared" si="5"/>
        <v>0</v>
      </c>
      <c r="Y16">
        <f t="shared" si="6"/>
        <v>0</v>
      </c>
      <c r="Z16">
        <f t="shared" si="7"/>
        <v>0</v>
      </c>
      <c r="AA16">
        <f t="shared" si="8"/>
        <v>0</v>
      </c>
      <c r="AB16">
        <f t="shared" si="9"/>
        <v>0</v>
      </c>
      <c r="AC16">
        <f t="shared" si="10"/>
        <v>-1.1461280376090588</v>
      </c>
      <c r="AE16">
        <f t="shared" si="11"/>
        <v>7.790724019638566E-2</v>
      </c>
    </row>
    <row r="17" spans="1:31">
      <c r="A17">
        <v>3</v>
      </c>
      <c r="B17" t="s">
        <v>18</v>
      </c>
      <c r="C17">
        <v>2018</v>
      </c>
      <c r="D17">
        <v>102</v>
      </c>
      <c r="E17">
        <v>102</v>
      </c>
      <c r="F17">
        <v>300000</v>
      </c>
      <c r="G17">
        <v>4</v>
      </c>
      <c r="H17">
        <v>2</v>
      </c>
      <c r="I17">
        <v>1</v>
      </c>
      <c r="J17">
        <v>3000</v>
      </c>
      <c r="K17">
        <v>290000</v>
      </c>
      <c r="L17">
        <v>2.8000000000000001E-2</v>
      </c>
      <c r="M17">
        <f>SUMIF(C$2:C$141, C17, J$2:J$141)</f>
        <v>38500</v>
      </c>
      <c r="N17">
        <f t="shared" si="0"/>
        <v>7.792207792207792E-2</v>
      </c>
      <c r="O17">
        <f t="shared" si="12"/>
        <v>1.4837725692266474E-5</v>
      </c>
      <c r="P17">
        <v>2.999918294501666E-3</v>
      </c>
      <c r="Q17">
        <f t="shared" si="13"/>
        <v>0.97530983234015356</v>
      </c>
      <c r="R17">
        <f>SUMIF($C$2:$C$141,C17,$Q$2:$Q$141)</f>
        <v>13.654337794117124</v>
      </c>
      <c r="S17">
        <f t="shared" si="1"/>
        <v>7.1428570689115289E-2</v>
      </c>
      <c r="T17">
        <f t="shared" si="2"/>
        <v>2.5974025974025975E-5</v>
      </c>
      <c r="U17">
        <f t="shared" si="3"/>
        <v>1.855287550366631E-6</v>
      </c>
      <c r="V17">
        <f t="shared" si="4"/>
        <v>0</v>
      </c>
      <c r="W17">
        <f>IF(E17=102, 1, 0)</f>
        <v>1</v>
      </c>
      <c r="X17">
        <f t="shared" si="5"/>
        <v>0</v>
      </c>
      <c r="Y17">
        <f t="shared" si="6"/>
        <v>0</v>
      </c>
      <c r="Z17">
        <f t="shared" si="7"/>
        <v>0</v>
      </c>
      <c r="AA17">
        <f t="shared" si="8"/>
        <v>0</v>
      </c>
      <c r="AB17">
        <f t="shared" si="9"/>
        <v>0</v>
      </c>
      <c r="AC17">
        <f t="shared" si="10"/>
        <v>-1.1461280401742222</v>
      </c>
      <c r="AE17">
        <f t="shared" si="11"/>
        <v>7.790724019638566E-2</v>
      </c>
    </row>
    <row r="18" spans="1:31">
      <c r="A18">
        <v>3</v>
      </c>
      <c r="B18" t="s">
        <v>18</v>
      </c>
      <c r="C18">
        <v>2018</v>
      </c>
      <c r="D18">
        <v>102</v>
      </c>
      <c r="E18">
        <v>103</v>
      </c>
      <c r="F18">
        <v>300000</v>
      </c>
      <c r="G18">
        <v>4</v>
      </c>
      <c r="H18">
        <v>2</v>
      </c>
      <c r="I18">
        <v>1</v>
      </c>
      <c r="J18">
        <v>3000</v>
      </c>
      <c r="K18">
        <v>290000</v>
      </c>
      <c r="L18">
        <v>2.7E-2</v>
      </c>
      <c r="M18">
        <f>SUMIF(C$2:C$141, C18, J$2:J$141)</f>
        <v>38500</v>
      </c>
      <c r="N18">
        <f t="shared" si="0"/>
        <v>7.792207792207792E-2</v>
      </c>
      <c r="O18">
        <f t="shared" si="12"/>
        <v>1.4837725692266474E-5</v>
      </c>
      <c r="P18">
        <v>1.9999344166635488E-3</v>
      </c>
      <c r="Q18">
        <f t="shared" si="13"/>
        <v>0.97530984806425669</v>
      </c>
      <c r="R18">
        <f>SUMIF($C$2:$C$141,C18,$Q$2:$Q$141)</f>
        <v>13.654337794117124</v>
      </c>
      <c r="S18">
        <f t="shared" si="1"/>
        <v>7.1428571840698285E-2</v>
      </c>
      <c r="T18">
        <f t="shared" si="2"/>
        <v>2.5974025974025975E-5</v>
      </c>
      <c r="U18">
        <f t="shared" si="3"/>
        <v>1.8552875802778777E-6</v>
      </c>
      <c r="V18">
        <f t="shared" si="4"/>
        <v>0</v>
      </c>
      <c r="W18">
        <f>IF(E18=102, 1, 0)</f>
        <v>0</v>
      </c>
      <c r="X18">
        <f t="shared" si="5"/>
        <v>1</v>
      </c>
      <c r="Y18">
        <f t="shared" si="6"/>
        <v>0</v>
      </c>
      <c r="Z18">
        <f t="shared" si="7"/>
        <v>0</v>
      </c>
      <c r="AA18">
        <f t="shared" si="8"/>
        <v>0</v>
      </c>
      <c r="AB18">
        <f t="shared" si="9"/>
        <v>0</v>
      </c>
      <c r="AC18">
        <f t="shared" si="10"/>
        <v>-1.1461280331724562</v>
      </c>
      <c r="AE18">
        <f t="shared" si="11"/>
        <v>7.790724019638566E-2</v>
      </c>
    </row>
    <row r="19" spans="1:31">
      <c r="A19">
        <v>3</v>
      </c>
      <c r="B19" t="s">
        <v>18</v>
      </c>
      <c r="C19">
        <v>2018</v>
      </c>
      <c r="D19">
        <v>102</v>
      </c>
      <c r="E19">
        <v>104</v>
      </c>
      <c r="F19">
        <v>300000</v>
      </c>
      <c r="G19">
        <v>4</v>
      </c>
      <c r="H19">
        <v>2</v>
      </c>
      <c r="I19">
        <v>1</v>
      </c>
      <c r="J19">
        <v>3000</v>
      </c>
      <c r="K19">
        <v>290000</v>
      </c>
      <c r="L19">
        <v>2.9499999999999998E-2</v>
      </c>
      <c r="M19">
        <f>SUMIF(C$2:C$141, C19, J$2:J$141)</f>
        <v>38500</v>
      </c>
      <c r="N19">
        <f t="shared" si="0"/>
        <v>7.792207792207792E-2</v>
      </c>
      <c r="O19">
        <f t="shared" si="12"/>
        <v>1.4837725692266474E-5</v>
      </c>
      <c r="P19">
        <v>4.4999311922913092E-3</v>
      </c>
      <c r="Q19">
        <f t="shared" si="13"/>
        <v>0.97530984491949468</v>
      </c>
      <c r="R19">
        <f>SUMIF($C$2:$C$141,C19,$Q$2:$Q$141)</f>
        <v>13.654337794117124</v>
      </c>
      <c r="S19">
        <f t="shared" si="1"/>
        <v>7.1428571610385974E-2</v>
      </c>
      <c r="T19">
        <f t="shared" si="2"/>
        <v>2.5974025974025975E-5</v>
      </c>
      <c r="U19">
        <f t="shared" si="3"/>
        <v>1.8552875742957397E-6</v>
      </c>
      <c r="V19">
        <f t="shared" si="4"/>
        <v>0</v>
      </c>
      <c r="W19">
        <f>IF(E19=102, 1, 0)</f>
        <v>0</v>
      </c>
      <c r="X19">
        <f t="shared" si="5"/>
        <v>0</v>
      </c>
      <c r="Y19">
        <f t="shared" si="6"/>
        <v>1</v>
      </c>
      <c r="Z19">
        <f t="shared" si="7"/>
        <v>0</v>
      </c>
      <c r="AA19">
        <f t="shared" si="8"/>
        <v>0</v>
      </c>
      <c r="AB19">
        <f t="shared" si="9"/>
        <v>0</v>
      </c>
      <c r="AC19">
        <f t="shared" si="10"/>
        <v>-1.1461280345727833</v>
      </c>
      <c r="AE19">
        <f t="shared" si="11"/>
        <v>7.790724019638566E-2</v>
      </c>
    </row>
    <row r="20" spans="1:31">
      <c r="A20">
        <v>3</v>
      </c>
      <c r="B20" t="s">
        <v>18</v>
      </c>
      <c r="C20">
        <v>2018</v>
      </c>
      <c r="D20">
        <v>102</v>
      </c>
      <c r="E20">
        <v>105</v>
      </c>
      <c r="F20">
        <v>300000</v>
      </c>
      <c r="G20">
        <v>4</v>
      </c>
      <c r="H20">
        <v>2</v>
      </c>
      <c r="I20">
        <v>1</v>
      </c>
      <c r="J20">
        <v>3000</v>
      </c>
      <c r="K20">
        <v>290000</v>
      </c>
      <c r="L20">
        <v>3.0499999999999999E-2</v>
      </c>
      <c r="M20">
        <f>SUMIF(C$2:C$141, C20, J$2:J$141)</f>
        <v>38500</v>
      </c>
      <c r="N20">
        <f t="shared" si="0"/>
        <v>7.792207792207792E-2</v>
      </c>
      <c r="O20">
        <f t="shared" si="12"/>
        <v>1.4837725692266474E-5</v>
      </c>
      <c r="P20">
        <v>5.4999019545867202E-3</v>
      </c>
      <c r="Q20">
        <f t="shared" si="13"/>
        <v>0.97530981640367398</v>
      </c>
      <c r="R20">
        <f>SUMIF($C$2:$C$141,C20,$Q$2:$Q$141)</f>
        <v>13.654337794117124</v>
      </c>
      <c r="S20">
        <f t="shared" si="1"/>
        <v>7.1428569521978527E-2</v>
      </c>
      <c r="T20">
        <f t="shared" si="2"/>
        <v>2.5974025974025975E-5</v>
      </c>
      <c r="U20">
        <f t="shared" si="3"/>
        <v>1.8552875200513904E-6</v>
      </c>
      <c r="V20">
        <f t="shared" si="4"/>
        <v>0</v>
      </c>
      <c r="W20">
        <f>IF(E20=102, 1, 0)</f>
        <v>0</v>
      </c>
      <c r="X20">
        <f t="shared" si="5"/>
        <v>0</v>
      </c>
      <c r="Y20">
        <f t="shared" si="6"/>
        <v>0</v>
      </c>
      <c r="Z20">
        <f t="shared" si="7"/>
        <v>1</v>
      </c>
      <c r="AA20">
        <f t="shared" si="8"/>
        <v>0</v>
      </c>
      <c r="AB20">
        <f t="shared" si="9"/>
        <v>0</v>
      </c>
      <c r="AC20">
        <f t="shared" si="10"/>
        <v>-1.1461280472705571</v>
      </c>
      <c r="AE20">
        <f t="shared" si="11"/>
        <v>7.790724019638566E-2</v>
      </c>
    </row>
    <row r="21" spans="1:31">
      <c r="A21">
        <v>3</v>
      </c>
      <c r="B21" t="s">
        <v>18</v>
      </c>
      <c r="C21">
        <v>2018</v>
      </c>
      <c r="D21">
        <v>102</v>
      </c>
      <c r="E21">
        <v>106</v>
      </c>
      <c r="F21">
        <v>300000</v>
      </c>
      <c r="G21">
        <v>4</v>
      </c>
      <c r="H21">
        <v>2</v>
      </c>
      <c r="I21">
        <v>1</v>
      </c>
      <c r="J21">
        <v>3000</v>
      </c>
      <c r="K21">
        <v>290000</v>
      </c>
      <c r="L21">
        <v>3.2000000000000001E-2</v>
      </c>
      <c r="M21">
        <f>SUMIF(C$2:C$141, C21, J$2:J$141)</f>
        <v>38500</v>
      </c>
      <c r="N21">
        <f t="shared" si="0"/>
        <v>7.792207792207792E-2</v>
      </c>
      <c r="O21">
        <f t="shared" si="12"/>
        <v>1.4837725692266474E-5</v>
      </c>
      <c r="P21">
        <v>6.9999193102573852E-3</v>
      </c>
      <c r="Q21">
        <f t="shared" si="13"/>
        <v>0.9753098333308301</v>
      </c>
      <c r="R21">
        <f>SUMIF($C$2:$C$141,C21,$Q$2:$Q$141)</f>
        <v>13.654337794117124</v>
      </c>
      <c r="S21">
        <f t="shared" si="1"/>
        <v>7.1428570761669266E-2</v>
      </c>
      <c r="T21">
        <f t="shared" si="2"/>
        <v>2.5974025974025975E-5</v>
      </c>
      <c r="U21">
        <f t="shared" si="3"/>
        <v>1.8552875522511499E-6</v>
      </c>
      <c r="V21">
        <f t="shared" si="4"/>
        <v>0</v>
      </c>
      <c r="W21">
        <f>IF(E21=102, 1, 0)</f>
        <v>0</v>
      </c>
      <c r="X21">
        <f t="shared" si="5"/>
        <v>0</v>
      </c>
      <c r="Y21">
        <f t="shared" si="6"/>
        <v>0</v>
      </c>
      <c r="Z21">
        <f t="shared" si="7"/>
        <v>0</v>
      </c>
      <c r="AA21">
        <f t="shared" si="8"/>
        <v>1</v>
      </c>
      <c r="AB21">
        <f t="shared" si="9"/>
        <v>0</v>
      </c>
      <c r="AC21">
        <f t="shared" si="10"/>
        <v>-1.1461280397330851</v>
      </c>
      <c r="AE21">
        <f t="shared" si="11"/>
        <v>7.790724019638566E-2</v>
      </c>
    </row>
    <row r="22" spans="1:31">
      <c r="A22">
        <v>3</v>
      </c>
      <c r="B22" t="s">
        <v>18</v>
      </c>
      <c r="C22">
        <v>2018</v>
      </c>
      <c r="D22">
        <v>102</v>
      </c>
      <c r="E22">
        <v>107</v>
      </c>
      <c r="F22">
        <v>300000</v>
      </c>
      <c r="G22">
        <v>4</v>
      </c>
      <c r="H22">
        <v>2</v>
      </c>
      <c r="I22">
        <v>1</v>
      </c>
      <c r="J22">
        <v>3000</v>
      </c>
      <c r="K22">
        <v>290000</v>
      </c>
      <c r="L22">
        <v>3.15E-2</v>
      </c>
      <c r="M22">
        <f>SUMIF(C$2:C$141, C22, J$2:J$141)</f>
        <v>38500</v>
      </c>
      <c r="N22">
        <f t="shared" si="0"/>
        <v>7.792207792207792E-2</v>
      </c>
      <c r="O22">
        <f t="shared" si="12"/>
        <v>1.4837725692266474E-5</v>
      </c>
      <c r="P22">
        <v>6.4999262747814125E-3</v>
      </c>
      <c r="Q22">
        <f t="shared" si="13"/>
        <v>0.97530984012339883</v>
      </c>
      <c r="R22">
        <f>SUMIF($C$2:$C$141,C22,$Q$2:$Q$141)</f>
        <v>13.654337794117124</v>
      </c>
      <c r="S22">
        <f t="shared" si="1"/>
        <v>7.1428571259135265E-2</v>
      </c>
      <c r="T22">
        <f t="shared" si="2"/>
        <v>2.5974025974025975E-5</v>
      </c>
      <c r="U22">
        <f t="shared" si="3"/>
        <v>1.8552875651723447E-6</v>
      </c>
      <c r="V22">
        <f t="shared" si="4"/>
        <v>0</v>
      </c>
      <c r="W22">
        <f>IF(E22=102, 1, 0)</f>
        <v>0</v>
      </c>
      <c r="X22">
        <f t="shared" si="5"/>
        <v>0</v>
      </c>
      <c r="Y22">
        <f t="shared" si="6"/>
        <v>0</v>
      </c>
      <c r="Z22">
        <f t="shared" si="7"/>
        <v>0</v>
      </c>
      <c r="AA22">
        <f t="shared" si="8"/>
        <v>0</v>
      </c>
      <c r="AB22">
        <f t="shared" si="9"/>
        <v>1</v>
      </c>
      <c r="AC22">
        <f t="shared" si="10"/>
        <v>-1.1461280367084308</v>
      </c>
      <c r="AE22">
        <f t="shared" si="11"/>
        <v>7.790724019638566E-2</v>
      </c>
    </row>
    <row r="23" spans="1:31">
      <c r="A23">
        <v>4</v>
      </c>
      <c r="B23" t="s">
        <v>18</v>
      </c>
      <c r="C23">
        <v>2019</v>
      </c>
      <c r="D23">
        <v>102</v>
      </c>
      <c r="E23">
        <v>101</v>
      </c>
      <c r="F23">
        <v>310000</v>
      </c>
      <c r="G23">
        <v>4</v>
      </c>
      <c r="H23">
        <v>2</v>
      </c>
      <c r="I23">
        <v>1</v>
      </c>
      <c r="J23">
        <v>3000</v>
      </c>
      <c r="K23">
        <v>295000</v>
      </c>
      <c r="L23">
        <v>3.0499999999999999E-2</v>
      </c>
      <c r="M23">
        <f>SUMIF(C$2:C$141, C23, J$2:J$141)</f>
        <v>56700</v>
      </c>
      <c r="N23">
        <f t="shared" si="0"/>
        <v>5.2910052910052907E-2</v>
      </c>
      <c r="O23">
        <f t="shared" si="12"/>
        <v>1.4837725692266474E-5</v>
      </c>
      <c r="P23">
        <v>9.2918843486114553E-4</v>
      </c>
      <c r="Q23">
        <f t="shared" si="13"/>
        <v>0.97086212694030793</v>
      </c>
      <c r="R23">
        <f>SUMIF($C$2:$C$141,C23,$Q$2:$Q$141)</f>
        <v>20.388104300046756</v>
      </c>
      <c r="S23">
        <f t="shared" si="1"/>
        <v>4.7619048473186466E-2</v>
      </c>
      <c r="T23">
        <f t="shared" si="2"/>
        <v>1.7636684303350968E-5</v>
      </c>
      <c r="U23">
        <f t="shared" si="3"/>
        <v>8.3984212474755667E-7</v>
      </c>
      <c r="V23">
        <f t="shared" si="4"/>
        <v>1</v>
      </c>
      <c r="W23">
        <f>IF(E23=102, 1, 0)</f>
        <v>0</v>
      </c>
      <c r="X23">
        <f t="shared" si="5"/>
        <v>0</v>
      </c>
      <c r="Y23">
        <f t="shared" si="6"/>
        <v>0</v>
      </c>
      <c r="Z23">
        <f t="shared" si="7"/>
        <v>0</v>
      </c>
      <c r="AA23">
        <f t="shared" si="8"/>
        <v>0</v>
      </c>
      <c r="AB23">
        <f t="shared" si="9"/>
        <v>0</v>
      </c>
      <c r="AC23">
        <f t="shared" si="10"/>
        <v>-1.3222192869440157</v>
      </c>
      <c r="AE23">
        <f t="shared" si="11"/>
        <v>5.289521518436064E-2</v>
      </c>
    </row>
    <row r="24" spans="1:31">
      <c r="A24">
        <v>4</v>
      </c>
      <c r="B24" t="s">
        <v>18</v>
      </c>
      <c r="C24">
        <v>2019</v>
      </c>
      <c r="D24">
        <v>102</v>
      </c>
      <c r="E24">
        <v>102</v>
      </c>
      <c r="F24">
        <v>310000</v>
      </c>
      <c r="G24">
        <v>4</v>
      </c>
      <c r="H24">
        <v>2</v>
      </c>
      <c r="I24">
        <v>1</v>
      </c>
      <c r="J24">
        <v>3000</v>
      </c>
      <c r="K24">
        <v>295000</v>
      </c>
      <c r="L24">
        <v>3.5000000000000003E-2</v>
      </c>
      <c r="M24">
        <f>SUMIF(C$2:C$141, C24, J$2:J$141)</f>
        <v>56700</v>
      </c>
      <c r="N24">
        <f t="shared" si="0"/>
        <v>5.2910052910052907E-2</v>
      </c>
      <c r="O24">
        <f t="shared" si="12"/>
        <v>1.4837725692266474E-5</v>
      </c>
      <c r="P24">
        <v>5.4291858468206357E-3</v>
      </c>
      <c r="Q24">
        <f t="shared" si="13"/>
        <v>0.97086212442767739</v>
      </c>
      <c r="R24">
        <f>SUMIF($C$2:$C$141,C24,$Q$2:$Q$141)</f>
        <v>20.388104300046756</v>
      </c>
      <c r="S24">
        <f t="shared" si="1"/>
        <v>4.7619048349946437E-2</v>
      </c>
      <c r="T24">
        <f t="shared" si="2"/>
        <v>1.7636684303350968E-5</v>
      </c>
      <c r="U24">
        <f t="shared" si="3"/>
        <v>8.3984212257401115E-7</v>
      </c>
      <c r="V24">
        <f t="shared" si="4"/>
        <v>0</v>
      </c>
      <c r="W24">
        <f>IF(E24=102, 1, 0)</f>
        <v>1</v>
      </c>
      <c r="X24">
        <f t="shared" si="5"/>
        <v>0</v>
      </c>
      <c r="Y24">
        <f t="shared" si="6"/>
        <v>0</v>
      </c>
      <c r="Z24">
        <f t="shared" si="7"/>
        <v>0</v>
      </c>
      <c r="AA24">
        <f t="shared" si="8"/>
        <v>0</v>
      </c>
      <c r="AB24">
        <f t="shared" si="9"/>
        <v>0</v>
      </c>
      <c r="AC24">
        <f t="shared" si="10"/>
        <v>-1.3222192880679875</v>
      </c>
      <c r="AE24">
        <f t="shared" si="11"/>
        <v>5.289521518436064E-2</v>
      </c>
    </row>
    <row r="25" spans="1:31">
      <c r="A25">
        <v>4</v>
      </c>
      <c r="B25" t="s">
        <v>18</v>
      </c>
      <c r="C25">
        <v>2019</v>
      </c>
      <c r="D25">
        <v>102</v>
      </c>
      <c r="E25">
        <v>103</v>
      </c>
      <c r="F25">
        <v>310000</v>
      </c>
      <c r="G25">
        <v>4</v>
      </c>
      <c r="H25">
        <v>2</v>
      </c>
      <c r="I25">
        <v>1</v>
      </c>
      <c r="J25">
        <v>3000</v>
      </c>
      <c r="K25">
        <v>295000</v>
      </c>
      <c r="L25">
        <v>3.7999999999999999E-2</v>
      </c>
      <c r="M25">
        <f>SUMIF(C$2:C$141, C25, J$2:J$141)</f>
        <v>56700</v>
      </c>
      <c r="N25">
        <f t="shared" si="0"/>
        <v>5.2910052910052907E-2</v>
      </c>
      <c r="O25">
        <f>SUMIF($E$2:$E$141,D25,$U$2:$U$141)</f>
        <v>1.4837725692266474E-5</v>
      </c>
      <c r="P25">
        <v>8.4291271298934465E-3</v>
      </c>
      <c r="Q25">
        <f t="shared" si="13"/>
        <v>0.97086206742163839</v>
      </c>
      <c r="R25">
        <f>SUMIF($C$2:$C$141,C25,$Q$2:$Q$141)</f>
        <v>20.388104300046756</v>
      </c>
      <c r="S25">
        <f t="shared" si="1"/>
        <v>4.7619045553902326E-2</v>
      </c>
      <c r="T25">
        <f t="shared" si="2"/>
        <v>1.7636684303350968E-5</v>
      </c>
      <c r="U25">
        <f t="shared" si="3"/>
        <v>8.3984207326106385E-7</v>
      </c>
      <c r="V25">
        <f t="shared" si="4"/>
        <v>0</v>
      </c>
      <c r="W25">
        <f>IF(E25=102, 1, 0)</f>
        <v>0</v>
      </c>
      <c r="X25">
        <f t="shared" si="5"/>
        <v>1</v>
      </c>
      <c r="Y25">
        <f t="shared" si="6"/>
        <v>0</v>
      </c>
      <c r="Z25">
        <f t="shared" si="7"/>
        <v>0</v>
      </c>
      <c r="AA25">
        <f t="shared" si="8"/>
        <v>0</v>
      </c>
      <c r="AB25">
        <f t="shared" si="9"/>
        <v>0</v>
      </c>
      <c r="AC25">
        <f t="shared" si="10"/>
        <v>-1.322219313568425</v>
      </c>
      <c r="AE25">
        <f t="shared" si="11"/>
        <v>5.289521518436064E-2</v>
      </c>
    </row>
    <row r="26" spans="1:31">
      <c r="A26">
        <v>4</v>
      </c>
      <c r="B26" t="s">
        <v>18</v>
      </c>
      <c r="C26">
        <v>2019</v>
      </c>
      <c r="D26">
        <v>102</v>
      </c>
      <c r="E26">
        <v>104</v>
      </c>
      <c r="F26">
        <v>310000</v>
      </c>
      <c r="G26">
        <v>4</v>
      </c>
      <c r="H26">
        <v>2</v>
      </c>
      <c r="I26">
        <v>1</v>
      </c>
      <c r="J26">
        <v>3000</v>
      </c>
      <c r="K26">
        <v>295000</v>
      </c>
      <c r="L26">
        <v>3.9E-2</v>
      </c>
      <c r="M26">
        <f>SUMIF(C$2:C$141, C26, J$2:J$141)</f>
        <v>56700</v>
      </c>
      <c r="N26">
        <f t="shared" si="0"/>
        <v>5.2910052910052907E-2</v>
      </c>
      <c r="O26">
        <f t="shared" si="12"/>
        <v>1.4837725692266474E-5</v>
      </c>
      <c r="P26">
        <v>9.4291291995376638E-3</v>
      </c>
      <c r="Q26">
        <f t="shared" si="13"/>
        <v>0.97086206943097753</v>
      </c>
      <c r="R26">
        <f>SUMIF($C$2:$C$141,C26,$Q$2:$Q$141)</f>
        <v>20.388104300046756</v>
      </c>
      <c r="S26">
        <f t="shared" si="1"/>
        <v>4.7619045652456816E-2</v>
      </c>
      <c r="T26">
        <f t="shared" si="2"/>
        <v>1.7636684303350968E-5</v>
      </c>
      <c r="U26">
        <f t="shared" si="3"/>
        <v>8.3984207499923835E-7</v>
      </c>
      <c r="V26">
        <f t="shared" si="4"/>
        <v>0</v>
      </c>
      <c r="W26">
        <f>IF(E26=102, 1, 0)</f>
        <v>0</v>
      </c>
      <c r="X26">
        <f t="shared" si="5"/>
        <v>0</v>
      </c>
      <c r="Y26">
        <f t="shared" si="6"/>
        <v>1</v>
      </c>
      <c r="Z26">
        <f t="shared" si="7"/>
        <v>0</v>
      </c>
      <c r="AA26">
        <f t="shared" si="8"/>
        <v>0</v>
      </c>
      <c r="AB26">
        <f t="shared" si="9"/>
        <v>0</v>
      </c>
      <c r="AC26">
        <f t="shared" si="10"/>
        <v>-1.3222193126695898</v>
      </c>
      <c r="AE26">
        <f t="shared" si="11"/>
        <v>5.289521518436064E-2</v>
      </c>
    </row>
    <row r="27" spans="1:31">
      <c r="A27">
        <v>4</v>
      </c>
      <c r="B27" t="s">
        <v>18</v>
      </c>
      <c r="C27">
        <v>2019</v>
      </c>
      <c r="D27">
        <v>102</v>
      </c>
      <c r="E27">
        <v>105</v>
      </c>
      <c r="F27">
        <v>310000</v>
      </c>
      <c r="G27">
        <v>4</v>
      </c>
      <c r="H27">
        <v>2</v>
      </c>
      <c r="I27">
        <v>1</v>
      </c>
      <c r="J27">
        <v>3000</v>
      </c>
      <c r="K27">
        <v>295000</v>
      </c>
      <c r="L27">
        <v>3.5999999999999997E-2</v>
      </c>
      <c r="M27">
        <f>SUMIF(C$2:C$141, C27, J$2:J$141)</f>
        <v>56700</v>
      </c>
      <c r="N27">
        <f t="shared" si="0"/>
        <v>5.2910052910052907E-2</v>
      </c>
      <c r="O27">
        <f t="shared" si="12"/>
        <v>1.4837725692266474E-5</v>
      </c>
      <c r="P27">
        <v>6.4291231407890836E-3</v>
      </c>
      <c r="Q27">
        <f t="shared" si="13"/>
        <v>0.97086206354876836</v>
      </c>
      <c r="R27">
        <f>SUMIF($C$2:$C$141,C27,$Q$2:$Q$141)</f>
        <v>20.388104300046756</v>
      </c>
      <c r="S27">
        <f t="shared" si="1"/>
        <v>4.7619045363944991E-2</v>
      </c>
      <c r="T27">
        <f t="shared" si="2"/>
        <v>1.7636684303350968E-5</v>
      </c>
      <c r="U27">
        <f t="shared" si="3"/>
        <v>8.3984206991084631E-7</v>
      </c>
      <c r="V27">
        <f t="shared" si="4"/>
        <v>0</v>
      </c>
      <c r="W27">
        <f>IF(E27=102, 1, 0)</f>
        <v>0</v>
      </c>
      <c r="X27">
        <f t="shared" si="5"/>
        <v>0</v>
      </c>
      <c r="Y27">
        <f t="shared" si="6"/>
        <v>0</v>
      </c>
      <c r="Z27">
        <f t="shared" si="7"/>
        <v>1</v>
      </c>
      <c r="AA27">
        <f t="shared" si="8"/>
        <v>0</v>
      </c>
      <c r="AB27">
        <f t="shared" si="9"/>
        <v>0</v>
      </c>
      <c r="AC27">
        <f t="shared" si="10"/>
        <v>-1.322219315300871</v>
      </c>
      <c r="AE27">
        <f t="shared" si="11"/>
        <v>5.289521518436064E-2</v>
      </c>
    </row>
    <row r="28" spans="1:31">
      <c r="A28">
        <v>4</v>
      </c>
      <c r="B28" t="s">
        <v>18</v>
      </c>
      <c r="C28">
        <v>2019</v>
      </c>
      <c r="D28">
        <v>102</v>
      </c>
      <c r="E28">
        <v>106</v>
      </c>
      <c r="F28">
        <v>310000</v>
      </c>
      <c r="G28">
        <v>4</v>
      </c>
      <c r="H28">
        <v>2</v>
      </c>
      <c r="I28">
        <v>1</v>
      </c>
      <c r="J28">
        <v>3000</v>
      </c>
      <c r="K28">
        <v>295000</v>
      </c>
      <c r="L28">
        <v>3.4000000000000002E-2</v>
      </c>
      <c r="M28">
        <f>SUMIF(C$2:C$141, C28, J$2:J$141)</f>
        <v>56700</v>
      </c>
      <c r="N28">
        <f t="shared" si="0"/>
        <v>5.2910052910052907E-2</v>
      </c>
      <c r="O28">
        <f t="shared" si="12"/>
        <v>1.4837725692266474E-5</v>
      </c>
      <c r="P28">
        <v>4.4291814294916045E-3</v>
      </c>
      <c r="Q28">
        <f t="shared" si="13"/>
        <v>0.97086212013906004</v>
      </c>
      <c r="R28">
        <f>SUMIF($C$2:$C$141,C28,$Q$2:$Q$141)</f>
        <v>20.388104300046756</v>
      </c>
      <c r="S28">
        <f t="shared" si="1"/>
        <v>4.7619048139597442E-2</v>
      </c>
      <c r="T28">
        <f t="shared" si="2"/>
        <v>1.7636684303350968E-5</v>
      </c>
      <c r="U28">
        <f t="shared" si="3"/>
        <v>8.3984211886415232E-7</v>
      </c>
      <c r="V28">
        <f t="shared" si="4"/>
        <v>0</v>
      </c>
      <c r="W28">
        <f>IF(E28=102, 1, 0)</f>
        <v>0</v>
      </c>
      <c r="X28">
        <f t="shared" si="5"/>
        <v>0</v>
      </c>
      <c r="Y28">
        <f t="shared" si="6"/>
        <v>0</v>
      </c>
      <c r="Z28">
        <f t="shared" si="7"/>
        <v>0</v>
      </c>
      <c r="AA28">
        <f t="shared" si="8"/>
        <v>1</v>
      </c>
      <c r="AB28">
        <f t="shared" si="9"/>
        <v>0</v>
      </c>
      <c r="AC28">
        <f t="shared" si="10"/>
        <v>-1.3222192899864091</v>
      </c>
      <c r="AE28">
        <f t="shared" si="11"/>
        <v>5.289521518436064E-2</v>
      </c>
    </row>
    <row r="29" spans="1:31">
      <c r="A29">
        <v>4</v>
      </c>
      <c r="B29" t="s">
        <v>18</v>
      </c>
      <c r="C29">
        <v>2019</v>
      </c>
      <c r="D29">
        <v>102</v>
      </c>
      <c r="E29">
        <v>107</v>
      </c>
      <c r="F29">
        <v>310000</v>
      </c>
      <c r="G29">
        <v>4</v>
      </c>
      <c r="H29">
        <v>2</v>
      </c>
      <c r="I29">
        <v>1</v>
      </c>
      <c r="J29">
        <v>3000</v>
      </c>
      <c r="K29">
        <v>295000</v>
      </c>
      <c r="L29">
        <v>3.5499999999999997E-2</v>
      </c>
      <c r="M29">
        <f>SUMIF(C$2:C$141, C29, J$2:J$141)</f>
        <v>56700</v>
      </c>
      <c r="N29">
        <f t="shared" si="0"/>
        <v>5.2910052910052907E-2</v>
      </c>
      <c r="O29">
        <f t="shared" si="12"/>
        <v>1.4837725692266474E-5</v>
      </c>
      <c r="P29">
        <v>5.9291663892244171E-3</v>
      </c>
      <c r="Q29">
        <f t="shared" si="13"/>
        <v>0.97086210553703445</v>
      </c>
      <c r="R29">
        <f>SUMIF($C$2:$C$141,C29,$Q$2:$Q$141)</f>
        <v>20.388104300046756</v>
      </c>
      <c r="S29">
        <f t="shared" si="1"/>
        <v>4.7619047423394241E-2</v>
      </c>
      <c r="T29">
        <f t="shared" si="2"/>
        <v>1.7636684303350968E-5</v>
      </c>
      <c r="U29">
        <f t="shared" si="3"/>
        <v>8.3984210623270255E-7</v>
      </c>
      <c r="V29">
        <f t="shared" si="4"/>
        <v>0</v>
      </c>
      <c r="W29">
        <f>IF(E29=102, 1, 0)</f>
        <v>0</v>
      </c>
      <c r="X29">
        <f t="shared" si="5"/>
        <v>0</v>
      </c>
      <c r="Y29">
        <f t="shared" si="6"/>
        <v>0</v>
      </c>
      <c r="Z29">
        <f t="shared" si="7"/>
        <v>0</v>
      </c>
      <c r="AA29">
        <f t="shared" si="8"/>
        <v>0</v>
      </c>
      <c r="AB29">
        <f t="shared" si="9"/>
        <v>1</v>
      </c>
      <c r="AC29">
        <f t="shared" si="10"/>
        <v>-1.3222192965183142</v>
      </c>
      <c r="AE29">
        <f t="shared" si="11"/>
        <v>5.289521518436064E-2</v>
      </c>
    </row>
    <row r="30" spans="1:31">
      <c r="A30">
        <v>5</v>
      </c>
      <c r="B30" t="s">
        <v>19</v>
      </c>
      <c r="C30">
        <v>2020</v>
      </c>
      <c r="D30">
        <v>103</v>
      </c>
      <c r="E30">
        <v>101</v>
      </c>
      <c r="F30">
        <v>350000</v>
      </c>
      <c r="G30">
        <v>5</v>
      </c>
      <c r="H30">
        <v>3</v>
      </c>
      <c r="I30">
        <v>0</v>
      </c>
      <c r="J30">
        <v>2800</v>
      </c>
      <c r="K30">
        <v>340000</v>
      </c>
      <c r="L30">
        <v>3.3000000000000002E-2</v>
      </c>
      <c r="M30">
        <f>SUMIF(C$2:C$141, C30, J$2:J$141)</f>
        <v>73500</v>
      </c>
      <c r="N30">
        <f t="shared" si="0"/>
        <v>3.8095238095238099E-2</v>
      </c>
      <c r="O30">
        <f t="shared" si="12"/>
        <v>1.4837725108008985E-5</v>
      </c>
      <c r="P30">
        <v>2.0722496054601126E-3</v>
      </c>
      <c r="Q30">
        <f t="shared" si="13"/>
        <v>0.96954561983407872</v>
      </c>
      <c r="R30">
        <f>SUMIF($C$2:$C$141,C30,$Q$2:$Q$141)</f>
        <v>27.147274149987815</v>
      </c>
      <c r="S30">
        <f t="shared" si="1"/>
        <v>3.5714289931186846E-2</v>
      </c>
      <c r="T30">
        <f t="shared" si="2"/>
        <v>1.3605442176870749E-5</v>
      </c>
      <c r="U30">
        <f t="shared" si="3"/>
        <v>4.8590870654675988E-7</v>
      </c>
      <c r="V30">
        <f t="shared" si="4"/>
        <v>1</v>
      </c>
      <c r="W30">
        <f>IF(E30=102, 1, 0)</f>
        <v>0</v>
      </c>
      <c r="X30">
        <f t="shared" si="5"/>
        <v>0</v>
      </c>
      <c r="Y30">
        <f t="shared" si="6"/>
        <v>0</v>
      </c>
      <c r="Z30">
        <f t="shared" si="7"/>
        <v>0</v>
      </c>
      <c r="AA30">
        <f t="shared" si="8"/>
        <v>0</v>
      </c>
      <c r="AB30">
        <f t="shared" si="9"/>
        <v>0</v>
      </c>
      <c r="AC30">
        <f t="shared" si="10"/>
        <v>-1.4471579800636694</v>
      </c>
      <c r="AE30">
        <f t="shared" si="11"/>
        <v>3.8080400370130087E-2</v>
      </c>
    </row>
    <row r="31" spans="1:31">
      <c r="A31">
        <v>5</v>
      </c>
      <c r="B31" t="s">
        <v>19</v>
      </c>
      <c r="C31">
        <v>2020</v>
      </c>
      <c r="D31">
        <v>103</v>
      </c>
      <c r="E31">
        <v>102</v>
      </c>
      <c r="F31">
        <v>350000</v>
      </c>
      <c r="G31">
        <v>5</v>
      </c>
      <c r="H31">
        <v>3</v>
      </c>
      <c r="I31">
        <v>0</v>
      </c>
      <c r="J31">
        <v>2800</v>
      </c>
      <c r="K31">
        <v>340000</v>
      </c>
      <c r="L31">
        <v>2.2499999999999999E-2</v>
      </c>
      <c r="M31">
        <f>SUMIF(C$2:C$141, C31, J$2:J$141)</f>
        <v>73500</v>
      </c>
      <c r="N31">
        <f t="shared" si="0"/>
        <v>3.8095238095238099E-2</v>
      </c>
      <c r="O31">
        <f t="shared" si="12"/>
        <v>1.4837725108008985E-5</v>
      </c>
      <c r="P31">
        <v>-8.4278334326631007E-3</v>
      </c>
      <c r="Q31">
        <f t="shared" si="13"/>
        <v>0.96954553932483345</v>
      </c>
      <c r="R31">
        <f>SUMIF($C$2:$C$141,C31,$Q$2:$Q$141)</f>
        <v>27.147274149987815</v>
      </c>
      <c r="S31">
        <f t="shared" si="1"/>
        <v>3.5714286965539362E-2</v>
      </c>
      <c r="T31">
        <f t="shared" si="2"/>
        <v>1.3605442176870749E-5</v>
      </c>
      <c r="U31">
        <f t="shared" si="3"/>
        <v>4.8590866619781445E-7</v>
      </c>
      <c r="V31">
        <f t="shared" si="4"/>
        <v>0</v>
      </c>
      <c r="W31">
        <f>IF(E31=102, 1, 0)</f>
        <v>1</v>
      </c>
      <c r="X31">
        <f t="shared" si="5"/>
        <v>0</v>
      </c>
      <c r="Y31">
        <f t="shared" si="6"/>
        <v>0</v>
      </c>
      <c r="Z31">
        <f t="shared" si="7"/>
        <v>0</v>
      </c>
      <c r="AA31">
        <f t="shared" si="8"/>
        <v>0</v>
      </c>
      <c r="AB31">
        <f t="shared" si="9"/>
        <v>0</v>
      </c>
      <c r="AC31">
        <f t="shared" si="10"/>
        <v>-1.4471580161266679</v>
      </c>
      <c r="AE31">
        <f t="shared" si="11"/>
        <v>3.8080400370130087E-2</v>
      </c>
    </row>
    <row r="32" spans="1:31">
      <c r="A32">
        <v>5</v>
      </c>
      <c r="B32" t="s">
        <v>19</v>
      </c>
      <c r="C32">
        <v>2020</v>
      </c>
      <c r="D32">
        <v>103</v>
      </c>
      <c r="E32">
        <v>103</v>
      </c>
      <c r="F32">
        <v>350000</v>
      </c>
      <c r="G32">
        <v>5</v>
      </c>
      <c r="H32">
        <v>3</v>
      </c>
      <c r="I32">
        <v>0</v>
      </c>
      <c r="J32">
        <v>2800</v>
      </c>
      <c r="K32">
        <v>340000</v>
      </c>
      <c r="L32">
        <v>2.1000000000000001E-2</v>
      </c>
      <c r="M32">
        <f>SUMIF(C$2:C$141, C32, J$2:J$141)</f>
        <v>73500</v>
      </c>
      <c r="N32">
        <f t="shared" si="0"/>
        <v>3.8095238095238099E-2</v>
      </c>
      <c r="O32">
        <f t="shared" si="12"/>
        <v>1.4837725108008985E-5</v>
      </c>
      <c r="P32">
        <v>-9.9277889387210747E-3</v>
      </c>
      <c r="Q32">
        <f t="shared" si="13"/>
        <v>0.96954558246373745</v>
      </c>
      <c r="R32">
        <f>SUMIF($C$2:$C$141,C32,$Q$2:$Q$141)</f>
        <v>27.147274149987815</v>
      </c>
      <c r="S32">
        <f t="shared" si="1"/>
        <v>3.5714288554608807E-2</v>
      </c>
      <c r="T32">
        <f t="shared" si="2"/>
        <v>1.3605442176870749E-5</v>
      </c>
      <c r="U32">
        <f t="shared" si="3"/>
        <v>4.8590868781780697E-7</v>
      </c>
      <c r="V32">
        <f t="shared" si="4"/>
        <v>0</v>
      </c>
      <c r="W32">
        <f>IF(E32=102, 1, 0)</f>
        <v>0</v>
      </c>
      <c r="X32">
        <f t="shared" si="5"/>
        <v>1</v>
      </c>
      <c r="Y32">
        <f t="shared" si="6"/>
        <v>0</v>
      </c>
      <c r="Z32">
        <f t="shared" si="7"/>
        <v>0</v>
      </c>
      <c r="AA32">
        <f t="shared" si="8"/>
        <v>0</v>
      </c>
      <c r="AB32">
        <f t="shared" si="9"/>
        <v>0</v>
      </c>
      <c r="AC32">
        <f t="shared" si="10"/>
        <v>-1.4471579968031945</v>
      </c>
      <c r="AE32">
        <f t="shared" si="11"/>
        <v>3.8080400370130087E-2</v>
      </c>
    </row>
    <row r="33" spans="1:31">
      <c r="A33">
        <v>5</v>
      </c>
      <c r="B33" t="s">
        <v>19</v>
      </c>
      <c r="C33">
        <v>2020</v>
      </c>
      <c r="D33">
        <v>103</v>
      </c>
      <c r="E33">
        <v>104</v>
      </c>
      <c r="F33">
        <v>350000</v>
      </c>
      <c r="G33">
        <v>5</v>
      </c>
      <c r="H33">
        <v>3</v>
      </c>
      <c r="I33">
        <v>0</v>
      </c>
      <c r="J33">
        <v>2800</v>
      </c>
      <c r="K33">
        <v>340000</v>
      </c>
      <c r="L33">
        <v>2.1999999999999999E-2</v>
      </c>
      <c r="M33">
        <f>SUMIF(C$2:C$141, C33, J$2:J$141)</f>
        <v>73500</v>
      </c>
      <c r="N33">
        <f t="shared" si="0"/>
        <v>3.8095238095238099E-2</v>
      </c>
      <c r="O33">
        <f t="shared" si="12"/>
        <v>1.4837725108008985E-5</v>
      </c>
      <c r="P33">
        <v>-8.9279521946135434E-3</v>
      </c>
      <c r="Q33">
        <f t="shared" si="13"/>
        <v>0.969545424179721</v>
      </c>
      <c r="R33">
        <f>SUMIF($C$2:$C$141,C33,$Q$2:$Q$141)</f>
        <v>27.147274149987815</v>
      </c>
      <c r="S33">
        <f t="shared" si="1"/>
        <v>3.5714282724041237E-2</v>
      </c>
      <c r="T33">
        <f t="shared" si="2"/>
        <v>1.3605442176870749E-5</v>
      </c>
      <c r="U33">
        <f t="shared" si="3"/>
        <v>4.8590860849035698E-7</v>
      </c>
      <c r="V33">
        <f t="shared" si="4"/>
        <v>0</v>
      </c>
      <c r="W33">
        <f>IF(E33=102, 1, 0)</f>
        <v>0</v>
      </c>
      <c r="X33">
        <f t="shared" si="5"/>
        <v>0</v>
      </c>
      <c r="Y33">
        <f t="shared" si="6"/>
        <v>1</v>
      </c>
      <c r="Z33">
        <f t="shared" si="7"/>
        <v>0</v>
      </c>
      <c r="AA33">
        <f t="shared" si="8"/>
        <v>0</v>
      </c>
      <c r="AB33">
        <f t="shared" si="9"/>
        <v>0</v>
      </c>
      <c r="AC33">
        <f t="shared" si="10"/>
        <v>-1.4471580677043276</v>
      </c>
      <c r="AE33">
        <f t="shared" si="11"/>
        <v>3.8080400370130087E-2</v>
      </c>
    </row>
    <row r="34" spans="1:31">
      <c r="A34">
        <v>5</v>
      </c>
      <c r="B34" t="s">
        <v>19</v>
      </c>
      <c r="C34">
        <v>2020</v>
      </c>
      <c r="D34">
        <v>103</v>
      </c>
      <c r="E34">
        <v>105</v>
      </c>
      <c r="F34">
        <v>350000</v>
      </c>
      <c r="G34">
        <v>5</v>
      </c>
      <c r="H34">
        <v>3</v>
      </c>
      <c r="I34">
        <v>0</v>
      </c>
      <c r="J34">
        <v>2800</v>
      </c>
      <c r="K34">
        <v>340000</v>
      </c>
      <c r="L34">
        <v>2.1000000000000001E-2</v>
      </c>
      <c r="M34">
        <f>SUMIF(C$2:C$141, C34, J$2:J$141)</f>
        <v>73500</v>
      </c>
      <c r="N34">
        <f t="shared" si="0"/>
        <v>3.8095238095238099E-2</v>
      </c>
      <c r="O34">
        <f t="shared" si="12"/>
        <v>1.4837725108008985E-5</v>
      </c>
      <c r="P34">
        <v>-9.9277889387210747E-3</v>
      </c>
      <c r="Q34">
        <f t="shared" si="13"/>
        <v>0.96954558246373745</v>
      </c>
      <c r="R34">
        <f>SUMIF($C$2:$C$141,C34,$Q$2:$Q$141)</f>
        <v>27.147274149987815</v>
      </c>
      <c r="S34">
        <f t="shared" si="1"/>
        <v>3.5714288554608807E-2</v>
      </c>
      <c r="T34">
        <f t="shared" si="2"/>
        <v>1.3605442176870749E-5</v>
      </c>
      <c r="U34">
        <f t="shared" si="3"/>
        <v>4.8590868781780697E-7</v>
      </c>
      <c r="V34">
        <f t="shared" si="4"/>
        <v>0</v>
      </c>
      <c r="W34">
        <f>IF(E34=102, 1, 0)</f>
        <v>0</v>
      </c>
      <c r="X34">
        <f t="shared" si="5"/>
        <v>0</v>
      </c>
      <c r="Y34">
        <f t="shared" si="6"/>
        <v>0</v>
      </c>
      <c r="Z34">
        <f t="shared" si="7"/>
        <v>1</v>
      </c>
      <c r="AA34">
        <f t="shared" si="8"/>
        <v>0</v>
      </c>
      <c r="AB34">
        <f t="shared" si="9"/>
        <v>0</v>
      </c>
      <c r="AC34">
        <f t="shared" si="10"/>
        <v>-1.4471579968031945</v>
      </c>
      <c r="AE34">
        <f t="shared" si="11"/>
        <v>3.8080400370130087E-2</v>
      </c>
    </row>
    <row r="35" spans="1:31">
      <c r="A35">
        <v>5</v>
      </c>
      <c r="B35" t="s">
        <v>19</v>
      </c>
      <c r="C35">
        <v>2020</v>
      </c>
      <c r="D35">
        <v>103</v>
      </c>
      <c r="E35">
        <v>106</v>
      </c>
      <c r="F35">
        <v>350000</v>
      </c>
      <c r="G35">
        <v>5</v>
      </c>
      <c r="H35">
        <v>3</v>
      </c>
      <c r="I35">
        <v>0</v>
      </c>
      <c r="J35">
        <v>2800</v>
      </c>
      <c r="K35">
        <v>340000</v>
      </c>
      <c r="L35">
        <v>2.0500000000000001E-2</v>
      </c>
      <c r="M35">
        <f>SUMIF(C$2:C$141, C35, J$2:J$141)</f>
        <v>73500</v>
      </c>
      <c r="N35">
        <f t="shared" si="0"/>
        <v>3.8095238095238099E-2</v>
      </c>
      <c r="O35">
        <f t="shared" si="12"/>
        <v>1.4837725108008985E-5</v>
      </c>
      <c r="P35">
        <v>-1.042789716557533E-2</v>
      </c>
      <c r="Q35">
        <f t="shared" si="13"/>
        <v>0.96954547753287468</v>
      </c>
      <c r="R35">
        <f>SUMIF($C$2:$C$141,C35,$Q$2:$Q$141)</f>
        <v>27.147274149987815</v>
      </c>
      <c r="S35">
        <f t="shared" si="1"/>
        <v>3.5714284689363919E-2</v>
      </c>
      <c r="T35">
        <f t="shared" si="2"/>
        <v>1.3605442176870749E-5</v>
      </c>
      <c r="U35">
        <f t="shared" si="3"/>
        <v>4.8590863522944107E-7</v>
      </c>
      <c r="V35">
        <f t="shared" si="4"/>
        <v>0</v>
      </c>
      <c r="W35">
        <f>IF(E35=102, 1, 0)</f>
        <v>0</v>
      </c>
      <c r="X35">
        <f t="shared" si="5"/>
        <v>0</v>
      </c>
      <c r="Y35">
        <f t="shared" si="6"/>
        <v>0</v>
      </c>
      <c r="Z35">
        <f t="shared" si="7"/>
        <v>0</v>
      </c>
      <c r="AA35">
        <f t="shared" si="8"/>
        <v>1</v>
      </c>
      <c r="AB35">
        <f t="shared" si="9"/>
        <v>0</v>
      </c>
      <c r="AC35">
        <f t="shared" si="10"/>
        <v>-1.44715804380552</v>
      </c>
      <c r="AE35">
        <f t="shared" si="11"/>
        <v>3.8080400370130087E-2</v>
      </c>
    </row>
    <row r="36" spans="1:31">
      <c r="A36">
        <v>5</v>
      </c>
      <c r="B36" t="s">
        <v>19</v>
      </c>
      <c r="C36">
        <v>2020</v>
      </c>
      <c r="D36">
        <v>103</v>
      </c>
      <c r="E36">
        <v>107</v>
      </c>
      <c r="F36">
        <v>350000</v>
      </c>
      <c r="G36">
        <v>5</v>
      </c>
      <c r="H36">
        <v>3</v>
      </c>
      <c r="I36">
        <v>0</v>
      </c>
      <c r="J36">
        <v>2800</v>
      </c>
      <c r="K36">
        <v>340000</v>
      </c>
      <c r="L36">
        <v>2.1499999999999998E-2</v>
      </c>
      <c r="M36">
        <f>SUMIF(C$2:C$141, C36, J$2:J$141)</f>
        <v>73500</v>
      </c>
      <c r="N36">
        <f t="shared" si="0"/>
        <v>3.8095238095238099E-2</v>
      </c>
      <c r="O36">
        <f t="shared" si="12"/>
        <v>1.4837725108008985E-5</v>
      </c>
      <c r="P36">
        <v>-9.4280400389846961E-3</v>
      </c>
      <c r="Q36">
        <f t="shared" si="13"/>
        <v>0.96954533901061668</v>
      </c>
      <c r="R36">
        <f>SUMIF($C$2:$C$141,C36,$Q$2:$Q$141)</f>
        <v>27.147274149987815</v>
      </c>
      <c r="S36">
        <f t="shared" si="1"/>
        <v>3.5714279586742663E-2</v>
      </c>
      <c r="T36">
        <f t="shared" si="2"/>
        <v>1.3605442176870749E-5</v>
      </c>
      <c r="U36">
        <f t="shared" si="3"/>
        <v>4.859085658060226E-7</v>
      </c>
      <c r="V36">
        <f t="shared" si="4"/>
        <v>0</v>
      </c>
      <c r="W36">
        <f>IF(E36=102, 1, 0)</f>
        <v>0</v>
      </c>
      <c r="X36">
        <f t="shared" si="5"/>
        <v>0</v>
      </c>
      <c r="Y36">
        <f t="shared" si="6"/>
        <v>0</v>
      </c>
      <c r="Z36">
        <f t="shared" si="7"/>
        <v>0</v>
      </c>
      <c r="AA36">
        <f t="shared" si="8"/>
        <v>0</v>
      </c>
      <c r="AB36">
        <f t="shared" si="9"/>
        <v>1</v>
      </c>
      <c r="AC36">
        <f t="shared" si="10"/>
        <v>-1.4471581058546534</v>
      </c>
      <c r="AE36">
        <f t="shared" si="11"/>
        <v>3.8080400370130087E-2</v>
      </c>
    </row>
    <row r="37" spans="1:31">
      <c r="A37">
        <v>6</v>
      </c>
      <c r="B37" t="s">
        <v>20</v>
      </c>
      <c r="C37">
        <v>2020</v>
      </c>
      <c r="D37">
        <v>104</v>
      </c>
      <c r="E37">
        <v>101</v>
      </c>
      <c r="F37">
        <v>220000</v>
      </c>
      <c r="G37">
        <v>3</v>
      </c>
      <c r="H37">
        <v>1</v>
      </c>
      <c r="I37">
        <v>0</v>
      </c>
      <c r="J37">
        <v>2000</v>
      </c>
      <c r="K37">
        <v>215000</v>
      </c>
      <c r="L37">
        <v>2.3E-2</v>
      </c>
      <c r="M37">
        <f>SUMIF(C$2:C$141, C37, J$2:J$141)</f>
        <v>73500</v>
      </c>
      <c r="N37">
        <f t="shared" si="0"/>
        <v>2.7210884353741496E-2</v>
      </c>
      <c r="O37">
        <f t="shared" si="12"/>
        <v>1.4837725507073152E-5</v>
      </c>
      <c r="P37">
        <v>-7.9279858791486534E-3</v>
      </c>
      <c r="Q37">
        <f t="shared" si="13"/>
        <v>0.96954539152103469</v>
      </c>
      <c r="R37">
        <f>SUMIF($C$2:$C$141,C37,$Q$2:$Q$141)</f>
        <v>27.147274149987815</v>
      </c>
      <c r="S37">
        <f t="shared" si="1"/>
        <v>3.5714281521022247E-2</v>
      </c>
      <c r="T37">
        <f t="shared" si="2"/>
        <v>1.3605442176870749E-5</v>
      </c>
      <c r="U37">
        <f t="shared" si="3"/>
        <v>4.8590859212275171E-7</v>
      </c>
      <c r="V37">
        <f t="shared" si="4"/>
        <v>1</v>
      </c>
      <c r="W37">
        <f>IF(E37=102, 1, 0)</f>
        <v>0</v>
      </c>
      <c r="X37">
        <f t="shared" si="5"/>
        <v>0</v>
      </c>
      <c r="Y37">
        <f t="shared" si="6"/>
        <v>0</v>
      </c>
      <c r="Z37">
        <f t="shared" si="7"/>
        <v>0</v>
      </c>
      <c r="AA37">
        <f t="shared" si="8"/>
        <v>0</v>
      </c>
      <c r="AB37">
        <f t="shared" si="9"/>
        <v>0</v>
      </c>
      <c r="AC37">
        <f t="shared" si="10"/>
        <v>-1.4471580823333354</v>
      </c>
      <c r="AE37">
        <f t="shared" si="11"/>
        <v>2.7196046628234421E-2</v>
      </c>
    </row>
    <row r="38" spans="1:31">
      <c r="A38">
        <v>6</v>
      </c>
      <c r="B38" t="s">
        <v>20</v>
      </c>
      <c r="C38">
        <v>2020</v>
      </c>
      <c r="D38">
        <v>104</v>
      </c>
      <c r="E38">
        <v>102</v>
      </c>
      <c r="F38">
        <v>220000</v>
      </c>
      <c r="G38">
        <v>3</v>
      </c>
      <c r="H38">
        <v>1</v>
      </c>
      <c r="I38">
        <v>0</v>
      </c>
      <c r="J38">
        <v>2000</v>
      </c>
      <c r="K38">
        <v>215000</v>
      </c>
      <c r="L38">
        <v>3.1E-2</v>
      </c>
      <c r="M38">
        <f>SUMIF(C$2:C$141, C38, J$2:J$141)</f>
        <v>73500</v>
      </c>
      <c r="N38">
        <f t="shared" si="0"/>
        <v>2.7210884353741496E-2</v>
      </c>
      <c r="O38">
        <f t="shared" si="12"/>
        <v>1.4837725507073152E-5</v>
      </c>
      <c r="P38">
        <v>7.2217832343625816E-5</v>
      </c>
      <c r="Q38">
        <f t="shared" si="13"/>
        <v>0.96954558902859334</v>
      </c>
      <c r="R38">
        <f>SUMIF($C$2:$C$141,C38,$Q$2:$Q$141)</f>
        <v>27.147274149987815</v>
      </c>
      <c r="S38">
        <f t="shared" si="1"/>
        <v>3.5714288796432569E-2</v>
      </c>
      <c r="T38">
        <f t="shared" si="2"/>
        <v>1.3605442176870749E-5</v>
      </c>
      <c r="U38">
        <f t="shared" si="3"/>
        <v>4.8590869110792614E-7</v>
      </c>
      <c r="V38">
        <f t="shared" si="4"/>
        <v>0</v>
      </c>
      <c r="W38">
        <f>IF(E38=102, 1, 0)</f>
        <v>1</v>
      </c>
      <c r="X38">
        <f t="shared" si="5"/>
        <v>0</v>
      </c>
      <c r="Y38">
        <f t="shared" si="6"/>
        <v>0</v>
      </c>
      <c r="Z38">
        <f t="shared" si="7"/>
        <v>0</v>
      </c>
      <c r="AA38">
        <f t="shared" si="8"/>
        <v>0</v>
      </c>
      <c r="AB38">
        <f t="shared" si="9"/>
        <v>0</v>
      </c>
      <c r="AC38">
        <f t="shared" si="10"/>
        <v>-1.4471579938625585</v>
      </c>
      <c r="AE38">
        <f t="shared" si="11"/>
        <v>2.7196046628234421E-2</v>
      </c>
    </row>
    <row r="39" spans="1:31">
      <c r="A39">
        <v>6</v>
      </c>
      <c r="B39" t="s">
        <v>20</v>
      </c>
      <c r="C39">
        <v>2020</v>
      </c>
      <c r="D39">
        <v>104</v>
      </c>
      <c r="E39">
        <v>103</v>
      </c>
      <c r="F39">
        <v>220000</v>
      </c>
      <c r="G39">
        <v>3</v>
      </c>
      <c r="H39">
        <v>1</v>
      </c>
      <c r="I39">
        <v>0</v>
      </c>
      <c r="J39">
        <v>2000</v>
      </c>
      <c r="K39">
        <v>215000</v>
      </c>
      <c r="L39">
        <v>3.2000000000000001E-2</v>
      </c>
      <c r="M39">
        <f>SUMIF(C$2:C$141, C39, J$2:J$141)</f>
        <v>73500</v>
      </c>
      <c r="N39">
        <f t="shared" si="0"/>
        <v>2.7210884353741496E-2</v>
      </c>
      <c r="O39">
        <f t="shared" si="12"/>
        <v>1.4837725507073152E-5</v>
      </c>
      <c r="P39">
        <v>1.0719070972129276E-3</v>
      </c>
      <c r="Q39">
        <f t="shared" si="13"/>
        <v>0.96954528775676485</v>
      </c>
      <c r="R39">
        <f>SUMIF($C$2:$C$141,C39,$Q$2:$Q$141)</f>
        <v>27.147274149987815</v>
      </c>
      <c r="S39">
        <f t="shared" si="1"/>
        <v>3.5714277698750095E-2</v>
      </c>
      <c r="T39">
        <f t="shared" si="2"/>
        <v>1.3605442176870749E-5</v>
      </c>
      <c r="U39">
        <f t="shared" si="3"/>
        <v>4.8590854011904893E-7</v>
      </c>
      <c r="V39">
        <f t="shared" si="4"/>
        <v>0</v>
      </c>
      <c r="W39">
        <f>IF(E39=102, 1, 0)</f>
        <v>0</v>
      </c>
      <c r="X39">
        <f t="shared" si="5"/>
        <v>1</v>
      </c>
      <c r="Y39">
        <f t="shared" si="6"/>
        <v>0</v>
      </c>
      <c r="Z39">
        <f t="shared" si="7"/>
        <v>0</v>
      </c>
      <c r="AA39">
        <f t="shared" si="8"/>
        <v>0</v>
      </c>
      <c r="AB39">
        <f t="shared" si="9"/>
        <v>0</v>
      </c>
      <c r="AC39">
        <f t="shared" si="10"/>
        <v>-1.447158128813111</v>
      </c>
      <c r="AE39">
        <f t="shared" si="11"/>
        <v>2.7196046628234421E-2</v>
      </c>
    </row>
    <row r="40" spans="1:31">
      <c r="A40">
        <v>6</v>
      </c>
      <c r="B40" t="s">
        <v>20</v>
      </c>
      <c r="C40">
        <v>2020</v>
      </c>
      <c r="D40">
        <v>104</v>
      </c>
      <c r="E40">
        <v>104</v>
      </c>
      <c r="F40">
        <v>220000</v>
      </c>
      <c r="G40">
        <v>3</v>
      </c>
      <c r="H40">
        <v>1</v>
      </c>
      <c r="I40">
        <v>0</v>
      </c>
      <c r="J40">
        <v>2000</v>
      </c>
      <c r="K40">
        <v>215000</v>
      </c>
      <c r="L40">
        <v>3.4500000000000003E-2</v>
      </c>
      <c r="M40">
        <f>SUMIF(C$2:C$141, C40, J$2:J$141)</f>
        <v>73500</v>
      </c>
      <c r="N40">
        <f t="shared" si="0"/>
        <v>2.7210884353741496E-2</v>
      </c>
      <c r="O40">
        <f t="shared" si="12"/>
        <v>1.4837725507073152E-5</v>
      </c>
      <c r="P40">
        <v>3.5719464782494634E-3</v>
      </c>
      <c r="Q40">
        <f t="shared" si="13"/>
        <v>0.96954532593846399</v>
      </c>
      <c r="R40">
        <f>SUMIF($C$2:$C$141,C40,$Q$2:$Q$141)</f>
        <v>27.147274149987815</v>
      </c>
      <c r="S40">
        <f t="shared" si="1"/>
        <v>3.57142791052154E-2</v>
      </c>
      <c r="T40">
        <f t="shared" si="2"/>
        <v>1.3605442176870749E-5</v>
      </c>
      <c r="U40">
        <f t="shared" si="3"/>
        <v>4.8590855925463134E-7</v>
      </c>
      <c r="V40">
        <f t="shared" si="4"/>
        <v>0</v>
      </c>
      <c r="W40">
        <f>IF(E40=102, 1, 0)</f>
        <v>0</v>
      </c>
      <c r="X40">
        <f t="shared" si="5"/>
        <v>0</v>
      </c>
      <c r="Y40">
        <f t="shared" si="6"/>
        <v>1</v>
      </c>
      <c r="Z40">
        <f t="shared" si="7"/>
        <v>0</v>
      </c>
      <c r="AA40">
        <f t="shared" si="8"/>
        <v>0</v>
      </c>
      <c r="AB40">
        <f t="shared" si="9"/>
        <v>0</v>
      </c>
      <c r="AC40">
        <f t="shared" si="10"/>
        <v>-1.4471581117101442</v>
      </c>
      <c r="AE40">
        <f t="shared" si="11"/>
        <v>2.7196046628234421E-2</v>
      </c>
    </row>
    <row r="41" spans="1:31">
      <c r="A41">
        <v>6</v>
      </c>
      <c r="B41" t="s">
        <v>20</v>
      </c>
      <c r="C41">
        <v>2020</v>
      </c>
      <c r="D41">
        <v>104</v>
      </c>
      <c r="E41">
        <v>105</v>
      </c>
      <c r="F41">
        <v>220000</v>
      </c>
      <c r="G41">
        <v>3</v>
      </c>
      <c r="H41">
        <v>1</v>
      </c>
      <c r="I41">
        <v>0</v>
      </c>
      <c r="J41">
        <v>2000</v>
      </c>
      <c r="K41">
        <v>215000</v>
      </c>
      <c r="L41">
        <v>3.3500000000000002E-2</v>
      </c>
      <c r="M41">
        <f>SUMIF(C$2:C$141, C41, J$2:J$141)</f>
        <v>73500</v>
      </c>
      <c r="N41">
        <f t="shared" si="0"/>
        <v>2.7210884353741496E-2</v>
      </c>
      <c r="O41">
        <f t="shared" si="12"/>
        <v>1.4837725507073152E-5</v>
      </c>
      <c r="P41">
        <v>2.5720495685202772E-3</v>
      </c>
      <c r="Q41">
        <f t="shared" si="13"/>
        <v>0.96954542588915937</v>
      </c>
      <c r="R41">
        <f>SUMIF($C$2:$C$141,C41,$Q$2:$Q$141)</f>
        <v>27.147274149987815</v>
      </c>
      <c r="S41">
        <f t="shared" si="1"/>
        <v>3.5714282787010297E-2</v>
      </c>
      <c r="T41">
        <f t="shared" si="2"/>
        <v>1.3605442176870749E-5</v>
      </c>
      <c r="U41">
        <f t="shared" si="3"/>
        <v>4.8590860934707892E-7</v>
      </c>
      <c r="V41">
        <f t="shared" si="4"/>
        <v>0</v>
      </c>
      <c r="W41">
        <f>IF(E41=102, 1, 0)</f>
        <v>0</v>
      </c>
      <c r="X41">
        <f t="shared" si="5"/>
        <v>0</v>
      </c>
      <c r="Y41">
        <f t="shared" si="6"/>
        <v>0</v>
      </c>
      <c r="Z41">
        <f t="shared" si="7"/>
        <v>1</v>
      </c>
      <c r="AA41">
        <f t="shared" si="8"/>
        <v>0</v>
      </c>
      <c r="AB41">
        <f t="shared" si="9"/>
        <v>0</v>
      </c>
      <c r="AC41">
        <f t="shared" si="10"/>
        <v>-1.4471580669386084</v>
      </c>
      <c r="AE41">
        <f t="shared" si="11"/>
        <v>2.7196046628234421E-2</v>
      </c>
    </row>
    <row r="42" spans="1:31">
      <c r="A42">
        <v>6</v>
      </c>
      <c r="B42" t="s">
        <v>20</v>
      </c>
      <c r="C42">
        <v>2020</v>
      </c>
      <c r="D42">
        <v>104</v>
      </c>
      <c r="E42">
        <v>106</v>
      </c>
      <c r="F42">
        <v>220000</v>
      </c>
      <c r="G42">
        <v>3</v>
      </c>
      <c r="H42">
        <v>1</v>
      </c>
      <c r="I42">
        <v>0</v>
      </c>
      <c r="J42">
        <v>2000</v>
      </c>
      <c r="K42">
        <v>215000</v>
      </c>
      <c r="L42">
        <v>3.6499999999999998E-2</v>
      </c>
      <c r="M42">
        <f>SUMIF(C$2:C$141, C42, J$2:J$141)</f>
        <v>73500</v>
      </c>
      <c r="N42">
        <f t="shared" si="0"/>
        <v>2.7210884353741496E-2</v>
      </c>
      <c r="O42">
        <f t="shared" si="12"/>
        <v>1.4837725507073152E-5</v>
      </c>
      <c r="P42">
        <v>5.5720983956858636E-3</v>
      </c>
      <c r="Q42">
        <f t="shared" si="13"/>
        <v>0.9695454732293155</v>
      </c>
      <c r="R42">
        <f>SUMIF($C$2:$C$141,C42,$Q$2:$Q$141)</f>
        <v>27.147274149987815</v>
      </c>
      <c r="S42">
        <f t="shared" si="1"/>
        <v>3.5714284530837533E-2</v>
      </c>
      <c r="T42">
        <f t="shared" si="2"/>
        <v>1.3605442176870749E-5</v>
      </c>
      <c r="U42">
        <f t="shared" si="3"/>
        <v>4.8590863307261948E-7</v>
      </c>
      <c r="V42">
        <f t="shared" si="4"/>
        <v>0</v>
      </c>
      <c r="W42">
        <f>IF(E42=102, 1, 0)</f>
        <v>0</v>
      </c>
      <c r="X42">
        <f t="shared" si="5"/>
        <v>0</v>
      </c>
      <c r="Y42">
        <f t="shared" si="6"/>
        <v>0</v>
      </c>
      <c r="Z42">
        <f t="shared" si="7"/>
        <v>0</v>
      </c>
      <c r="AA42">
        <f t="shared" si="8"/>
        <v>1</v>
      </c>
      <c r="AB42">
        <f t="shared" si="9"/>
        <v>0</v>
      </c>
      <c r="AC42">
        <f t="shared" si="10"/>
        <v>-1.4471580457332398</v>
      </c>
      <c r="AE42">
        <f t="shared" si="11"/>
        <v>2.7196046628234421E-2</v>
      </c>
    </row>
    <row r="43" spans="1:31">
      <c r="A43">
        <v>6</v>
      </c>
      <c r="B43" t="s">
        <v>20</v>
      </c>
      <c r="C43">
        <v>2020</v>
      </c>
      <c r="D43">
        <v>104</v>
      </c>
      <c r="E43">
        <v>107</v>
      </c>
      <c r="F43">
        <v>220000</v>
      </c>
      <c r="G43">
        <v>3</v>
      </c>
      <c r="H43">
        <v>1</v>
      </c>
      <c r="I43">
        <v>0</v>
      </c>
      <c r="J43">
        <v>2000</v>
      </c>
      <c r="K43">
        <v>215000</v>
      </c>
      <c r="L43">
        <v>3.7499999999999999E-2</v>
      </c>
      <c r="M43">
        <f>SUMIF(C$2:C$141, C43, J$2:J$141)</f>
        <v>73500</v>
      </c>
      <c r="N43">
        <f t="shared" si="0"/>
        <v>2.7210884353741496E-2</v>
      </c>
      <c r="O43">
        <f t="shared" si="12"/>
        <v>1.4837725507073152E-5</v>
      </c>
      <c r="P43">
        <v>6.5721539493779181E-3</v>
      </c>
      <c r="Q43">
        <f t="shared" si="13"/>
        <v>0.96954552709114772</v>
      </c>
      <c r="R43">
        <f>SUMIF($C$2:$C$141,C43,$Q$2:$Q$141)</f>
        <v>27.147274149987815</v>
      </c>
      <c r="S43">
        <f t="shared" si="1"/>
        <v>3.5714286514897955E-2</v>
      </c>
      <c r="T43">
        <f t="shared" si="2"/>
        <v>1.3605442176870749E-5</v>
      </c>
      <c r="U43">
        <f t="shared" si="3"/>
        <v>4.8590866006663889E-7</v>
      </c>
      <c r="V43">
        <f t="shared" si="4"/>
        <v>0</v>
      </c>
      <c r="W43">
        <f>IF(E43=102, 1, 0)</f>
        <v>0</v>
      </c>
      <c r="X43">
        <f t="shared" si="5"/>
        <v>0</v>
      </c>
      <c r="Y43">
        <f t="shared" si="6"/>
        <v>0</v>
      </c>
      <c r="Z43">
        <f t="shared" si="7"/>
        <v>0</v>
      </c>
      <c r="AA43">
        <f t="shared" si="8"/>
        <v>0</v>
      </c>
      <c r="AB43">
        <f t="shared" si="9"/>
        <v>1</v>
      </c>
      <c r="AC43">
        <f t="shared" si="10"/>
        <v>-1.447158021606578</v>
      </c>
      <c r="AE43">
        <f t="shared" si="11"/>
        <v>2.7196046628234421E-2</v>
      </c>
    </row>
    <row r="44" spans="1:31">
      <c r="A44">
        <v>7</v>
      </c>
      <c r="B44" t="s">
        <v>21</v>
      </c>
      <c r="C44">
        <v>2022</v>
      </c>
      <c r="D44">
        <v>105</v>
      </c>
      <c r="E44">
        <v>101</v>
      </c>
      <c r="F44">
        <v>410000</v>
      </c>
      <c r="G44">
        <v>4</v>
      </c>
      <c r="H44">
        <v>2</v>
      </c>
      <c r="I44">
        <v>1</v>
      </c>
      <c r="J44">
        <v>3100</v>
      </c>
      <c r="K44">
        <v>400000</v>
      </c>
      <c r="L44">
        <v>3.85E-2</v>
      </c>
      <c r="M44">
        <f>SUMIF(C$2:C$141, C44, J$2:J$141)</f>
        <v>91000</v>
      </c>
      <c r="N44">
        <f t="shared" si="0"/>
        <v>3.4065934065934063E-2</v>
      </c>
      <c r="O44">
        <f t="shared" si="12"/>
        <v>1.4837725325103195E-5</v>
      </c>
      <c r="P44">
        <v>6.74135373801761E-3</v>
      </c>
      <c r="Q44">
        <f t="shared" si="13"/>
        <v>0.96874036297388866</v>
      </c>
      <c r="R44">
        <f>SUMIF($C$2:$C$141,C44,$Q$2:$Q$141)</f>
        <v>33.905913749095461</v>
      </c>
      <c r="S44">
        <f t="shared" si="1"/>
        <v>2.8571427690832624E-2</v>
      </c>
      <c r="T44">
        <f t="shared" si="2"/>
        <v>1.0989010989010989E-5</v>
      </c>
      <c r="U44">
        <f t="shared" si="3"/>
        <v>3.1397173286629255E-7</v>
      </c>
      <c r="V44">
        <f t="shared" si="4"/>
        <v>1</v>
      </c>
      <c r="W44">
        <f>IF(E44=102, 1, 0)</f>
        <v>0</v>
      </c>
      <c r="X44">
        <f t="shared" si="5"/>
        <v>0</v>
      </c>
      <c r="Y44">
        <f t="shared" si="6"/>
        <v>0</v>
      </c>
      <c r="Z44">
        <f t="shared" si="7"/>
        <v>0</v>
      </c>
      <c r="AA44">
        <f t="shared" si="8"/>
        <v>0</v>
      </c>
      <c r="AB44">
        <f t="shared" si="9"/>
        <v>0</v>
      </c>
      <c r="AC44">
        <f t="shared" si="10"/>
        <v>-1.5440680577356045</v>
      </c>
      <c r="AE44">
        <f t="shared" si="11"/>
        <v>3.4051096340608961E-2</v>
      </c>
    </row>
    <row r="45" spans="1:31">
      <c r="A45">
        <v>7</v>
      </c>
      <c r="B45" t="s">
        <v>21</v>
      </c>
      <c r="C45">
        <v>2022</v>
      </c>
      <c r="D45">
        <v>105</v>
      </c>
      <c r="E45">
        <v>102</v>
      </c>
      <c r="F45">
        <v>410000</v>
      </c>
      <c r="G45">
        <v>4</v>
      </c>
      <c r="H45">
        <v>2</v>
      </c>
      <c r="I45">
        <v>1</v>
      </c>
      <c r="J45">
        <v>3100</v>
      </c>
      <c r="K45">
        <v>400000</v>
      </c>
      <c r="L45">
        <v>4.0500000000000001E-2</v>
      </c>
      <c r="M45">
        <f>SUMIF(C$2:C$141, C45, J$2:J$141)</f>
        <v>91000</v>
      </c>
      <c r="N45">
        <f t="shared" si="0"/>
        <v>3.4065934065934063E-2</v>
      </c>
      <c r="O45">
        <f t="shared" si="12"/>
        <v>1.4837725325103195E-5</v>
      </c>
      <c r="P45">
        <v>8.7416161152300102E-3</v>
      </c>
      <c r="Q45">
        <f t="shared" si="13"/>
        <v>0.96874061714931792</v>
      </c>
      <c r="R45">
        <f>SUMIF($C$2:$C$141,C45,$Q$2:$Q$141)</f>
        <v>33.905913749095461</v>
      </c>
      <c r="S45">
        <f t="shared" si="1"/>
        <v>2.8571435187325158E-2</v>
      </c>
      <c r="T45">
        <f t="shared" si="2"/>
        <v>1.0989010989010989E-5</v>
      </c>
      <c r="U45">
        <f t="shared" si="3"/>
        <v>3.1397181524533141E-7</v>
      </c>
      <c r="V45">
        <f t="shared" si="4"/>
        <v>0</v>
      </c>
      <c r="W45">
        <f>IF(E45=102, 1, 0)</f>
        <v>1</v>
      </c>
      <c r="X45">
        <f t="shared" si="5"/>
        <v>0</v>
      </c>
      <c r="Y45">
        <f t="shared" si="6"/>
        <v>0</v>
      </c>
      <c r="Z45">
        <f t="shared" si="7"/>
        <v>0</v>
      </c>
      <c r="AA45">
        <f t="shared" si="8"/>
        <v>0</v>
      </c>
      <c r="AB45">
        <f t="shared" si="9"/>
        <v>0</v>
      </c>
      <c r="AC45">
        <f t="shared" si="10"/>
        <v>-1.5440679437866289</v>
      </c>
      <c r="AE45">
        <f t="shared" si="11"/>
        <v>3.4051096340608961E-2</v>
      </c>
    </row>
    <row r="46" spans="1:31">
      <c r="A46">
        <v>7</v>
      </c>
      <c r="B46" t="s">
        <v>21</v>
      </c>
      <c r="C46">
        <v>2022</v>
      </c>
      <c r="D46">
        <v>105</v>
      </c>
      <c r="E46">
        <v>103</v>
      </c>
      <c r="F46">
        <v>410000</v>
      </c>
      <c r="G46">
        <v>4</v>
      </c>
      <c r="H46">
        <v>2</v>
      </c>
      <c r="I46">
        <v>1</v>
      </c>
      <c r="J46">
        <v>3100</v>
      </c>
      <c r="K46">
        <v>400000</v>
      </c>
      <c r="L46">
        <v>4.1000000000000002E-2</v>
      </c>
      <c r="M46">
        <f>SUMIF(C$2:C$141, C46, J$2:J$141)</f>
        <v>91000</v>
      </c>
      <c r="N46">
        <f t="shared" si="0"/>
        <v>3.4065934065934063E-2</v>
      </c>
      <c r="O46">
        <f t="shared" si="12"/>
        <v>1.4837725325103195E-5</v>
      </c>
      <c r="P46">
        <v>9.2413174789366496E-3</v>
      </c>
      <c r="Q46">
        <f t="shared" si="13"/>
        <v>0.96874032784825403</v>
      </c>
      <c r="R46">
        <f>SUMIF($C$2:$C$141,C46,$Q$2:$Q$141)</f>
        <v>33.905913749095461</v>
      </c>
      <c r="S46">
        <f t="shared" si="1"/>
        <v>2.8571426654858931E-2</v>
      </c>
      <c r="T46">
        <f t="shared" si="2"/>
        <v>1.0989010989010989E-5</v>
      </c>
      <c r="U46">
        <f t="shared" si="3"/>
        <v>3.1397172148196629E-7</v>
      </c>
      <c r="V46">
        <f t="shared" si="4"/>
        <v>0</v>
      </c>
      <c r="W46">
        <f>IF(E46=102, 1, 0)</f>
        <v>0</v>
      </c>
      <c r="X46">
        <f t="shared" si="5"/>
        <v>1</v>
      </c>
      <c r="Y46">
        <f t="shared" si="6"/>
        <v>0</v>
      </c>
      <c r="Z46">
        <f t="shared" si="7"/>
        <v>0</v>
      </c>
      <c r="AA46">
        <f t="shared" si="8"/>
        <v>0</v>
      </c>
      <c r="AB46">
        <f t="shared" si="9"/>
        <v>0</v>
      </c>
      <c r="AC46">
        <f t="shared" si="10"/>
        <v>-1.5440680734827232</v>
      </c>
      <c r="AE46">
        <f t="shared" si="11"/>
        <v>3.4051096340608961E-2</v>
      </c>
    </row>
    <row r="47" spans="1:31">
      <c r="A47">
        <v>7</v>
      </c>
      <c r="B47" t="s">
        <v>21</v>
      </c>
      <c r="C47">
        <v>2022</v>
      </c>
      <c r="D47">
        <v>105</v>
      </c>
      <c r="E47">
        <v>104</v>
      </c>
      <c r="F47">
        <v>410000</v>
      </c>
      <c r="G47">
        <v>4</v>
      </c>
      <c r="H47">
        <v>2</v>
      </c>
      <c r="I47">
        <v>1</v>
      </c>
      <c r="J47">
        <v>3100</v>
      </c>
      <c r="K47">
        <v>400000</v>
      </c>
      <c r="L47">
        <v>4.1500000000000002E-2</v>
      </c>
      <c r="M47">
        <f>SUMIF(C$2:C$141, C47, J$2:J$141)</f>
        <v>91000</v>
      </c>
      <c r="N47">
        <f t="shared" si="0"/>
        <v>3.4065934065934063E-2</v>
      </c>
      <c r="O47">
        <f t="shared" si="12"/>
        <v>1.4837725325103195E-5</v>
      </c>
      <c r="P47">
        <v>9.7414017501291118E-3</v>
      </c>
      <c r="Q47">
        <f t="shared" si="13"/>
        <v>0.96874040948516005</v>
      </c>
      <c r="R47">
        <f>SUMIF($C$2:$C$141,C47,$Q$2:$Q$141)</f>
        <v>33.905913749095461</v>
      </c>
      <c r="S47">
        <f t="shared" si="1"/>
        <v>2.8571429062607227E-2</v>
      </c>
      <c r="T47">
        <f t="shared" si="2"/>
        <v>1.0989010989010989E-5</v>
      </c>
      <c r="U47">
        <f t="shared" si="3"/>
        <v>3.1397174794073876E-7</v>
      </c>
      <c r="V47">
        <f t="shared" si="4"/>
        <v>0</v>
      </c>
      <c r="W47">
        <f>IF(E47=102, 1, 0)</f>
        <v>0</v>
      </c>
      <c r="X47">
        <f t="shared" si="5"/>
        <v>0</v>
      </c>
      <c r="Y47">
        <f t="shared" si="6"/>
        <v>1</v>
      </c>
      <c r="Z47">
        <f t="shared" si="7"/>
        <v>0</v>
      </c>
      <c r="AA47">
        <f t="shared" si="8"/>
        <v>0</v>
      </c>
      <c r="AB47">
        <f t="shared" si="9"/>
        <v>0</v>
      </c>
      <c r="AC47">
        <f t="shared" si="10"/>
        <v>-1.5440680368842095</v>
      </c>
      <c r="AE47">
        <f t="shared" si="11"/>
        <v>3.4051096340608961E-2</v>
      </c>
    </row>
    <row r="48" spans="1:31">
      <c r="A48">
        <v>7</v>
      </c>
      <c r="B48" t="s">
        <v>21</v>
      </c>
      <c r="C48">
        <v>2022</v>
      </c>
      <c r="D48">
        <v>105</v>
      </c>
      <c r="E48">
        <v>105</v>
      </c>
      <c r="F48">
        <v>410000</v>
      </c>
      <c r="G48">
        <v>4</v>
      </c>
      <c r="H48">
        <v>2</v>
      </c>
      <c r="I48">
        <v>1</v>
      </c>
      <c r="J48">
        <v>3100</v>
      </c>
      <c r="K48">
        <v>400000</v>
      </c>
      <c r="L48">
        <v>4.2000000000000003E-2</v>
      </c>
      <c r="M48">
        <f>SUMIF(C$2:C$141, C48, J$2:J$141)</f>
        <v>91000</v>
      </c>
      <c r="N48">
        <f t="shared" si="0"/>
        <v>3.4065934065934063E-2</v>
      </c>
      <c r="O48">
        <f t="shared" si="12"/>
        <v>1.4837725325103195E-5</v>
      </c>
      <c r="P48">
        <v>1.0241380946910867E-2</v>
      </c>
      <c r="Q48">
        <f t="shared" si="13"/>
        <v>0.96874038933224216</v>
      </c>
      <c r="R48">
        <f>SUMIF($C$2:$C$141,C48,$Q$2:$Q$141)</f>
        <v>33.905913749095461</v>
      </c>
      <c r="S48">
        <f t="shared" si="1"/>
        <v>2.8571428468229562E-2</v>
      </c>
      <c r="T48">
        <f t="shared" si="2"/>
        <v>1.0989010989010989E-5</v>
      </c>
      <c r="U48">
        <f t="shared" si="3"/>
        <v>3.1397174140911608E-7</v>
      </c>
      <c r="V48">
        <f t="shared" si="4"/>
        <v>0</v>
      </c>
      <c r="W48">
        <f>IF(E48=102, 1, 0)</f>
        <v>0</v>
      </c>
      <c r="X48">
        <f t="shared" si="5"/>
        <v>0</v>
      </c>
      <c r="Y48">
        <f t="shared" si="6"/>
        <v>0</v>
      </c>
      <c r="Z48">
        <f t="shared" si="7"/>
        <v>1</v>
      </c>
      <c r="AA48">
        <f t="shared" si="8"/>
        <v>0</v>
      </c>
      <c r="AB48">
        <f t="shared" si="9"/>
        <v>0</v>
      </c>
      <c r="AC48">
        <f t="shared" si="10"/>
        <v>-1.5440680459189322</v>
      </c>
      <c r="AE48">
        <f t="shared" si="11"/>
        <v>3.4051096340608961E-2</v>
      </c>
    </row>
    <row r="49" spans="1:31">
      <c r="A49">
        <v>7</v>
      </c>
      <c r="B49" t="s">
        <v>21</v>
      </c>
      <c r="C49">
        <v>2022</v>
      </c>
      <c r="D49">
        <v>105</v>
      </c>
      <c r="E49">
        <v>106</v>
      </c>
      <c r="F49">
        <v>410000</v>
      </c>
      <c r="G49">
        <v>4</v>
      </c>
      <c r="H49">
        <v>2</v>
      </c>
      <c r="I49">
        <v>1</v>
      </c>
      <c r="J49">
        <v>3100</v>
      </c>
      <c r="K49">
        <v>400000</v>
      </c>
      <c r="L49">
        <v>3.7999999999999999E-2</v>
      </c>
      <c r="M49">
        <f>SUMIF(C$2:C$141, C49, J$2:J$141)</f>
        <v>91000</v>
      </c>
      <c r="N49">
        <f t="shared" si="0"/>
        <v>3.4065934065934063E-2</v>
      </c>
      <c r="O49">
        <f t="shared" si="12"/>
        <v>1.4837725325103195E-5</v>
      </c>
      <c r="P49">
        <v>6.2413079785068352E-3</v>
      </c>
      <c r="Q49">
        <f t="shared" si="13"/>
        <v>0.96874031864480459</v>
      </c>
      <c r="R49">
        <f>SUMIF($C$2:$C$141,C49,$Q$2:$Q$141)</f>
        <v>33.905913749095461</v>
      </c>
      <c r="S49">
        <f t="shared" si="1"/>
        <v>2.85714263834181E-2</v>
      </c>
      <c r="T49">
        <f t="shared" si="2"/>
        <v>1.0989010989010989E-5</v>
      </c>
      <c r="U49">
        <f t="shared" si="3"/>
        <v>3.1397171849910001E-7</v>
      </c>
      <c r="V49">
        <f t="shared" si="4"/>
        <v>0</v>
      </c>
      <c r="W49">
        <f>IF(E49=102, 1, 0)</f>
        <v>0</v>
      </c>
      <c r="X49">
        <f t="shared" si="5"/>
        <v>0</v>
      </c>
      <c r="Y49">
        <f t="shared" si="6"/>
        <v>0</v>
      </c>
      <c r="Z49">
        <f t="shared" si="7"/>
        <v>0</v>
      </c>
      <c r="AA49">
        <f t="shared" si="8"/>
        <v>1</v>
      </c>
      <c r="AB49">
        <f t="shared" si="9"/>
        <v>0</v>
      </c>
      <c r="AC49">
        <f t="shared" si="10"/>
        <v>-1.5440680776087075</v>
      </c>
      <c r="AE49">
        <f t="shared" si="11"/>
        <v>3.4051096340608961E-2</v>
      </c>
    </row>
    <row r="50" spans="1:31">
      <c r="A50">
        <v>7</v>
      </c>
      <c r="B50" t="s">
        <v>21</v>
      </c>
      <c r="C50">
        <v>2022</v>
      </c>
      <c r="D50">
        <v>105</v>
      </c>
      <c r="E50">
        <v>107</v>
      </c>
      <c r="F50">
        <v>410000</v>
      </c>
      <c r="G50">
        <v>4</v>
      </c>
      <c r="H50">
        <v>2</v>
      </c>
      <c r="I50">
        <v>1</v>
      </c>
      <c r="J50">
        <v>3100</v>
      </c>
      <c r="K50">
        <v>400000</v>
      </c>
      <c r="L50">
        <v>3.5999999999999997E-2</v>
      </c>
      <c r="M50">
        <f>SUMIF(C$2:C$141, C50, J$2:J$141)</f>
        <v>91000</v>
      </c>
      <c r="N50">
        <f t="shared" si="0"/>
        <v>3.4065934065934063E-2</v>
      </c>
      <c r="O50">
        <f t="shared" si="12"/>
        <v>1.4837725325103195E-5</v>
      </c>
      <c r="P50">
        <v>4.2414197290661154E-3</v>
      </c>
      <c r="Q50">
        <f t="shared" si="13"/>
        <v>0.96874042690208306</v>
      </c>
      <c r="R50">
        <f>SUMIF($C$2:$C$141,C50,$Q$2:$Q$141)</f>
        <v>33.905913749095461</v>
      </c>
      <c r="S50">
        <f t="shared" si="1"/>
        <v>2.8571429576291156E-2</v>
      </c>
      <c r="T50">
        <f t="shared" si="2"/>
        <v>1.0989010989010989E-5</v>
      </c>
      <c r="U50">
        <f t="shared" si="3"/>
        <v>3.1397175358561709E-7</v>
      </c>
      <c r="V50">
        <f t="shared" si="4"/>
        <v>0</v>
      </c>
      <c r="W50">
        <f>IF(E50=102, 1, 0)</f>
        <v>0</v>
      </c>
      <c r="X50">
        <f t="shared" si="5"/>
        <v>0</v>
      </c>
      <c r="Y50">
        <f t="shared" si="6"/>
        <v>0</v>
      </c>
      <c r="Z50">
        <f t="shared" si="7"/>
        <v>0</v>
      </c>
      <c r="AA50">
        <f t="shared" si="8"/>
        <v>0</v>
      </c>
      <c r="AB50">
        <f t="shared" si="9"/>
        <v>1</v>
      </c>
      <c r="AC50">
        <f t="shared" si="10"/>
        <v>-1.5440680290760562</v>
      </c>
      <c r="AE50">
        <f t="shared" si="11"/>
        <v>3.4051096340608961E-2</v>
      </c>
    </row>
    <row r="51" spans="1:31">
      <c r="A51">
        <v>8</v>
      </c>
      <c r="B51" t="s">
        <v>22</v>
      </c>
      <c r="C51">
        <v>2021</v>
      </c>
      <c r="D51">
        <v>106</v>
      </c>
      <c r="E51">
        <v>101</v>
      </c>
      <c r="F51">
        <v>380000</v>
      </c>
      <c r="G51">
        <v>5</v>
      </c>
      <c r="H51">
        <v>3</v>
      </c>
      <c r="I51">
        <v>0</v>
      </c>
      <c r="J51">
        <v>2700</v>
      </c>
      <c r="K51">
        <v>375000</v>
      </c>
      <c r="L51">
        <v>3.9E-2</v>
      </c>
      <c r="M51">
        <f>SUMIF(C$2:C$141, C51, J$2:J$141)</f>
        <v>52500</v>
      </c>
      <c r="N51">
        <f t="shared" si="0"/>
        <v>5.1428571428571428E-2</v>
      </c>
      <c r="O51">
        <f t="shared" si="12"/>
        <v>1.4837725268806082E-5</v>
      </c>
      <c r="P51">
        <v>9.0479833577094392E-3</v>
      </c>
      <c r="Q51">
        <f t="shared" si="13"/>
        <v>0.97049209990087804</v>
      </c>
      <c r="R51">
        <f>SUMIF($C$2:$C$141,C51,$Q$2:$Q$141)</f>
        <v>20.380337640144077</v>
      </c>
      <c r="S51">
        <f t="shared" si="1"/>
        <v>4.7619039342569849E-2</v>
      </c>
      <c r="T51">
        <f t="shared" si="2"/>
        <v>1.9047619047619046E-5</v>
      </c>
      <c r="U51">
        <f t="shared" si="3"/>
        <v>9.0702932081085417E-7</v>
      </c>
      <c r="V51">
        <f t="shared" si="4"/>
        <v>1</v>
      </c>
      <c r="W51">
        <f>IF(E51=102, 1, 0)</f>
        <v>0</v>
      </c>
      <c r="X51">
        <f t="shared" si="5"/>
        <v>0</v>
      </c>
      <c r="Y51">
        <f t="shared" si="6"/>
        <v>0</v>
      </c>
      <c r="Z51">
        <f t="shared" si="7"/>
        <v>0</v>
      </c>
      <c r="AA51">
        <f t="shared" si="8"/>
        <v>0</v>
      </c>
      <c r="AB51">
        <f t="shared" si="9"/>
        <v>0</v>
      </c>
      <c r="AC51">
        <f t="shared" si="10"/>
        <v>-1.3222193702169269</v>
      </c>
      <c r="AE51">
        <f t="shared" si="11"/>
        <v>5.1413733703302621E-2</v>
      </c>
    </row>
    <row r="52" spans="1:31">
      <c r="A52">
        <v>8</v>
      </c>
      <c r="B52" t="s">
        <v>22</v>
      </c>
      <c r="C52">
        <v>2021</v>
      </c>
      <c r="D52">
        <v>106</v>
      </c>
      <c r="E52">
        <v>102</v>
      </c>
      <c r="F52">
        <v>380000</v>
      </c>
      <c r="G52">
        <v>5</v>
      </c>
      <c r="H52">
        <v>3</v>
      </c>
      <c r="I52">
        <v>0</v>
      </c>
      <c r="J52">
        <v>2700</v>
      </c>
      <c r="K52">
        <v>375000</v>
      </c>
      <c r="L52">
        <v>0.04</v>
      </c>
      <c r="M52">
        <f>SUMIF(C$2:C$141, C52, J$2:J$141)</f>
        <v>52500</v>
      </c>
      <c r="N52">
        <f t="shared" si="0"/>
        <v>5.1428571428571428E-2</v>
      </c>
      <c r="O52">
        <f t="shared" si="12"/>
        <v>1.4837725268806082E-5</v>
      </c>
      <c r="P52">
        <v>1.0048253734196473E-2</v>
      </c>
      <c r="Q52">
        <f t="shared" si="13"/>
        <v>0.97049236229915814</v>
      </c>
      <c r="R52">
        <f>SUMIF($C$2:$C$141,C52,$Q$2:$Q$141)</f>
        <v>20.380337640144077</v>
      </c>
      <c r="S52">
        <f t="shared" si="1"/>
        <v>4.7619052217640165E-2</v>
      </c>
      <c r="T52">
        <f t="shared" si="2"/>
        <v>1.9047619047619046E-5</v>
      </c>
      <c r="U52">
        <f t="shared" si="3"/>
        <v>9.0702956605028883E-7</v>
      </c>
      <c r="V52">
        <f t="shared" si="4"/>
        <v>0</v>
      </c>
      <c r="W52">
        <f>IF(E52=102, 1, 0)</f>
        <v>1</v>
      </c>
      <c r="X52">
        <f t="shared" si="5"/>
        <v>0</v>
      </c>
      <c r="Y52">
        <f t="shared" si="6"/>
        <v>0</v>
      </c>
      <c r="Z52">
        <f t="shared" si="7"/>
        <v>0</v>
      </c>
      <c r="AA52">
        <f t="shared" si="8"/>
        <v>0</v>
      </c>
      <c r="AB52">
        <f t="shared" si="9"/>
        <v>0</v>
      </c>
      <c r="AC52">
        <f t="shared" si="10"/>
        <v>-1.3222192527939105</v>
      </c>
      <c r="AE52">
        <f t="shared" si="11"/>
        <v>5.1413733703302621E-2</v>
      </c>
    </row>
    <row r="53" spans="1:31">
      <c r="A53">
        <v>8</v>
      </c>
      <c r="B53" t="s">
        <v>22</v>
      </c>
      <c r="C53">
        <v>2021</v>
      </c>
      <c r="D53">
        <v>106</v>
      </c>
      <c r="E53">
        <v>103</v>
      </c>
      <c r="F53">
        <v>380000</v>
      </c>
      <c r="G53">
        <v>5</v>
      </c>
      <c r="H53">
        <v>3</v>
      </c>
      <c r="I53">
        <v>0</v>
      </c>
      <c r="J53">
        <v>2700</v>
      </c>
      <c r="K53">
        <v>375000</v>
      </c>
      <c r="L53">
        <v>4.2500000000000003E-2</v>
      </c>
      <c r="M53">
        <f>SUMIF(C$2:C$141, C53, J$2:J$141)</f>
        <v>52500</v>
      </c>
      <c r="N53">
        <f t="shared" si="0"/>
        <v>5.1428571428571428E-2</v>
      </c>
      <c r="O53">
        <f t="shared" si="12"/>
        <v>1.4837725268806082E-5</v>
      </c>
      <c r="P53">
        <v>1.2547984318859597E-2</v>
      </c>
      <c r="Q53">
        <f t="shared" si="13"/>
        <v>0.97049210083366666</v>
      </c>
      <c r="R53">
        <f>SUMIF($C$2:$C$141,C53,$Q$2:$Q$141)</f>
        <v>20.380337640144077</v>
      </c>
      <c r="S53">
        <f t="shared" si="1"/>
        <v>4.7619039388338898E-2</v>
      </c>
      <c r="T53">
        <f t="shared" si="2"/>
        <v>1.9047619047619046E-5</v>
      </c>
      <c r="U53">
        <f t="shared" si="3"/>
        <v>9.0702932168264557E-7</v>
      </c>
      <c r="V53">
        <f t="shared" si="4"/>
        <v>0</v>
      </c>
      <c r="W53">
        <f>IF(E53=102, 1, 0)</f>
        <v>0</v>
      </c>
      <c r="X53">
        <f t="shared" si="5"/>
        <v>1</v>
      </c>
      <c r="Y53">
        <f t="shared" si="6"/>
        <v>0</v>
      </c>
      <c r="Z53">
        <f t="shared" si="7"/>
        <v>0</v>
      </c>
      <c r="AA53">
        <f t="shared" si="8"/>
        <v>0</v>
      </c>
      <c r="AB53">
        <f t="shared" si="9"/>
        <v>0</v>
      </c>
      <c r="AC53">
        <f t="shared" si="10"/>
        <v>-1.3222193697995048</v>
      </c>
      <c r="AE53">
        <f t="shared" si="11"/>
        <v>5.1413733703302621E-2</v>
      </c>
    </row>
    <row r="54" spans="1:31">
      <c r="A54">
        <v>8</v>
      </c>
      <c r="B54" t="s">
        <v>22</v>
      </c>
      <c r="C54">
        <v>2021</v>
      </c>
      <c r="D54">
        <v>106</v>
      </c>
      <c r="E54">
        <v>104</v>
      </c>
      <c r="F54">
        <v>380000</v>
      </c>
      <c r="G54">
        <v>5</v>
      </c>
      <c r="H54">
        <v>3</v>
      </c>
      <c r="I54">
        <v>0</v>
      </c>
      <c r="J54">
        <v>2700</v>
      </c>
      <c r="K54">
        <v>375000</v>
      </c>
      <c r="L54">
        <v>4.2999999999999997E-2</v>
      </c>
      <c r="M54">
        <f>SUMIF(C$2:C$141, C54, J$2:J$141)</f>
        <v>52500</v>
      </c>
      <c r="N54">
        <f t="shared" si="0"/>
        <v>5.1428571428571428E-2</v>
      </c>
      <c r="O54">
        <f t="shared" si="12"/>
        <v>1.4837725268806082E-5</v>
      </c>
      <c r="P54">
        <v>1.3048150644294291E-2</v>
      </c>
      <c r="Q54">
        <f t="shared" si="13"/>
        <v>0.97049226225120055</v>
      </c>
      <c r="R54">
        <f>SUMIF($C$2:$C$141,C54,$Q$2:$Q$141)</f>
        <v>20.380337640144077</v>
      </c>
      <c r="S54">
        <f t="shared" si="1"/>
        <v>4.7619047308596979E-2</v>
      </c>
      <c r="T54">
        <f t="shared" si="2"/>
        <v>1.9047619047619046E-5</v>
      </c>
      <c r="U54">
        <f t="shared" si="3"/>
        <v>9.0702947254470426E-7</v>
      </c>
      <c r="V54">
        <f t="shared" si="4"/>
        <v>0</v>
      </c>
      <c r="W54">
        <f>IF(E54=102, 1, 0)</f>
        <v>0</v>
      </c>
      <c r="X54">
        <f t="shared" si="5"/>
        <v>0</v>
      </c>
      <c r="Y54">
        <f t="shared" si="6"/>
        <v>1</v>
      </c>
      <c r="Z54">
        <f t="shared" si="7"/>
        <v>0</v>
      </c>
      <c r="AA54">
        <f t="shared" si="8"/>
        <v>0</v>
      </c>
      <c r="AB54">
        <f t="shared" si="9"/>
        <v>0</v>
      </c>
      <c r="AC54">
        <f t="shared" si="10"/>
        <v>-1.3222192975652862</v>
      </c>
      <c r="AE54">
        <f t="shared" si="11"/>
        <v>5.1413733703302621E-2</v>
      </c>
    </row>
    <row r="55" spans="1:31">
      <c r="A55">
        <v>8</v>
      </c>
      <c r="B55" t="s">
        <v>22</v>
      </c>
      <c r="C55">
        <v>2021</v>
      </c>
      <c r="D55">
        <v>106</v>
      </c>
      <c r="E55">
        <v>105</v>
      </c>
      <c r="F55">
        <v>380000</v>
      </c>
      <c r="G55">
        <v>5</v>
      </c>
      <c r="H55">
        <v>3</v>
      </c>
      <c r="I55">
        <v>0</v>
      </c>
      <c r="J55">
        <v>2700</v>
      </c>
      <c r="K55">
        <v>375000</v>
      </c>
      <c r="L55">
        <v>2.7E-2</v>
      </c>
      <c r="M55">
        <f>SUMIF(C$2:C$141, C55, J$2:J$141)</f>
        <v>52500</v>
      </c>
      <c r="N55">
        <f t="shared" si="0"/>
        <v>5.1428571428571428E-2</v>
      </c>
      <c r="O55">
        <f t="shared" si="12"/>
        <v>1.4837725268806082E-5</v>
      </c>
      <c r="P55">
        <v>-2.9518600872787261E-3</v>
      </c>
      <c r="Q55">
        <f t="shared" si="13"/>
        <v>0.97049225183629206</v>
      </c>
      <c r="R55">
        <f>SUMIF($C$2:$C$141,C55,$Q$2:$Q$141)</f>
        <v>20.380337640144077</v>
      </c>
      <c r="S55">
        <f t="shared" si="1"/>
        <v>4.7619046797569703E-2</v>
      </c>
      <c r="T55">
        <f t="shared" si="2"/>
        <v>1.9047619047619046E-5</v>
      </c>
      <c r="U55">
        <f t="shared" si="3"/>
        <v>9.070294628108514E-7</v>
      </c>
      <c r="V55">
        <f t="shared" si="4"/>
        <v>0</v>
      </c>
      <c r="W55">
        <f>IF(E55=102, 1, 0)</f>
        <v>0</v>
      </c>
      <c r="X55">
        <f t="shared" si="5"/>
        <v>0</v>
      </c>
      <c r="Y55">
        <f t="shared" si="6"/>
        <v>0</v>
      </c>
      <c r="Z55">
        <f t="shared" si="7"/>
        <v>1</v>
      </c>
      <c r="AA55">
        <f t="shared" si="8"/>
        <v>0</v>
      </c>
      <c r="AB55">
        <f t="shared" si="9"/>
        <v>0</v>
      </c>
      <c r="AC55">
        <f t="shared" si="10"/>
        <v>-1.3222193022259492</v>
      </c>
      <c r="AE55">
        <f t="shared" si="11"/>
        <v>5.1413733703302621E-2</v>
      </c>
    </row>
    <row r="56" spans="1:31">
      <c r="A56">
        <v>8</v>
      </c>
      <c r="B56" t="s">
        <v>22</v>
      </c>
      <c r="C56">
        <v>2021</v>
      </c>
      <c r="D56">
        <v>106</v>
      </c>
      <c r="E56">
        <v>106</v>
      </c>
      <c r="F56">
        <v>380000</v>
      </c>
      <c r="G56">
        <v>5</v>
      </c>
      <c r="H56">
        <v>3</v>
      </c>
      <c r="I56">
        <v>0</v>
      </c>
      <c r="J56">
        <v>2700</v>
      </c>
      <c r="K56">
        <v>375000</v>
      </c>
      <c r="L56">
        <v>2.9000000000000001E-2</v>
      </c>
      <c r="M56">
        <f>SUMIF(C$2:C$141, C56, J$2:J$141)</f>
        <v>52500</v>
      </c>
      <c r="N56">
        <f t="shared" si="0"/>
        <v>5.1428571428571428E-2</v>
      </c>
      <c r="O56">
        <f t="shared" si="12"/>
        <v>1.4837725268806082E-5</v>
      </c>
      <c r="P56">
        <v>-9.5198853924661684E-4</v>
      </c>
      <c r="Q56">
        <f t="shared" si="13"/>
        <v>0.97049212717466049</v>
      </c>
      <c r="R56">
        <f>SUMIF($C$2:$C$141,C56,$Q$2:$Q$141)</f>
        <v>20.380337640144077</v>
      </c>
      <c r="S56">
        <f t="shared" si="1"/>
        <v>4.7619040680809827E-2</v>
      </c>
      <c r="T56">
        <f t="shared" si="2"/>
        <v>1.9047619047619046E-5</v>
      </c>
      <c r="U56">
        <f t="shared" si="3"/>
        <v>9.0702934630113948E-7</v>
      </c>
      <c r="V56">
        <f t="shared" si="4"/>
        <v>0</v>
      </c>
      <c r="W56">
        <f>IF(E56=102, 1, 0)</f>
        <v>0</v>
      </c>
      <c r="X56">
        <f t="shared" si="5"/>
        <v>0</v>
      </c>
      <c r="Y56">
        <f t="shared" si="6"/>
        <v>0</v>
      </c>
      <c r="Z56">
        <f t="shared" si="7"/>
        <v>0</v>
      </c>
      <c r="AA56">
        <f t="shared" si="8"/>
        <v>1</v>
      </c>
      <c r="AB56">
        <f t="shared" si="9"/>
        <v>0</v>
      </c>
      <c r="AC56">
        <f t="shared" si="10"/>
        <v>-1.3222193580119299</v>
      </c>
      <c r="AE56">
        <f t="shared" si="11"/>
        <v>5.1413733703302621E-2</v>
      </c>
    </row>
    <row r="57" spans="1:31">
      <c r="A57">
        <v>8</v>
      </c>
      <c r="B57" t="s">
        <v>22</v>
      </c>
      <c r="C57">
        <v>2021</v>
      </c>
      <c r="D57">
        <v>106</v>
      </c>
      <c r="E57">
        <v>107</v>
      </c>
      <c r="F57">
        <v>380000</v>
      </c>
      <c r="G57">
        <v>5</v>
      </c>
      <c r="H57">
        <v>3</v>
      </c>
      <c r="I57">
        <v>0</v>
      </c>
      <c r="J57">
        <v>2700</v>
      </c>
      <c r="K57">
        <v>375000</v>
      </c>
      <c r="L57">
        <v>2.8000000000000001E-2</v>
      </c>
      <c r="M57">
        <f>SUMIF(C$2:C$141, C57, J$2:J$141)</f>
        <v>52500</v>
      </c>
      <c r="N57">
        <f t="shared" si="0"/>
        <v>5.1428571428571428E-2</v>
      </c>
      <c r="O57">
        <f t="shared" si="12"/>
        <v>1.4837725268806082E-5</v>
      </c>
      <c r="P57">
        <v>-1.951704040969351E-3</v>
      </c>
      <c r="Q57">
        <f t="shared" si="13"/>
        <v>0.9704924032780381</v>
      </c>
      <c r="R57">
        <f>SUMIF($C$2:$C$141,C57,$Q$2:$Q$141)</f>
        <v>20.380337640144077</v>
      </c>
      <c r="S57">
        <f t="shared" si="1"/>
        <v>4.7619054228346794E-2</v>
      </c>
      <c r="T57">
        <f t="shared" si="2"/>
        <v>1.9047619047619046E-5</v>
      </c>
      <c r="U57">
        <f t="shared" si="3"/>
        <v>9.070296043494627E-7</v>
      </c>
      <c r="V57">
        <f t="shared" si="4"/>
        <v>0</v>
      </c>
      <c r="W57">
        <f>IF(E57=102, 1, 0)</f>
        <v>0</v>
      </c>
      <c r="X57">
        <f t="shared" si="5"/>
        <v>0</v>
      </c>
      <c r="Y57">
        <f t="shared" si="6"/>
        <v>0</v>
      </c>
      <c r="Z57">
        <f t="shared" si="7"/>
        <v>0</v>
      </c>
      <c r="AA57">
        <f t="shared" si="8"/>
        <v>0</v>
      </c>
      <c r="AB57">
        <f t="shared" si="9"/>
        <v>1</v>
      </c>
      <c r="AC57">
        <f t="shared" si="10"/>
        <v>-1.3222192344558981</v>
      </c>
      <c r="AE57">
        <f t="shared" si="11"/>
        <v>5.1413733703302621E-2</v>
      </c>
    </row>
    <row r="58" spans="1:31">
      <c r="A58">
        <v>9</v>
      </c>
      <c r="B58" t="s">
        <v>23</v>
      </c>
      <c r="C58">
        <v>2019</v>
      </c>
      <c r="D58">
        <v>107</v>
      </c>
      <c r="E58">
        <v>101</v>
      </c>
      <c r="F58">
        <v>295000</v>
      </c>
      <c r="G58">
        <v>3</v>
      </c>
      <c r="H58">
        <v>2</v>
      </c>
      <c r="I58">
        <v>1</v>
      </c>
      <c r="J58">
        <v>2600</v>
      </c>
      <c r="K58">
        <v>290000</v>
      </c>
      <c r="L58">
        <v>2.9000000000000001E-2</v>
      </c>
      <c r="M58">
        <f>SUMIF(C$2:C$141, C58, J$2:J$141)</f>
        <v>56700</v>
      </c>
      <c r="N58">
        <f t="shared" si="0"/>
        <v>4.585537918871252E-2</v>
      </c>
      <c r="O58">
        <f t="shared" si="12"/>
        <v>1.4837725557105162E-5</v>
      </c>
      <c r="P58">
        <v>-5.7079001689852203E-4</v>
      </c>
      <c r="Q58">
        <f t="shared" si="13"/>
        <v>0.97086214786067859</v>
      </c>
      <c r="R58">
        <f>SUMIF($C$2:$C$141,C58,$Q$2:$Q$141)</f>
        <v>20.388104300046756</v>
      </c>
      <c r="S58">
        <f t="shared" si="1"/>
        <v>4.761904949929318E-2</v>
      </c>
      <c r="T58">
        <f t="shared" si="2"/>
        <v>1.7636684303350968E-5</v>
      </c>
      <c r="U58">
        <f t="shared" si="3"/>
        <v>8.3984214284467679E-7</v>
      </c>
      <c r="V58">
        <f t="shared" si="4"/>
        <v>1</v>
      </c>
      <c r="W58">
        <f>IF(E58=102, 1, 0)</f>
        <v>0</v>
      </c>
      <c r="X58">
        <f t="shared" si="5"/>
        <v>0</v>
      </c>
      <c r="Y58">
        <f t="shared" si="6"/>
        <v>0</v>
      </c>
      <c r="Z58">
        <f t="shared" si="7"/>
        <v>0</v>
      </c>
      <c r="AA58">
        <f t="shared" si="8"/>
        <v>0</v>
      </c>
      <c r="AB58">
        <f t="shared" si="9"/>
        <v>0</v>
      </c>
      <c r="AC58">
        <f t="shared" si="10"/>
        <v>-1.322219277585734</v>
      </c>
      <c r="AE58">
        <f t="shared" si="11"/>
        <v>4.5840541463155415E-2</v>
      </c>
    </row>
    <row r="59" spans="1:31">
      <c r="A59">
        <v>9</v>
      </c>
      <c r="B59" t="s">
        <v>23</v>
      </c>
      <c r="C59">
        <v>2019</v>
      </c>
      <c r="D59">
        <v>107</v>
      </c>
      <c r="E59">
        <v>102</v>
      </c>
      <c r="F59">
        <v>295000</v>
      </c>
      <c r="G59">
        <v>3</v>
      </c>
      <c r="H59">
        <v>2</v>
      </c>
      <c r="I59">
        <v>1</v>
      </c>
      <c r="J59">
        <v>2600</v>
      </c>
      <c r="K59">
        <v>290000</v>
      </c>
      <c r="L59">
        <v>2.75E-2</v>
      </c>
      <c r="M59">
        <f>SUMIF(C$2:C$141, C59, J$2:J$141)</f>
        <v>56700</v>
      </c>
      <c r="N59">
        <f t="shared" si="0"/>
        <v>4.585537918871252E-2</v>
      </c>
      <c r="O59">
        <f t="shared" si="12"/>
        <v>1.4837725557105162E-5</v>
      </c>
      <c r="P59">
        <v>-2.0708060321489867E-3</v>
      </c>
      <c r="Q59">
        <f t="shared" si="13"/>
        <v>0.9708621323120783</v>
      </c>
      <c r="R59">
        <f>SUMIF($C$2:$C$141,C59,$Q$2:$Q$141)</f>
        <v>20.388104300046756</v>
      </c>
      <c r="S59">
        <f t="shared" si="1"/>
        <v>4.7619048736662187E-2</v>
      </c>
      <c r="T59">
        <f t="shared" si="2"/>
        <v>1.7636684303350968E-5</v>
      </c>
      <c r="U59">
        <f t="shared" si="3"/>
        <v>8.3984212939439477E-7</v>
      </c>
      <c r="V59">
        <f t="shared" si="4"/>
        <v>0</v>
      </c>
      <c r="W59">
        <f>IF(E59=102, 1, 0)</f>
        <v>1</v>
      </c>
      <c r="X59">
        <f t="shared" si="5"/>
        <v>0</v>
      </c>
      <c r="Y59">
        <f t="shared" si="6"/>
        <v>0</v>
      </c>
      <c r="Z59">
        <f t="shared" si="7"/>
        <v>0</v>
      </c>
      <c r="AA59">
        <f t="shared" si="8"/>
        <v>0</v>
      </c>
      <c r="AB59">
        <f t="shared" si="9"/>
        <v>0</v>
      </c>
      <c r="AC59">
        <f t="shared" si="10"/>
        <v>-1.3222192845410687</v>
      </c>
      <c r="AE59">
        <f t="shared" si="11"/>
        <v>4.5840541463155415E-2</v>
      </c>
    </row>
    <row r="60" spans="1:31">
      <c r="A60">
        <v>9</v>
      </c>
      <c r="B60" t="s">
        <v>23</v>
      </c>
      <c r="C60">
        <v>2019</v>
      </c>
      <c r="D60">
        <v>107</v>
      </c>
      <c r="E60">
        <v>103</v>
      </c>
      <c r="F60">
        <v>295000</v>
      </c>
      <c r="G60">
        <v>3</v>
      </c>
      <c r="H60">
        <v>2</v>
      </c>
      <c r="I60">
        <v>1</v>
      </c>
      <c r="J60">
        <v>2600</v>
      </c>
      <c r="K60">
        <v>290000</v>
      </c>
      <c r="L60">
        <v>2.5999999999999999E-2</v>
      </c>
      <c r="M60">
        <f>SUMIF(C$2:C$141, C60, J$2:J$141)</f>
        <v>56700</v>
      </c>
      <c r="N60">
        <f t="shared" si="0"/>
        <v>4.585537918871252E-2</v>
      </c>
      <c r="O60">
        <f t="shared" si="12"/>
        <v>1.4837725557105162E-5</v>
      </c>
      <c r="P60">
        <v>-3.570837190198337E-3</v>
      </c>
      <c r="Q60">
        <f t="shared" si="13"/>
        <v>0.97086210206190848</v>
      </c>
      <c r="R60">
        <f>SUMIF($C$2:$C$141,C60,$Q$2:$Q$141)</f>
        <v>20.388104300046756</v>
      </c>
      <c r="S60">
        <f t="shared" si="1"/>
        <v>4.761904725294553E-2</v>
      </c>
      <c r="T60">
        <f t="shared" si="2"/>
        <v>1.7636684303350968E-5</v>
      </c>
      <c r="U60">
        <f t="shared" si="3"/>
        <v>8.3984210322655245E-7</v>
      </c>
      <c r="V60">
        <f t="shared" si="4"/>
        <v>0</v>
      </c>
      <c r="W60">
        <f>IF(E60=102, 1, 0)</f>
        <v>0</v>
      </c>
      <c r="X60">
        <f t="shared" si="5"/>
        <v>1</v>
      </c>
      <c r="Y60">
        <f t="shared" si="6"/>
        <v>0</v>
      </c>
      <c r="Z60">
        <f t="shared" si="7"/>
        <v>0</v>
      </c>
      <c r="AA60">
        <f t="shared" si="8"/>
        <v>0</v>
      </c>
      <c r="AB60">
        <f t="shared" si="9"/>
        <v>0</v>
      </c>
      <c r="AC60">
        <f t="shared" si="10"/>
        <v>-1.3222192980728378</v>
      </c>
      <c r="AE60">
        <f t="shared" si="11"/>
        <v>4.5840541463155415E-2</v>
      </c>
    </row>
    <row r="61" spans="1:31">
      <c r="A61">
        <v>9</v>
      </c>
      <c r="B61" t="s">
        <v>23</v>
      </c>
      <c r="C61">
        <v>2019</v>
      </c>
      <c r="D61">
        <v>107</v>
      </c>
      <c r="E61">
        <v>104</v>
      </c>
      <c r="F61">
        <v>295000</v>
      </c>
      <c r="G61">
        <v>3</v>
      </c>
      <c r="H61">
        <v>2</v>
      </c>
      <c r="I61">
        <v>1</v>
      </c>
      <c r="J61">
        <v>2600</v>
      </c>
      <c r="K61">
        <v>290000</v>
      </c>
      <c r="L61">
        <v>2.5000000000000001E-2</v>
      </c>
      <c r="M61">
        <f>SUMIF(C$2:C$141, C61, J$2:J$141)</f>
        <v>56700</v>
      </c>
      <c r="N61">
        <f t="shared" si="0"/>
        <v>4.585537918871252E-2</v>
      </c>
      <c r="O61">
        <f t="shared" si="12"/>
        <v>1.4837725557105162E-5</v>
      </c>
      <c r="P61">
        <v>-4.5708388407212927E-3</v>
      </c>
      <c r="Q61">
        <f t="shared" si="13"/>
        <v>0.97086210045947829</v>
      </c>
      <c r="R61">
        <f>SUMIF($C$2:$C$141,C61,$Q$2:$Q$141)</f>
        <v>20.388104300046756</v>
      </c>
      <c r="S61">
        <f t="shared" si="1"/>
        <v>4.7619047174349206E-2</v>
      </c>
      <c r="T61">
        <f t="shared" si="2"/>
        <v>1.7636684303350968E-5</v>
      </c>
      <c r="U61">
        <f t="shared" si="3"/>
        <v>8.3984210184037392E-7</v>
      </c>
      <c r="V61">
        <f t="shared" si="4"/>
        <v>0</v>
      </c>
      <c r="W61">
        <f>IF(E61=102, 1, 0)</f>
        <v>0</v>
      </c>
      <c r="X61">
        <f t="shared" si="5"/>
        <v>0</v>
      </c>
      <c r="Y61">
        <f t="shared" si="6"/>
        <v>1</v>
      </c>
      <c r="Z61">
        <f t="shared" si="7"/>
        <v>0</v>
      </c>
      <c r="AA61">
        <f t="shared" si="8"/>
        <v>0</v>
      </c>
      <c r="AB61">
        <f t="shared" si="9"/>
        <v>0</v>
      </c>
      <c r="AC61">
        <f t="shared" si="10"/>
        <v>-1.3222192987896506</v>
      </c>
      <c r="AE61">
        <f t="shared" si="11"/>
        <v>4.5840541463155415E-2</v>
      </c>
    </row>
    <row r="62" spans="1:31">
      <c r="A62">
        <v>9</v>
      </c>
      <c r="B62" t="s">
        <v>23</v>
      </c>
      <c r="C62">
        <v>2019</v>
      </c>
      <c r="D62">
        <v>107</v>
      </c>
      <c r="E62">
        <v>105</v>
      </c>
      <c r="F62">
        <v>295000</v>
      </c>
      <c r="G62">
        <v>3</v>
      </c>
      <c r="H62">
        <v>2</v>
      </c>
      <c r="I62">
        <v>1</v>
      </c>
      <c r="J62">
        <v>2600</v>
      </c>
      <c r="K62">
        <v>290000</v>
      </c>
      <c r="L62">
        <v>2.4E-2</v>
      </c>
      <c r="M62">
        <f>SUMIF(C$2:C$141, C62, J$2:J$141)</f>
        <v>56700</v>
      </c>
      <c r="N62">
        <f t="shared" si="0"/>
        <v>4.585537918871252E-2</v>
      </c>
      <c r="O62">
        <f t="shared" si="12"/>
        <v>1.4837725557105162E-5</v>
      </c>
      <c r="P62">
        <v>-5.5708418914722033E-3</v>
      </c>
      <c r="Q62">
        <f t="shared" si="13"/>
        <v>0.97086209749761987</v>
      </c>
      <c r="R62">
        <f>SUMIF($C$2:$C$141,C62,$Q$2:$Q$141)</f>
        <v>20.388104300046756</v>
      </c>
      <c r="S62">
        <f t="shared" si="1"/>
        <v>4.7619047029075351E-2</v>
      </c>
      <c r="T62">
        <f t="shared" si="2"/>
        <v>1.7636684303350968E-5</v>
      </c>
      <c r="U62">
        <f t="shared" si="3"/>
        <v>8.3984209927822483E-7</v>
      </c>
      <c r="V62">
        <f t="shared" si="4"/>
        <v>0</v>
      </c>
      <c r="W62">
        <f>IF(E62=102, 1, 0)</f>
        <v>0</v>
      </c>
      <c r="X62">
        <f t="shared" si="5"/>
        <v>0</v>
      </c>
      <c r="Y62">
        <f t="shared" si="6"/>
        <v>0</v>
      </c>
      <c r="Z62">
        <f t="shared" si="7"/>
        <v>1</v>
      </c>
      <c r="AA62">
        <f t="shared" si="8"/>
        <v>0</v>
      </c>
      <c r="AB62">
        <f t="shared" si="9"/>
        <v>0</v>
      </c>
      <c r="AC62">
        <f t="shared" si="10"/>
        <v>-1.322219300114575</v>
      </c>
      <c r="AE62">
        <f t="shared" si="11"/>
        <v>4.5840541463155415E-2</v>
      </c>
    </row>
    <row r="63" spans="1:31">
      <c r="A63">
        <v>9</v>
      </c>
      <c r="B63" t="s">
        <v>23</v>
      </c>
      <c r="C63">
        <v>2019</v>
      </c>
      <c r="D63">
        <v>107</v>
      </c>
      <c r="E63">
        <v>106</v>
      </c>
      <c r="F63">
        <v>295000</v>
      </c>
      <c r="G63">
        <v>3</v>
      </c>
      <c r="H63">
        <v>2</v>
      </c>
      <c r="I63">
        <v>1</v>
      </c>
      <c r="J63">
        <v>2600</v>
      </c>
      <c r="K63">
        <v>290000</v>
      </c>
      <c r="L63">
        <v>2.6499999999999999E-2</v>
      </c>
      <c r="M63">
        <f>SUMIF(C$2:C$141, C63, J$2:J$141)</f>
        <v>56700</v>
      </c>
      <c r="N63">
        <f t="shared" si="0"/>
        <v>4.585537918871252E-2</v>
      </c>
      <c r="O63">
        <f t="shared" si="12"/>
        <v>1.4837725557105162E-5</v>
      </c>
      <c r="P63">
        <v>-3.0708614459557812E-3</v>
      </c>
      <c r="Q63">
        <f t="shared" si="13"/>
        <v>0.97086207851291317</v>
      </c>
      <c r="R63">
        <f>SUMIF($C$2:$C$141,C63,$Q$2:$Q$141)</f>
        <v>20.388104300046756</v>
      </c>
      <c r="S63">
        <f t="shared" si="1"/>
        <v>4.7619046097909491E-2</v>
      </c>
      <c r="T63">
        <f t="shared" si="2"/>
        <v>1.7636684303350968E-5</v>
      </c>
      <c r="U63">
        <f t="shared" si="3"/>
        <v>8.3984208285554655E-7</v>
      </c>
      <c r="V63">
        <f t="shared" si="4"/>
        <v>0</v>
      </c>
      <c r="W63">
        <f>IF(E63=102, 1, 0)</f>
        <v>0</v>
      </c>
      <c r="X63">
        <f t="shared" si="5"/>
        <v>0</v>
      </c>
      <c r="Y63">
        <f t="shared" si="6"/>
        <v>0</v>
      </c>
      <c r="Z63">
        <f t="shared" si="7"/>
        <v>0</v>
      </c>
      <c r="AA63">
        <f t="shared" si="8"/>
        <v>1</v>
      </c>
      <c r="AB63">
        <f t="shared" si="9"/>
        <v>0</v>
      </c>
      <c r="AC63">
        <f t="shared" si="10"/>
        <v>-1.3222193086069793</v>
      </c>
      <c r="AE63">
        <f t="shared" si="11"/>
        <v>4.5840541463155415E-2</v>
      </c>
    </row>
    <row r="64" spans="1:31">
      <c r="A64">
        <v>9</v>
      </c>
      <c r="B64" t="s">
        <v>23</v>
      </c>
      <c r="C64">
        <v>2019</v>
      </c>
      <c r="D64">
        <v>107</v>
      </c>
      <c r="E64">
        <v>107</v>
      </c>
      <c r="F64">
        <v>295000</v>
      </c>
      <c r="G64">
        <v>3</v>
      </c>
      <c r="H64">
        <v>2</v>
      </c>
      <c r="I64">
        <v>1</v>
      </c>
      <c r="J64">
        <v>2600</v>
      </c>
      <c r="K64">
        <v>290000</v>
      </c>
      <c r="L64">
        <v>2.9499999999999998E-2</v>
      </c>
      <c r="M64">
        <f>SUMIF(C$2:C$141, C64, J$2:J$141)</f>
        <v>56700</v>
      </c>
      <c r="N64">
        <f t="shared" si="0"/>
        <v>4.585537918871252E-2</v>
      </c>
      <c r="O64">
        <f t="shared" si="12"/>
        <v>1.4837725557105162E-5</v>
      </c>
      <c r="P64">
        <v>-7.0830028462828053E-5</v>
      </c>
      <c r="Q64">
        <f t="shared" si="13"/>
        <v>0.97086210901496617</v>
      </c>
      <c r="R64">
        <f>SUMIF($C$2:$C$141,C64,$Q$2:$Q$141)</f>
        <v>20.388104300046756</v>
      </c>
      <c r="S64">
        <f t="shared" si="1"/>
        <v>4.7619047593980557E-2</v>
      </c>
      <c r="T64">
        <f t="shared" si="2"/>
        <v>1.7636684303350968E-5</v>
      </c>
      <c r="U64">
        <f t="shared" si="3"/>
        <v>8.3984210924127962E-7</v>
      </c>
      <c r="V64">
        <f t="shared" si="4"/>
        <v>0</v>
      </c>
      <c r="W64">
        <f>IF(E64=102, 1, 0)</f>
        <v>0</v>
      </c>
      <c r="X64">
        <f t="shared" si="5"/>
        <v>0</v>
      </c>
      <c r="Y64">
        <f t="shared" si="6"/>
        <v>0</v>
      </c>
      <c r="Z64">
        <f t="shared" si="7"/>
        <v>0</v>
      </c>
      <c r="AA64">
        <f t="shared" si="8"/>
        <v>0</v>
      </c>
      <c r="AB64">
        <f t="shared" si="9"/>
        <v>1</v>
      </c>
      <c r="AC64">
        <f t="shared" si="10"/>
        <v>-1.3222192949625355</v>
      </c>
      <c r="AE64">
        <f t="shared" si="11"/>
        <v>4.5840541463155415E-2</v>
      </c>
    </row>
    <row r="65" spans="1:31">
      <c r="A65">
        <v>10</v>
      </c>
      <c r="B65" t="s">
        <v>17</v>
      </c>
      <c r="C65">
        <v>2022</v>
      </c>
      <c r="D65">
        <v>101</v>
      </c>
      <c r="E65">
        <v>101</v>
      </c>
      <c r="F65">
        <v>270000</v>
      </c>
      <c r="G65">
        <v>3</v>
      </c>
      <c r="H65">
        <v>1</v>
      </c>
      <c r="I65">
        <v>0</v>
      </c>
      <c r="J65">
        <v>2500</v>
      </c>
      <c r="K65">
        <v>265000</v>
      </c>
      <c r="L65">
        <v>2.8500000000000001E-2</v>
      </c>
      <c r="M65">
        <f>SUMIF(C$2:C$141, C65, J$2:J$141)</f>
        <v>91000</v>
      </c>
      <c r="N65">
        <f t="shared" si="0"/>
        <v>2.7472527472527472E-2</v>
      </c>
      <c r="O65">
        <f t="shared" si="12"/>
        <v>1.4837725713577825E-5</v>
      </c>
      <c r="P65">
        <v>-3.2586173208569449E-3</v>
      </c>
      <c r="Q65">
        <f t="shared" si="13"/>
        <v>0.96874039101032539</v>
      </c>
      <c r="R65">
        <f>SUMIF($C$2:$C$141,C65,$Q$2:$Q$141)</f>
        <v>33.905913749095461</v>
      </c>
      <c r="S65">
        <f t="shared" si="1"/>
        <v>2.8571428517721906E-2</v>
      </c>
      <c r="T65">
        <f t="shared" si="2"/>
        <v>1.0989010989010989E-5</v>
      </c>
      <c r="U65">
        <f t="shared" si="3"/>
        <v>3.13971741952988E-7</v>
      </c>
      <c r="V65">
        <f t="shared" si="4"/>
        <v>1</v>
      </c>
      <c r="W65">
        <f>IF(E65=102, 1, 0)</f>
        <v>0</v>
      </c>
      <c r="X65">
        <f t="shared" si="5"/>
        <v>0</v>
      </c>
      <c r="Y65">
        <f t="shared" si="6"/>
        <v>0</v>
      </c>
      <c r="Z65">
        <f t="shared" si="7"/>
        <v>0</v>
      </c>
      <c r="AA65">
        <f t="shared" si="8"/>
        <v>0</v>
      </c>
      <c r="AB65">
        <f t="shared" si="9"/>
        <v>0</v>
      </c>
      <c r="AC65">
        <f t="shared" si="10"/>
        <v>-1.5440680451666333</v>
      </c>
      <c r="AE65">
        <f t="shared" si="11"/>
        <v>2.7457689746813896E-2</v>
      </c>
    </row>
    <row r="66" spans="1:31">
      <c r="A66">
        <v>10</v>
      </c>
      <c r="B66" t="s">
        <v>17</v>
      </c>
      <c r="C66">
        <v>2022</v>
      </c>
      <c r="D66">
        <v>101</v>
      </c>
      <c r="E66">
        <v>102</v>
      </c>
      <c r="F66">
        <v>270000</v>
      </c>
      <c r="G66">
        <v>3</v>
      </c>
      <c r="H66">
        <v>1</v>
      </c>
      <c r="I66">
        <v>0</v>
      </c>
      <c r="J66">
        <v>2500</v>
      </c>
      <c r="K66">
        <v>265000</v>
      </c>
      <c r="L66">
        <v>2.75E-2</v>
      </c>
      <c r="M66">
        <f>SUMIF(C$2:C$141, C66, J$2:J$141)</f>
        <v>91000</v>
      </c>
      <c r="N66">
        <f t="shared" si="0"/>
        <v>2.7472527472527472E-2</v>
      </c>
      <c r="O66">
        <f t="shared" si="12"/>
        <v>1.4837725713577825E-5</v>
      </c>
      <c r="P66">
        <v>-4.258619430242902E-3</v>
      </c>
      <c r="Q66">
        <f t="shared" si="13"/>
        <v>0.96874038896687797</v>
      </c>
      <c r="R66">
        <f>SUMIF($C$2:$C$141,C66,$Q$2:$Q$141)</f>
        <v>33.905913749095461</v>
      </c>
      <c r="S66">
        <f t="shared" si="1"/>
        <v>2.8571428457453737E-2</v>
      </c>
      <c r="T66">
        <f t="shared" si="2"/>
        <v>1.0989010989010989E-5</v>
      </c>
      <c r="U66">
        <f t="shared" si="3"/>
        <v>3.139717412907004E-7</v>
      </c>
      <c r="V66">
        <f t="shared" si="4"/>
        <v>0</v>
      </c>
      <c r="W66">
        <f>IF(E66=102, 1, 0)</f>
        <v>1</v>
      </c>
      <c r="X66">
        <f t="shared" si="5"/>
        <v>0</v>
      </c>
      <c r="Y66">
        <f t="shared" si="6"/>
        <v>0</v>
      </c>
      <c r="Z66">
        <f t="shared" si="7"/>
        <v>0</v>
      </c>
      <c r="AA66">
        <f t="shared" si="8"/>
        <v>0</v>
      </c>
      <c r="AB66">
        <f t="shared" si="9"/>
        <v>0</v>
      </c>
      <c r="AC66">
        <f t="shared" si="10"/>
        <v>-1.5440680460827281</v>
      </c>
      <c r="AE66">
        <f t="shared" si="11"/>
        <v>2.7457689746813896E-2</v>
      </c>
    </row>
    <row r="67" spans="1:31">
      <c r="A67">
        <v>10</v>
      </c>
      <c r="B67" t="s">
        <v>17</v>
      </c>
      <c r="C67">
        <v>2022</v>
      </c>
      <c r="D67">
        <v>101</v>
      </c>
      <c r="E67">
        <v>103</v>
      </c>
      <c r="F67">
        <v>270000</v>
      </c>
      <c r="G67">
        <v>3</v>
      </c>
      <c r="H67">
        <v>1</v>
      </c>
      <c r="I67">
        <v>0</v>
      </c>
      <c r="J67">
        <v>2500</v>
      </c>
      <c r="K67">
        <v>265000</v>
      </c>
      <c r="L67">
        <v>2.5499999999999998E-2</v>
      </c>
      <c r="M67">
        <f t="shared" ref="M67:M130" si="14">SUMIF(C$2:C$141, C67, J$2:J$141)</f>
        <v>91000</v>
      </c>
      <c r="N67">
        <f t="shared" ref="N67:N130" si="15">J67/M67</f>
        <v>2.7472527472527472E-2</v>
      </c>
      <c r="O67">
        <f t="shared" ref="O67:O130" si="16">SUMIF($E$2:$E$141,D67,$U$2:$U$141)</f>
        <v>1.4837725713577825E-5</v>
      </c>
      <c r="P67">
        <v>-6.2586021482801801E-3</v>
      </c>
      <c r="Q67">
        <f t="shared" ref="Q67:Q130" si="17">EXP(P67-L67)</f>
        <v>0.96874040570861342</v>
      </c>
      <c r="R67">
        <f t="shared" ref="R67:R130" si="18">SUMIF($C$2:$C$141,C67,$Q$2:$Q$141)</f>
        <v>33.905913749095461</v>
      </c>
      <c r="S67">
        <f t="shared" ref="S67:S130" si="19">Q67/R67</f>
        <v>2.8571428951224102E-2</v>
      </c>
      <c r="T67">
        <f t="shared" ref="T67:T130" si="20">1/(SUMIF(C$2:C$141, C67, J$2:J$141))</f>
        <v>1.0989010989010989E-5</v>
      </c>
      <c r="U67">
        <f t="shared" ref="U67:U130" si="21">S67*T67</f>
        <v>3.1397174671674835E-7</v>
      </c>
      <c r="V67">
        <f t="shared" ref="V67:V130" si="22">IF(E67=101, 1, 0)</f>
        <v>0</v>
      </c>
      <c r="W67">
        <f t="shared" ref="W67:W130" si="23">IF(E67=102, 1, 0)</f>
        <v>0</v>
      </c>
      <c r="X67">
        <f t="shared" ref="X67:X130" si="24">IF(E67=103, 1, 0)</f>
        <v>1</v>
      </c>
      <c r="Y67">
        <f t="shared" ref="Y67:Y130" si="25">IF(E67=104, 1, 0)</f>
        <v>0</v>
      </c>
      <c r="Z67">
        <f t="shared" ref="Z67:Z130" si="26">IF(E67=105, 1, 0)</f>
        <v>0</v>
      </c>
      <c r="AA67">
        <f t="shared" ref="AA67:AA130" si="27">IF(E67=106, 1, 0)</f>
        <v>0</v>
      </c>
      <c r="AB67">
        <f t="shared" ref="AB67:AB130" si="28">IF(E67=107, 1, 0)</f>
        <v>0</v>
      </c>
      <c r="AC67">
        <f t="shared" ref="AC67:AC130" si="29">IF(V67=1, LOG(S67), 0) + IF(W67=1, LOG(S67), 0) + IF(X67=1, LOG(S67), 0) + IF(Y67=1, LOG(S67), 0) + IF(Z67=1, LOG(S67), 0) + IF(AA67=1, LOG(S67), 0) + IF(AB67=1, LOG(S67), 0)</f>
        <v>-1.5440680385772672</v>
      </c>
      <c r="AE67">
        <f t="shared" ref="AE67:AE130" si="30">ABS(O67-N67)</f>
        <v>2.7457689746813896E-2</v>
      </c>
    </row>
    <row r="68" spans="1:31">
      <c r="A68">
        <v>10</v>
      </c>
      <c r="B68" t="s">
        <v>17</v>
      </c>
      <c r="C68">
        <v>2022</v>
      </c>
      <c r="D68">
        <v>101</v>
      </c>
      <c r="E68">
        <v>104</v>
      </c>
      <c r="F68">
        <v>270000</v>
      </c>
      <c r="G68">
        <v>3</v>
      </c>
      <c r="H68">
        <v>1</v>
      </c>
      <c r="I68">
        <v>0</v>
      </c>
      <c r="J68">
        <v>2500</v>
      </c>
      <c r="K68">
        <v>265000</v>
      </c>
      <c r="L68">
        <v>0.03</v>
      </c>
      <c r="M68">
        <f t="shared" si="14"/>
        <v>91000</v>
      </c>
      <c r="N68">
        <f t="shared" si="15"/>
        <v>2.7472527472527472E-2</v>
      </c>
      <c r="O68">
        <f t="shared" si="16"/>
        <v>1.4837725713577825E-5</v>
      </c>
      <c r="P68">
        <v>-1.7585329987163674E-3</v>
      </c>
      <c r="Q68">
        <f t="shared" si="17"/>
        <v>0.96874047269659225</v>
      </c>
      <c r="R68">
        <f t="shared" si="18"/>
        <v>33.905913749095461</v>
      </c>
      <c r="S68">
        <f t="shared" si="19"/>
        <v>2.857143092692602E-2</v>
      </c>
      <c r="T68">
        <f t="shared" si="20"/>
        <v>1.0989010989010989E-5</v>
      </c>
      <c r="U68">
        <f t="shared" si="21"/>
        <v>3.1397176842775847E-7</v>
      </c>
      <c r="V68">
        <f t="shared" si="22"/>
        <v>0</v>
      </c>
      <c r="W68">
        <f t="shared" si="23"/>
        <v>0</v>
      </c>
      <c r="X68">
        <f t="shared" si="24"/>
        <v>0</v>
      </c>
      <c r="Y68">
        <f t="shared" si="25"/>
        <v>1</v>
      </c>
      <c r="Z68">
        <f t="shared" si="26"/>
        <v>0</v>
      </c>
      <c r="AA68">
        <f t="shared" si="27"/>
        <v>0</v>
      </c>
      <c r="AB68">
        <f t="shared" si="28"/>
        <v>0</v>
      </c>
      <c r="AC68">
        <f t="shared" si="29"/>
        <v>-1.544068008545993</v>
      </c>
      <c r="AE68">
        <f t="shared" si="30"/>
        <v>2.7457689746813896E-2</v>
      </c>
    </row>
    <row r="69" spans="1:31">
      <c r="A69">
        <v>10</v>
      </c>
      <c r="B69" t="s">
        <v>17</v>
      </c>
      <c r="C69">
        <v>2022</v>
      </c>
      <c r="D69">
        <v>101</v>
      </c>
      <c r="E69">
        <v>105</v>
      </c>
      <c r="F69">
        <v>270000</v>
      </c>
      <c r="G69">
        <v>3</v>
      </c>
      <c r="H69">
        <v>1</v>
      </c>
      <c r="I69">
        <v>0</v>
      </c>
      <c r="J69">
        <v>2500</v>
      </c>
      <c r="K69">
        <v>265000</v>
      </c>
      <c r="L69">
        <v>3.1E-2</v>
      </c>
      <c r="M69">
        <f t="shared" si="14"/>
        <v>91000</v>
      </c>
      <c r="N69">
        <f t="shared" si="15"/>
        <v>2.7472527472527472E-2</v>
      </c>
      <c r="O69">
        <f t="shared" si="16"/>
        <v>1.4837725713577825E-5</v>
      </c>
      <c r="P69">
        <v>-7.5861084499630703E-4</v>
      </c>
      <c r="Q69">
        <f t="shared" si="17"/>
        <v>0.96874039728375316</v>
      </c>
      <c r="R69">
        <f t="shared" si="18"/>
        <v>33.905913749095461</v>
      </c>
      <c r="S69">
        <f t="shared" si="19"/>
        <v>2.8571428702746496E-2</v>
      </c>
      <c r="T69">
        <f t="shared" si="20"/>
        <v>1.0989010989010989E-5</v>
      </c>
      <c r="U69">
        <f t="shared" si="21"/>
        <v>3.139717439862252E-7</v>
      </c>
      <c r="V69">
        <f t="shared" si="22"/>
        <v>0</v>
      </c>
      <c r="W69">
        <f t="shared" si="23"/>
        <v>0</v>
      </c>
      <c r="X69">
        <f t="shared" si="24"/>
        <v>0</v>
      </c>
      <c r="Y69">
        <f t="shared" si="25"/>
        <v>0</v>
      </c>
      <c r="Z69">
        <f t="shared" si="26"/>
        <v>1</v>
      </c>
      <c r="AA69">
        <f t="shared" si="27"/>
        <v>0</v>
      </c>
      <c r="AB69">
        <f t="shared" si="28"/>
        <v>0</v>
      </c>
      <c r="AC69">
        <f t="shared" si="29"/>
        <v>-1.5440680423542028</v>
      </c>
      <c r="AE69">
        <f t="shared" si="30"/>
        <v>2.7457689746813896E-2</v>
      </c>
    </row>
    <row r="70" spans="1:31">
      <c r="A70">
        <v>10</v>
      </c>
      <c r="B70" t="s">
        <v>17</v>
      </c>
      <c r="C70">
        <v>2022</v>
      </c>
      <c r="D70">
        <v>101</v>
      </c>
      <c r="E70">
        <v>106</v>
      </c>
      <c r="F70">
        <v>270000</v>
      </c>
      <c r="G70">
        <v>3</v>
      </c>
      <c r="H70">
        <v>1</v>
      </c>
      <c r="I70">
        <v>0</v>
      </c>
      <c r="J70">
        <v>2500</v>
      </c>
      <c r="K70">
        <v>265000</v>
      </c>
      <c r="L70">
        <v>3.2000000000000001E-2</v>
      </c>
      <c r="M70">
        <f t="shared" si="14"/>
        <v>91000</v>
      </c>
      <c r="N70">
        <f t="shared" si="15"/>
        <v>2.7472527472527472E-2</v>
      </c>
      <c r="O70">
        <f t="shared" si="16"/>
        <v>1.4837725713577825E-5</v>
      </c>
      <c r="P70">
        <v>2.4159012564471923E-4</v>
      </c>
      <c r="Q70">
        <f t="shared" si="17"/>
        <v>0.96874059197215134</v>
      </c>
      <c r="R70">
        <f t="shared" si="18"/>
        <v>33.905913749095461</v>
      </c>
      <c r="S70">
        <f t="shared" si="19"/>
        <v>2.8571434444765415E-2</v>
      </c>
      <c r="T70">
        <f t="shared" si="20"/>
        <v>1.0989010989010989E-5</v>
      </c>
      <c r="U70">
        <f t="shared" si="21"/>
        <v>3.1397180708533422E-7</v>
      </c>
      <c r="V70">
        <f t="shared" si="22"/>
        <v>0</v>
      </c>
      <c r="W70">
        <f t="shared" si="23"/>
        <v>0</v>
      </c>
      <c r="X70">
        <f t="shared" si="24"/>
        <v>0</v>
      </c>
      <c r="Y70">
        <f t="shared" si="25"/>
        <v>0</v>
      </c>
      <c r="Z70">
        <f t="shared" si="26"/>
        <v>0</v>
      </c>
      <c r="AA70">
        <f t="shared" si="27"/>
        <v>1</v>
      </c>
      <c r="AB70">
        <f t="shared" si="28"/>
        <v>0</v>
      </c>
      <c r="AC70">
        <f t="shared" si="29"/>
        <v>-1.5440679550737624</v>
      </c>
      <c r="AE70">
        <f t="shared" si="30"/>
        <v>2.7457689746813896E-2</v>
      </c>
    </row>
    <row r="71" spans="1:31">
      <c r="A71">
        <v>10</v>
      </c>
      <c r="B71" t="s">
        <v>17</v>
      </c>
      <c r="C71">
        <v>2022</v>
      </c>
      <c r="D71">
        <v>101</v>
      </c>
      <c r="E71">
        <v>107</v>
      </c>
      <c r="F71">
        <v>270000</v>
      </c>
      <c r="G71">
        <v>3</v>
      </c>
      <c r="H71">
        <v>1</v>
      </c>
      <c r="I71">
        <v>0</v>
      </c>
      <c r="J71">
        <v>2500</v>
      </c>
      <c r="K71">
        <v>265000</v>
      </c>
      <c r="L71">
        <v>3.3000000000000002E-2</v>
      </c>
      <c r="M71">
        <f t="shared" si="14"/>
        <v>91000</v>
      </c>
      <c r="N71">
        <f t="shared" si="15"/>
        <v>2.7472527472527472E-2</v>
      </c>
      <c r="O71">
        <f t="shared" si="16"/>
        <v>1.4837725713577825E-5</v>
      </c>
      <c r="P71">
        <v>1.2414409320986844E-3</v>
      </c>
      <c r="Q71">
        <f t="shared" si="17"/>
        <v>0.96874044744231802</v>
      </c>
      <c r="R71">
        <f t="shared" si="18"/>
        <v>33.905913749095461</v>
      </c>
      <c r="S71">
        <f t="shared" si="19"/>
        <v>2.8571430182092114E-2</v>
      </c>
      <c r="T71">
        <f t="shared" si="20"/>
        <v>1.0989010989010989E-5</v>
      </c>
      <c r="U71">
        <f t="shared" si="21"/>
        <v>3.1397176024277047E-7</v>
      </c>
      <c r="V71">
        <f t="shared" si="22"/>
        <v>0</v>
      </c>
      <c r="W71">
        <f t="shared" si="23"/>
        <v>0</v>
      </c>
      <c r="X71">
        <f t="shared" si="24"/>
        <v>0</v>
      </c>
      <c r="Y71">
        <f t="shared" si="25"/>
        <v>0</v>
      </c>
      <c r="Z71">
        <f t="shared" si="26"/>
        <v>0</v>
      </c>
      <c r="AA71">
        <f t="shared" si="27"/>
        <v>0</v>
      </c>
      <c r="AB71">
        <f t="shared" si="28"/>
        <v>1</v>
      </c>
      <c r="AC71">
        <f t="shared" si="29"/>
        <v>-1.5440680198676962</v>
      </c>
      <c r="AE71">
        <f t="shared" si="30"/>
        <v>2.7457689746813896E-2</v>
      </c>
    </row>
    <row r="72" spans="1:31">
      <c r="A72">
        <v>11</v>
      </c>
      <c r="B72" t="s">
        <v>18</v>
      </c>
      <c r="C72">
        <v>2020</v>
      </c>
      <c r="D72">
        <v>102</v>
      </c>
      <c r="E72">
        <v>101</v>
      </c>
      <c r="F72">
        <v>320000</v>
      </c>
      <c r="G72">
        <v>4</v>
      </c>
      <c r="H72">
        <v>2</v>
      </c>
      <c r="I72">
        <v>1</v>
      </c>
      <c r="J72">
        <v>3000</v>
      </c>
      <c r="K72">
        <v>315000</v>
      </c>
      <c r="L72">
        <v>3.5000000000000003E-2</v>
      </c>
      <c r="M72">
        <f t="shared" si="14"/>
        <v>73500</v>
      </c>
      <c r="N72">
        <f t="shared" si="15"/>
        <v>4.0816326530612242E-2</v>
      </c>
      <c r="O72">
        <f t="shared" si="16"/>
        <v>1.4837725692266474E-5</v>
      </c>
      <c r="P72">
        <v>4.0722604576762297E-3</v>
      </c>
      <c r="Q72">
        <f t="shared" si="17"/>
        <v>0.96954563035579744</v>
      </c>
      <c r="R72">
        <f t="shared" si="18"/>
        <v>27.147274149987815</v>
      </c>
      <c r="S72">
        <f t="shared" si="19"/>
        <v>3.5714290318766044E-2</v>
      </c>
      <c r="T72">
        <f t="shared" si="20"/>
        <v>1.3605442176870749E-5</v>
      </c>
      <c r="U72">
        <f t="shared" si="21"/>
        <v>4.8590871181994623E-7</v>
      </c>
      <c r="V72">
        <f t="shared" si="22"/>
        <v>1</v>
      </c>
      <c r="W72">
        <f t="shared" si="23"/>
        <v>0</v>
      </c>
      <c r="X72">
        <f t="shared" si="24"/>
        <v>0</v>
      </c>
      <c r="Y72">
        <f t="shared" si="25"/>
        <v>0</v>
      </c>
      <c r="Z72">
        <f t="shared" si="26"/>
        <v>0</v>
      </c>
      <c r="AA72">
        <f t="shared" si="27"/>
        <v>0</v>
      </c>
      <c r="AB72">
        <f t="shared" si="28"/>
        <v>0</v>
      </c>
      <c r="AC72">
        <f t="shared" si="29"/>
        <v>-1.4471579753506116</v>
      </c>
      <c r="AE72">
        <f t="shared" si="30"/>
        <v>4.0801488804919975E-2</v>
      </c>
    </row>
    <row r="73" spans="1:31">
      <c r="A73">
        <v>11</v>
      </c>
      <c r="B73" t="s">
        <v>18</v>
      </c>
      <c r="C73">
        <v>2020</v>
      </c>
      <c r="D73">
        <v>102</v>
      </c>
      <c r="E73">
        <v>102</v>
      </c>
      <c r="F73">
        <v>320000</v>
      </c>
      <c r="G73">
        <v>4</v>
      </c>
      <c r="H73">
        <v>2</v>
      </c>
      <c r="I73">
        <v>1</v>
      </c>
      <c r="J73">
        <v>3000</v>
      </c>
      <c r="K73">
        <v>315000</v>
      </c>
      <c r="L73">
        <v>3.5999999999999997E-2</v>
      </c>
      <c r="M73">
        <f t="shared" si="14"/>
        <v>73500</v>
      </c>
      <c r="N73">
        <f t="shared" si="15"/>
        <v>4.0816326530612242E-2</v>
      </c>
      <c r="O73">
        <f t="shared" si="16"/>
        <v>1.4837725692266474E-5</v>
      </c>
      <c r="P73">
        <v>5.0721635301785402E-3</v>
      </c>
      <c r="Q73">
        <f t="shared" si="17"/>
        <v>0.96954553638017016</v>
      </c>
      <c r="R73">
        <f t="shared" si="18"/>
        <v>27.147274149987815</v>
      </c>
      <c r="S73">
        <f t="shared" si="19"/>
        <v>3.5714286857069413E-2</v>
      </c>
      <c r="T73">
        <f t="shared" si="20"/>
        <v>1.3605442176870749E-5</v>
      </c>
      <c r="U73">
        <f t="shared" si="21"/>
        <v>4.8590866472203287E-7</v>
      </c>
      <c r="V73">
        <f t="shared" si="22"/>
        <v>0</v>
      </c>
      <c r="W73">
        <f t="shared" si="23"/>
        <v>1</v>
      </c>
      <c r="X73">
        <f t="shared" si="24"/>
        <v>0</v>
      </c>
      <c r="Y73">
        <f t="shared" si="25"/>
        <v>0</v>
      </c>
      <c r="Z73">
        <f t="shared" si="26"/>
        <v>0</v>
      </c>
      <c r="AA73">
        <f t="shared" si="27"/>
        <v>0</v>
      </c>
      <c r="AB73">
        <f t="shared" si="28"/>
        <v>0</v>
      </c>
      <c r="AC73">
        <f t="shared" si="29"/>
        <v>-1.4471580174456891</v>
      </c>
      <c r="AE73">
        <f t="shared" si="30"/>
        <v>4.0801488804919975E-2</v>
      </c>
    </row>
    <row r="74" spans="1:31">
      <c r="A74">
        <v>11</v>
      </c>
      <c r="B74" t="s">
        <v>18</v>
      </c>
      <c r="C74">
        <v>2020</v>
      </c>
      <c r="D74">
        <v>102</v>
      </c>
      <c r="E74">
        <v>103</v>
      </c>
      <c r="F74">
        <v>320000</v>
      </c>
      <c r="G74">
        <v>4</v>
      </c>
      <c r="H74">
        <v>2</v>
      </c>
      <c r="I74">
        <v>1</v>
      </c>
      <c r="J74">
        <v>3000</v>
      </c>
      <c r="K74">
        <v>315000</v>
      </c>
      <c r="L74">
        <v>3.6999999999999998E-2</v>
      </c>
      <c r="M74">
        <f t="shared" si="14"/>
        <v>73500</v>
      </c>
      <c r="N74">
        <f t="shared" si="15"/>
        <v>4.0816326530612242E-2</v>
      </c>
      <c r="O74">
        <f t="shared" si="16"/>
        <v>1.4837725692266474E-5</v>
      </c>
      <c r="P74">
        <v>6.0719701419143408E-3</v>
      </c>
      <c r="Q74">
        <f t="shared" si="17"/>
        <v>0.96954534888145993</v>
      </c>
      <c r="R74">
        <f t="shared" si="18"/>
        <v>27.147274149987815</v>
      </c>
      <c r="S74">
        <f t="shared" si="19"/>
        <v>3.5714279950346144E-2</v>
      </c>
      <c r="T74">
        <f t="shared" si="20"/>
        <v>1.3605442176870749E-5</v>
      </c>
      <c r="U74">
        <f t="shared" si="21"/>
        <v>4.8590857075300873E-7</v>
      </c>
      <c r="V74">
        <f t="shared" si="22"/>
        <v>0</v>
      </c>
      <c r="W74">
        <f t="shared" si="23"/>
        <v>0</v>
      </c>
      <c r="X74">
        <f t="shared" si="24"/>
        <v>1</v>
      </c>
      <c r="Y74">
        <f t="shared" si="25"/>
        <v>0</v>
      </c>
      <c r="Z74">
        <f t="shared" si="26"/>
        <v>0</v>
      </c>
      <c r="AA74">
        <f t="shared" si="27"/>
        <v>0</v>
      </c>
      <c r="AB74">
        <f t="shared" si="28"/>
        <v>0</v>
      </c>
      <c r="AC74">
        <f t="shared" si="29"/>
        <v>-1.4471581014331452</v>
      </c>
      <c r="AE74">
        <f t="shared" si="30"/>
        <v>4.0801488804919975E-2</v>
      </c>
    </row>
    <row r="75" spans="1:31">
      <c r="A75">
        <v>11</v>
      </c>
      <c r="B75" t="s">
        <v>18</v>
      </c>
      <c r="C75">
        <v>2020</v>
      </c>
      <c r="D75">
        <v>102</v>
      </c>
      <c r="E75">
        <v>104</v>
      </c>
      <c r="F75">
        <v>320000</v>
      </c>
      <c r="G75">
        <v>4</v>
      </c>
      <c r="H75">
        <v>2</v>
      </c>
      <c r="I75">
        <v>1</v>
      </c>
      <c r="J75">
        <v>3000</v>
      </c>
      <c r="K75">
        <v>315000</v>
      </c>
      <c r="L75">
        <v>2.5000000000000001E-2</v>
      </c>
      <c r="M75">
        <f t="shared" si="14"/>
        <v>73500</v>
      </c>
      <c r="N75">
        <f t="shared" si="15"/>
        <v>4.0816326530612242E-2</v>
      </c>
      <c r="O75">
        <f t="shared" si="16"/>
        <v>1.4837725692266474E-5</v>
      </c>
      <c r="P75">
        <v>-5.9279785622886145E-3</v>
      </c>
      <c r="Q75">
        <f t="shared" si="17"/>
        <v>0.96954539861506261</v>
      </c>
      <c r="R75">
        <f t="shared" si="18"/>
        <v>27.147274149987815</v>
      </c>
      <c r="S75">
        <f t="shared" si="19"/>
        <v>3.5714281782338646E-2</v>
      </c>
      <c r="T75">
        <f t="shared" si="20"/>
        <v>1.3605442176870749E-5</v>
      </c>
      <c r="U75">
        <f t="shared" si="21"/>
        <v>4.8590859567807679E-7</v>
      </c>
      <c r="V75">
        <f t="shared" si="22"/>
        <v>0</v>
      </c>
      <c r="W75">
        <f t="shared" si="23"/>
        <v>0</v>
      </c>
      <c r="X75">
        <f t="shared" si="24"/>
        <v>0</v>
      </c>
      <c r="Y75">
        <f t="shared" si="25"/>
        <v>1</v>
      </c>
      <c r="Z75">
        <f t="shared" si="26"/>
        <v>0</v>
      </c>
      <c r="AA75">
        <f t="shared" si="27"/>
        <v>0</v>
      </c>
      <c r="AB75">
        <f t="shared" si="28"/>
        <v>0</v>
      </c>
      <c r="AC75">
        <f t="shared" si="29"/>
        <v>-1.4471580791556635</v>
      </c>
      <c r="AE75">
        <f t="shared" si="30"/>
        <v>4.0801488804919975E-2</v>
      </c>
    </row>
    <row r="76" spans="1:31">
      <c r="A76">
        <v>11</v>
      </c>
      <c r="B76" t="s">
        <v>18</v>
      </c>
      <c r="C76">
        <v>2020</v>
      </c>
      <c r="D76">
        <v>102</v>
      </c>
      <c r="E76">
        <v>105</v>
      </c>
      <c r="F76">
        <v>320000</v>
      </c>
      <c r="G76">
        <v>4</v>
      </c>
      <c r="H76">
        <v>2</v>
      </c>
      <c r="I76">
        <v>1</v>
      </c>
      <c r="J76">
        <v>3000</v>
      </c>
      <c r="K76">
        <v>315000</v>
      </c>
      <c r="L76">
        <v>2.4E-2</v>
      </c>
      <c r="M76">
        <f t="shared" si="14"/>
        <v>73500</v>
      </c>
      <c r="N76">
        <f t="shared" si="15"/>
        <v>4.0816326530612242E-2</v>
      </c>
      <c r="O76">
        <f t="shared" si="16"/>
        <v>1.4837725692266474E-5</v>
      </c>
      <c r="P76">
        <v>-6.9278595850923146E-3</v>
      </c>
      <c r="Q76">
        <f t="shared" si="17"/>
        <v>0.96954551396886268</v>
      </c>
      <c r="R76">
        <f t="shared" si="18"/>
        <v>27.147274149987815</v>
      </c>
      <c r="S76">
        <f t="shared" si="19"/>
        <v>3.571428603152401E-2</v>
      </c>
      <c r="T76">
        <f t="shared" si="20"/>
        <v>1.3605442176870749E-5</v>
      </c>
      <c r="U76">
        <f t="shared" si="21"/>
        <v>4.8590865349012262E-7</v>
      </c>
      <c r="V76">
        <f t="shared" si="22"/>
        <v>0</v>
      </c>
      <c r="W76">
        <f t="shared" si="23"/>
        <v>0</v>
      </c>
      <c r="X76">
        <f t="shared" si="24"/>
        <v>0</v>
      </c>
      <c r="Y76">
        <f t="shared" si="25"/>
        <v>0</v>
      </c>
      <c r="Z76">
        <f t="shared" si="26"/>
        <v>1</v>
      </c>
      <c r="AA76">
        <f t="shared" si="27"/>
        <v>0</v>
      </c>
      <c r="AB76">
        <f t="shared" si="28"/>
        <v>0</v>
      </c>
      <c r="AC76">
        <f t="shared" si="29"/>
        <v>-1.4471580274845237</v>
      </c>
      <c r="AE76">
        <f t="shared" si="30"/>
        <v>4.0801488804919975E-2</v>
      </c>
    </row>
    <row r="77" spans="1:31">
      <c r="A77">
        <v>11</v>
      </c>
      <c r="B77" t="s">
        <v>18</v>
      </c>
      <c r="C77">
        <v>2020</v>
      </c>
      <c r="D77">
        <v>102</v>
      </c>
      <c r="E77">
        <v>106</v>
      </c>
      <c r="F77">
        <v>320000</v>
      </c>
      <c r="G77">
        <v>4</v>
      </c>
      <c r="H77">
        <v>2</v>
      </c>
      <c r="I77">
        <v>1</v>
      </c>
      <c r="J77">
        <v>3000</v>
      </c>
      <c r="K77">
        <v>315000</v>
      </c>
      <c r="L77">
        <v>2.5999999999999999E-2</v>
      </c>
      <c r="M77">
        <f t="shared" si="14"/>
        <v>73500</v>
      </c>
      <c r="N77">
        <f t="shared" si="15"/>
        <v>4.0816326530612242E-2</v>
      </c>
      <c r="O77">
        <f t="shared" si="16"/>
        <v>1.4837725692266474E-5</v>
      </c>
      <c r="P77">
        <v>-4.9278401235448906E-3</v>
      </c>
      <c r="Q77">
        <f t="shared" si="17"/>
        <v>0.96954553283771894</v>
      </c>
      <c r="R77">
        <f t="shared" si="18"/>
        <v>27.147274149987815</v>
      </c>
      <c r="S77">
        <f t="shared" si="19"/>
        <v>3.5714286726579288E-2</v>
      </c>
      <c r="T77">
        <f t="shared" si="20"/>
        <v>1.3605442176870749E-5</v>
      </c>
      <c r="U77">
        <f t="shared" si="21"/>
        <v>4.85908662946657E-7</v>
      </c>
      <c r="V77">
        <f t="shared" si="22"/>
        <v>0</v>
      </c>
      <c r="W77">
        <f t="shared" si="23"/>
        <v>0</v>
      </c>
      <c r="X77">
        <f t="shared" si="24"/>
        <v>0</v>
      </c>
      <c r="Y77">
        <f t="shared" si="25"/>
        <v>0</v>
      </c>
      <c r="Z77">
        <f t="shared" si="26"/>
        <v>0</v>
      </c>
      <c r="AA77">
        <f t="shared" si="27"/>
        <v>1</v>
      </c>
      <c r="AB77">
        <f t="shared" si="28"/>
        <v>0</v>
      </c>
      <c r="AC77">
        <f t="shared" si="29"/>
        <v>-1.4471580190324811</v>
      </c>
      <c r="AE77">
        <f t="shared" si="30"/>
        <v>4.0801488804919975E-2</v>
      </c>
    </row>
    <row r="78" spans="1:31">
      <c r="A78">
        <v>11</v>
      </c>
      <c r="B78" t="s">
        <v>18</v>
      </c>
      <c r="C78">
        <v>2020</v>
      </c>
      <c r="D78">
        <v>102</v>
      </c>
      <c r="E78">
        <v>107</v>
      </c>
      <c r="F78">
        <v>320000</v>
      </c>
      <c r="G78">
        <v>4</v>
      </c>
      <c r="H78">
        <v>2</v>
      </c>
      <c r="I78">
        <v>1</v>
      </c>
      <c r="J78">
        <v>3000</v>
      </c>
      <c r="K78">
        <v>315000</v>
      </c>
      <c r="L78">
        <v>2.4E-2</v>
      </c>
      <c r="M78">
        <f t="shared" si="14"/>
        <v>73500</v>
      </c>
      <c r="N78">
        <f t="shared" si="15"/>
        <v>4.0816326530612242E-2</v>
      </c>
      <c r="O78">
        <f t="shared" si="16"/>
        <v>1.4837725692266474E-5</v>
      </c>
      <c r="P78">
        <v>-6.9278595850923146E-3</v>
      </c>
      <c r="Q78">
        <f t="shared" si="17"/>
        <v>0.96954551396886268</v>
      </c>
      <c r="R78">
        <f t="shared" si="18"/>
        <v>27.147274149987815</v>
      </c>
      <c r="S78">
        <f t="shared" si="19"/>
        <v>3.571428603152401E-2</v>
      </c>
      <c r="T78">
        <f t="shared" si="20"/>
        <v>1.3605442176870749E-5</v>
      </c>
      <c r="U78">
        <f t="shared" si="21"/>
        <v>4.8590865349012262E-7</v>
      </c>
      <c r="V78">
        <f t="shared" si="22"/>
        <v>0</v>
      </c>
      <c r="W78">
        <f t="shared" si="23"/>
        <v>0</v>
      </c>
      <c r="X78">
        <f t="shared" si="24"/>
        <v>0</v>
      </c>
      <c r="Y78">
        <f t="shared" si="25"/>
        <v>0</v>
      </c>
      <c r="Z78">
        <f t="shared" si="26"/>
        <v>0</v>
      </c>
      <c r="AA78">
        <f t="shared" si="27"/>
        <v>0</v>
      </c>
      <c r="AB78">
        <f t="shared" si="28"/>
        <v>1</v>
      </c>
      <c r="AC78">
        <f t="shared" si="29"/>
        <v>-1.4471580274845237</v>
      </c>
      <c r="AE78">
        <f t="shared" si="30"/>
        <v>4.0801488804919975E-2</v>
      </c>
    </row>
    <row r="79" spans="1:31">
      <c r="A79">
        <v>12</v>
      </c>
      <c r="B79" t="s">
        <v>19</v>
      </c>
      <c r="C79">
        <v>2021</v>
      </c>
      <c r="D79">
        <v>103</v>
      </c>
      <c r="E79">
        <v>101</v>
      </c>
      <c r="F79">
        <v>365000</v>
      </c>
      <c r="G79">
        <v>5</v>
      </c>
      <c r="H79">
        <v>3</v>
      </c>
      <c r="I79">
        <v>0</v>
      </c>
      <c r="J79">
        <v>2800</v>
      </c>
      <c r="K79">
        <v>360000</v>
      </c>
      <c r="L79">
        <v>2.5000000000000001E-2</v>
      </c>
      <c r="M79">
        <f t="shared" si="14"/>
        <v>52500</v>
      </c>
      <c r="N79">
        <f t="shared" si="15"/>
        <v>5.3333333333333337E-2</v>
      </c>
      <c r="O79">
        <f t="shared" si="16"/>
        <v>1.4837725108008985E-5</v>
      </c>
      <c r="P79">
        <v>-4.9517102044784522E-3</v>
      </c>
      <c r="Q79">
        <f t="shared" si="17"/>
        <v>0.97049239729639936</v>
      </c>
      <c r="R79">
        <f t="shared" si="18"/>
        <v>20.380337640144077</v>
      </c>
      <c r="S79">
        <f t="shared" si="19"/>
        <v>4.761905393484632E-2</v>
      </c>
      <c r="T79">
        <f t="shared" si="20"/>
        <v>1.9047619047619046E-5</v>
      </c>
      <c r="U79">
        <f t="shared" si="21"/>
        <v>9.0702959875897748E-7</v>
      </c>
      <c r="V79">
        <f t="shared" si="22"/>
        <v>1</v>
      </c>
      <c r="W79">
        <f t="shared" si="23"/>
        <v>0</v>
      </c>
      <c r="X79">
        <f t="shared" si="24"/>
        <v>0</v>
      </c>
      <c r="Y79">
        <f t="shared" si="25"/>
        <v>0</v>
      </c>
      <c r="Z79">
        <f t="shared" si="26"/>
        <v>0</v>
      </c>
      <c r="AA79">
        <f t="shared" si="27"/>
        <v>0</v>
      </c>
      <c r="AB79">
        <f t="shared" si="28"/>
        <v>0</v>
      </c>
      <c r="AC79">
        <f t="shared" si="29"/>
        <v>-1.322219237132676</v>
      </c>
      <c r="AE79">
        <f t="shared" si="30"/>
        <v>5.3318495608225325E-2</v>
      </c>
    </row>
    <row r="80" spans="1:31">
      <c r="A80">
        <v>12</v>
      </c>
      <c r="B80" t="s">
        <v>19</v>
      </c>
      <c r="C80">
        <v>2021</v>
      </c>
      <c r="D80">
        <v>103</v>
      </c>
      <c r="E80">
        <v>102</v>
      </c>
      <c r="F80">
        <v>365000</v>
      </c>
      <c r="G80">
        <v>5</v>
      </c>
      <c r="H80">
        <v>3</v>
      </c>
      <c r="I80">
        <v>0</v>
      </c>
      <c r="J80">
        <v>2800</v>
      </c>
      <c r="K80">
        <v>360000</v>
      </c>
      <c r="L80">
        <v>2.35E-2</v>
      </c>
      <c r="M80">
        <f t="shared" si="14"/>
        <v>52500</v>
      </c>
      <c r="N80">
        <f t="shared" si="15"/>
        <v>5.3333333333333337E-2</v>
      </c>
      <c r="O80">
        <f t="shared" si="16"/>
        <v>1.4837725108008985E-5</v>
      </c>
      <c r="P80">
        <v>-6.4519916528216134E-3</v>
      </c>
      <c r="Q80">
        <f t="shared" si="17"/>
        <v>0.97049212415296049</v>
      </c>
      <c r="R80">
        <f t="shared" si="18"/>
        <v>20.380337640144077</v>
      </c>
      <c r="S80">
        <f t="shared" si="19"/>
        <v>4.7619040532544371E-2</v>
      </c>
      <c r="T80">
        <f t="shared" si="20"/>
        <v>1.9047619047619046E-5</v>
      </c>
      <c r="U80">
        <f t="shared" si="21"/>
        <v>9.070293434770356E-7</v>
      </c>
      <c r="V80">
        <f t="shared" si="22"/>
        <v>0</v>
      </c>
      <c r="W80">
        <f t="shared" si="23"/>
        <v>1</v>
      </c>
      <c r="X80">
        <f t="shared" si="24"/>
        <v>0</v>
      </c>
      <c r="Y80">
        <f t="shared" si="25"/>
        <v>0</v>
      </c>
      <c r="Z80">
        <f t="shared" si="26"/>
        <v>0</v>
      </c>
      <c r="AA80">
        <f t="shared" si="27"/>
        <v>0</v>
      </c>
      <c r="AB80">
        <f t="shared" si="28"/>
        <v>0</v>
      </c>
      <c r="AC80">
        <f t="shared" si="29"/>
        <v>-1.3222193593641385</v>
      </c>
      <c r="AE80">
        <f t="shared" si="30"/>
        <v>5.3318495608225325E-2</v>
      </c>
    </row>
    <row r="81" spans="1:31">
      <c r="A81">
        <v>12</v>
      </c>
      <c r="B81" t="s">
        <v>19</v>
      </c>
      <c r="C81">
        <v>2021</v>
      </c>
      <c r="D81">
        <v>103</v>
      </c>
      <c r="E81">
        <v>103</v>
      </c>
      <c r="F81">
        <v>365000</v>
      </c>
      <c r="G81">
        <v>5</v>
      </c>
      <c r="H81">
        <v>3</v>
      </c>
      <c r="I81">
        <v>0</v>
      </c>
      <c r="J81">
        <v>2800</v>
      </c>
      <c r="K81">
        <v>360000</v>
      </c>
      <c r="L81">
        <v>2.7E-2</v>
      </c>
      <c r="M81">
        <f t="shared" si="14"/>
        <v>52500</v>
      </c>
      <c r="N81">
        <f t="shared" si="15"/>
        <v>5.3333333333333337E-2</v>
      </c>
      <c r="O81">
        <f t="shared" si="16"/>
        <v>1.4837725108008985E-5</v>
      </c>
      <c r="P81">
        <v>-2.9518274107161293E-3</v>
      </c>
      <c r="Q81">
        <f t="shared" si="17"/>
        <v>0.97049228354864336</v>
      </c>
      <c r="R81">
        <f t="shared" si="18"/>
        <v>20.380337640144077</v>
      </c>
      <c r="S81">
        <f t="shared" si="19"/>
        <v>4.761904835359649E-2</v>
      </c>
      <c r="T81">
        <f t="shared" si="20"/>
        <v>1.9047619047619046E-5</v>
      </c>
      <c r="U81">
        <f t="shared" si="21"/>
        <v>9.0702949244945686E-7</v>
      </c>
      <c r="V81">
        <f t="shared" si="22"/>
        <v>0</v>
      </c>
      <c r="W81">
        <f t="shared" si="23"/>
        <v>0</v>
      </c>
      <c r="X81">
        <f t="shared" si="24"/>
        <v>1</v>
      </c>
      <c r="Y81">
        <f t="shared" si="25"/>
        <v>0</v>
      </c>
      <c r="Z81">
        <f t="shared" si="26"/>
        <v>0</v>
      </c>
      <c r="AA81">
        <f t="shared" si="27"/>
        <v>0</v>
      </c>
      <c r="AB81">
        <f t="shared" si="28"/>
        <v>0</v>
      </c>
      <c r="AC81">
        <f t="shared" si="29"/>
        <v>-1.3222192880346983</v>
      </c>
      <c r="AE81">
        <f t="shared" si="30"/>
        <v>5.3318495608225325E-2</v>
      </c>
    </row>
    <row r="82" spans="1:31">
      <c r="A82">
        <v>12</v>
      </c>
      <c r="B82" t="s">
        <v>19</v>
      </c>
      <c r="C82">
        <v>2021</v>
      </c>
      <c r="D82">
        <v>103</v>
      </c>
      <c r="E82">
        <v>104</v>
      </c>
      <c r="F82">
        <v>365000</v>
      </c>
      <c r="G82">
        <v>5</v>
      </c>
      <c r="H82">
        <v>3</v>
      </c>
      <c r="I82">
        <v>0</v>
      </c>
      <c r="J82">
        <v>2800</v>
      </c>
      <c r="K82">
        <v>360000</v>
      </c>
      <c r="L82">
        <v>2.5499999999999998E-2</v>
      </c>
      <c r="M82">
        <f t="shared" si="14"/>
        <v>52500</v>
      </c>
      <c r="N82">
        <f t="shared" si="15"/>
        <v>5.3333333333333337E-2</v>
      </c>
      <c r="O82">
        <f t="shared" si="16"/>
        <v>1.4837725108008985E-5</v>
      </c>
      <c r="P82">
        <v>-4.4516053822217256E-3</v>
      </c>
      <c r="Q82">
        <f t="shared" si="17"/>
        <v>0.97049249902560786</v>
      </c>
      <c r="R82">
        <f t="shared" si="18"/>
        <v>20.380337640144077</v>
      </c>
      <c r="S82">
        <f t="shared" si="19"/>
        <v>4.7619058926383274E-2</v>
      </c>
      <c r="T82">
        <f t="shared" si="20"/>
        <v>1.9047619047619046E-5</v>
      </c>
      <c r="U82">
        <f t="shared" si="21"/>
        <v>9.0702969383587179E-7</v>
      </c>
      <c r="V82">
        <f t="shared" si="22"/>
        <v>0</v>
      </c>
      <c r="W82">
        <f t="shared" si="23"/>
        <v>0</v>
      </c>
      <c r="X82">
        <f t="shared" si="24"/>
        <v>0</v>
      </c>
      <c r="Y82">
        <f t="shared" si="25"/>
        <v>1</v>
      </c>
      <c r="Z82">
        <f t="shared" si="26"/>
        <v>0</v>
      </c>
      <c r="AA82">
        <f t="shared" si="27"/>
        <v>0</v>
      </c>
      <c r="AB82">
        <f t="shared" si="28"/>
        <v>0</v>
      </c>
      <c r="AC82">
        <f t="shared" si="29"/>
        <v>-1.3222191916089485</v>
      </c>
      <c r="AE82">
        <f t="shared" si="30"/>
        <v>5.3318495608225325E-2</v>
      </c>
    </row>
    <row r="83" spans="1:31">
      <c r="A83">
        <v>12</v>
      </c>
      <c r="B83" t="s">
        <v>19</v>
      </c>
      <c r="C83">
        <v>2021</v>
      </c>
      <c r="D83">
        <v>103</v>
      </c>
      <c r="E83">
        <v>105</v>
      </c>
      <c r="F83">
        <v>365000</v>
      </c>
      <c r="G83">
        <v>5</v>
      </c>
      <c r="H83">
        <v>3</v>
      </c>
      <c r="I83">
        <v>0</v>
      </c>
      <c r="J83">
        <v>2800</v>
      </c>
      <c r="K83">
        <v>360000</v>
      </c>
      <c r="L83">
        <f t="shared" ref="L67:L130" si="31">K83/10000000</f>
        <v>3.5999999999999997E-2</v>
      </c>
      <c r="M83">
        <f t="shared" si="14"/>
        <v>52500</v>
      </c>
      <c r="N83">
        <f t="shared" si="15"/>
        <v>5.3333333333333337E-2</v>
      </c>
      <c r="O83">
        <f t="shared" si="16"/>
        <v>1.4837725108008985E-5</v>
      </c>
      <c r="P83">
        <v>6.0480594556201065E-3</v>
      </c>
      <c r="Q83">
        <f t="shared" si="17"/>
        <v>0.97049217375330188</v>
      </c>
      <c r="R83">
        <f t="shared" si="18"/>
        <v>20.380337640144077</v>
      </c>
      <c r="S83">
        <f t="shared" si="19"/>
        <v>4.761904296627939E-2</v>
      </c>
      <c r="T83">
        <f t="shared" si="20"/>
        <v>1.9047619047619046E-5</v>
      </c>
      <c r="U83">
        <f t="shared" si="21"/>
        <v>9.0702938983389308E-7</v>
      </c>
      <c r="V83">
        <f t="shared" si="22"/>
        <v>0</v>
      </c>
      <c r="W83">
        <f t="shared" si="23"/>
        <v>0</v>
      </c>
      <c r="X83">
        <f t="shared" si="24"/>
        <v>0</v>
      </c>
      <c r="Y83">
        <f t="shared" si="25"/>
        <v>0</v>
      </c>
      <c r="Z83">
        <f t="shared" si="26"/>
        <v>1</v>
      </c>
      <c r="AA83">
        <f t="shared" si="27"/>
        <v>0</v>
      </c>
      <c r="AB83">
        <f t="shared" si="28"/>
        <v>0</v>
      </c>
      <c r="AC83">
        <f t="shared" si="29"/>
        <v>-1.3222193371680242</v>
      </c>
      <c r="AE83">
        <f t="shared" si="30"/>
        <v>5.3318495608225325E-2</v>
      </c>
    </row>
    <row r="84" spans="1:31">
      <c r="A84">
        <v>12</v>
      </c>
      <c r="B84" t="s">
        <v>19</v>
      </c>
      <c r="C84">
        <v>2021</v>
      </c>
      <c r="D84">
        <v>103</v>
      </c>
      <c r="E84">
        <v>106</v>
      </c>
      <c r="F84">
        <v>365000</v>
      </c>
      <c r="G84">
        <v>5</v>
      </c>
      <c r="H84">
        <v>3</v>
      </c>
      <c r="I84">
        <v>0</v>
      </c>
      <c r="J84">
        <v>2800</v>
      </c>
      <c r="K84">
        <v>360000</v>
      </c>
      <c r="L84">
        <f t="shared" si="31"/>
        <v>3.5999999999999997E-2</v>
      </c>
      <c r="M84">
        <f t="shared" si="14"/>
        <v>52500</v>
      </c>
      <c r="N84">
        <f t="shared" si="15"/>
        <v>5.3333333333333337E-2</v>
      </c>
      <c r="O84">
        <f t="shared" si="16"/>
        <v>1.4837725108008985E-5</v>
      </c>
      <c r="P84">
        <v>6.0480594556201065E-3</v>
      </c>
      <c r="Q84">
        <f t="shared" si="17"/>
        <v>0.97049217375330188</v>
      </c>
      <c r="R84">
        <f t="shared" si="18"/>
        <v>20.380337640144077</v>
      </c>
      <c r="S84">
        <f t="shared" si="19"/>
        <v>4.761904296627939E-2</v>
      </c>
      <c r="T84">
        <f t="shared" si="20"/>
        <v>1.9047619047619046E-5</v>
      </c>
      <c r="U84">
        <f t="shared" si="21"/>
        <v>9.0702938983389308E-7</v>
      </c>
      <c r="V84">
        <f t="shared" si="22"/>
        <v>0</v>
      </c>
      <c r="W84">
        <f t="shared" si="23"/>
        <v>0</v>
      </c>
      <c r="X84">
        <f t="shared" si="24"/>
        <v>0</v>
      </c>
      <c r="Y84">
        <f t="shared" si="25"/>
        <v>0</v>
      </c>
      <c r="Z84">
        <f t="shared" si="26"/>
        <v>0</v>
      </c>
      <c r="AA84">
        <f t="shared" si="27"/>
        <v>1</v>
      </c>
      <c r="AB84">
        <f t="shared" si="28"/>
        <v>0</v>
      </c>
      <c r="AC84">
        <f t="shared" si="29"/>
        <v>-1.3222193371680242</v>
      </c>
      <c r="AE84">
        <f t="shared" si="30"/>
        <v>5.3318495608225325E-2</v>
      </c>
    </row>
    <row r="85" spans="1:31">
      <c r="A85">
        <v>12</v>
      </c>
      <c r="B85" t="s">
        <v>19</v>
      </c>
      <c r="C85">
        <v>2021</v>
      </c>
      <c r="D85">
        <v>103</v>
      </c>
      <c r="E85">
        <v>107</v>
      </c>
      <c r="F85">
        <v>365000</v>
      </c>
      <c r="G85">
        <v>5</v>
      </c>
      <c r="H85">
        <v>3</v>
      </c>
      <c r="I85">
        <v>0</v>
      </c>
      <c r="J85">
        <v>2800</v>
      </c>
      <c r="K85">
        <v>360000</v>
      </c>
      <c r="L85">
        <f t="shared" si="31"/>
        <v>3.5999999999999997E-2</v>
      </c>
      <c r="M85">
        <f t="shared" si="14"/>
        <v>52500</v>
      </c>
      <c r="N85">
        <f t="shared" si="15"/>
        <v>5.3333333333333337E-2</v>
      </c>
      <c r="O85">
        <f t="shared" si="16"/>
        <v>1.4837725108008985E-5</v>
      </c>
      <c r="P85">
        <v>6.0480594556201065E-3</v>
      </c>
      <c r="Q85">
        <f t="shared" si="17"/>
        <v>0.97049217375330188</v>
      </c>
      <c r="R85">
        <f t="shared" si="18"/>
        <v>20.380337640144077</v>
      </c>
      <c r="S85">
        <f t="shared" si="19"/>
        <v>4.761904296627939E-2</v>
      </c>
      <c r="T85">
        <f t="shared" si="20"/>
        <v>1.9047619047619046E-5</v>
      </c>
      <c r="U85">
        <f t="shared" si="21"/>
        <v>9.0702938983389308E-7</v>
      </c>
      <c r="V85">
        <f t="shared" si="22"/>
        <v>0</v>
      </c>
      <c r="W85">
        <f t="shared" si="23"/>
        <v>0</v>
      </c>
      <c r="X85">
        <f t="shared" si="24"/>
        <v>0</v>
      </c>
      <c r="Y85">
        <f t="shared" si="25"/>
        <v>0</v>
      </c>
      <c r="Z85">
        <f t="shared" si="26"/>
        <v>0</v>
      </c>
      <c r="AA85">
        <f t="shared" si="27"/>
        <v>0</v>
      </c>
      <c r="AB85">
        <f t="shared" si="28"/>
        <v>1</v>
      </c>
      <c r="AC85">
        <f t="shared" si="29"/>
        <v>-1.3222193371680242</v>
      </c>
      <c r="AE85">
        <f t="shared" si="30"/>
        <v>5.3318495608225325E-2</v>
      </c>
    </row>
    <row r="86" spans="1:31">
      <c r="A86">
        <v>13</v>
      </c>
      <c r="B86" t="s">
        <v>20</v>
      </c>
      <c r="C86">
        <v>2022</v>
      </c>
      <c r="D86">
        <v>104</v>
      </c>
      <c r="E86">
        <v>101</v>
      </c>
      <c r="F86">
        <v>245000</v>
      </c>
      <c r="G86">
        <v>3</v>
      </c>
      <c r="H86">
        <v>1</v>
      </c>
      <c r="I86">
        <v>0</v>
      </c>
      <c r="J86">
        <v>2000</v>
      </c>
      <c r="K86">
        <v>240000</v>
      </c>
      <c r="L86">
        <f t="shared" si="31"/>
        <v>2.4E-2</v>
      </c>
      <c r="M86">
        <f t="shared" si="14"/>
        <v>91000</v>
      </c>
      <c r="N86">
        <f t="shared" si="15"/>
        <v>2.197802197802198E-2</v>
      </c>
      <c r="O86">
        <f t="shared" si="16"/>
        <v>1.4837725507073152E-5</v>
      </c>
      <c r="P86">
        <v>-7.7586097439812625E-3</v>
      </c>
      <c r="Q86">
        <f t="shared" si="17"/>
        <v>0.96874039835035097</v>
      </c>
      <c r="R86">
        <f t="shared" si="18"/>
        <v>33.905913749095461</v>
      </c>
      <c r="S86">
        <f t="shared" si="19"/>
        <v>2.8571428734204072E-2</v>
      </c>
      <c r="T86">
        <f t="shared" si="20"/>
        <v>1.0989010989010989E-5</v>
      </c>
      <c r="U86">
        <f t="shared" si="21"/>
        <v>3.1397174433191285E-7</v>
      </c>
      <c r="V86">
        <f t="shared" si="22"/>
        <v>1</v>
      </c>
      <c r="W86">
        <f t="shared" si="23"/>
        <v>0</v>
      </c>
      <c r="X86">
        <f t="shared" si="24"/>
        <v>0</v>
      </c>
      <c r="Y86">
        <f t="shared" si="25"/>
        <v>0</v>
      </c>
      <c r="Z86">
        <f t="shared" si="26"/>
        <v>0</v>
      </c>
      <c r="AA86">
        <f t="shared" si="27"/>
        <v>0</v>
      </c>
      <c r="AB86">
        <f t="shared" si="28"/>
        <v>0</v>
      </c>
      <c r="AC86">
        <f t="shared" si="29"/>
        <v>-1.5440680418760382</v>
      </c>
      <c r="AE86">
        <f t="shared" si="30"/>
        <v>2.1963184252514905E-2</v>
      </c>
    </row>
    <row r="87" spans="1:31">
      <c r="A87">
        <v>13</v>
      </c>
      <c r="B87" t="s">
        <v>20</v>
      </c>
      <c r="C87">
        <v>2022</v>
      </c>
      <c r="D87">
        <v>104</v>
      </c>
      <c r="E87">
        <v>102</v>
      </c>
      <c r="F87">
        <v>245000</v>
      </c>
      <c r="G87">
        <v>3</v>
      </c>
      <c r="H87">
        <v>1</v>
      </c>
      <c r="I87">
        <v>0</v>
      </c>
      <c r="J87">
        <v>2000</v>
      </c>
      <c r="K87">
        <v>240000</v>
      </c>
      <c r="L87">
        <f t="shared" si="31"/>
        <v>2.4E-2</v>
      </c>
      <c r="M87">
        <f t="shared" si="14"/>
        <v>91000</v>
      </c>
      <c r="N87">
        <f t="shared" si="15"/>
        <v>2.197802197802198E-2</v>
      </c>
      <c r="O87">
        <f t="shared" si="16"/>
        <v>1.4837725507073152E-5</v>
      </c>
      <c r="P87">
        <v>-7.7586097439812625E-3</v>
      </c>
      <c r="Q87">
        <f t="shared" si="17"/>
        <v>0.96874039835035097</v>
      </c>
      <c r="R87">
        <f t="shared" si="18"/>
        <v>33.905913749095461</v>
      </c>
      <c r="S87">
        <f t="shared" si="19"/>
        <v>2.8571428734204072E-2</v>
      </c>
      <c r="T87">
        <f t="shared" si="20"/>
        <v>1.0989010989010989E-5</v>
      </c>
      <c r="U87">
        <f t="shared" si="21"/>
        <v>3.1397174433191285E-7</v>
      </c>
      <c r="V87">
        <f t="shared" si="22"/>
        <v>0</v>
      </c>
      <c r="W87">
        <f t="shared" si="23"/>
        <v>1</v>
      </c>
      <c r="X87">
        <f t="shared" si="24"/>
        <v>0</v>
      </c>
      <c r="Y87">
        <f t="shared" si="25"/>
        <v>0</v>
      </c>
      <c r="Z87">
        <f t="shared" si="26"/>
        <v>0</v>
      </c>
      <c r="AA87">
        <f t="shared" si="27"/>
        <v>0</v>
      </c>
      <c r="AB87">
        <f t="shared" si="28"/>
        <v>0</v>
      </c>
      <c r="AC87">
        <f t="shared" si="29"/>
        <v>-1.5440680418760382</v>
      </c>
      <c r="AE87">
        <f t="shared" si="30"/>
        <v>2.1963184252514905E-2</v>
      </c>
    </row>
    <row r="88" spans="1:31">
      <c r="A88">
        <v>13</v>
      </c>
      <c r="B88" t="s">
        <v>20</v>
      </c>
      <c r="C88">
        <v>2022</v>
      </c>
      <c r="D88">
        <v>104</v>
      </c>
      <c r="E88">
        <v>103</v>
      </c>
      <c r="F88">
        <v>245000</v>
      </c>
      <c r="G88">
        <v>3</v>
      </c>
      <c r="H88">
        <v>1</v>
      </c>
      <c r="I88">
        <v>0</v>
      </c>
      <c r="J88">
        <v>2000</v>
      </c>
      <c r="K88">
        <v>240000</v>
      </c>
      <c r="L88">
        <f t="shared" si="31"/>
        <v>2.4E-2</v>
      </c>
      <c r="M88">
        <f t="shared" si="14"/>
        <v>91000</v>
      </c>
      <c r="N88">
        <f t="shared" si="15"/>
        <v>2.197802197802198E-2</v>
      </c>
      <c r="O88">
        <f t="shared" si="16"/>
        <v>1.4837725507073152E-5</v>
      </c>
      <c r="P88">
        <v>-7.7586097439812625E-3</v>
      </c>
      <c r="Q88">
        <f t="shared" si="17"/>
        <v>0.96874039835035097</v>
      </c>
      <c r="R88">
        <f t="shared" si="18"/>
        <v>33.905913749095461</v>
      </c>
      <c r="S88">
        <f t="shared" si="19"/>
        <v>2.8571428734204072E-2</v>
      </c>
      <c r="T88">
        <f t="shared" si="20"/>
        <v>1.0989010989010989E-5</v>
      </c>
      <c r="U88">
        <f t="shared" si="21"/>
        <v>3.1397174433191285E-7</v>
      </c>
      <c r="V88">
        <f t="shared" si="22"/>
        <v>0</v>
      </c>
      <c r="W88">
        <f t="shared" si="23"/>
        <v>0</v>
      </c>
      <c r="X88">
        <f t="shared" si="24"/>
        <v>1</v>
      </c>
      <c r="Y88">
        <f t="shared" si="25"/>
        <v>0</v>
      </c>
      <c r="Z88">
        <f t="shared" si="26"/>
        <v>0</v>
      </c>
      <c r="AA88">
        <f t="shared" si="27"/>
        <v>0</v>
      </c>
      <c r="AB88">
        <f t="shared" si="28"/>
        <v>0</v>
      </c>
      <c r="AC88">
        <f t="shared" si="29"/>
        <v>-1.5440680418760382</v>
      </c>
      <c r="AE88">
        <f t="shared" si="30"/>
        <v>2.1963184252514905E-2</v>
      </c>
    </row>
    <row r="89" spans="1:31">
      <c r="A89">
        <v>13</v>
      </c>
      <c r="B89" t="s">
        <v>20</v>
      </c>
      <c r="C89">
        <v>2022</v>
      </c>
      <c r="D89">
        <v>104</v>
      </c>
      <c r="E89">
        <v>104</v>
      </c>
      <c r="F89">
        <v>245000</v>
      </c>
      <c r="G89">
        <v>3</v>
      </c>
      <c r="H89">
        <v>1</v>
      </c>
      <c r="I89">
        <v>0</v>
      </c>
      <c r="J89">
        <v>2000</v>
      </c>
      <c r="K89">
        <v>240000</v>
      </c>
      <c r="L89">
        <f t="shared" si="31"/>
        <v>2.4E-2</v>
      </c>
      <c r="M89">
        <f t="shared" si="14"/>
        <v>91000</v>
      </c>
      <c r="N89">
        <f t="shared" si="15"/>
        <v>2.197802197802198E-2</v>
      </c>
      <c r="O89">
        <f t="shared" si="16"/>
        <v>1.4837725507073152E-5</v>
      </c>
      <c r="P89">
        <v>-7.7586097439812625E-3</v>
      </c>
      <c r="Q89">
        <f t="shared" si="17"/>
        <v>0.96874039835035097</v>
      </c>
      <c r="R89">
        <f t="shared" si="18"/>
        <v>33.905913749095461</v>
      </c>
      <c r="S89">
        <f t="shared" si="19"/>
        <v>2.8571428734204072E-2</v>
      </c>
      <c r="T89">
        <f t="shared" si="20"/>
        <v>1.0989010989010989E-5</v>
      </c>
      <c r="U89">
        <f t="shared" si="21"/>
        <v>3.1397174433191285E-7</v>
      </c>
      <c r="V89">
        <f t="shared" si="22"/>
        <v>0</v>
      </c>
      <c r="W89">
        <f t="shared" si="23"/>
        <v>0</v>
      </c>
      <c r="X89">
        <f t="shared" si="24"/>
        <v>0</v>
      </c>
      <c r="Y89">
        <f t="shared" si="25"/>
        <v>1</v>
      </c>
      <c r="Z89">
        <f t="shared" si="26"/>
        <v>0</v>
      </c>
      <c r="AA89">
        <f t="shared" si="27"/>
        <v>0</v>
      </c>
      <c r="AB89">
        <f t="shared" si="28"/>
        <v>0</v>
      </c>
      <c r="AC89">
        <f t="shared" si="29"/>
        <v>-1.5440680418760382</v>
      </c>
      <c r="AE89">
        <f t="shared" si="30"/>
        <v>2.1963184252514905E-2</v>
      </c>
    </row>
    <row r="90" spans="1:31">
      <c r="A90">
        <v>13</v>
      </c>
      <c r="B90" t="s">
        <v>20</v>
      </c>
      <c r="C90">
        <v>2022</v>
      </c>
      <c r="D90">
        <v>104</v>
      </c>
      <c r="E90">
        <v>105</v>
      </c>
      <c r="F90">
        <v>245000</v>
      </c>
      <c r="G90">
        <v>3</v>
      </c>
      <c r="H90">
        <v>1</v>
      </c>
      <c r="I90">
        <v>0</v>
      </c>
      <c r="J90">
        <v>2000</v>
      </c>
      <c r="K90">
        <v>240000</v>
      </c>
      <c r="L90">
        <f t="shared" si="31"/>
        <v>2.4E-2</v>
      </c>
      <c r="M90">
        <f t="shared" si="14"/>
        <v>91000</v>
      </c>
      <c r="N90">
        <f t="shared" si="15"/>
        <v>2.197802197802198E-2</v>
      </c>
      <c r="O90">
        <f t="shared" si="16"/>
        <v>1.4837725507073152E-5</v>
      </c>
      <c r="P90">
        <v>-7.7586097439812625E-3</v>
      </c>
      <c r="Q90">
        <f t="shared" si="17"/>
        <v>0.96874039835035097</v>
      </c>
      <c r="R90">
        <f t="shared" si="18"/>
        <v>33.905913749095461</v>
      </c>
      <c r="S90">
        <f t="shared" si="19"/>
        <v>2.8571428734204072E-2</v>
      </c>
      <c r="T90">
        <f t="shared" si="20"/>
        <v>1.0989010989010989E-5</v>
      </c>
      <c r="U90">
        <f t="shared" si="21"/>
        <v>3.1397174433191285E-7</v>
      </c>
      <c r="V90">
        <f t="shared" si="22"/>
        <v>0</v>
      </c>
      <c r="W90">
        <f t="shared" si="23"/>
        <v>0</v>
      </c>
      <c r="X90">
        <f t="shared" si="24"/>
        <v>0</v>
      </c>
      <c r="Y90">
        <f t="shared" si="25"/>
        <v>0</v>
      </c>
      <c r="Z90">
        <f t="shared" si="26"/>
        <v>1</v>
      </c>
      <c r="AA90">
        <f t="shared" si="27"/>
        <v>0</v>
      </c>
      <c r="AB90">
        <f t="shared" si="28"/>
        <v>0</v>
      </c>
      <c r="AC90">
        <f t="shared" si="29"/>
        <v>-1.5440680418760382</v>
      </c>
      <c r="AE90">
        <f t="shared" si="30"/>
        <v>2.1963184252514905E-2</v>
      </c>
    </row>
    <row r="91" spans="1:31">
      <c r="A91">
        <v>13</v>
      </c>
      <c r="B91" t="s">
        <v>20</v>
      </c>
      <c r="C91">
        <v>2022</v>
      </c>
      <c r="D91">
        <v>104</v>
      </c>
      <c r="E91">
        <v>106</v>
      </c>
      <c r="F91">
        <v>245000</v>
      </c>
      <c r="G91">
        <v>3</v>
      </c>
      <c r="H91">
        <v>1</v>
      </c>
      <c r="I91">
        <v>0</v>
      </c>
      <c r="J91">
        <v>2000</v>
      </c>
      <c r="K91">
        <v>240000</v>
      </c>
      <c r="L91">
        <f t="shared" si="31"/>
        <v>2.4E-2</v>
      </c>
      <c r="M91">
        <f t="shared" si="14"/>
        <v>91000</v>
      </c>
      <c r="N91">
        <f t="shared" si="15"/>
        <v>2.197802197802198E-2</v>
      </c>
      <c r="O91">
        <f t="shared" si="16"/>
        <v>1.4837725507073152E-5</v>
      </c>
      <c r="P91">
        <v>-7.7586097439812625E-3</v>
      </c>
      <c r="Q91">
        <f t="shared" si="17"/>
        <v>0.96874039835035097</v>
      </c>
      <c r="R91">
        <f t="shared" si="18"/>
        <v>33.905913749095461</v>
      </c>
      <c r="S91">
        <f t="shared" si="19"/>
        <v>2.8571428734204072E-2</v>
      </c>
      <c r="T91">
        <f t="shared" si="20"/>
        <v>1.0989010989010989E-5</v>
      </c>
      <c r="U91">
        <f t="shared" si="21"/>
        <v>3.1397174433191285E-7</v>
      </c>
      <c r="V91">
        <f t="shared" si="22"/>
        <v>0</v>
      </c>
      <c r="W91">
        <f t="shared" si="23"/>
        <v>0</v>
      </c>
      <c r="X91">
        <f t="shared" si="24"/>
        <v>0</v>
      </c>
      <c r="Y91">
        <f t="shared" si="25"/>
        <v>0</v>
      </c>
      <c r="Z91">
        <f t="shared" si="26"/>
        <v>0</v>
      </c>
      <c r="AA91">
        <f t="shared" si="27"/>
        <v>1</v>
      </c>
      <c r="AB91">
        <f t="shared" si="28"/>
        <v>0</v>
      </c>
      <c r="AC91">
        <f t="shared" si="29"/>
        <v>-1.5440680418760382</v>
      </c>
      <c r="AE91">
        <f t="shared" si="30"/>
        <v>2.1963184252514905E-2</v>
      </c>
    </row>
    <row r="92" spans="1:31">
      <c r="A92">
        <v>13</v>
      </c>
      <c r="B92" t="s">
        <v>20</v>
      </c>
      <c r="C92">
        <v>2022</v>
      </c>
      <c r="D92">
        <v>104</v>
      </c>
      <c r="E92">
        <v>107</v>
      </c>
      <c r="F92">
        <v>245000</v>
      </c>
      <c r="G92">
        <v>3</v>
      </c>
      <c r="H92">
        <v>1</v>
      </c>
      <c r="I92">
        <v>0</v>
      </c>
      <c r="J92">
        <v>2000</v>
      </c>
      <c r="K92">
        <v>240000</v>
      </c>
      <c r="L92">
        <f t="shared" si="31"/>
        <v>2.4E-2</v>
      </c>
      <c r="M92">
        <f t="shared" si="14"/>
        <v>91000</v>
      </c>
      <c r="N92">
        <f t="shared" si="15"/>
        <v>2.197802197802198E-2</v>
      </c>
      <c r="O92">
        <f t="shared" si="16"/>
        <v>1.4837725507073152E-5</v>
      </c>
      <c r="P92">
        <v>-7.7586097439812625E-3</v>
      </c>
      <c r="Q92">
        <f t="shared" si="17"/>
        <v>0.96874039835035097</v>
      </c>
      <c r="R92">
        <f t="shared" si="18"/>
        <v>33.905913749095461</v>
      </c>
      <c r="S92">
        <f t="shared" si="19"/>
        <v>2.8571428734204072E-2</v>
      </c>
      <c r="T92">
        <f t="shared" si="20"/>
        <v>1.0989010989010989E-5</v>
      </c>
      <c r="U92">
        <f t="shared" si="21"/>
        <v>3.1397174433191285E-7</v>
      </c>
      <c r="V92">
        <f t="shared" si="22"/>
        <v>0</v>
      </c>
      <c r="W92">
        <f t="shared" si="23"/>
        <v>0</v>
      </c>
      <c r="X92">
        <f t="shared" si="24"/>
        <v>0</v>
      </c>
      <c r="Y92">
        <f t="shared" si="25"/>
        <v>0</v>
      </c>
      <c r="Z92">
        <f t="shared" si="26"/>
        <v>0</v>
      </c>
      <c r="AA92">
        <f t="shared" si="27"/>
        <v>0</v>
      </c>
      <c r="AB92">
        <f t="shared" si="28"/>
        <v>1</v>
      </c>
      <c r="AC92">
        <f t="shared" si="29"/>
        <v>-1.5440680418760382</v>
      </c>
      <c r="AE92">
        <f t="shared" si="30"/>
        <v>2.1963184252514905E-2</v>
      </c>
    </row>
    <row r="93" spans="1:31">
      <c r="A93">
        <v>14</v>
      </c>
      <c r="B93" t="s">
        <v>21</v>
      </c>
      <c r="C93">
        <v>2023</v>
      </c>
      <c r="D93">
        <v>105</v>
      </c>
      <c r="E93">
        <v>101</v>
      </c>
      <c r="F93">
        <v>420000</v>
      </c>
      <c r="G93">
        <v>4</v>
      </c>
      <c r="H93">
        <v>2</v>
      </c>
      <c r="I93">
        <v>1</v>
      </c>
      <c r="J93">
        <v>3100</v>
      </c>
      <c r="K93">
        <v>415000</v>
      </c>
      <c r="L93">
        <f t="shared" si="31"/>
        <v>4.1500000000000002E-2</v>
      </c>
      <c r="M93">
        <f t="shared" si="14"/>
        <v>60200</v>
      </c>
      <c r="N93">
        <f t="shared" si="15"/>
        <v>5.1495016611295678E-2</v>
      </c>
      <c r="O93">
        <f t="shared" si="16"/>
        <v>1.4837725325103195E-5</v>
      </c>
      <c r="P93">
        <v>7.3343065541443897E-3</v>
      </c>
      <c r="Q93">
        <f t="shared" si="17"/>
        <v>0.96641136334178535</v>
      </c>
      <c r="R93">
        <f t="shared" si="18"/>
        <v>20.294637780574359</v>
      </c>
      <c r="S93">
        <f t="shared" si="19"/>
        <v>4.7619049612544248E-2</v>
      </c>
      <c r="T93">
        <f t="shared" si="20"/>
        <v>1.6611295681063124E-5</v>
      </c>
      <c r="U93">
        <f t="shared" si="21"/>
        <v>7.9101411316518686E-7</v>
      </c>
      <c r="V93">
        <f t="shared" si="22"/>
        <v>1</v>
      </c>
      <c r="W93">
        <f t="shared" si="23"/>
        <v>0</v>
      </c>
      <c r="X93">
        <f t="shared" si="24"/>
        <v>0</v>
      </c>
      <c r="Y93">
        <f t="shared" si="25"/>
        <v>0</v>
      </c>
      <c r="Z93">
        <f t="shared" si="26"/>
        <v>0</v>
      </c>
      <c r="AA93">
        <f t="shared" si="27"/>
        <v>0</v>
      </c>
      <c r="AB93">
        <f t="shared" si="28"/>
        <v>0</v>
      </c>
      <c r="AC93">
        <f t="shared" si="29"/>
        <v>-1.3222192765528633</v>
      </c>
      <c r="AE93">
        <f t="shared" si="30"/>
        <v>5.1480178885970576E-2</v>
      </c>
    </row>
    <row r="94" spans="1:31">
      <c r="A94">
        <v>14</v>
      </c>
      <c r="B94" t="s">
        <v>21</v>
      </c>
      <c r="C94">
        <v>2023</v>
      </c>
      <c r="D94">
        <v>105</v>
      </c>
      <c r="E94">
        <v>102</v>
      </c>
      <c r="F94">
        <v>420000</v>
      </c>
      <c r="G94">
        <v>4</v>
      </c>
      <c r="H94">
        <v>2</v>
      </c>
      <c r="I94">
        <v>1</v>
      </c>
      <c r="J94">
        <v>3100</v>
      </c>
      <c r="K94">
        <v>415000</v>
      </c>
      <c r="L94">
        <f t="shared" si="31"/>
        <v>4.1500000000000002E-2</v>
      </c>
      <c r="M94">
        <f t="shared" si="14"/>
        <v>60200</v>
      </c>
      <c r="N94">
        <f t="shared" si="15"/>
        <v>5.1495016611295678E-2</v>
      </c>
      <c r="O94">
        <f t="shared" si="16"/>
        <v>1.4837725325103195E-5</v>
      </c>
      <c r="P94">
        <v>7.3343065541443897E-3</v>
      </c>
      <c r="Q94">
        <f t="shared" si="17"/>
        <v>0.96641136334178535</v>
      </c>
      <c r="R94">
        <f t="shared" si="18"/>
        <v>20.294637780574359</v>
      </c>
      <c r="S94">
        <f t="shared" si="19"/>
        <v>4.7619049612544248E-2</v>
      </c>
      <c r="T94">
        <f t="shared" si="20"/>
        <v>1.6611295681063124E-5</v>
      </c>
      <c r="U94">
        <f t="shared" si="21"/>
        <v>7.9101411316518686E-7</v>
      </c>
      <c r="V94">
        <f t="shared" si="22"/>
        <v>0</v>
      </c>
      <c r="W94">
        <f t="shared" si="23"/>
        <v>1</v>
      </c>
      <c r="X94">
        <f t="shared" si="24"/>
        <v>0</v>
      </c>
      <c r="Y94">
        <f t="shared" si="25"/>
        <v>0</v>
      </c>
      <c r="Z94">
        <f t="shared" si="26"/>
        <v>0</v>
      </c>
      <c r="AA94">
        <f t="shared" si="27"/>
        <v>0</v>
      </c>
      <c r="AB94">
        <f t="shared" si="28"/>
        <v>0</v>
      </c>
      <c r="AC94">
        <f t="shared" si="29"/>
        <v>-1.3222192765528633</v>
      </c>
      <c r="AE94">
        <f t="shared" si="30"/>
        <v>5.1480178885970576E-2</v>
      </c>
    </row>
    <row r="95" spans="1:31">
      <c r="A95">
        <v>14</v>
      </c>
      <c r="B95" t="s">
        <v>21</v>
      </c>
      <c r="C95">
        <v>2023</v>
      </c>
      <c r="D95">
        <v>105</v>
      </c>
      <c r="E95">
        <v>103</v>
      </c>
      <c r="F95">
        <v>420000</v>
      </c>
      <c r="G95">
        <v>4</v>
      </c>
      <c r="H95">
        <v>2</v>
      </c>
      <c r="I95">
        <v>1</v>
      </c>
      <c r="J95">
        <v>3100</v>
      </c>
      <c r="K95">
        <v>415000</v>
      </c>
      <c r="L95">
        <f t="shared" si="31"/>
        <v>4.1500000000000002E-2</v>
      </c>
      <c r="M95">
        <f t="shared" si="14"/>
        <v>60200</v>
      </c>
      <c r="N95">
        <f t="shared" si="15"/>
        <v>5.1495016611295678E-2</v>
      </c>
      <c r="O95">
        <f t="shared" si="16"/>
        <v>1.4837725325103195E-5</v>
      </c>
      <c r="P95">
        <v>7.3342511697852891E-3</v>
      </c>
      <c r="Q95">
        <f t="shared" si="17"/>
        <v>0.96641130981771284</v>
      </c>
      <c r="R95">
        <f t="shared" si="18"/>
        <v>20.294637780574359</v>
      </c>
      <c r="S95">
        <f t="shared" si="19"/>
        <v>4.7619046975193778E-2</v>
      </c>
      <c r="T95">
        <f t="shared" si="20"/>
        <v>1.6611295681063124E-5</v>
      </c>
      <c r="U95">
        <f t="shared" si="21"/>
        <v>7.9101406935537842E-7</v>
      </c>
      <c r="V95">
        <f t="shared" si="22"/>
        <v>0</v>
      </c>
      <c r="W95">
        <f t="shared" si="23"/>
        <v>0</v>
      </c>
      <c r="X95">
        <f t="shared" si="24"/>
        <v>1</v>
      </c>
      <c r="Y95">
        <f t="shared" si="25"/>
        <v>0</v>
      </c>
      <c r="Z95">
        <f t="shared" si="26"/>
        <v>0</v>
      </c>
      <c r="AA95">
        <f t="shared" si="27"/>
        <v>0</v>
      </c>
      <c r="AB95">
        <f t="shared" si="28"/>
        <v>0</v>
      </c>
      <c r="AC95">
        <f t="shared" si="29"/>
        <v>-1.3222193006059848</v>
      </c>
      <c r="AE95">
        <f t="shared" si="30"/>
        <v>5.1480178885970576E-2</v>
      </c>
    </row>
    <row r="96" spans="1:31">
      <c r="A96">
        <v>14</v>
      </c>
      <c r="B96" t="s">
        <v>21</v>
      </c>
      <c r="C96">
        <v>2023</v>
      </c>
      <c r="D96">
        <v>105</v>
      </c>
      <c r="E96">
        <v>104</v>
      </c>
      <c r="F96">
        <v>420000</v>
      </c>
      <c r="G96">
        <v>4</v>
      </c>
      <c r="H96">
        <v>2</v>
      </c>
      <c r="I96">
        <v>1</v>
      </c>
      <c r="J96">
        <v>3100</v>
      </c>
      <c r="K96">
        <v>415000</v>
      </c>
      <c r="L96">
        <f t="shared" si="31"/>
        <v>4.1500000000000002E-2</v>
      </c>
      <c r="M96">
        <f t="shared" si="14"/>
        <v>60200</v>
      </c>
      <c r="N96">
        <f t="shared" si="15"/>
        <v>5.1495016611295678E-2</v>
      </c>
      <c r="O96">
        <f t="shared" si="16"/>
        <v>1.4837725325103195E-5</v>
      </c>
      <c r="P96">
        <v>7.3342437119140857E-3</v>
      </c>
      <c r="Q96">
        <f t="shared" si="17"/>
        <v>0.9664113026103418</v>
      </c>
      <c r="R96">
        <f t="shared" si="18"/>
        <v>20.294637780574359</v>
      </c>
      <c r="S96">
        <f t="shared" si="19"/>
        <v>4.7619046620057066E-2</v>
      </c>
      <c r="T96">
        <f t="shared" si="20"/>
        <v>1.6611295681063124E-5</v>
      </c>
      <c r="U96">
        <f t="shared" si="21"/>
        <v>7.910140634560975E-7</v>
      </c>
      <c r="V96">
        <f t="shared" si="22"/>
        <v>0</v>
      </c>
      <c r="W96">
        <f t="shared" si="23"/>
        <v>0</v>
      </c>
      <c r="X96">
        <f t="shared" si="24"/>
        <v>0</v>
      </c>
      <c r="Y96">
        <f t="shared" si="25"/>
        <v>1</v>
      </c>
      <c r="Z96">
        <f t="shared" si="26"/>
        <v>0</v>
      </c>
      <c r="AA96">
        <f t="shared" si="27"/>
        <v>0</v>
      </c>
      <c r="AB96">
        <f t="shared" si="28"/>
        <v>0</v>
      </c>
      <c r="AC96">
        <f t="shared" si="29"/>
        <v>-1.3222193038448971</v>
      </c>
      <c r="AE96">
        <f t="shared" si="30"/>
        <v>5.1480178885970576E-2</v>
      </c>
    </row>
    <row r="97" spans="1:31">
      <c r="A97">
        <v>14</v>
      </c>
      <c r="B97" t="s">
        <v>21</v>
      </c>
      <c r="C97">
        <v>2023</v>
      </c>
      <c r="D97">
        <v>105</v>
      </c>
      <c r="E97">
        <v>105</v>
      </c>
      <c r="F97">
        <v>420000</v>
      </c>
      <c r="G97">
        <v>4</v>
      </c>
      <c r="H97">
        <v>2</v>
      </c>
      <c r="I97">
        <v>1</v>
      </c>
      <c r="J97">
        <v>3100</v>
      </c>
      <c r="K97">
        <v>415000</v>
      </c>
      <c r="L97">
        <f t="shared" si="31"/>
        <v>4.1500000000000002E-2</v>
      </c>
      <c r="M97">
        <f t="shared" si="14"/>
        <v>60200</v>
      </c>
      <c r="N97">
        <f t="shared" si="15"/>
        <v>5.1495016611295678E-2</v>
      </c>
      <c r="O97">
        <f t="shared" si="16"/>
        <v>1.4837725325103195E-5</v>
      </c>
      <c r="P97">
        <v>7.3342437119140857E-3</v>
      </c>
      <c r="Q97">
        <f t="shared" si="17"/>
        <v>0.9664113026103418</v>
      </c>
      <c r="R97">
        <f t="shared" si="18"/>
        <v>20.294637780574359</v>
      </c>
      <c r="S97">
        <f t="shared" si="19"/>
        <v>4.7619046620057066E-2</v>
      </c>
      <c r="T97">
        <f t="shared" si="20"/>
        <v>1.6611295681063124E-5</v>
      </c>
      <c r="U97">
        <f t="shared" si="21"/>
        <v>7.910140634560975E-7</v>
      </c>
      <c r="V97">
        <f t="shared" si="22"/>
        <v>0</v>
      </c>
      <c r="W97">
        <f t="shared" si="23"/>
        <v>0</v>
      </c>
      <c r="X97">
        <f t="shared" si="24"/>
        <v>0</v>
      </c>
      <c r="Y97">
        <f t="shared" si="25"/>
        <v>0</v>
      </c>
      <c r="Z97">
        <f t="shared" si="26"/>
        <v>1</v>
      </c>
      <c r="AA97">
        <f t="shared" si="27"/>
        <v>0</v>
      </c>
      <c r="AB97">
        <f t="shared" si="28"/>
        <v>0</v>
      </c>
      <c r="AC97">
        <f t="shared" si="29"/>
        <v>-1.3222193038448971</v>
      </c>
      <c r="AE97">
        <f t="shared" si="30"/>
        <v>5.1480178885970576E-2</v>
      </c>
    </row>
    <row r="98" spans="1:31">
      <c r="A98">
        <v>14</v>
      </c>
      <c r="B98" t="s">
        <v>21</v>
      </c>
      <c r="C98">
        <v>2023</v>
      </c>
      <c r="D98">
        <v>105</v>
      </c>
      <c r="E98">
        <v>106</v>
      </c>
      <c r="F98">
        <v>420000</v>
      </c>
      <c r="G98">
        <v>4</v>
      </c>
      <c r="H98">
        <v>2</v>
      </c>
      <c r="I98">
        <v>1</v>
      </c>
      <c r="J98">
        <v>3100</v>
      </c>
      <c r="K98">
        <v>415000</v>
      </c>
      <c r="L98">
        <f t="shared" si="31"/>
        <v>4.1500000000000002E-2</v>
      </c>
      <c r="M98">
        <f t="shared" si="14"/>
        <v>60200</v>
      </c>
      <c r="N98">
        <f t="shared" si="15"/>
        <v>5.1495016611295678E-2</v>
      </c>
      <c r="O98">
        <f t="shared" si="16"/>
        <v>1.4837725325103195E-5</v>
      </c>
      <c r="P98">
        <v>7.3342437119140857E-3</v>
      </c>
      <c r="Q98">
        <f t="shared" si="17"/>
        <v>0.9664113026103418</v>
      </c>
      <c r="R98">
        <f t="shared" si="18"/>
        <v>20.294637780574359</v>
      </c>
      <c r="S98">
        <f t="shared" si="19"/>
        <v>4.7619046620057066E-2</v>
      </c>
      <c r="T98">
        <f t="shared" si="20"/>
        <v>1.6611295681063124E-5</v>
      </c>
      <c r="U98">
        <f t="shared" si="21"/>
        <v>7.910140634560975E-7</v>
      </c>
      <c r="V98">
        <f t="shared" si="22"/>
        <v>0</v>
      </c>
      <c r="W98">
        <f t="shared" si="23"/>
        <v>0</v>
      </c>
      <c r="X98">
        <f t="shared" si="24"/>
        <v>0</v>
      </c>
      <c r="Y98">
        <f t="shared" si="25"/>
        <v>0</v>
      </c>
      <c r="Z98">
        <f t="shared" si="26"/>
        <v>0</v>
      </c>
      <c r="AA98">
        <f t="shared" si="27"/>
        <v>1</v>
      </c>
      <c r="AB98">
        <f t="shared" si="28"/>
        <v>0</v>
      </c>
      <c r="AC98">
        <f t="shared" si="29"/>
        <v>-1.3222193038448971</v>
      </c>
      <c r="AE98">
        <f t="shared" si="30"/>
        <v>5.1480178885970576E-2</v>
      </c>
    </row>
    <row r="99" spans="1:31">
      <c r="A99">
        <v>14</v>
      </c>
      <c r="B99" t="s">
        <v>21</v>
      </c>
      <c r="C99">
        <v>2023</v>
      </c>
      <c r="D99">
        <v>105</v>
      </c>
      <c r="E99">
        <v>107</v>
      </c>
      <c r="F99">
        <v>420000</v>
      </c>
      <c r="G99">
        <v>4</v>
      </c>
      <c r="H99">
        <v>2</v>
      </c>
      <c r="I99">
        <v>1</v>
      </c>
      <c r="J99">
        <v>3100</v>
      </c>
      <c r="K99">
        <v>415000</v>
      </c>
      <c r="L99">
        <f t="shared" si="31"/>
        <v>4.1500000000000002E-2</v>
      </c>
      <c r="M99">
        <f t="shared" si="14"/>
        <v>60200</v>
      </c>
      <c r="N99">
        <f t="shared" si="15"/>
        <v>5.1495016611295678E-2</v>
      </c>
      <c r="O99">
        <f t="shared" si="16"/>
        <v>1.4837725325103195E-5</v>
      </c>
      <c r="P99">
        <v>7.3342437119140857E-3</v>
      </c>
      <c r="Q99">
        <f t="shared" si="17"/>
        <v>0.9664113026103418</v>
      </c>
      <c r="R99">
        <f t="shared" si="18"/>
        <v>20.294637780574359</v>
      </c>
      <c r="S99">
        <f t="shared" si="19"/>
        <v>4.7619046620057066E-2</v>
      </c>
      <c r="T99">
        <f t="shared" si="20"/>
        <v>1.6611295681063124E-5</v>
      </c>
      <c r="U99">
        <f t="shared" si="21"/>
        <v>7.910140634560975E-7</v>
      </c>
      <c r="V99">
        <f t="shared" si="22"/>
        <v>0</v>
      </c>
      <c r="W99">
        <f t="shared" si="23"/>
        <v>0</v>
      </c>
      <c r="X99">
        <f t="shared" si="24"/>
        <v>0</v>
      </c>
      <c r="Y99">
        <f t="shared" si="25"/>
        <v>0</v>
      </c>
      <c r="Z99">
        <f t="shared" si="26"/>
        <v>0</v>
      </c>
      <c r="AA99">
        <f t="shared" si="27"/>
        <v>0</v>
      </c>
      <c r="AB99">
        <f t="shared" si="28"/>
        <v>1</v>
      </c>
      <c r="AC99">
        <f t="shared" si="29"/>
        <v>-1.3222193038448971</v>
      </c>
      <c r="AE99">
        <f t="shared" si="30"/>
        <v>5.1480178885970576E-2</v>
      </c>
    </row>
    <row r="100" spans="1:31">
      <c r="A100">
        <v>15</v>
      </c>
      <c r="B100" t="s">
        <v>22</v>
      </c>
      <c r="C100">
        <v>2020</v>
      </c>
      <c r="D100">
        <v>106</v>
      </c>
      <c r="E100">
        <v>101</v>
      </c>
      <c r="F100">
        <v>390000</v>
      </c>
      <c r="G100">
        <v>5</v>
      </c>
      <c r="H100">
        <v>3</v>
      </c>
      <c r="I100">
        <v>0</v>
      </c>
      <c r="J100">
        <v>2700</v>
      </c>
      <c r="K100">
        <v>385000</v>
      </c>
      <c r="L100">
        <f t="shared" si="31"/>
        <v>3.85E-2</v>
      </c>
      <c r="M100">
        <f t="shared" si="14"/>
        <v>73500</v>
      </c>
      <c r="N100">
        <f t="shared" si="15"/>
        <v>3.6734693877551024E-2</v>
      </c>
      <c r="O100">
        <f t="shared" si="16"/>
        <v>1.4837725268806082E-5</v>
      </c>
      <c r="P100">
        <v>7.5722128986126548E-3</v>
      </c>
      <c r="Q100">
        <f t="shared" si="17"/>
        <v>0.96954558424511628</v>
      </c>
      <c r="R100">
        <f t="shared" si="18"/>
        <v>27.147274149987815</v>
      </c>
      <c r="S100">
        <f t="shared" si="19"/>
        <v>3.571428862022788E-2</v>
      </c>
      <c r="T100">
        <f t="shared" si="20"/>
        <v>1.3605442176870749E-5</v>
      </c>
      <c r="U100">
        <f t="shared" si="21"/>
        <v>4.859086887105834E-7</v>
      </c>
      <c r="V100">
        <f t="shared" si="22"/>
        <v>1</v>
      </c>
      <c r="W100">
        <f t="shared" si="23"/>
        <v>0</v>
      </c>
      <c r="X100">
        <f t="shared" si="24"/>
        <v>0</v>
      </c>
      <c r="Y100">
        <f t="shared" si="25"/>
        <v>0</v>
      </c>
      <c r="Z100">
        <f t="shared" si="26"/>
        <v>0</v>
      </c>
      <c r="AA100">
        <f t="shared" si="27"/>
        <v>0</v>
      </c>
      <c r="AB100">
        <f t="shared" si="28"/>
        <v>0</v>
      </c>
      <c r="AC100">
        <f t="shared" si="29"/>
        <v>-1.4471579960052505</v>
      </c>
      <c r="AE100">
        <f t="shared" si="30"/>
        <v>3.6719856152282217E-2</v>
      </c>
    </row>
    <row r="101" spans="1:31">
      <c r="A101">
        <v>15</v>
      </c>
      <c r="B101" t="s">
        <v>22</v>
      </c>
      <c r="C101">
        <v>2020</v>
      </c>
      <c r="D101">
        <v>106</v>
      </c>
      <c r="E101">
        <v>102</v>
      </c>
      <c r="F101">
        <v>390000</v>
      </c>
      <c r="G101">
        <v>5</v>
      </c>
      <c r="H101">
        <v>3</v>
      </c>
      <c r="I101">
        <v>0</v>
      </c>
      <c r="J101">
        <v>2700</v>
      </c>
      <c r="K101">
        <v>385000</v>
      </c>
      <c r="L101">
        <f t="shared" si="31"/>
        <v>3.85E-2</v>
      </c>
      <c r="M101">
        <f t="shared" si="14"/>
        <v>73500</v>
      </c>
      <c r="N101">
        <f t="shared" si="15"/>
        <v>3.6734693877551024E-2</v>
      </c>
      <c r="O101">
        <f t="shared" si="16"/>
        <v>1.4837725268806082E-5</v>
      </c>
      <c r="P101">
        <v>7.5722128986126548E-3</v>
      </c>
      <c r="Q101">
        <f t="shared" si="17"/>
        <v>0.96954558424511628</v>
      </c>
      <c r="R101">
        <f t="shared" si="18"/>
        <v>27.147274149987815</v>
      </c>
      <c r="S101">
        <f t="shared" si="19"/>
        <v>3.571428862022788E-2</v>
      </c>
      <c r="T101">
        <f t="shared" si="20"/>
        <v>1.3605442176870749E-5</v>
      </c>
      <c r="U101">
        <f t="shared" si="21"/>
        <v>4.859086887105834E-7</v>
      </c>
      <c r="V101">
        <f t="shared" si="22"/>
        <v>0</v>
      </c>
      <c r="W101">
        <f t="shared" si="23"/>
        <v>1</v>
      </c>
      <c r="X101">
        <f t="shared" si="24"/>
        <v>0</v>
      </c>
      <c r="Y101">
        <f t="shared" si="25"/>
        <v>0</v>
      </c>
      <c r="Z101">
        <f t="shared" si="26"/>
        <v>0</v>
      </c>
      <c r="AA101">
        <f t="shared" si="27"/>
        <v>0</v>
      </c>
      <c r="AB101">
        <f t="shared" si="28"/>
        <v>0</v>
      </c>
      <c r="AC101">
        <f t="shared" si="29"/>
        <v>-1.4471579960052505</v>
      </c>
      <c r="AE101">
        <f t="shared" si="30"/>
        <v>3.6719856152282217E-2</v>
      </c>
    </row>
    <row r="102" spans="1:31">
      <c r="A102">
        <v>15</v>
      </c>
      <c r="B102" t="s">
        <v>22</v>
      </c>
      <c r="C102">
        <v>2020</v>
      </c>
      <c r="D102">
        <v>106</v>
      </c>
      <c r="E102">
        <v>103</v>
      </c>
      <c r="F102">
        <v>390000</v>
      </c>
      <c r="G102">
        <v>5</v>
      </c>
      <c r="H102">
        <v>3</v>
      </c>
      <c r="I102">
        <v>0</v>
      </c>
      <c r="J102">
        <v>2700</v>
      </c>
      <c r="K102">
        <v>385000</v>
      </c>
      <c r="L102">
        <f t="shared" si="31"/>
        <v>3.85E-2</v>
      </c>
      <c r="M102">
        <f t="shared" si="14"/>
        <v>73500</v>
      </c>
      <c r="N102">
        <f t="shared" si="15"/>
        <v>3.6734693877551024E-2</v>
      </c>
      <c r="O102">
        <f t="shared" si="16"/>
        <v>1.4837725268806082E-5</v>
      </c>
      <c r="P102">
        <v>7.5722128986126548E-3</v>
      </c>
      <c r="Q102">
        <f t="shared" si="17"/>
        <v>0.96954558424511628</v>
      </c>
      <c r="R102">
        <f t="shared" si="18"/>
        <v>27.147274149987815</v>
      </c>
      <c r="S102">
        <f t="shared" si="19"/>
        <v>3.571428862022788E-2</v>
      </c>
      <c r="T102">
        <f t="shared" si="20"/>
        <v>1.3605442176870749E-5</v>
      </c>
      <c r="U102">
        <f t="shared" si="21"/>
        <v>4.859086887105834E-7</v>
      </c>
      <c r="V102">
        <f t="shared" si="22"/>
        <v>0</v>
      </c>
      <c r="W102">
        <f t="shared" si="23"/>
        <v>0</v>
      </c>
      <c r="X102">
        <f t="shared" si="24"/>
        <v>1</v>
      </c>
      <c r="Y102">
        <f t="shared" si="25"/>
        <v>0</v>
      </c>
      <c r="Z102">
        <f t="shared" si="26"/>
        <v>0</v>
      </c>
      <c r="AA102">
        <f t="shared" si="27"/>
        <v>0</v>
      </c>
      <c r="AB102">
        <f t="shared" si="28"/>
        <v>0</v>
      </c>
      <c r="AC102">
        <f t="shared" si="29"/>
        <v>-1.4471579960052505</v>
      </c>
      <c r="AE102">
        <f t="shared" si="30"/>
        <v>3.6719856152282217E-2</v>
      </c>
    </row>
    <row r="103" spans="1:31">
      <c r="A103">
        <v>15</v>
      </c>
      <c r="B103" t="s">
        <v>22</v>
      </c>
      <c r="C103">
        <v>2020</v>
      </c>
      <c r="D103">
        <v>106</v>
      </c>
      <c r="E103">
        <v>104</v>
      </c>
      <c r="F103">
        <v>390000</v>
      </c>
      <c r="G103">
        <v>5</v>
      </c>
      <c r="H103">
        <v>3</v>
      </c>
      <c r="I103">
        <v>0</v>
      </c>
      <c r="J103">
        <v>2700</v>
      </c>
      <c r="K103">
        <v>385000</v>
      </c>
      <c r="L103">
        <f t="shared" si="31"/>
        <v>3.85E-2</v>
      </c>
      <c r="M103">
        <f t="shared" si="14"/>
        <v>73500</v>
      </c>
      <c r="N103">
        <f t="shared" si="15"/>
        <v>3.6734693877551024E-2</v>
      </c>
      <c r="O103">
        <f t="shared" si="16"/>
        <v>1.4837725268806082E-5</v>
      </c>
      <c r="P103">
        <v>7.5722128986126548E-3</v>
      </c>
      <c r="Q103">
        <f t="shared" si="17"/>
        <v>0.96954558424511628</v>
      </c>
      <c r="R103">
        <f t="shared" si="18"/>
        <v>27.147274149987815</v>
      </c>
      <c r="S103">
        <f t="shared" si="19"/>
        <v>3.571428862022788E-2</v>
      </c>
      <c r="T103">
        <f t="shared" si="20"/>
        <v>1.3605442176870749E-5</v>
      </c>
      <c r="U103">
        <f t="shared" si="21"/>
        <v>4.859086887105834E-7</v>
      </c>
      <c r="V103">
        <f t="shared" si="22"/>
        <v>0</v>
      </c>
      <c r="W103">
        <f t="shared" si="23"/>
        <v>0</v>
      </c>
      <c r="X103">
        <f t="shared" si="24"/>
        <v>0</v>
      </c>
      <c r="Y103">
        <f t="shared" si="25"/>
        <v>1</v>
      </c>
      <c r="Z103">
        <f t="shared" si="26"/>
        <v>0</v>
      </c>
      <c r="AA103">
        <f t="shared" si="27"/>
        <v>0</v>
      </c>
      <c r="AB103">
        <f t="shared" si="28"/>
        <v>0</v>
      </c>
      <c r="AC103">
        <f t="shared" si="29"/>
        <v>-1.4471579960052505</v>
      </c>
      <c r="AE103">
        <f t="shared" si="30"/>
        <v>3.6719856152282217E-2</v>
      </c>
    </row>
    <row r="104" spans="1:31">
      <c r="A104">
        <v>15</v>
      </c>
      <c r="B104" t="s">
        <v>22</v>
      </c>
      <c r="C104">
        <v>2020</v>
      </c>
      <c r="D104">
        <v>106</v>
      </c>
      <c r="E104">
        <v>105</v>
      </c>
      <c r="F104">
        <v>390000</v>
      </c>
      <c r="G104">
        <v>5</v>
      </c>
      <c r="H104">
        <v>3</v>
      </c>
      <c r="I104">
        <v>0</v>
      </c>
      <c r="J104">
        <v>2700</v>
      </c>
      <c r="K104">
        <v>385000</v>
      </c>
      <c r="L104">
        <f t="shared" si="31"/>
        <v>3.85E-2</v>
      </c>
      <c r="M104">
        <f t="shared" si="14"/>
        <v>73500</v>
      </c>
      <c r="N104">
        <f t="shared" si="15"/>
        <v>3.6734693877551024E-2</v>
      </c>
      <c r="O104">
        <f t="shared" si="16"/>
        <v>1.4837725268806082E-5</v>
      </c>
      <c r="P104">
        <v>7.5722128986126548E-3</v>
      </c>
      <c r="Q104">
        <f t="shared" si="17"/>
        <v>0.96954558424511628</v>
      </c>
      <c r="R104">
        <f t="shared" si="18"/>
        <v>27.147274149987815</v>
      </c>
      <c r="S104">
        <f t="shared" si="19"/>
        <v>3.571428862022788E-2</v>
      </c>
      <c r="T104">
        <f t="shared" si="20"/>
        <v>1.3605442176870749E-5</v>
      </c>
      <c r="U104">
        <f t="shared" si="21"/>
        <v>4.859086887105834E-7</v>
      </c>
      <c r="V104">
        <f t="shared" si="22"/>
        <v>0</v>
      </c>
      <c r="W104">
        <f t="shared" si="23"/>
        <v>0</v>
      </c>
      <c r="X104">
        <f t="shared" si="24"/>
        <v>0</v>
      </c>
      <c r="Y104">
        <f t="shared" si="25"/>
        <v>0</v>
      </c>
      <c r="Z104">
        <f t="shared" si="26"/>
        <v>1</v>
      </c>
      <c r="AA104">
        <f t="shared" si="27"/>
        <v>0</v>
      </c>
      <c r="AB104">
        <f t="shared" si="28"/>
        <v>0</v>
      </c>
      <c r="AC104">
        <f t="shared" si="29"/>
        <v>-1.4471579960052505</v>
      </c>
      <c r="AE104">
        <f t="shared" si="30"/>
        <v>3.6719856152282217E-2</v>
      </c>
    </row>
    <row r="105" spans="1:31">
      <c r="A105">
        <v>15</v>
      </c>
      <c r="B105" t="s">
        <v>22</v>
      </c>
      <c r="C105">
        <v>2020</v>
      </c>
      <c r="D105">
        <v>106</v>
      </c>
      <c r="E105">
        <v>106</v>
      </c>
      <c r="F105">
        <v>390000</v>
      </c>
      <c r="G105">
        <v>5</v>
      </c>
      <c r="H105">
        <v>3</v>
      </c>
      <c r="I105">
        <v>0</v>
      </c>
      <c r="J105">
        <v>2700</v>
      </c>
      <c r="K105">
        <v>385000</v>
      </c>
      <c r="L105">
        <f t="shared" si="31"/>
        <v>3.85E-2</v>
      </c>
      <c r="M105">
        <f t="shared" si="14"/>
        <v>73500</v>
      </c>
      <c r="N105">
        <f t="shared" si="15"/>
        <v>3.6734693877551024E-2</v>
      </c>
      <c r="O105">
        <f t="shared" si="16"/>
        <v>1.4837725268806082E-5</v>
      </c>
      <c r="P105">
        <v>7.5722128986126548E-3</v>
      </c>
      <c r="Q105">
        <f t="shared" si="17"/>
        <v>0.96954558424511628</v>
      </c>
      <c r="R105">
        <f t="shared" si="18"/>
        <v>27.147274149987815</v>
      </c>
      <c r="S105">
        <f t="shared" si="19"/>
        <v>3.571428862022788E-2</v>
      </c>
      <c r="T105">
        <f t="shared" si="20"/>
        <v>1.3605442176870749E-5</v>
      </c>
      <c r="U105">
        <f t="shared" si="21"/>
        <v>4.859086887105834E-7</v>
      </c>
      <c r="V105">
        <f t="shared" si="22"/>
        <v>0</v>
      </c>
      <c r="W105">
        <f t="shared" si="23"/>
        <v>0</v>
      </c>
      <c r="X105">
        <f t="shared" si="24"/>
        <v>0</v>
      </c>
      <c r="Y105">
        <f t="shared" si="25"/>
        <v>0</v>
      </c>
      <c r="Z105">
        <f t="shared" si="26"/>
        <v>0</v>
      </c>
      <c r="AA105">
        <f t="shared" si="27"/>
        <v>1</v>
      </c>
      <c r="AB105">
        <f t="shared" si="28"/>
        <v>0</v>
      </c>
      <c r="AC105">
        <f t="shared" si="29"/>
        <v>-1.4471579960052505</v>
      </c>
      <c r="AE105">
        <f t="shared" si="30"/>
        <v>3.6719856152282217E-2</v>
      </c>
    </row>
    <row r="106" spans="1:31">
      <c r="A106">
        <v>15</v>
      </c>
      <c r="B106" t="s">
        <v>22</v>
      </c>
      <c r="C106">
        <v>2020</v>
      </c>
      <c r="D106">
        <v>106</v>
      </c>
      <c r="E106">
        <v>107</v>
      </c>
      <c r="F106">
        <v>390000</v>
      </c>
      <c r="G106">
        <v>5</v>
      </c>
      <c r="H106">
        <v>3</v>
      </c>
      <c r="I106">
        <v>0</v>
      </c>
      <c r="J106">
        <v>2700</v>
      </c>
      <c r="K106">
        <v>385000</v>
      </c>
      <c r="L106">
        <f t="shared" si="31"/>
        <v>3.85E-2</v>
      </c>
      <c r="M106">
        <f t="shared" si="14"/>
        <v>73500</v>
      </c>
      <c r="N106">
        <f t="shared" si="15"/>
        <v>3.6734693877551024E-2</v>
      </c>
      <c r="O106">
        <f t="shared" si="16"/>
        <v>1.4837725268806082E-5</v>
      </c>
      <c r="P106">
        <v>7.5722128986126548E-3</v>
      </c>
      <c r="Q106">
        <f t="shared" si="17"/>
        <v>0.96954558424511628</v>
      </c>
      <c r="R106">
        <f t="shared" si="18"/>
        <v>27.147274149987815</v>
      </c>
      <c r="S106">
        <f t="shared" si="19"/>
        <v>3.571428862022788E-2</v>
      </c>
      <c r="T106">
        <f t="shared" si="20"/>
        <v>1.3605442176870749E-5</v>
      </c>
      <c r="U106">
        <f t="shared" si="21"/>
        <v>4.859086887105834E-7</v>
      </c>
      <c r="V106">
        <f t="shared" si="22"/>
        <v>0</v>
      </c>
      <c r="W106">
        <f t="shared" si="23"/>
        <v>0</v>
      </c>
      <c r="X106">
        <f t="shared" si="24"/>
        <v>0</v>
      </c>
      <c r="Y106">
        <f t="shared" si="25"/>
        <v>0</v>
      </c>
      <c r="Z106">
        <f t="shared" si="26"/>
        <v>0</v>
      </c>
      <c r="AA106">
        <f t="shared" si="27"/>
        <v>0</v>
      </c>
      <c r="AB106">
        <f t="shared" si="28"/>
        <v>1</v>
      </c>
      <c r="AC106">
        <f t="shared" si="29"/>
        <v>-1.4471579960052505</v>
      </c>
      <c r="AE106">
        <f t="shared" si="30"/>
        <v>3.6719856152282217E-2</v>
      </c>
    </row>
    <row r="107" spans="1:31">
      <c r="A107">
        <v>16</v>
      </c>
      <c r="B107" t="s">
        <v>23</v>
      </c>
      <c r="C107">
        <v>2022</v>
      </c>
      <c r="D107">
        <v>107</v>
      </c>
      <c r="E107">
        <v>101</v>
      </c>
      <c r="F107">
        <v>310000</v>
      </c>
      <c r="G107">
        <v>3</v>
      </c>
      <c r="H107">
        <v>2</v>
      </c>
      <c r="I107">
        <v>1</v>
      </c>
      <c r="J107">
        <v>2600</v>
      </c>
      <c r="K107">
        <v>305000</v>
      </c>
      <c r="L107">
        <f t="shared" si="31"/>
        <v>3.0499999999999999E-2</v>
      </c>
      <c r="M107">
        <f t="shared" si="14"/>
        <v>91000</v>
      </c>
      <c r="N107">
        <f t="shared" si="15"/>
        <v>2.8571428571428571E-2</v>
      </c>
      <c r="O107">
        <f t="shared" si="16"/>
        <v>1.4837725557105162E-5</v>
      </c>
      <c r="P107">
        <v>-1.2584738521671378E-3</v>
      </c>
      <c r="Q107">
        <f t="shared" si="17"/>
        <v>0.96874052999424998</v>
      </c>
      <c r="R107">
        <f t="shared" si="18"/>
        <v>33.905913749095461</v>
      </c>
      <c r="S107">
        <f t="shared" si="19"/>
        <v>2.8571432616827618E-2</v>
      </c>
      <c r="T107">
        <f t="shared" si="20"/>
        <v>1.0989010989010989E-5</v>
      </c>
      <c r="U107">
        <f t="shared" si="21"/>
        <v>3.1397178699810569E-7</v>
      </c>
      <c r="V107">
        <f t="shared" si="22"/>
        <v>1</v>
      </c>
      <c r="W107">
        <f t="shared" si="23"/>
        <v>0</v>
      </c>
      <c r="X107">
        <f t="shared" si="24"/>
        <v>0</v>
      </c>
      <c r="Y107">
        <f t="shared" si="25"/>
        <v>0</v>
      </c>
      <c r="Z107">
        <f t="shared" si="26"/>
        <v>0</v>
      </c>
      <c r="AA107">
        <f t="shared" si="27"/>
        <v>0</v>
      </c>
      <c r="AB107">
        <f t="shared" si="28"/>
        <v>0</v>
      </c>
      <c r="AC107">
        <f t="shared" si="29"/>
        <v>-1.5440679828589732</v>
      </c>
      <c r="AE107">
        <f t="shared" si="30"/>
        <v>2.8556590845871466E-2</v>
      </c>
    </row>
    <row r="108" spans="1:31">
      <c r="A108">
        <v>16</v>
      </c>
      <c r="B108" t="s">
        <v>23</v>
      </c>
      <c r="C108">
        <v>2022</v>
      </c>
      <c r="D108">
        <v>107</v>
      </c>
      <c r="E108">
        <v>102</v>
      </c>
      <c r="F108">
        <v>310000</v>
      </c>
      <c r="G108">
        <v>3</v>
      </c>
      <c r="H108">
        <v>2</v>
      </c>
      <c r="I108">
        <v>1</v>
      </c>
      <c r="J108">
        <v>2600</v>
      </c>
      <c r="K108">
        <v>305000</v>
      </c>
      <c r="L108">
        <f t="shared" si="31"/>
        <v>3.0499999999999999E-2</v>
      </c>
      <c r="M108">
        <f t="shared" si="14"/>
        <v>91000</v>
      </c>
      <c r="N108">
        <f t="shared" si="15"/>
        <v>2.8571428571428571E-2</v>
      </c>
      <c r="O108">
        <f t="shared" si="16"/>
        <v>1.4837725557105162E-5</v>
      </c>
      <c r="P108">
        <v>-1.2584738521671378E-3</v>
      </c>
      <c r="Q108">
        <f t="shared" si="17"/>
        <v>0.96874052999424998</v>
      </c>
      <c r="R108">
        <f t="shared" si="18"/>
        <v>33.905913749095461</v>
      </c>
      <c r="S108">
        <f t="shared" si="19"/>
        <v>2.8571432616827618E-2</v>
      </c>
      <c r="T108">
        <f t="shared" si="20"/>
        <v>1.0989010989010989E-5</v>
      </c>
      <c r="U108">
        <f t="shared" si="21"/>
        <v>3.1397178699810569E-7</v>
      </c>
      <c r="V108">
        <f t="shared" si="22"/>
        <v>0</v>
      </c>
      <c r="W108">
        <f t="shared" si="23"/>
        <v>1</v>
      </c>
      <c r="X108">
        <f t="shared" si="24"/>
        <v>0</v>
      </c>
      <c r="Y108">
        <f t="shared" si="25"/>
        <v>0</v>
      </c>
      <c r="Z108">
        <f t="shared" si="26"/>
        <v>0</v>
      </c>
      <c r="AA108">
        <f t="shared" si="27"/>
        <v>0</v>
      </c>
      <c r="AB108">
        <f t="shared" si="28"/>
        <v>0</v>
      </c>
      <c r="AC108">
        <f t="shared" si="29"/>
        <v>-1.5440679828589732</v>
      </c>
      <c r="AE108">
        <f t="shared" si="30"/>
        <v>2.8556590845871466E-2</v>
      </c>
    </row>
    <row r="109" spans="1:31">
      <c r="A109">
        <v>16</v>
      </c>
      <c r="B109" t="s">
        <v>23</v>
      </c>
      <c r="C109">
        <v>2022</v>
      </c>
      <c r="D109">
        <v>107</v>
      </c>
      <c r="E109">
        <v>103</v>
      </c>
      <c r="F109">
        <v>310000</v>
      </c>
      <c r="G109">
        <v>3</v>
      </c>
      <c r="H109">
        <v>2</v>
      </c>
      <c r="I109">
        <v>1</v>
      </c>
      <c r="J109">
        <v>2600</v>
      </c>
      <c r="K109">
        <v>305000</v>
      </c>
      <c r="L109">
        <f t="shared" si="31"/>
        <v>3.0499999999999999E-2</v>
      </c>
      <c r="M109">
        <f t="shared" si="14"/>
        <v>91000</v>
      </c>
      <c r="N109">
        <f t="shared" si="15"/>
        <v>2.8571428571428571E-2</v>
      </c>
      <c r="O109">
        <f t="shared" si="16"/>
        <v>1.4837725557105162E-5</v>
      </c>
      <c r="P109">
        <v>-1.2584738521671378E-3</v>
      </c>
      <c r="Q109">
        <f t="shared" si="17"/>
        <v>0.96874052999424998</v>
      </c>
      <c r="R109">
        <f t="shared" si="18"/>
        <v>33.905913749095461</v>
      </c>
      <c r="S109">
        <f t="shared" si="19"/>
        <v>2.8571432616827618E-2</v>
      </c>
      <c r="T109">
        <f t="shared" si="20"/>
        <v>1.0989010989010989E-5</v>
      </c>
      <c r="U109">
        <f t="shared" si="21"/>
        <v>3.1397178699810569E-7</v>
      </c>
      <c r="V109">
        <f t="shared" si="22"/>
        <v>0</v>
      </c>
      <c r="W109">
        <f t="shared" si="23"/>
        <v>0</v>
      </c>
      <c r="X109">
        <f t="shared" si="24"/>
        <v>1</v>
      </c>
      <c r="Y109">
        <f t="shared" si="25"/>
        <v>0</v>
      </c>
      <c r="Z109">
        <f t="shared" si="26"/>
        <v>0</v>
      </c>
      <c r="AA109">
        <f t="shared" si="27"/>
        <v>0</v>
      </c>
      <c r="AB109">
        <f t="shared" si="28"/>
        <v>0</v>
      </c>
      <c r="AC109">
        <f t="shared" si="29"/>
        <v>-1.5440679828589732</v>
      </c>
      <c r="AE109">
        <f t="shared" si="30"/>
        <v>2.8556590845871466E-2</v>
      </c>
    </row>
    <row r="110" spans="1:31">
      <c r="A110">
        <v>16</v>
      </c>
      <c r="B110" t="s">
        <v>23</v>
      </c>
      <c r="C110">
        <v>2022</v>
      </c>
      <c r="D110">
        <v>107</v>
      </c>
      <c r="E110">
        <v>104</v>
      </c>
      <c r="F110">
        <v>310000</v>
      </c>
      <c r="G110">
        <v>3</v>
      </c>
      <c r="H110">
        <v>2</v>
      </c>
      <c r="I110">
        <v>1</v>
      </c>
      <c r="J110">
        <v>2600</v>
      </c>
      <c r="K110">
        <v>305000</v>
      </c>
      <c r="L110">
        <f t="shared" si="31"/>
        <v>3.0499999999999999E-2</v>
      </c>
      <c r="M110">
        <f t="shared" si="14"/>
        <v>91000</v>
      </c>
      <c r="N110">
        <f t="shared" si="15"/>
        <v>2.8571428571428571E-2</v>
      </c>
      <c r="O110">
        <f t="shared" si="16"/>
        <v>1.4837725557105162E-5</v>
      </c>
      <c r="P110">
        <v>-1.2584738521671378E-3</v>
      </c>
      <c r="Q110">
        <f t="shared" si="17"/>
        <v>0.96874052999424998</v>
      </c>
      <c r="R110">
        <f t="shared" si="18"/>
        <v>33.905913749095461</v>
      </c>
      <c r="S110">
        <f t="shared" si="19"/>
        <v>2.8571432616827618E-2</v>
      </c>
      <c r="T110">
        <f t="shared" si="20"/>
        <v>1.0989010989010989E-5</v>
      </c>
      <c r="U110">
        <f t="shared" si="21"/>
        <v>3.1397178699810569E-7</v>
      </c>
      <c r="V110">
        <f t="shared" si="22"/>
        <v>0</v>
      </c>
      <c r="W110">
        <f t="shared" si="23"/>
        <v>0</v>
      </c>
      <c r="X110">
        <f t="shared" si="24"/>
        <v>0</v>
      </c>
      <c r="Y110">
        <f t="shared" si="25"/>
        <v>1</v>
      </c>
      <c r="Z110">
        <f t="shared" si="26"/>
        <v>0</v>
      </c>
      <c r="AA110">
        <f t="shared" si="27"/>
        <v>0</v>
      </c>
      <c r="AB110">
        <f t="shared" si="28"/>
        <v>0</v>
      </c>
      <c r="AC110">
        <f t="shared" si="29"/>
        <v>-1.5440679828589732</v>
      </c>
      <c r="AE110">
        <f t="shared" si="30"/>
        <v>2.8556590845871466E-2</v>
      </c>
    </row>
    <row r="111" spans="1:31">
      <c r="A111">
        <v>16</v>
      </c>
      <c r="B111" t="s">
        <v>23</v>
      </c>
      <c r="C111">
        <v>2022</v>
      </c>
      <c r="D111">
        <v>107</v>
      </c>
      <c r="E111">
        <v>105</v>
      </c>
      <c r="F111">
        <v>310000</v>
      </c>
      <c r="G111">
        <v>3</v>
      </c>
      <c r="H111">
        <v>2</v>
      </c>
      <c r="I111">
        <v>1</v>
      </c>
      <c r="J111">
        <v>2600</v>
      </c>
      <c r="K111">
        <v>305000</v>
      </c>
      <c r="L111">
        <f t="shared" si="31"/>
        <v>3.0499999999999999E-2</v>
      </c>
      <c r="M111">
        <f t="shared" si="14"/>
        <v>91000</v>
      </c>
      <c r="N111">
        <f t="shared" si="15"/>
        <v>2.8571428571428571E-2</v>
      </c>
      <c r="O111">
        <f t="shared" si="16"/>
        <v>1.4837725557105162E-5</v>
      </c>
      <c r="P111">
        <v>-1.2584738521671378E-3</v>
      </c>
      <c r="Q111">
        <f t="shared" si="17"/>
        <v>0.96874052999424998</v>
      </c>
      <c r="R111">
        <f t="shared" si="18"/>
        <v>33.905913749095461</v>
      </c>
      <c r="S111">
        <f t="shared" si="19"/>
        <v>2.8571432616827618E-2</v>
      </c>
      <c r="T111">
        <f t="shared" si="20"/>
        <v>1.0989010989010989E-5</v>
      </c>
      <c r="U111">
        <f t="shared" si="21"/>
        <v>3.1397178699810569E-7</v>
      </c>
      <c r="V111">
        <f t="shared" si="22"/>
        <v>0</v>
      </c>
      <c r="W111">
        <f t="shared" si="23"/>
        <v>0</v>
      </c>
      <c r="X111">
        <f t="shared" si="24"/>
        <v>0</v>
      </c>
      <c r="Y111">
        <f t="shared" si="25"/>
        <v>0</v>
      </c>
      <c r="Z111">
        <f t="shared" si="26"/>
        <v>1</v>
      </c>
      <c r="AA111">
        <f t="shared" si="27"/>
        <v>0</v>
      </c>
      <c r="AB111">
        <f t="shared" si="28"/>
        <v>0</v>
      </c>
      <c r="AC111">
        <f t="shared" si="29"/>
        <v>-1.5440679828589732</v>
      </c>
      <c r="AE111">
        <f t="shared" si="30"/>
        <v>2.8556590845871466E-2</v>
      </c>
    </row>
    <row r="112" spans="1:31">
      <c r="A112">
        <v>16</v>
      </c>
      <c r="B112" t="s">
        <v>23</v>
      </c>
      <c r="C112">
        <v>2022</v>
      </c>
      <c r="D112">
        <v>107</v>
      </c>
      <c r="E112">
        <v>106</v>
      </c>
      <c r="F112">
        <v>310000</v>
      </c>
      <c r="G112">
        <v>3</v>
      </c>
      <c r="H112">
        <v>2</v>
      </c>
      <c r="I112">
        <v>1</v>
      </c>
      <c r="J112">
        <v>2600</v>
      </c>
      <c r="K112">
        <v>305000</v>
      </c>
      <c r="L112">
        <f t="shared" si="31"/>
        <v>3.0499999999999999E-2</v>
      </c>
      <c r="M112">
        <f t="shared" si="14"/>
        <v>91000</v>
      </c>
      <c r="N112">
        <f t="shared" si="15"/>
        <v>2.8571428571428571E-2</v>
      </c>
      <c r="O112">
        <f t="shared" si="16"/>
        <v>1.4837725557105162E-5</v>
      </c>
      <c r="P112">
        <v>-1.2584738521671378E-3</v>
      </c>
      <c r="Q112">
        <f t="shared" si="17"/>
        <v>0.96874052999424998</v>
      </c>
      <c r="R112">
        <f t="shared" si="18"/>
        <v>33.905913749095461</v>
      </c>
      <c r="S112">
        <f t="shared" si="19"/>
        <v>2.8571432616827618E-2</v>
      </c>
      <c r="T112">
        <f t="shared" si="20"/>
        <v>1.0989010989010989E-5</v>
      </c>
      <c r="U112">
        <f t="shared" si="21"/>
        <v>3.1397178699810569E-7</v>
      </c>
      <c r="V112">
        <f t="shared" si="22"/>
        <v>0</v>
      </c>
      <c r="W112">
        <f t="shared" si="23"/>
        <v>0</v>
      </c>
      <c r="X112">
        <f t="shared" si="24"/>
        <v>0</v>
      </c>
      <c r="Y112">
        <f t="shared" si="25"/>
        <v>0</v>
      </c>
      <c r="Z112">
        <f t="shared" si="26"/>
        <v>0</v>
      </c>
      <c r="AA112">
        <f t="shared" si="27"/>
        <v>1</v>
      </c>
      <c r="AB112">
        <f t="shared" si="28"/>
        <v>0</v>
      </c>
      <c r="AC112">
        <f t="shared" si="29"/>
        <v>-1.5440679828589732</v>
      </c>
      <c r="AE112">
        <f t="shared" si="30"/>
        <v>2.8556590845871466E-2</v>
      </c>
    </row>
    <row r="113" spans="1:31">
      <c r="A113">
        <v>16</v>
      </c>
      <c r="B113" t="s">
        <v>23</v>
      </c>
      <c r="C113">
        <v>2022</v>
      </c>
      <c r="D113">
        <v>107</v>
      </c>
      <c r="E113">
        <v>107</v>
      </c>
      <c r="F113">
        <v>310000</v>
      </c>
      <c r="G113">
        <v>3</v>
      </c>
      <c r="H113">
        <v>2</v>
      </c>
      <c r="I113">
        <v>1</v>
      </c>
      <c r="J113">
        <v>2600</v>
      </c>
      <c r="K113">
        <v>305000</v>
      </c>
      <c r="L113">
        <f t="shared" si="31"/>
        <v>3.0499999999999999E-2</v>
      </c>
      <c r="M113">
        <f t="shared" si="14"/>
        <v>91000</v>
      </c>
      <c r="N113">
        <f t="shared" si="15"/>
        <v>2.8571428571428571E-2</v>
      </c>
      <c r="O113">
        <f t="shared" si="16"/>
        <v>1.4837725557105162E-5</v>
      </c>
      <c r="P113">
        <v>-1.2584738521671378E-3</v>
      </c>
      <c r="Q113">
        <f t="shared" si="17"/>
        <v>0.96874052999424998</v>
      </c>
      <c r="R113">
        <f t="shared" si="18"/>
        <v>33.905913749095461</v>
      </c>
      <c r="S113">
        <f t="shared" si="19"/>
        <v>2.8571432616827618E-2</v>
      </c>
      <c r="T113">
        <f t="shared" si="20"/>
        <v>1.0989010989010989E-5</v>
      </c>
      <c r="U113">
        <f t="shared" si="21"/>
        <v>3.1397178699810569E-7</v>
      </c>
      <c r="V113">
        <f t="shared" si="22"/>
        <v>0</v>
      </c>
      <c r="W113">
        <f t="shared" si="23"/>
        <v>0</v>
      </c>
      <c r="X113">
        <f t="shared" si="24"/>
        <v>0</v>
      </c>
      <c r="Y113">
        <f t="shared" si="25"/>
        <v>0</v>
      </c>
      <c r="Z113">
        <f t="shared" si="26"/>
        <v>0</v>
      </c>
      <c r="AA113">
        <f t="shared" si="27"/>
        <v>0</v>
      </c>
      <c r="AB113">
        <f t="shared" si="28"/>
        <v>1</v>
      </c>
      <c r="AC113">
        <f t="shared" si="29"/>
        <v>-1.5440679828589732</v>
      </c>
      <c r="AE113">
        <f t="shared" si="30"/>
        <v>2.8556590845871466E-2</v>
      </c>
    </row>
    <row r="114" spans="1:31">
      <c r="A114">
        <v>17</v>
      </c>
      <c r="B114" t="s">
        <v>17</v>
      </c>
      <c r="C114">
        <v>2023</v>
      </c>
      <c r="D114">
        <v>101</v>
      </c>
      <c r="E114">
        <v>101</v>
      </c>
      <c r="F114">
        <v>280000</v>
      </c>
      <c r="G114">
        <v>3</v>
      </c>
      <c r="H114">
        <v>1</v>
      </c>
      <c r="I114">
        <v>0</v>
      </c>
      <c r="J114">
        <v>2500</v>
      </c>
      <c r="K114">
        <v>275000</v>
      </c>
      <c r="L114">
        <f t="shared" si="31"/>
        <v>2.75E-2</v>
      </c>
      <c r="M114">
        <f t="shared" si="14"/>
        <v>60200</v>
      </c>
      <c r="N114">
        <f t="shared" si="15"/>
        <v>4.1528239202657809E-2</v>
      </c>
      <c r="O114">
        <f t="shared" si="16"/>
        <v>1.4837725713577825E-5</v>
      </c>
      <c r="P114">
        <v>-6.6658096514402663E-3</v>
      </c>
      <c r="Q114">
        <f t="shared" si="17"/>
        <v>0.9664112510393944</v>
      </c>
      <c r="R114">
        <f t="shared" si="18"/>
        <v>20.294637780574359</v>
      </c>
      <c r="S114">
        <f t="shared" si="19"/>
        <v>4.7619044078945072E-2</v>
      </c>
      <c r="T114">
        <f t="shared" si="20"/>
        <v>1.6611295681063124E-5</v>
      </c>
      <c r="U114">
        <f t="shared" si="21"/>
        <v>7.9101402124493479E-7</v>
      </c>
      <c r="V114">
        <f t="shared" si="22"/>
        <v>1</v>
      </c>
      <c r="W114">
        <f t="shared" si="23"/>
        <v>0</v>
      </c>
      <c r="X114">
        <f t="shared" si="24"/>
        <v>0</v>
      </c>
      <c r="Y114">
        <f t="shared" si="25"/>
        <v>0</v>
      </c>
      <c r="Z114">
        <f t="shared" si="26"/>
        <v>0</v>
      </c>
      <c r="AA114">
        <f t="shared" si="27"/>
        <v>0</v>
      </c>
      <c r="AB114">
        <f t="shared" si="28"/>
        <v>0</v>
      </c>
      <c r="AC114">
        <f t="shared" si="29"/>
        <v>-1.3222193270203075</v>
      </c>
      <c r="AE114">
        <f t="shared" si="30"/>
        <v>4.1513401476944232E-2</v>
      </c>
    </row>
    <row r="115" spans="1:31">
      <c r="A115">
        <v>17</v>
      </c>
      <c r="B115" t="s">
        <v>17</v>
      </c>
      <c r="C115">
        <v>2023</v>
      </c>
      <c r="D115">
        <v>101</v>
      </c>
      <c r="E115">
        <v>102</v>
      </c>
      <c r="F115">
        <v>280000</v>
      </c>
      <c r="G115">
        <v>3</v>
      </c>
      <c r="H115">
        <v>1</v>
      </c>
      <c r="I115">
        <v>0</v>
      </c>
      <c r="J115">
        <v>2500</v>
      </c>
      <c r="K115">
        <v>275000</v>
      </c>
      <c r="L115">
        <f t="shared" si="31"/>
        <v>2.75E-2</v>
      </c>
      <c r="M115">
        <f t="shared" si="14"/>
        <v>60200</v>
      </c>
      <c r="N115">
        <f t="shared" si="15"/>
        <v>4.1528239202657809E-2</v>
      </c>
      <c r="O115">
        <f t="shared" si="16"/>
        <v>1.4837725713577825E-5</v>
      </c>
      <c r="P115">
        <v>-6.6658096514402663E-3</v>
      </c>
      <c r="Q115">
        <f t="shared" si="17"/>
        <v>0.9664112510393944</v>
      </c>
      <c r="R115">
        <f t="shared" si="18"/>
        <v>20.294637780574359</v>
      </c>
      <c r="S115">
        <f t="shared" si="19"/>
        <v>4.7619044078945072E-2</v>
      </c>
      <c r="T115">
        <f t="shared" si="20"/>
        <v>1.6611295681063124E-5</v>
      </c>
      <c r="U115">
        <f t="shared" si="21"/>
        <v>7.9101402124493479E-7</v>
      </c>
      <c r="V115">
        <f t="shared" si="22"/>
        <v>0</v>
      </c>
      <c r="W115">
        <f t="shared" si="23"/>
        <v>1</v>
      </c>
      <c r="X115">
        <f t="shared" si="24"/>
        <v>0</v>
      </c>
      <c r="Y115">
        <f t="shared" si="25"/>
        <v>0</v>
      </c>
      <c r="Z115">
        <f t="shared" si="26"/>
        <v>0</v>
      </c>
      <c r="AA115">
        <f t="shared" si="27"/>
        <v>0</v>
      </c>
      <c r="AB115">
        <f t="shared" si="28"/>
        <v>0</v>
      </c>
      <c r="AC115">
        <f t="shared" si="29"/>
        <v>-1.3222193270203075</v>
      </c>
      <c r="AE115">
        <f t="shared" si="30"/>
        <v>4.1513401476944232E-2</v>
      </c>
    </row>
    <row r="116" spans="1:31">
      <c r="A116">
        <v>17</v>
      </c>
      <c r="B116" t="s">
        <v>17</v>
      </c>
      <c r="C116">
        <v>2023</v>
      </c>
      <c r="D116">
        <v>101</v>
      </c>
      <c r="E116">
        <v>103</v>
      </c>
      <c r="F116">
        <v>280000</v>
      </c>
      <c r="G116">
        <v>3</v>
      </c>
      <c r="H116">
        <v>1</v>
      </c>
      <c r="I116">
        <v>0</v>
      </c>
      <c r="J116">
        <v>2500</v>
      </c>
      <c r="K116">
        <v>275000</v>
      </c>
      <c r="L116">
        <f t="shared" si="31"/>
        <v>2.75E-2</v>
      </c>
      <c r="M116">
        <f t="shared" si="14"/>
        <v>60200</v>
      </c>
      <c r="N116">
        <f t="shared" si="15"/>
        <v>4.1528239202657809E-2</v>
      </c>
      <c r="O116">
        <f t="shared" si="16"/>
        <v>1.4837725713577825E-5</v>
      </c>
      <c r="P116">
        <v>-6.6658096514402663E-3</v>
      </c>
      <c r="Q116">
        <f t="shared" si="17"/>
        <v>0.9664112510393944</v>
      </c>
      <c r="R116">
        <f t="shared" si="18"/>
        <v>20.294637780574359</v>
      </c>
      <c r="S116">
        <f t="shared" si="19"/>
        <v>4.7619044078945072E-2</v>
      </c>
      <c r="T116">
        <f t="shared" si="20"/>
        <v>1.6611295681063124E-5</v>
      </c>
      <c r="U116">
        <f t="shared" si="21"/>
        <v>7.9101402124493479E-7</v>
      </c>
      <c r="V116">
        <f t="shared" si="22"/>
        <v>0</v>
      </c>
      <c r="W116">
        <f t="shared" si="23"/>
        <v>0</v>
      </c>
      <c r="X116">
        <f t="shared" si="24"/>
        <v>1</v>
      </c>
      <c r="Y116">
        <f t="shared" si="25"/>
        <v>0</v>
      </c>
      <c r="Z116">
        <f t="shared" si="26"/>
        <v>0</v>
      </c>
      <c r="AA116">
        <f t="shared" si="27"/>
        <v>0</v>
      </c>
      <c r="AB116">
        <f t="shared" si="28"/>
        <v>0</v>
      </c>
      <c r="AC116">
        <f t="shared" si="29"/>
        <v>-1.3222193270203075</v>
      </c>
      <c r="AE116">
        <f t="shared" si="30"/>
        <v>4.1513401476944232E-2</v>
      </c>
    </row>
    <row r="117" spans="1:31">
      <c r="A117">
        <v>17</v>
      </c>
      <c r="B117" t="s">
        <v>17</v>
      </c>
      <c r="C117">
        <v>2023</v>
      </c>
      <c r="D117">
        <v>101</v>
      </c>
      <c r="E117">
        <v>104</v>
      </c>
      <c r="F117">
        <v>280000</v>
      </c>
      <c r="G117">
        <v>3</v>
      </c>
      <c r="H117">
        <v>1</v>
      </c>
      <c r="I117">
        <v>0</v>
      </c>
      <c r="J117">
        <v>2500</v>
      </c>
      <c r="K117">
        <v>275000</v>
      </c>
      <c r="L117">
        <f t="shared" si="31"/>
        <v>2.75E-2</v>
      </c>
      <c r="M117">
        <f t="shared" si="14"/>
        <v>60200</v>
      </c>
      <c r="N117">
        <f t="shared" si="15"/>
        <v>4.1528239202657809E-2</v>
      </c>
      <c r="O117">
        <f t="shared" si="16"/>
        <v>1.4837725713577825E-5</v>
      </c>
      <c r="P117">
        <v>-6.6658096514402663E-3</v>
      </c>
      <c r="Q117">
        <f t="shared" si="17"/>
        <v>0.9664112510393944</v>
      </c>
      <c r="R117">
        <f t="shared" si="18"/>
        <v>20.294637780574359</v>
      </c>
      <c r="S117">
        <f t="shared" si="19"/>
        <v>4.7619044078945072E-2</v>
      </c>
      <c r="T117">
        <f t="shared" si="20"/>
        <v>1.6611295681063124E-5</v>
      </c>
      <c r="U117">
        <f t="shared" si="21"/>
        <v>7.9101402124493479E-7</v>
      </c>
      <c r="V117">
        <f t="shared" si="22"/>
        <v>0</v>
      </c>
      <c r="W117">
        <f t="shared" si="23"/>
        <v>0</v>
      </c>
      <c r="X117">
        <f t="shared" si="24"/>
        <v>0</v>
      </c>
      <c r="Y117">
        <f t="shared" si="25"/>
        <v>1</v>
      </c>
      <c r="Z117">
        <f t="shared" si="26"/>
        <v>0</v>
      </c>
      <c r="AA117">
        <f t="shared" si="27"/>
        <v>0</v>
      </c>
      <c r="AB117">
        <f t="shared" si="28"/>
        <v>0</v>
      </c>
      <c r="AC117">
        <f t="shared" si="29"/>
        <v>-1.3222193270203075</v>
      </c>
      <c r="AE117">
        <f t="shared" si="30"/>
        <v>4.1513401476944232E-2</v>
      </c>
    </row>
    <row r="118" spans="1:31">
      <c r="A118">
        <v>17</v>
      </c>
      <c r="B118" t="s">
        <v>17</v>
      </c>
      <c r="C118">
        <v>2023</v>
      </c>
      <c r="D118">
        <v>101</v>
      </c>
      <c r="E118">
        <v>105</v>
      </c>
      <c r="F118">
        <v>280000</v>
      </c>
      <c r="G118">
        <v>3</v>
      </c>
      <c r="H118">
        <v>1</v>
      </c>
      <c r="I118">
        <v>0</v>
      </c>
      <c r="J118">
        <v>2500</v>
      </c>
      <c r="K118">
        <v>275000</v>
      </c>
      <c r="L118">
        <f t="shared" si="31"/>
        <v>2.75E-2</v>
      </c>
      <c r="M118">
        <f t="shared" si="14"/>
        <v>60200</v>
      </c>
      <c r="N118">
        <f t="shared" si="15"/>
        <v>4.1528239202657809E-2</v>
      </c>
      <c r="O118">
        <f t="shared" si="16"/>
        <v>1.4837725713577825E-5</v>
      </c>
      <c r="P118">
        <v>-6.6658096514402663E-3</v>
      </c>
      <c r="Q118">
        <f t="shared" si="17"/>
        <v>0.9664112510393944</v>
      </c>
      <c r="R118">
        <f t="shared" si="18"/>
        <v>20.294637780574359</v>
      </c>
      <c r="S118">
        <f t="shared" si="19"/>
        <v>4.7619044078945072E-2</v>
      </c>
      <c r="T118">
        <f t="shared" si="20"/>
        <v>1.6611295681063124E-5</v>
      </c>
      <c r="U118">
        <f t="shared" si="21"/>
        <v>7.9101402124493479E-7</v>
      </c>
      <c r="V118">
        <f t="shared" si="22"/>
        <v>0</v>
      </c>
      <c r="W118">
        <f t="shared" si="23"/>
        <v>0</v>
      </c>
      <c r="X118">
        <f t="shared" si="24"/>
        <v>0</v>
      </c>
      <c r="Y118">
        <f t="shared" si="25"/>
        <v>0</v>
      </c>
      <c r="Z118">
        <f t="shared" si="26"/>
        <v>1</v>
      </c>
      <c r="AA118">
        <f t="shared" si="27"/>
        <v>0</v>
      </c>
      <c r="AB118">
        <f t="shared" si="28"/>
        <v>0</v>
      </c>
      <c r="AC118">
        <f t="shared" si="29"/>
        <v>-1.3222193270203075</v>
      </c>
      <c r="AE118">
        <f t="shared" si="30"/>
        <v>4.1513401476944232E-2</v>
      </c>
    </row>
    <row r="119" spans="1:31">
      <c r="A119">
        <v>17</v>
      </c>
      <c r="B119" t="s">
        <v>17</v>
      </c>
      <c r="C119">
        <v>2023</v>
      </c>
      <c r="D119">
        <v>101</v>
      </c>
      <c r="E119">
        <v>106</v>
      </c>
      <c r="F119">
        <v>280000</v>
      </c>
      <c r="G119">
        <v>3</v>
      </c>
      <c r="H119">
        <v>1</v>
      </c>
      <c r="I119">
        <v>0</v>
      </c>
      <c r="J119">
        <v>2500</v>
      </c>
      <c r="K119">
        <v>275000</v>
      </c>
      <c r="L119">
        <f t="shared" si="31"/>
        <v>2.75E-2</v>
      </c>
      <c r="M119">
        <f t="shared" si="14"/>
        <v>60200</v>
      </c>
      <c r="N119">
        <f t="shared" si="15"/>
        <v>4.1528239202657809E-2</v>
      </c>
      <c r="O119">
        <f t="shared" si="16"/>
        <v>1.4837725713577825E-5</v>
      </c>
      <c r="P119">
        <v>-6.6658096514402663E-3</v>
      </c>
      <c r="Q119">
        <f t="shared" si="17"/>
        <v>0.9664112510393944</v>
      </c>
      <c r="R119">
        <f t="shared" si="18"/>
        <v>20.294637780574359</v>
      </c>
      <c r="S119">
        <f t="shared" si="19"/>
        <v>4.7619044078945072E-2</v>
      </c>
      <c r="T119">
        <f t="shared" si="20"/>
        <v>1.6611295681063124E-5</v>
      </c>
      <c r="U119">
        <f t="shared" si="21"/>
        <v>7.9101402124493479E-7</v>
      </c>
      <c r="V119">
        <f t="shared" si="22"/>
        <v>0</v>
      </c>
      <c r="W119">
        <f t="shared" si="23"/>
        <v>0</v>
      </c>
      <c r="X119">
        <f t="shared" si="24"/>
        <v>0</v>
      </c>
      <c r="Y119">
        <f t="shared" si="25"/>
        <v>0</v>
      </c>
      <c r="Z119">
        <f t="shared" si="26"/>
        <v>0</v>
      </c>
      <c r="AA119">
        <f t="shared" si="27"/>
        <v>1</v>
      </c>
      <c r="AB119">
        <f t="shared" si="28"/>
        <v>0</v>
      </c>
      <c r="AC119">
        <f t="shared" si="29"/>
        <v>-1.3222193270203075</v>
      </c>
      <c r="AE119">
        <f t="shared" si="30"/>
        <v>4.1513401476944232E-2</v>
      </c>
    </row>
    <row r="120" spans="1:31">
      <c r="A120">
        <v>17</v>
      </c>
      <c r="B120" t="s">
        <v>17</v>
      </c>
      <c r="C120">
        <v>2023</v>
      </c>
      <c r="D120">
        <v>101</v>
      </c>
      <c r="E120">
        <v>107</v>
      </c>
      <c r="F120">
        <v>280000</v>
      </c>
      <c r="G120">
        <v>3</v>
      </c>
      <c r="H120">
        <v>1</v>
      </c>
      <c r="I120">
        <v>0</v>
      </c>
      <c r="J120">
        <v>2500</v>
      </c>
      <c r="K120">
        <v>275000</v>
      </c>
      <c r="L120">
        <f t="shared" si="31"/>
        <v>2.75E-2</v>
      </c>
      <c r="M120">
        <f t="shared" si="14"/>
        <v>60200</v>
      </c>
      <c r="N120">
        <f t="shared" si="15"/>
        <v>4.1528239202657809E-2</v>
      </c>
      <c r="O120">
        <f t="shared" si="16"/>
        <v>1.4837725713577825E-5</v>
      </c>
      <c r="P120">
        <v>-6.6658096514402663E-3</v>
      </c>
      <c r="Q120">
        <f t="shared" si="17"/>
        <v>0.9664112510393944</v>
      </c>
      <c r="R120">
        <f t="shared" si="18"/>
        <v>20.294637780574359</v>
      </c>
      <c r="S120">
        <f t="shared" si="19"/>
        <v>4.7619044078945072E-2</v>
      </c>
      <c r="T120">
        <f t="shared" si="20"/>
        <v>1.6611295681063124E-5</v>
      </c>
      <c r="U120">
        <f t="shared" si="21"/>
        <v>7.9101402124493479E-7</v>
      </c>
      <c r="V120">
        <f t="shared" si="22"/>
        <v>0</v>
      </c>
      <c r="W120">
        <f t="shared" si="23"/>
        <v>0</v>
      </c>
      <c r="X120">
        <f t="shared" si="24"/>
        <v>0</v>
      </c>
      <c r="Y120">
        <f t="shared" si="25"/>
        <v>0</v>
      </c>
      <c r="Z120">
        <f t="shared" si="26"/>
        <v>0</v>
      </c>
      <c r="AA120">
        <f t="shared" si="27"/>
        <v>0</v>
      </c>
      <c r="AB120">
        <f t="shared" si="28"/>
        <v>1</v>
      </c>
      <c r="AC120">
        <f t="shared" si="29"/>
        <v>-1.3222193270203075</v>
      </c>
      <c r="AE120">
        <f t="shared" si="30"/>
        <v>4.1513401476944232E-2</v>
      </c>
    </row>
    <row r="121" spans="1:31">
      <c r="A121">
        <v>18</v>
      </c>
      <c r="B121" t="s">
        <v>18</v>
      </c>
      <c r="C121">
        <v>2023</v>
      </c>
      <c r="D121">
        <v>102</v>
      </c>
      <c r="E121">
        <v>101</v>
      </c>
      <c r="F121">
        <v>340000</v>
      </c>
      <c r="G121">
        <v>4</v>
      </c>
      <c r="H121">
        <v>2</v>
      </c>
      <c r="I121">
        <v>1</v>
      </c>
      <c r="J121">
        <v>3000</v>
      </c>
      <c r="K121">
        <v>335000</v>
      </c>
      <c r="L121">
        <f t="shared" si="31"/>
        <v>3.3500000000000002E-2</v>
      </c>
      <c r="M121">
        <f t="shared" si="14"/>
        <v>60200</v>
      </c>
      <c r="N121">
        <f t="shared" si="15"/>
        <v>4.9833887043189369E-2</v>
      </c>
      <c r="O121">
        <f t="shared" si="16"/>
        <v>1.4837725692266474E-5</v>
      </c>
      <c r="P121">
        <v>-6.6565900866449542E-4</v>
      </c>
      <c r="Q121">
        <f t="shared" si="17"/>
        <v>0.96641139662227871</v>
      </c>
      <c r="R121">
        <f t="shared" si="18"/>
        <v>20.294637780574359</v>
      </c>
      <c r="S121">
        <f t="shared" si="19"/>
        <v>4.7619051252410588E-2</v>
      </c>
      <c r="T121">
        <f t="shared" si="20"/>
        <v>1.6611295681063124E-5</v>
      </c>
      <c r="U121">
        <f t="shared" si="21"/>
        <v>7.9101414040549158E-7</v>
      </c>
      <c r="V121">
        <f t="shared" si="22"/>
        <v>1</v>
      </c>
      <c r="W121">
        <f t="shared" si="23"/>
        <v>0</v>
      </c>
      <c r="X121">
        <f t="shared" si="24"/>
        <v>0</v>
      </c>
      <c r="Y121">
        <f t="shared" si="25"/>
        <v>0</v>
      </c>
      <c r="Z121">
        <f t="shared" si="26"/>
        <v>0</v>
      </c>
      <c r="AA121">
        <f t="shared" si="27"/>
        <v>0</v>
      </c>
      <c r="AB121">
        <f t="shared" si="28"/>
        <v>0</v>
      </c>
      <c r="AC121">
        <f t="shared" si="29"/>
        <v>-1.3222192615969812</v>
      </c>
      <c r="AE121">
        <f t="shared" si="30"/>
        <v>4.9819049317497102E-2</v>
      </c>
    </row>
    <row r="122" spans="1:31">
      <c r="A122">
        <v>18</v>
      </c>
      <c r="B122" t="s">
        <v>18</v>
      </c>
      <c r="C122">
        <v>2023</v>
      </c>
      <c r="D122">
        <v>102</v>
      </c>
      <c r="E122">
        <v>102</v>
      </c>
      <c r="F122">
        <v>340000</v>
      </c>
      <c r="G122">
        <v>4</v>
      </c>
      <c r="H122">
        <v>2</v>
      </c>
      <c r="I122">
        <v>1</v>
      </c>
      <c r="J122">
        <v>3000</v>
      </c>
      <c r="K122">
        <v>335000</v>
      </c>
      <c r="L122">
        <f t="shared" si="31"/>
        <v>3.3500000000000002E-2</v>
      </c>
      <c r="M122">
        <f t="shared" si="14"/>
        <v>60200</v>
      </c>
      <c r="N122">
        <f t="shared" si="15"/>
        <v>4.9833887043189369E-2</v>
      </c>
      <c r="O122">
        <f t="shared" si="16"/>
        <v>1.4837725692266474E-5</v>
      </c>
      <c r="P122">
        <v>-6.6565900866449542E-4</v>
      </c>
      <c r="Q122">
        <f t="shared" si="17"/>
        <v>0.96641139662227871</v>
      </c>
      <c r="R122">
        <f t="shared" si="18"/>
        <v>20.294637780574359</v>
      </c>
      <c r="S122">
        <f t="shared" si="19"/>
        <v>4.7619051252410588E-2</v>
      </c>
      <c r="T122">
        <f t="shared" si="20"/>
        <v>1.6611295681063124E-5</v>
      </c>
      <c r="U122">
        <f t="shared" si="21"/>
        <v>7.9101414040549158E-7</v>
      </c>
      <c r="V122">
        <f t="shared" si="22"/>
        <v>0</v>
      </c>
      <c r="W122">
        <f t="shared" si="23"/>
        <v>1</v>
      </c>
      <c r="X122">
        <f t="shared" si="24"/>
        <v>0</v>
      </c>
      <c r="Y122">
        <f t="shared" si="25"/>
        <v>0</v>
      </c>
      <c r="Z122">
        <f t="shared" si="26"/>
        <v>0</v>
      </c>
      <c r="AA122">
        <f t="shared" si="27"/>
        <v>0</v>
      </c>
      <c r="AB122">
        <f t="shared" si="28"/>
        <v>0</v>
      </c>
      <c r="AC122">
        <f t="shared" si="29"/>
        <v>-1.3222192615969812</v>
      </c>
      <c r="AE122">
        <f t="shared" si="30"/>
        <v>4.9819049317497102E-2</v>
      </c>
    </row>
    <row r="123" spans="1:31">
      <c r="A123">
        <v>18</v>
      </c>
      <c r="B123" t="s">
        <v>18</v>
      </c>
      <c r="C123">
        <v>2023</v>
      </c>
      <c r="D123">
        <v>102</v>
      </c>
      <c r="E123">
        <v>103</v>
      </c>
      <c r="F123">
        <v>340000</v>
      </c>
      <c r="G123">
        <v>4</v>
      </c>
      <c r="H123">
        <v>2</v>
      </c>
      <c r="I123">
        <v>1</v>
      </c>
      <c r="J123">
        <v>3000</v>
      </c>
      <c r="K123">
        <v>335000</v>
      </c>
      <c r="L123">
        <f t="shared" si="31"/>
        <v>3.3500000000000002E-2</v>
      </c>
      <c r="M123">
        <f t="shared" si="14"/>
        <v>60200</v>
      </c>
      <c r="N123">
        <f t="shared" si="15"/>
        <v>4.9833887043189369E-2</v>
      </c>
      <c r="O123">
        <f t="shared" si="16"/>
        <v>1.4837725692266474E-5</v>
      </c>
      <c r="P123">
        <v>-6.6565900866449542E-4</v>
      </c>
      <c r="Q123">
        <f t="shared" si="17"/>
        <v>0.96641139662227871</v>
      </c>
      <c r="R123">
        <f t="shared" si="18"/>
        <v>20.294637780574359</v>
      </c>
      <c r="S123">
        <f t="shared" si="19"/>
        <v>4.7619051252410588E-2</v>
      </c>
      <c r="T123">
        <f t="shared" si="20"/>
        <v>1.6611295681063124E-5</v>
      </c>
      <c r="U123">
        <f t="shared" si="21"/>
        <v>7.9101414040549158E-7</v>
      </c>
      <c r="V123">
        <f t="shared" si="22"/>
        <v>0</v>
      </c>
      <c r="W123">
        <f t="shared" si="23"/>
        <v>0</v>
      </c>
      <c r="X123">
        <f t="shared" si="24"/>
        <v>1</v>
      </c>
      <c r="Y123">
        <f t="shared" si="25"/>
        <v>0</v>
      </c>
      <c r="Z123">
        <f t="shared" si="26"/>
        <v>0</v>
      </c>
      <c r="AA123">
        <f t="shared" si="27"/>
        <v>0</v>
      </c>
      <c r="AB123">
        <f t="shared" si="28"/>
        <v>0</v>
      </c>
      <c r="AC123">
        <f t="shared" si="29"/>
        <v>-1.3222192615969812</v>
      </c>
      <c r="AE123">
        <f t="shared" si="30"/>
        <v>4.9819049317497102E-2</v>
      </c>
    </row>
    <row r="124" spans="1:31">
      <c r="A124">
        <v>18</v>
      </c>
      <c r="B124" t="s">
        <v>18</v>
      </c>
      <c r="C124">
        <v>2023</v>
      </c>
      <c r="D124">
        <v>102</v>
      </c>
      <c r="E124">
        <v>104</v>
      </c>
      <c r="F124">
        <v>340000</v>
      </c>
      <c r="G124">
        <v>4</v>
      </c>
      <c r="H124">
        <v>2</v>
      </c>
      <c r="I124">
        <v>1</v>
      </c>
      <c r="J124">
        <v>3000</v>
      </c>
      <c r="K124">
        <v>335000</v>
      </c>
      <c r="L124">
        <f t="shared" si="31"/>
        <v>3.3500000000000002E-2</v>
      </c>
      <c r="M124">
        <f t="shared" si="14"/>
        <v>60200</v>
      </c>
      <c r="N124">
        <f t="shared" si="15"/>
        <v>4.9833887043189369E-2</v>
      </c>
      <c r="O124">
        <f t="shared" si="16"/>
        <v>1.4837725692266474E-5</v>
      </c>
      <c r="P124">
        <v>-6.6565900866449542E-4</v>
      </c>
      <c r="Q124">
        <f t="shared" si="17"/>
        <v>0.96641139662227871</v>
      </c>
      <c r="R124">
        <f t="shared" si="18"/>
        <v>20.294637780574359</v>
      </c>
      <c r="S124">
        <f t="shared" si="19"/>
        <v>4.7619051252410588E-2</v>
      </c>
      <c r="T124">
        <f t="shared" si="20"/>
        <v>1.6611295681063124E-5</v>
      </c>
      <c r="U124">
        <f t="shared" si="21"/>
        <v>7.9101414040549158E-7</v>
      </c>
      <c r="V124">
        <f t="shared" si="22"/>
        <v>0</v>
      </c>
      <c r="W124">
        <f t="shared" si="23"/>
        <v>0</v>
      </c>
      <c r="X124">
        <f t="shared" si="24"/>
        <v>0</v>
      </c>
      <c r="Y124">
        <f t="shared" si="25"/>
        <v>1</v>
      </c>
      <c r="Z124">
        <f t="shared" si="26"/>
        <v>0</v>
      </c>
      <c r="AA124">
        <f t="shared" si="27"/>
        <v>0</v>
      </c>
      <c r="AB124">
        <f t="shared" si="28"/>
        <v>0</v>
      </c>
      <c r="AC124">
        <f t="shared" si="29"/>
        <v>-1.3222192615969812</v>
      </c>
      <c r="AE124">
        <f t="shared" si="30"/>
        <v>4.9819049317497102E-2</v>
      </c>
    </row>
    <row r="125" spans="1:31">
      <c r="A125">
        <v>18</v>
      </c>
      <c r="B125" t="s">
        <v>18</v>
      </c>
      <c r="C125">
        <v>2023</v>
      </c>
      <c r="D125">
        <v>102</v>
      </c>
      <c r="E125">
        <v>105</v>
      </c>
      <c r="F125">
        <v>340000</v>
      </c>
      <c r="G125">
        <v>4</v>
      </c>
      <c r="H125">
        <v>2</v>
      </c>
      <c r="I125">
        <v>1</v>
      </c>
      <c r="J125">
        <v>3000</v>
      </c>
      <c r="K125">
        <v>335000</v>
      </c>
      <c r="L125">
        <f t="shared" si="31"/>
        <v>3.3500000000000002E-2</v>
      </c>
      <c r="M125">
        <f t="shared" si="14"/>
        <v>60200</v>
      </c>
      <c r="N125">
        <f t="shared" si="15"/>
        <v>4.9833887043189369E-2</v>
      </c>
      <c r="O125">
        <f t="shared" si="16"/>
        <v>1.4837725692266474E-5</v>
      </c>
      <c r="P125">
        <v>-6.6565900866449542E-4</v>
      </c>
      <c r="Q125">
        <f t="shared" si="17"/>
        <v>0.96641139662227871</v>
      </c>
      <c r="R125">
        <f t="shared" si="18"/>
        <v>20.294637780574359</v>
      </c>
      <c r="S125">
        <f t="shared" si="19"/>
        <v>4.7619051252410588E-2</v>
      </c>
      <c r="T125">
        <f t="shared" si="20"/>
        <v>1.6611295681063124E-5</v>
      </c>
      <c r="U125">
        <f t="shared" si="21"/>
        <v>7.9101414040549158E-7</v>
      </c>
      <c r="V125">
        <f t="shared" si="22"/>
        <v>0</v>
      </c>
      <c r="W125">
        <f t="shared" si="23"/>
        <v>0</v>
      </c>
      <c r="X125">
        <f t="shared" si="24"/>
        <v>0</v>
      </c>
      <c r="Y125">
        <f t="shared" si="25"/>
        <v>0</v>
      </c>
      <c r="Z125">
        <f t="shared" si="26"/>
        <v>1</v>
      </c>
      <c r="AA125">
        <f t="shared" si="27"/>
        <v>0</v>
      </c>
      <c r="AB125">
        <f t="shared" si="28"/>
        <v>0</v>
      </c>
      <c r="AC125">
        <f t="shared" si="29"/>
        <v>-1.3222192615969812</v>
      </c>
      <c r="AE125">
        <f t="shared" si="30"/>
        <v>4.9819049317497102E-2</v>
      </c>
    </row>
    <row r="126" spans="1:31">
      <c r="A126">
        <v>18</v>
      </c>
      <c r="B126" t="s">
        <v>18</v>
      </c>
      <c r="C126">
        <v>2023</v>
      </c>
      <c r="D126">
        <v>102</v>
      </c>
      <c r="E126">
        <v>106</v>
      </c>
      <c r="F126">
        <v>340000</v>
      </c>
      <c r="G126">
        <v>4</v>
      </c>
      <c r="H126">
        <v>2</v>
      </c>
      <c r="I126">
        <v>1</v>
      </c>
      <c r="J126">
        <v>3000</v>
      </c>
      <c r="K126">
        <v>335000</v>
      </c>
      <c r="L126">
        <f t="shared" si="31"/>
        <v>3.3500000000000002E-2</v>
      </c>
      <c r="M126">
        <f t="shared" si="14"/>
        <v>60200</v>
      </c>
      <c r="N126">
        <f t="shared" si="15"/>
        <v>4.9833887043189369E-2</v>
      </c>
      <c r="O126">
        <f t="shared" si="16"/>
        <v>1.4837725692266474E-5</v>
      </c>
      <c r="P126">
        <v>-6.6565900866449542E-4</v>
      </c>
      <c r="Q126">
        <f t="shared" si="17"/>
        <v>0.96641139662227871</v>
      </c>
      <c r="R126">
        <f t="shared" si="18"/>
        <v>20.294637780574359</v>
      </c>
      <c r="S126">
        <f t="shared" si="19"/>
        <v>4.7619051252410588E-2</v>
      </c>
      <c r="T126">
        <f t="shared" si="20"/>
        <v>1.6611295681063124E-5</v>
      </c>
      <c r="U126">
        <f t="shared" si="21"/>
        <v>7.9101414040549158E-7</v>
      </c>
      <c r="V126">
        <f t="shared" si="22"/>
        <v>0</v>
      </c>
      <c r="W126">
        <f t="shared" si="23"/>
        <v>0</v>
      </c>
      <c r="X126">
        <f t="shared" si="24"/>
        <v>0</v>
      </c>
      <c r="Y126">
        <f t="shared" si="25"/>
        <v>0</v>
      </c>
      <c r="Z126">
        <f t="shared" si="26"/>
        <v>0</v>
      </c>
      <c r="AA126">
        <f t="shared" si="27"/>
        <v>1</v>
      </c>
      <c r="AB126">
        <f t="shared" si="28"/>
        <v>0</v>
      </c>
      <c r="AC126">
        <f t="shared" si="29"/>
        <v>-1.3222192615969812</v>
      </c>
      <c r="AE126">
        <f t="shared" si="30"/>
        <v>4.9819049317497102E-2</v>
      </c>
    </row>
    <row r="127" spans="1:31">
      <c r="A127">
        <v>18</v>
      </c>
      <c r="B127" t="s">
        <v>18</v>
      </c>
      <c r="C127">
        <v>2023</v>
      </c>
      <c r="D127">
        <v>102</v>
      </c>
      <c r="E127">
        <v>107</v>
      </c>
      <c r="F127">
        <v>340000</v>
      </c>
      <c r="G127">
        <v>4</v>
      </c>
      <c r="H127">
        <v>2</v>
      </c>
      <c r="I127">
        <v>1</v>
      </c>
      <c r="J127">
        <v>3000</v>
      </c>
      <c r="K127">
        <v>335000</v>
      </c>
      <c r="L127">
        <f t="shared" si="31"/>
        <v>3.3500000000000002E-2</v>
      </c>
      <c r="M127">
        <f t="shared" si="14"/>
        <v>60200</v>
      </c>
      <c r="N127">
        <f t="shared" si="15"/>
        <v>4.9833887043189369E-2</v>
      </c>
      <c r="O127">
        <f t="shared" si="16"/>
        <v>1.4837725692266474E-5</v>
      </c>
      <c r="P127">
        <v>-6.6565900866449542E-4</v>
      </c>
      <c r="Q127">
        <f t="shared" si="17"/>
        <v>0.96641139662227871</v>
      </c>
      <c r="R127">
        <f t="shared" si="18"/>
        <v>20.294637780574359</v>
      </c>
      <c r="S127">
        <f t="shared" si="19"/>
        <v>4.7619051252410588E-2</v>
      </c>
      <c r="T127">
        <f t="shared" si="20"/>
        <v>1.6611295681063124E-5</v>
      </c>
      <c r="U127">
        <f t="shared" si="21"/>
        <v>7.9101414040549158E-7</v>
      </c>
      <c r="V127">
        <f t="shared" si="22"/>
        <v>0</v>
      </c>
      <c r="W127">
        <f t="shared" si="23"/>
        <v>0</v>
      </c>
      <c r="X127">
        <f t="shared" si="24"/>
        <v>0</v>
      </c>
      <c r="Y127">
        <f t="shared" si="25"/>
        <v>0</v>
      </c>
      <c r="Z127">
        <f t="shared" si="26"/>
        <v>0</v>
      </c>
      <c r="AA127">
        <f t="shared" si="27"/>
        <v>0</v>
      </c>
      <c r="AB127">
        <f t="shared" si="28"/>
        <v>1</v>
      </c>
      <c r="AC127">
        <f t="shared" si="29"/>
        <v>-1.3222192615969812</v>
      </c>
      <c r="AE127">
        <f t="shared" si="30"/>
        <v>4.9819049317497102E-2</v>
      </c>
    </row>
    <row r="128" spans="1:31">
      <c r="A128">
        <v>19</v>
      </c>
      <c r="B128" t="s">
        <v>19</v>
      </c>
      <c r="C128">
        <v>2022</v>
      </c>
      <c r="D128">
        <v>103</v>
      </c>
      <c r="E128">
        <v>101</v>
      </c>
      <c r="F128">
        <v>355000</v>
      </c>
      <c r="G128">
        <v>5</v>
      </c>
      <c r="H128">
        <v>3</v>
      </c>
      <c r="I128">
        <v>0</v>
      </c>
      <c r="J128">
        <v>2800</v>
      </c>
      <c r="K128">
        <v>350000</v>
      </c>
      <c r="L128">
        <f t="shared" si="31"/>
        <v>3.5000000000000003E-2</v>
      </c>
      <c r="M128">
        <f t="shared" si="14"/>
        <v>91000</v>
      </c>
      <c r="N128">
        <f t="shared" si="15"/>
        <v>3.0769230769230771E-2</v>
      </c>
      <c r="O128">
        <f t="shared" si="16"/>
        <v>1.4837725108008985E-5</v>
      </c>
      <c r="P128">
        <v>3.2411595573997153E-3</v>
      </c>
      <c r="Q128">
        <f t="shared" si="17"/>
        <v>0.96874017486330466</v>
      </c>
      <c r="R128">
        <f t="shared" si="18"/>
        <v>33.905913749095461</v>
      </c>
      <c r="S128">
        <f t="shared" si="19"/>
        <v>2.8571422142815679E-2</v>
      </c>
      <c r="T128">
        <f t="shared" si="20"/>
        <v>1.0989010989010989E-5</v>
      </c>
      <c r="U128">
        <f t="shared" si="21"/>
        <v>3.1397167189907341E-7</v>
      </c>
      <c r="V128">
        <f t="shared" si="22"/>
        <v>1</v>
      </c>
      <c r="W128">
        <f t="shared" si="23"/>
        <v>0</v>
      </c>
      <c r="X128">
        <f t="shared" si="24"/>
        <v>0</v>
      </c>
      <c r="Y128">
        <f t="shared" si="25"/>
        <v>0</v>
      </c>
      <c r="Z128">
        <f t="shared" si="26"/>
        <v>0</v>
      </c>
      <c r="AA128">
        <f t="shared" si="27"/>
        <v>0</v>
      </c>
      <c r="AB128">
        <f t="shared" si="28"/>
        <v>0</v>
      </c>
      <c r="AC128">
        <f t="shared" si="29"/>
        <v>-1.5440681420671754</v>
      </c>
      <c r="AE128">
        <f t="shared" si="30"/>
        <v>3.0754393044122762E-2</v>
      </c>
    </row>
    <row r="129" spans="1:31">
      <c r="A129">
        <v>19</v>
      </c>
      <c r="B129" t="s">
        <v>19</v>
      </c>
      <c r="C129">
        <v>2022</v>
      </c>
      <c r="D129">
        <v>103</v>
      </c>
      <c r="E129">
        <v>102</v>
      </c>
      <c r="F129">
        <v>355000</v>
      </c>
      <c r="G129">
        <v>5</v>
      </c>
      <c r="H129">
        <v>3</v>
      </c>
      <c r="I129">
        <v>0</v>
      </c>
      <c r="J129">
        <v>2800</v>
      </c>
      <c r="K129">
        <v>350000</v>
      </c>
      <c r="L129">
        <f t="shared" si="31"/>
        <v>3.5000000000000003E-2</v>
      </c>
      <c r="M129">
        <f t="shared" si="14"/>
        <v>91000</v>
      </c>
      <c r="N129">
        <f t="shared" si="15"/>
        <v>3.0769230769230771E-2</v>
      </c>
      <c r="O129">
        <f t="shared" si="16"/>
        <v>1.4837725108008985E-5</v>
      </c>
      <c r="P129">
        <v>3.2411595573997153E-3</v>
      </c>
      <c r="Q129">
        <f t="shared" si="17"/>
        <v>0.96874017486330466</v>
      </c>
      <c r="R129">
        <f t="shared" si="18"/>
        <v>33.905913749095461</v>
      </c>
      <c r="S129">
        <f t="shared" si="19"/>
        <v>2.8571422142815679E-2</v>
      </c>
      <c r="T129">
        <f t="shared" si="20"/>
        <v>1.0989010989010989E-5</v>
      </c>
      <c r="U129">
        <f t="shared" si="21"/>
        <v>3.1397167189907341E-7</v>
      </c>
      <c r="V129">
        <f t="shared" si="22"/>
        <v>0</v>
      </c>
      <c r="W129">
        <f t="shared" si="23"/>
        <v>1</v>
      </c>
      <c r="X129">
        <f t="shared" si="24"/>
        <v>0</v>
      </c>
      <c r="Y129">
        <f t="shared" si="25"/>
        <v>0</v>
      </c>
      <c r="Z129">
        <f t="shared" si="26"/>
        <v>0</v>
      </c>
      <c r="AA129">
        <f t="shared" si="27"/>
        <v>0</v>
      </c>
      <c r="AB129">
        <f t="shared" si="28"/>
        <v>0</v>
      </c>
      <c r="AC129">
        <f t="shared" si="29"/>
        <v>-1.5440681420671754</v>
      </c>
      <c r="AE129">
        <f t="shared" si="30"/>
        <v>3.0754393044122762E-2</v>
      </c>
    </row>
    <row r="130" spans="1:31">
      <c r="A130">
        <v>19</v>
      </c>
      <c r="B130" t="s">
        <v>19</v>
      </c>
      <c r="C130">
        <v>2022</v>
      </c>
      <c r="D130">
        <v>103</v>
      </c>
      <c r="E130">
        <v>103</v>
      </c>
      <c r="F130">
        <v>355000</v>
      </c>
      <c r="G130">
        <v>5</v>
      </c>
      <c r="H130">
        <v>3</v>
      </c>
      <c r="I130">
        <v>0</v>
      </c>
      <c r="J130">
        <v>2800</v>
      </c>
      <c r="K130">
        <v>350000</v>
      </c>
      <c r="L130">
        <f t="shared" si="31"/>
        <v>3.5000000000000003E-2</v>
      </c>
      <c r="M130">
        <f t="shared" si="14"/>
        <v>91000</v>
      </c>
      <c r="N130">
        <f t="shared" si="15"/>
        <v>3.0769230769230771E-2</v>
      </c>
      <c r="O130">
        <f t="shared" si="16"/>
        <v>1.4837725108008985E-5</v>
      </c>
      <c r="P130">
        <v>3.2411595573997153E-3</v>
      </c>
      <c r="Q130">
        <f t="shared" si="17"/>
        <v>0.96874017486330466</v>
      </c>
      <c r="R130">
        <f t="shared" si="18"/>
        <v>33.905913749095461</v>
      </c>
      <c r="S130">
        <f t="shared" si="19"/>
        <v>2.8571422142815679E-2</v>
      </c>
      <c r="T130">
        <f t="shared" si="20"/>
        <v>1.0989010989010989E-5</v>
      </c>
      <c r="U130">
        <f t="shared" si="21"/>
        <v>3.1397167189907341E-7</v>
      </c>
      <c r="V130">
        <f t="shared" si="22"/>
        <v>0</v>
      </c>
      <c r="W130">
        <f t="shared" si="23"/>
        <v>0</v>
      </c>
      <c r="X130">
        <f t="shared" si="24"/>
        <v>1</v>
      </c>
      <c r="Y130">
        <f t="shared" si="25"/>
        <v>0</v>
      </c>
      <c r="Z130">
        <f t="shared" si="26"/>
        <v>0</v>
      </c>
      <c r="AA130">
        <f t="shared" si="27"/>
        <v>0</v>
      </c>
      <c r="AB130">
        <f t="shared" si="28"/>
        <v>0</v>
      </c>
      <c r="AC130">
        <f t="shared" si="29"/>
        <v>-1.5440681420671754</v>
      </c>
      <c r="AE130">
        <f t="shared" si="30"/>
        <v>3.0754393044122762E-2</v>
      </c>
    </row>
    <row r="131" spans="1:31">
      <c r="A131">
        <v>19</v>
      </c>
      <c r="B131" t="s">
        <v>19</v>
      </c>
      <c r="C131">
        <v>2022</v>
      </c>
      <c r="D131">
        <v>103</v>
      </c>
      <c r="E131">
        <v>104</v>
      </c>
      <c r="F131">
        <v>355000</v>
      </c>
      <c r="G131">
        <v>5</v>
      </c>
      <c r="H131">
        <v>3</v>
      </c>
      <c r="I131">
        <v>0</v>
      </c>
      <c r="J131">
        <v>2800</v>
      </c>
      <c r="K131">
        <v>350000</v>
      </c>
      <c r="L131">
        <f t="shared" ref="L131:L141" si="32">K131/10000000</f>
        <v>3.5000000000000003E-2</v>
      </c>
      <c r="M131">
        <f t="shared" ref="M131:M141" si="33">SUMIF(C$2:C$141, C131, J$2:J$141)</f>
        <v>91000</v>
      </c>
      <c r="N131">
        <f t="shared" ref="N131:N141" si="34">J131/M131</f>
        <v>3.0769230769230771E-2</v>
      </c>
      <c r="O131">
        <f t="shared" ref="O131:O141" si="35">SUMIF($E$2:$E$141,D131,$U$2:$U$141)</f>
        <v>1.4837725108008985E-5</v>
      </c>
      <c r="P131">
        <v>3.2411595573997153E-3</v>
      </c>
      <c r="Q131">
        <f t="shared" ref="Q131:Q141" si="36">EXP(P131-L131)</f>
        <v>0.96874017486330466</v>
      </c>
      <c r="R131">
        <f t="shared" ref="R131:R141" si="37">SUMIF($C$2:$C$141,C131,$Q$2:$Q$141)</f>
        <v>33.905913749095461</v>
      </c>
      <c r="S131">
        <f t="shared" ref="S131:S141" si="38">Q131/R131</f>
        <v>2.8571422142815679E-2</v>
      </c>
      <c r="T131">
        <f t="shared" ref="T131:T141" si="39">1/(SUMIF(C$2:C$141, C131, J$2:J$141))</f>
        <v>1.0989010989010989E-5</v>
      </c>
      <c r="U131">
        <f t="shared" ref="U131:U141" si="40">S131*T131</f>
        <v>3.1397167189907341E-7</v>
      </c>
      <c r="V131">
        <f t="shared" ref="V131:V141" si="41">IF(E131=101, 1, 0)</f>
        <v>0</v>
      </c>
      <c r="W131">
        <f t="shared" ref="W131:W141" si="42">IF(E131=102, 1, 0)</f>
        <v>0</v>
      </c>
      <c r="X131">
        <f t="shared" ref="X131:X141" si="43">IF(E131=103, 1, 0)</f>
        <v>0</v>
      </c>
      <c r="Y131">
        <f t="shared" ref="Y131:Y141" si="44">IF(E131=104, 1, 0)</f>
        <v>1</v>
      </c>
      <c r="Z131">
        <f t="shared" ref="Z131:Z141" si="45">IF(E131=105, 1, 0)</f>
        <v>0</v>
      </c>
      <c r="AA131">
        <f t="shared" ref="AA131:AA141" si="46">IF(E131=106, 1, 0)</f>
        <v>0</v>
      </c>
      <c r="AB131">
        <f t="shared" ref="AB131:AB141" si="47">IF(E131=107, 1, 0)</f>
        <v>0</v>
      </c>
      <c r="AC131">
        <f t="shared" ref="AC131:AC141" si="48">IF(V131=1, LOG(S131), 0) + IF(W131=1, LOG(S131), 0) + IF(X131=1, LOG(S131), 0) + IF(Y131=1, LOG(S131), 0) + IF(Z131=1, LOG(S131), 0) + IF(AA131=1, LOG(S131), 0) + IF(AB131=1, LOG(S131), 0)</f>
        <v>-1.5440681420671754</v>
      </c>
      <c r="AE131">
        <f t="shared" ref="AE131:AE141" si="49">ABS(O131-N131)</f>
        <v>3.0754393044122762E-2</v>
      </c>
    </row>
    <row r="132" spans="1:31">
      <c r="A132">
        <v>19</v>
      </c>
      <c r="B132" t="s">
        <v>19</v>
      </c>
      <c r="C132">
        <v>2022</v>
      </c>
      <c r="D132">
        <v>103</v>
      </c>
      <c r="E132">
        <v>105</v>
      </c>
      <c r="F132">
        <v>355000</v>
      </c>
      <c r="G132">
        <v>5</v>
      </c>
      <c r="H132">
        <v>3</v>
      </c>
      <c r="I132">
        <v>0</v>
      </c>
      <c r="J132">
        <v>2800</v>
      </c>
      <c r="K132">
        <v>350000</v>
      </c>
      <c r="L132">
        <f t="shared" si="32"/>
        <v>3.5000000000000003E-2</v>
      </c>
      <c r="M132">
        <f t="shared" si="33"/>
        <v>91000</v>
      </c>
      <c r="N132">
        <f t="shared" si="34"/>
        <v>3.0769230769230771E-2</v>
      </c>
      <c r="O132">
        <f t="shared" si="35"/>
        <v>1.4837725108008985E-5</v>
      </c>
      <c r="P132">
        <v>3.2411595573997153E-3</v>
      </c>
      <c r="Q132">
        <f t="shared" si="36"/>
        <v>0.96874017486330466</v>
      </c>
      <c r="R132">
        <f t="shared" si="37"/>
        <v>33.905913749095461</v>
      </c>
      <c r="S132">
        <f t="shared" si="38"/>
        <v>2.8571422142815679E-2</v>
      </c>
      <c r="T132">
        <f t="shared" si="39"/>
        <v>1.0989010989010989E-5</v>
      </c>
      <c r="U132">
        <f t="shared" si="40"/>
        <v>3.1397167189907341E-7</v>
      </c>
      <c r="V132">
        <f t="shared" si="41"/>
        <v>0</v>
      </c>
      <c r="W132">
        <f t="shared" si="42"/>
        <v>0</v>
      </c>
      <c r="X132">
        <f t="shared" si="43"/>
        <v>0</v>
      </c>
      <c r="Y132">
        <f t="shared" si="44"/>
        <v>0</v>
      </c>
      <c r="Z132">
        <f t="shared" si="45"/>
        <v>1</v>
      </c>
      <c r="AA132">
        <f t="shared" si="46"/>
        <v>0</v>
      </c>
      <c r="AB132">
        <f t="shared" si="47"/>
        <v>0</v>
      </c>
      <c r="AC132">
        <f t="shared" si="48"/>
        <v>-1.5440681420671754</v>
      </c>
      <c r="AE132">
        <f t="shared" si="49"/>
        <v>3.0754393044122762E-2</v>
      </c>
    </row>
    <row r="133" spans="1:31">
      <c r="A133">
        <v>19</v>
      </c>
      <c r="B133" t="s">
        <v>19</v>
      </c>
      <c r="C133">
        <v>2022</v>
      </c>
      <c r="D133">
        <v>103</v>
      </c>
      <c r="E133">
        <v>106</v>
      </c>
      <c r="F133">
        <v>355000</v>
      </c>
      <c r="G133">
        <v>5</v>
      </c>
      <c r="H133">
        <v>3</v>
      </c>
      <c r="I133">
        <v>0</v>
      </c>
      <c r="J133">
        <v>2800</v>
      </c>
      <c r="K133">
        <v>350000</v>
      </c>
      <c r="L133">
        <f t="shared" si="32"/>
        <v>3.5000000000000003E-2</v>
      </c>
      <c r="M133">
        <f t="shared" si="33"/>
        <v>91000</v>
      </c>
      <c r="N133">
        <f t="shared" si="34"/>
        <v>3.0769230769230771E-2</v>
      </c>
      <c r="O133">
        <f t="shared" si="35"/>
        <v>1.4837725108008985E-5</v>
      </c>
      <c r="P133">
        <v>3.2412004474808658E-3</v>
      </c>
      <c r="Q133">
        <f t="shared" si="36"/>
        <v>0.96874021447516978</v>
      </c>
      <c r="R133">
        <f t="shared" si="37"/>
        <v>33.905913749095461</v>
      </c>
      <c r="S133">
        <f t="shared" si="38"/>
        <v>2.8571423311103471E-2</v>
      </c>
      <c r="T133">
        <f t="shared" si="39"/>
        <v>1.0989010989010989E-5</v>
      </c>
      <c r="U133">
        <f t="shared" si="40"/>
        <v>3.1397168473740075E-7</v>
      </c>
      <c r="V133">
        <f t="shared" si="41"/>
        <v>0</v>
      </c>
      <c r="W133">
        <f t="shared" si="42"/>
        <v>0</v>
      </c>
      <c r="X133">
        <f t="shared" si="43"/>
        <v>0</v>
      </c>
      <c r="Y133">
        <f t="shared" si="44"/>
        <v>0</v>
      </c>
      <c r="Z133">
        <f t="shared" si="45"/>
        <v>0</v>
      </c>
      <c r="AA133">
        <f t="shared" si="46"/>
        <v>1</v>
      </c>
      <c r="AB133">
        <f t="shared" si="47"/>
        <v>0</v>
      </c>
      <c r="AC133">
        <f t="shared" si="48"/>
        <v>-1.5440681243088388</v>
      </c>
      <c r="AE133">
        <f t="shared" si="49"/>
        <v>3.0754393044122762E-2</v>
      </c>
    </row>
    <row r="134" spans="1:31">
      <c r="A134">
        <v>19</v>
      </c>
      <c r="B134" t="s">
        <v>19</v>
      </c>
      <c r="C134">
        <v>2022</v>
      </c>
      <c r="D134">
        <v>103</v>
      </c>
      <c r="E134">
        <v>107</v>
      </c>
      <c r="F134">
        <v>355000</v>
      </c>
      <c r="G134">
        <v>5</v>
      </c>
      <c r="H134">
        <v>3</v>
      </c>
      <c r="I134">
        <v>0</v>
      </c>
      <c r="J134">
        <v>2800</v>
      </c>
      <c r="K134">
        <v>350000</v>
      </c>
      <c r="L134">
        <f t="shared" si="32"/>
        <v>3.5000000000000003E-2</v>
      </c>
      <c r="M134">
        <f t="shared" si="33"/>
        <v>91000</v>
      </c>
      <c r="N134">
        <f t="shared" si="34"/>
        <v>3.0769230769230771E-2</v>
      </c>
      <c r="O134">
        <f t="shared" si="35"/>
        <v>1.4837725108008985E-5</v>
      </c>
      <c r="P134">
        <v>3.2412004474808658E-3</v>
      </c>
      <c r="Q134">
        <f t="shared" si="36"/>
        <v>0.96874021447516978</v>
      </c>
      <c r="R134">
        <f t="shared" si="37"/>
        <v>33.905913749095461</v>
      </c>
      <c r="S134">
        <f t="shared" si="38"/>
        <v>2.8571423311103471E-2</v>
      </c>
      <c r="T134">
        <f t="shared" si="39"/>
        <v>1.0989010989010989E-5</v>
      </c>
      <c r="U134">
        <f t="shared" si="40"/>
        <v>3.1397168473740075E-7</v>
      </c>
      <c r="V134">
        <f t="shared" si="41"/>
        <v>0</v>
      </c>
      <c r="W134">
        <f t="shared" si="42"/>
        <v>0</v>
      </c>
      <c r="X134">
        <f t="shared" si="43"/>
        <v>0</v>
      </c>
      <c r="Y134">
        <f t="shared" si="44"/>
        <v>0</v>
      </c>
      <c r="Z134">
        <f t="shared" si="45"/>
        <v>0</v>
      </c>
      <c r="AA134">
        <f t="shared" si="46"/>
        <v>0</v>
      </c>
      <c r="AB134">
        <f t="shared" si="47"/>
        <v>1</v>
      </c>
      <c r="AC134">
        <f t="shared" si="48"/>
        <v>-1.5440681243088388</v>
      </c>
      <c r="AE134">
        <f t="shared" si="49"/>
        <v>3.0754393044122762E-2</v>
      </c>
    </row>
    <row r="135" spans="1:31">
      <c r="A135">
        <v>20</v>
      </c>
      <c r="B135" t="s">
        <v>20</v>
      </c>
      <c r="C135">
        <v>2021</v>
      </c>
      <c r="D135">
        <v>104</v>
      </c>
      <c r="E135">
        <v>101</v>
      </c>
      <c r="F135">
        <v>250000</v>
      </c>
      <c r="G135">
        <v>3</v>
      </c>
      <c r="H135">
        <v>1</v>
      </c>
      <c r="I135">
        <v>0</v>
      </c>
      <c r="J135">
        <v>2000</v>
      </c>
      <c r="K135">
        <v>245000</v>
      </c>
      <c r="L135">
        <f t="shared" si="32"/>
        <v>2.4500000000000001E-2</v>
      </c>
      <c r="M135">
        <f t="shared" si="33"/>
        <v>52500</v>
      </c>
      <c r="N135">
        <f t="shared" si="34"/>
        <v>3.8095238095238099E-2</v>
      </c>
      <c r="O135">
        <f t="shared" si="35"/>
        <v>1.4837725507073152E-5</v>
      </c>
      <c r="P135">
        <v>-5.4517946664848016E-3</v>
      </c>
      <c r="Q135">
        <f t="shared" si="36"/>
        <v>0.9704923153266678</v>
      </c>
      <c r="R135">
        <f t="shared" si="37"/>
        <v>20.380337640144077</v>
      </c>
      <c r="S135">
        <f t="shared" si="38"/>
        <v>4.761904991284565E-2</v>
      </c>
      <c r="T135">
        <f t="shared" si="39"/>
        <v>1.9047619047619046E-5</v>
      </c>
      <c r="U135">
        <f t="shared" si="40"/>
        <v>9.0702952214944086E-7</v>
      </c>
      <c r="V135">
        <f t="shared" si="41"/>
        <v>1</v>
      </c>
      <c r="W135">
        <f t="shared" si="42"/>
        <v>0</v>
      </c>
      <c r="X135">
        <f t="shared" si="43"/>
        <v>0</v>
      </c>
      <c r="Y135">
        <f t="shared" si="44"/>
        <v>0</v>
      </c>
      <c r="Z135">
        <f t="shared" si="45"/>
        <v>0</v>
      </c>
      <c r="AA135">
        <f t="shared" si="46"/>
        <v>0</v>
      </c>
      <c r="AB135">
        <f t="shared" si="47"/>
        <v>0</v>
      </c>
      <c r="AC135">
        <f t="shared" si="48"/>
        <v>-1.3222192738140595</v>
      </c>
      <c r="AE135">
        <f t="shared" si="49"/>
        <v>3.8080400369731024E-2</v>
      </c>
    </row>
    <row r="136" spans="1:31">
      <c r="A136">
        <v>20</v>
      </c>
      <c r="B136" t="s">
        <v>20</v>
      </c>
      <c r="C136">
        <v>2021</v>
      </c>
      <c r="D136">
        <v>104</v>
      </c>
      <c r="E136">
        <v>102</v>
      </c>
      <c r="F136">
        <v>250000</v>
      </c>
      <c r="G136">
        <v>3</v>
      </c>
      <c r="H136">
        <v>1</v>
      </c>
      <c r="I136">
        <v>0</v>
      </c>
      <c r="J136">
        <v>2000</v>
      </c>
      <c r="K136">
        <v>245000</v>
      </c>
      <c r="L136">
        <f t="shared" si="32"/>
        <v>2.4500000000000001E-2</v>
      </c>
      <c r="M136">
        <f t="shared" si="33"/>
        <v>52500</v>
      </c>
      <c r="N136">
        <f t="shared" si="34"/>
        <v>3.8095238095238099E-2</v>
      </c>
      <c r="O136">
        <f t="shared" si="35"/>
        <v>1.4837725507073152E-5</v>
      </c>
      <c r="P136">
        <v>-5.4517946664848016E-3</v>
      </c>
      <c r="Q136">
        <f t="shared" si="36"/>
        <v>0.9704923153266678</v>
      </c>
      <c r="R136">
        <f t="shared" si="37"/>
        <v>20.380337640144077</v>
      </c>
      <c r="S136">
        <f t="shared" si="38"/>
        <v>4.761904991284565E-2</v>
      </c>
      <c r="T136">
        <f t="shared" si="39"/>
        <v>1.9047619047619046E-5</v>
      </c>
      <c r="U136">
        <f t="shared" si="40"/>
        <v>9.0702952214944086E-7</v>
      </c>
      <c r="V136">
        <f t="shared" si="41"/>
        <v>0</v>
      </c>
      <c r="W136">
        <f t="shared" si="42"/>
        <v>1</v>
      </c>
      <c r="X136">
        <f t="shared" si="43"/>
        <v>0</v>
      </c>
      <c r="Y136">
        <f t="shared" si="44"/>
        <v>0</v>
      </c>
      <c r="Z136">
        <f t="shared" si="45"/>
        <v>0</v>
      </c>
      <c r="AA136">
        <f t="shared" si="46"/>
        <v>0</v>
      </c>
      <c r="AB136">
        <f t="shared" si="47"/>
        <v>0</v>
      </c>
      <c r="AC136">
        <f t="shared" si="48"/>
        <v>-1.3222192738140595</v>
      </c>
      <c r="AE136">
        <f t="shared" si="49"/>
        <v>3.8080400369731024E-2</v>
      </c>
    </row>
    <row r="137" spans="1:31">
      <c r="A137">
        <v>20</v>
      </c>
      <c r="B137" t="s">
        <v>20</v>
      </c>
      <c r="C137">
        <v>2021</v>
      </c>
      <c r="D137">
        <v>104</v>
      </c>
      <c r="E137">
        <v>103</v>
      </c>
      <c r="F137">
        <v>250000</v>
      </c>
      <c r="G137">
        <v>3</v>
      </c>
      <c r="H137">
        <v>1</v>
      </c>
      <c r="I137">
        <v>0</v>
      </c>
      <c r="J137">
        <v>2000</v>
      </c>
      <c r="K137">
        <v>245000</v>
      </c>
      <c r="L137">
        <f t="shared" si="32"/>
        <v>2.4500000000000001E-2</v>
      </c>
      <c r="M137">
        <f t="shared" si="33"/>
        <v>52500</v>
      </c>
      <c r="N137">
        <f t="shared" si="34"/>
        <v>3.8095238095238099E-2</v>
      </c>
      <c r="O137">
        <f t="shared" si="35"/>
        <v>1.4837725507073152E-5</v>
      </c>
      <c r="P137">
        <v>-5.4517946664848016E-3</v>
      </c>
      <c r="Q137">
        <f t="shared" si="36"/>
        <v>0.9704923153266678</v>
      </c>
      <c r="R137">
        <f t="shared" si="37"/>
        <v>20.380337640144077</v>
      </c>
      <c r="S137">
        <f t="shared" si="38"/>
        <v>4.761904991284565E-2</v>
      </c>
      <c r="T137">
        <f t="shared" si="39"/>
        <v>1.9047619047619046E-5</v>
      </c>
      <c r="U137">
        <f t="shared" si="40"/>
        <v>9.0702952214944086E-7</v>
      </c>
      <c r="V137">
        <f t="shared" si="41"/>
        <v>0</v>
      </c>
      <c r="W137">
        <f t="shared" si="42"/>
        <v>0</v>
      </c>
      <c r="X137">
        <f t="shared" si="43"/>
        <v>1</v>
      </c>
      <c r="Y137">
        <f t="shared" si="44"/>
        <v>0</v>
      </c>
      <c r="Z137">
        <f t="shared" si="45"/>
        <v>0</v>
      </c>
      <c r="AA137">
        <f t="shared" si="46"/>
        <v>0</v>
      </c>
      <c r="AB137">
        <f t="shared" si="47"/>
        <v>0</v>
      </c>
      <c r="AC137">
        <f t="shared" si="48"/>
        <v>-1.3222192738140595</v>
      </c>
      <c r="AE137">
        <f t="shared" si="49"/>
        <v>3.8080400369731024E-2</v>
      </c>
    </row>
    <row r="138" spans="1:31">
      <c r="A138">
        <v>20</v>
      </c>
      <c r="B138" t="s">
        <v>20</v>
      </c>
      <c r="C138">
        <v>2021</v>
      </c>
      <c r="D138">
        <v>104</v>
      </c>
      <c r="E138">
        <v>104</v>
      </c>
      <c r="F138">
        <v>250000</v>
      </c>
      <c r="G138">
        <v>3</v>
      </c>
      <c r="H138">
        <v>1</v>
      </c>
      <c r="I138">
        <v>0</v>
      </c>
      <c r="J138">
        <v>2000</v>
      </c>
      <c r="K138">
        <v>245000</v>
      </c>
      <c r="L138">
        <f t="shared" si="32"/>
        <v>2.4500000000000001E-2</v>
      </c>
      <c r="M138">
        <f t="shared" si="33"/>
        <v>52500</v>
      </c>
      <c r="N138">
        <f t="shared" si="34"/>
        <v>3.8095238095238099E-2</v>
      </c>
      <c r="O138">
        <f t="shared" si="35"/>
        <v>1.4837725507073152E-5</v>
      </c>
      <c r="P138">
        <v>-5.4517946664848016E-3</v>
      </c>
      <c r="Q138">
        <f t="shared" si="36"/>
        <v>0.9704923153266678</v>
      </c>
      <c r="R138">
        <f t="shared" si="37"/>
        <v>20.380337640144077</v>
      </c>
      <c r="S138">
        <f t="shared" si="38"/>
        <v>4.761904991284565E-2</v>
      </c>
      <c r="T138">
        <f t="shared" si="39"/>
        <v>1.9047619047619046E-5</v>
      </c>
      <c r="U138">
        <f t="shared" si="40"/>
        <v>9.0702952214944086E-7</v>
      </c>
      <c r="V138">
        <f t="shared" si="41"/>
        <v>0</v>
      </c>
      <c r="W138">
        <f t="shared" si="42"/>
        <v>0</v>
      </c>
      <c r="X138">
        <f t="shared" si="43"/>
        <v>0</v>
      </c>
      <c r="Y138">
        <f t="shared" si="44"/>
        <v>1</v>
      </c>
      <c r="Z138">
        <f t="shared" si="45"/>
        <v>0</v>
      </c>
      <c r="AA138">
        <f t="shared" si="46"/>
        <v>0</v>
      </c>
      <c r="AB138">
        <f t="shared" si="47"/>
        <v>0</v>
      </c>
      <c r="AC138">
        <f t="shared" si="48"/>
        <v>-1.3222192738140595</v>
      </c>
      <c r="AE138">
        <f t="shared" si="49"/>
        <v>3.8080400369731024E-2</v>
      </c>
    </row>
    <row r="139" spans="1:31">
      <c r="A139">
        <v>20</v>
      </c>
      <c r="B139" t="s">
        <v>20</v>
      </c>
      <c r="C139">
        <v>2021</v>
      </c>
      <c r="D139">
        <v>104</v>
      </c>
      <c r="E139">
        <v>105</v>
      </c>
      <c r="F139">
        <v>250000</v>
      </c>
      <c r="G139">
        <v>3</v>
      </c>
      <c r="H139">
        <v>1</v>
      </c>
      <c r="I139">
        <v>0</v>
      </c>
      <c r="J139">
        <v>2000</v>
      </c>
      <c r="K139">
        <v>245000</v>
      </c>
      <c r="L139">
        <f t="shared" si="32"/>
        <v>2.4500000000000001E-2</v>
      </c>
      <c r="M139">
        <f t="shared" si="33"/>
        <v>52500</v>
      </c>
      <c r="N139">
        <f t="shared" si="34"/>
        <v>3.8095238095238099E-2</v>
      </c>
      <c r="O139">
        <f t="shared" si="35"/>
        <v>1.4837725507073152E-5</v>
      </c>
      <c r="P139">
        <v>-5.4517946664848016E-3</v>
      </c>
      <c r="Q139">
        <f t="shared" si="36"/>
        <v>0.9704923153266678</v>
      </c>
      <c r="R139">
        <f t="shared" si="37"/>
        <v>20.380337640144077</v>
      </c>
      <c r="S139">
        <f t="shared" si="38"/>
        <v>4.761904991284565E-2</v>
      </c>
      <c r="T139">
        <f t="shared" si="39"/>
        <v>1.9047619047619046E-5</v>
      </c>
      <c r="U139">
        <f t="shared" si="40"/>
        <v>9.0702952214944086E-7</v>
      </c>
      <c r="V139">
        <f t="shared" si="41"/>
        <v>0</v>
      </c>
      <c r="W139">
        <f t="shared" si="42"/>
        <v>0</v>
      </c>
      <c r="X139">
        <f t="shared" si="43"/>
        <v>0</v>
      </c>
      <c r="Y139">
        <f t="shared" si="44"/>
        <v>0</v>
      </c>
      <c r="Z139">
        <f t="shared" si="45"/>
        <v>1</v>
      </c>
      <c r="AA139">
        <f t="shared" si="46"/>
        <v>0</v>
      </c>
      <c r="AB139">
        <f t="shared" si="47"/>
        <v>0</v>
      </c>
      <c r="AC139">
        <f t="shared" si="48"/>
        <v>-1.3222192738140595</v>
      </c>
      <c r="AE139">
        <f t="shared" si="49"/>
        <v>3.8080400369731024E-2</v>
      </c>
    </row>
    <row r="140" spans="1:31">
      <c r="A140">
        <v>20</v>
      </c>
      <c r="B140" t="s">
        <v>20</v>
      </c>
      <c r="C140">
        <v>2021</v>
      </c>
      <c r="D140">
        <v>104</v>
      </c>
      <c r="E140">
        <v>106</v>
      </c>
      <c r="F140">
        <v>250000</v>
      </c>
      <c r="G140">
        <v>3</v>
      </c>
      <c r="H140">
        <v>1</v>
      </c>
      <c r="I140">
        <v>0</v>
      </c>
      <c r="J140">
        <v>2000</v>
      </c>
      <c r="K140">
        <v>245000</v>
      </c>
      <c r="L140">
        <f t="shared" si="32"/>
        <v>2.4500000000000001E-2</v>
      </c>
      <c r="M140">
        <f t="shared" si="33"/>
        <v>52500</v>
      </c>
      <c r="N140">
        <f t="shared" si="34"/>
        <v>3.8095238095238099E-2</v>
      </c>
      <c r="O140">
        <f t="shared" si="35"/>
        <v>1.4837725507073152E-5</v>
      </c>
      <c r="P140">
        <v>-5.4517946664848016E-3</v>
      </c>
      <c r="Q140">
        <f t="shared" si="36"/>
        <v>0.9704923153266678</v>
      </c>
      <c r="R140">
        <f t="shared" si="37"/>
        <v>20.380337640144077</v>
      </c>
      <c r="S140">
        <f t="shared" si="38"/>
        <v>4.761904991284565E-2</v>
      </c>
      <c r="T140">
        <f t="shared" si="39"/>
        <v>1.9047619047619046E-5</v>
      </c>
      <c r="U140">
        <f t="shared" si="40"/>
        <v>9.0702952214944086E-7</v>
      </c>
      <c r="V140">
        <f t="shared" si="41"/>
        <v>0</v>
      </c>
      <c r="W140">
        <f t="shared" si="42"/>
        <v>0</v>
      </c>
      <c r="X140">
        <f t="shared" si="43"/>
        <v>0</v>
      </c>
      <c r="Y140">
        <f t="shared" si="44"/>
        <v>0</v>
      </c>
      <c r="Z140">
        <f t="shared" si="45"/>
        <v>0</v>
      </c>
      <c r="AA140">
        <f t="shared" si="46"/>
        <v>1</v>
      </c>
      <c r="AB140">
        <f t="shared" si="47"/>
        <v>0</v>
      </c>
      <c r="AC140">
        <f t="shared" si="48"/>
        <v>-1.3222192738140595</v>
      </c>
      <c r="AE140">
        <f t="shared" si="49"/>
        <v>3.8080400369731024E-2</v>
      </c>
    </row>
    <row r="141" spans="1:31">
      <c r="A141">
        <v>20</v>
      </c>
      <c r="B141" t="s">
        <v>20</v>
      </c>
      <c r="C141">
        <v>2021</v>
      </c>
      <c r="D141">
        <v>104</v>
      </c>
      <c r="E141">
        <v>107</v>
      </c>
      <c r="F141">
        <v>250000</v>
      </c>
      <c r="G141">
        <v>3</v>
      </c>
      <c r="H141">
        <v>1</v>
      </c>
      <c r="I141">
        <v>0</v>
      </c>
      <c r="J141">
        <v>2000</v>
      </c>
      <c r="K141">
        <v>245000</v>
      </c>
      <c r="L141">
        <f t="shared" si="32"/>
        <v>2.4500000000000001E-2</v>
      </c>
      <c r="M141">
        <f t="shared" si="33"/>
        <v>52500</v>
      </c>
      <c r="N141">
        <f t="shared" si="34"/>
        <v>3.8095238095238099E-2</v>
      </c>
      <c r="O141">
        <f t="shared" si="35"/>
        <v>1.4837725507073152E-5</v>
      </c>
      <c r="P141">
        <v>-5.4517946664848016E-3</v>
      </c>
      <c r="Q141">
        <f t="shared" si="36"/>
        <v>0.9704923153266678</v>
      </c>
      <c r="R141">
        <f t="shared" si="37"/>
        <v>20.380337640144077</v>
      </c>
      <c r="S141">
        <f t="shared" si="38"/>
        <v>4.761904991284565E-2</v>
      </c>
      <c r="T141">
        <f t="shared" si="39"/>
        <v>1.9047619047619046E-5</v>
      </c>
      <c r="U141">
        <f t="shared" si="40"/>
        <v>9.0702952214944086E-7</v>
      </c>
      <c r="V141">
        <f t="shared" si="41"/>
        <v>0</v>
      </c>
      <c r="W141">
        <f t="shared" si="42"/>
        <v>0</v>
      </c>
      <c r="X141">
        <f t="shared" si="43"/>
        <v>0</v>
      </c>
      <c r="Y141">
        <f t="shared" si="44"/>
        <v>0</v>
      </c>
      <c r="Z141">
        <f t="shared" si="45"/>
        <v>0</v>
      </c>
      <c r="AA141">
        <f t="shared" si="46"/>
        <v>0</v>
      </c>
      <c r="AB141">
        <f t="shared" si="47"/>
        <v>1</v>
      </c>
      <c r="AC141">
        <f t="shared" si="48"/>
        <v>-1.3222192738140595</v>
      </c>
      <c r="AE141">
        <f t="shared" si="49"/>
        <v>3.8080400369731024E-2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Sorting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 Sophia Donnelly</dc:creator>
  <cp:lastModifiedBy>Emma Sophia Donnelly</cp:lastModifiedBy>
  <dcterms:created xsi:type="dcterms:W3CDTF">2024-11-04T14:45:31Z</dcterms:created>
  <dcterms:modified xsi:type="dcterms:W3CDTF">2024-11-04T19:28:07Z</dcterms:modified>
</cp:coreProperties>
</file>