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F:\2021 Accomplishment of Project\"/>
    </mc:Choice>
  </mc:AlternateContent>
  <xr:revisionPtr revIDLastSave="0" documentId="13_ncr:1_{4BB949FB-355B-4B78-AD21-9941ACE064B3}" xr6:coauthVersionLast="46" xr6:coauthVersionMax="46" xr10:uidLastSave="{00000000-0000-0000-0000-000000000000}"/>
  <bookViews>
    <workbookView xWindow="-120" yWindow="-120" windowWidth="29040" windowHeight="15840" activeTab="7" xr2:uid="{00000000-000D-0000-FFFF-FFFF00000000}"/>
  </bookViews>
  <sheets>
    <sheet name="Accomp" sheetId="1" r:id="rId1"/>
    <sheet name="Jan_Details" sheetId="3" r:id="rId2"/>
    <sheet name="Feb_Details " sheetId="4" r:id="rId3"/>
    <sheet name="Mar_Details " sheetId="5" r:id="rId4"/>
    <sheet name="Q1_Details" sheetId="7" r:id="rId5"/>
    <sheet name="Apr_Details " sheetId="8" r:id="rId6"/>
    <sheet name="May_Details  " sheetId="9" r:id="rId7"/>
    <sheet name="Jun_Details" sheetId="12" r:id="rId8"/>
    <sheet name="Q2_Details" sheetId="11" r:id="rId9"/>
    <sheet name="1st Sem_Details" sheetId="13" r:id="rId10"/>
    <sheet name="Jul_Details " sheetId="14" r:id="rId11"/>
    <sheet name="Aug_Details " sheetId="15" r:id="rId12"/>
    <sheet name="Sept_Details" sheetId="16" r:id="rId13"/>
    <sheet name="Q3_Details " sheetId="17" r:id="rId14"/>
    <sheet name="Oct_Details " sheetId="18" r:id="rId15"/>
    <sheet name="Nov_Details " sheetId="19" r:id="rId16"/>
    <sheet name="Dec_Details" sheetId="20" r:id="rId17"/>
    <sheet name="Q4_Details" sheetId="21" r:id="rId18"/>
    <sheet name="2nd Sem_Details " sheetId="22" r:id="rId19"/>
  </sheets>
  <definedNames>
    <definedName name="_xlnm.Print_Titles" localSheetId="0">Accomp!$3:$8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50" i="13" l="1"/>
  <c r="B3675" i="22"/>
  <c r="B3644" i="22"/>
  <c r="B3617" i="22"/>
  <c r="E3564" i="22"/>
  <c r="D3564" i="22"/>
  <c r="C3564" i="22"/>
  <c r="E3563" i="22"/>
  <c r="D3563" i="22"/>
  <c r="C3563" i="22"/>
  <c r="E3562" i="22"/>
  <c r="D3562" i="22"/>
  <c r="C3562" i="22"/>
  <c r="E3561" i="22"/>
  <c r="C3561" i="22"/>
  <c r="B3156" i="22"/>
  <c r="B3155" i="22"/>
  <c r="B3154" i="22"/>
  <c r="B3153" i="22"/>
  <c r="B3152" i="22"/>
  <c r="B2759" i="21"/>
  <c r="E2704" i="21"/>
  <c r="D2704" i="21"/>
  <c r="C2704" i="21"/>
  <c r="E2703" i="21"/>
  <c r="D2703" i="21"/>
  <c r="C2703" i="21"/>
  <c r="E2702" i="21"/>
  <c r="D2702" i="21"/>
  <c r="C2702" i="21"/>
  <c r="C2447" i="21"/>
  <c r="B2447" i="21"/>
  <c r="C2446" i="21"/>
  <c r="B2446" i="21"/>
  <c r="C2445" i="21"/>
  <c r="B2445" i="21"/>
  <c r="C2444" i="21"/>
  <c r="B2444" i="21"/>
  <c r="C2443" i="21"/>
  <c r="B2443" i="21"/>
  <c r="B2438" i="21"/>
  <c r="B2437" i="21"/>
  <c r="B2436" i="21"/>
  <c r="B2435" i="21"/>
  <c r="B2434" i="21"/>
  <c r="V31" i="1"/>
  <c r="AN71" i="1"/>
  <c r="AN64" i="1"/>
  <c r="AN30" i="1"/>
  <c r="AN21" i="1"/>
  <c r="AN14" i="1"/>
  <c r="CP64" i="1"/>
  <c r="CP30" i="1"/>
  <c r="CP21" i="1"/>
  <c r="CP14" i="1"/>
  <c r="BY71" i="1"/>
  <c r="BY65" i="1"/>
  <c r="BY66" i="1"/>
  <c r="BY67" i="1"/>
  <c r="BY64" i="1"/>
  <c r="BY22" i="1"/>
  <c r="BY23" i="1"/>
  <c r="BY24" i="1"/>
  <c r="BY25" i="1"/>
  <c r="BY26" i="1"/>
  <c r="BY27" i="1"/>
  <c r="BY28" i="1"/>
  <c r="BY29" i="1"/>
  <c r="BY30" i="1"/>
  <c r="BY31" i="1"/>
  <c r="BY32" i="1"/>
  <c r="BY33" i="1"/>
  <c r="BY34" i="1"/>
  <c r="BY35" i="1"/>
  <c r="BY36" i="1"/>
  <c r="BY37" i="1"/>
  <c r="BY38" i="1"/>
  <c r="BY39" i="1"/>
  <c r="BY40" i="1"/>
  <c r="BY41" i="1"/>
  <c r="BY21" i="1"/>
  <c r="BY13" i="1"/>
  <c r="BY14" i="1"/>
  <c r="BY15" i="1"/>
  <c r="BY16" i="1"/>
  <c r="BY17" i="1"/>
  <c r="BY18" i="1"/>
  <c r="BY19" i="1"/>
  <c r="BY12" i="1"/>
  <c r="BX71" i="1"/>
  <c r="BX64" i="1"/>
  <c r="BX30" i="1"/>
  <c r="BX21" i="1"/>
  <c r="BG72" i="1"/>
  <c r="BG73" i="1"/>
  <c r="BG74" i="1"/>
  <c r="BG75" i="1"/>
  <c r="BG76" i="1"/>
  <c r="BG77" i="1"/>
  <c r="BG78" i="1"/>
  <c r="BG80" i="1"/>
  <c r="BG81" i="1"/>
  <c r="BG82" i="1"/>
  <c r="BG83" i="1"/>
  <c r="BG84" i="1"/>
  <c r="BG85" i="1"/>
  <c r="BG71" i="1"/>
  <c r="BG64" i="1"/>
  <c r="BG22" i="1"/>
  <c r="BG23" i="1"/>
  <c r="BG24" i="1"/>
  <c r="BG25" i="1"/>
  <c r="BG26" i="1"/>
  <c r="BG27" i="1"/>
  <c r="BG28" i="1"/>
  <c r="BG29" i="1"/>
  <c r="BG30" i="1"/>
  <c r="BG31" i="1"/>
  <c r="BG32" i="1"/>
  <c r="BG33" i="1"/>
  <c r="BG34" i="1"/>
  <c r="BG35" i="1"/>
  <c r="BG36" i="1"/>
  <c r="BG37" i="1"/>
  <c r="BG38" i="1"/>
  <c r="BG39" i="1"/>
  <c r="BG40" i="1"/>
  <c r="BG41" i="1"/>
  <c r="BG21" i="1"/>
  <c r="BG13" i="1"/>
  <c r="BG14" i="1"/>
  <c r="BG15" i="1"/>
  <c r="BG16" i="1"/>
  <c r="BG17" i="1"/>
  <c r="BG18" i="1"/>
  <c r="BG19" i="1"/>
  <c r="BG12" i="1"/>
  <c r="BF71" i="1"/>
  <c r="BF64" i="1"/>
  <c r="BF30" i="1"/>
  <c r="BF21" i="1"/>
  <c r="BF14" i="1"/>
  <c r="X72" i="1"/>
  <c r="X73" i="1"/>
  <c r="X74" i="1"/>
  <c r="X75" i="1"/>
  <c r="X76" i="1"/>
  <c r="X77" i="1"/>
  <c r="X78" i="1"/>
  <c r="X80" i="1"/>
  <c r="X81" i="1"/>
  <c r="X82" i="1"/>
  <c r="X83" i="1"/>
  <c r="X84" i="1"/>
  <c r="X85" i="1"/>
  <c r="X71" i="1"/>
  <c r="X65" i="1"/>
  <c r="X66" i="1"/>
  <c r="X67" i="1"/>
  <c r="X64" i="1"/>
  <c r="X22" i="1"/>
  <c r="X23" i="1"/>
  <c r="X24" i="1"/>
  <c r="X25" i="1"/>
  <c r="X26" i="1"/>
  <c r="X27" i="1"/>
  <c r="X28" i="1"/>
  <c r="X29" i="1"/>
  <c r="X32" i="1"/>
  <c r="X33" i="1"/>
  <c r="X34" i="1"/>
  <c r="X35" i="1"/>
  <c r="X36" i="1"/>
  <c r="X37" i="1"/>
  <c r="X38" i="1"/>
  <c r="X39" i="1"/>
  <c r="X40" i="1"/>
  <c r="X41" i="1"/>
  <c r="X21" i="1"/>
  <c r="X13" i="1"/>
  <c r="X14" i="1"/>
  <c r="X15" i="1"/>
  <c r="X16" i="1"/>
  <c r="X17" i="1"/>
  <c r="X18" i="1"/>
  <c r="X19" i="1"/>
  <c r="X12" i="1"/>
  <c r="W72" i="1"/>
  <c r="W73" i="1"/>
  <c r="W74" i="1"/>
  <c r="W75" i="1"/>
  <c r="W76" i="1"/>
  <c r="W77" i="1"/>
  <c r="W78" i="1"/>
  <c r="W79" i="1"/>
  <c r="W80" i="1"/>
  <c r="W81" i="1"/>
  <c r="W82" i="1"/>
  <c r="W83" i="1"/>
  <c r="W84" i="1"/>
  <c r="W85" i="1"/>
  <c r="W71" i="1"/>
  <c r="W65" i="1"/>
  <c r="W66" i="1"/>
  <c r="W67" i="1"/>
  <c r="W64" i="1"/>
  <c r="W22" i="1"/>
  <c r="W23" i="1"/>
  <c r="W24" i="1"/>
  <c r="W25" i="1"/>
  <c r="W26" i="1"/>
  <c r="W27" i="1"/>
  <c r="W28" i="1"/>
  <c r="W29" i="1"/>
  <c r="W31" i="1"/>
  <c r="X31" i="1" s="1"/>
  <c r="W32" i="1"/>
  <c r="W33" i="1"/>
  <c r="W34" i="1"/>
  <c r="W35" i="1"/>
  <c r="W36" i="1"/>
  <c r="W37" i="1"/>
  <c r="W38" i="1"/>
  <c r="W39" i="1"/>
  <c r="W40" i="1"/>
  <c r="W41" i="1"/>
  <c r="W21" i="1"/>
  <c r="W13" i="1"/>
  <c r="W14" i="1"/>
  <c r="W15" i="1"/>
  <c r="W16" i="1"/>
  <c r="W17" i="1"/>
  <c r="W18" i="1"/>
  <c r="W19" i="1"/>
  <c r="W12" i="1"/>
  <c r="V71" i="1"/>
  <c r="V64" i="1"/>
  <c r="V30" i="1"/>
  <c r="W30" i="1" s="1"/>
  <c r="X30" i="1" s="1"/>
  <c r="V21" i="1"/>
  <c r="C2448" i="21"/>
  <c r="B2448" i="21"/>
  <c r="C342" i="20"/>
  <c r="B342" i="20"/>
  <c r="DC87" i="1" l="1"/>
  <c r="DD87" i="1"/>
  <c r="DB87" i="1"/>
  <c r="CZ88" i="1"/>
  <c r="CZ89" i="1"/>
  <c r="CX87" i="1"/>
  <c r="CZ87" i="1" s="1"/>
  <c r="DA87" i="1" s="1"/>
  <c r="CY87" i="1"/>
  <c r="CW87" i="1"/>
  <c r="DF87" i="1"/>
  <c r="CO71" i="1" l="1"/>
  <c r="CO64" i="1"/>
  <c r="CO30" i="1"/>
  <c r="CO21" i="1"/>
  <c r="CO14" i="1"/>
  <c r="BW71" i="1" l="1"/>
  <c r="BW64" i="1"/>
  <c r="BW30" i="1"/>
  <c r="BW21" i="1"/>
  <c r="BW14" i="1"/>
  <c r="AM71" i="1" l="1"/>
  <c r="AM64" i="1"/>
  <c r="AM21" i="1"/>
  <c r="BE71" i="1" l="1"/>
  <c r="BE64" i="1"/>
  <c r="BE30" i="1"/>
  <c r="BE21" i="1"/>
  <c r="BE14" i="1"/>
  <c r="U71" i="1" l="1"/>
  <c r="U64" i="1"/>
  <c r="U21" i="1"/>
  <c r="U30" i="1"/>
  <c r="U14" i="1"/>
  <c r="C1011" i="19" l="1"/>
  <c r="B1011" i="19"/>
  <c r="AL71" i="1" l="1"/>
  <c r="AL64" i="1"/>
  <c r="AL30" i="1"/>
  <c r="AL21" i="1"/>
  <c r="BD71" i="1" l="1"/>
  <c r="BD64" i="1"/>
  <c r="BD30" i="1"/>
  <c r="BD21" i="1"/>
  <c r="BD14" i="1"/>
  <c r="BV71" i="1"/>
  <c r="BV64" i="1"/>
  <c r="BV30" i="1"/>
  <c r="BV21" i="1"/>
  <c r="CN64" i="1" l="1"/>
  <c r="CN30" i="1" l="1"/>
  <c r="CN21" i="1"/>
  <c r="C1337" i="18" l="1"/>
  <c r="B1337" i="18"/>
  <c r="T71" i="1"/>
  <c r="T64" i="1"/>
  <c r="W96" i="1"/>
  <c r="W94" i="1"/>
  <c r="W88" i="1"/>
  <c r="W89" i="1"/>
  <c r="W87" i="1"/>
  <c r="T30" i="1"/>
  <c r="T21" i="1"/>
  <c r="T14" i="1"/>
  <c r="DO94" i="1" l="1"/>
  <c r="DI96" i="1"/>
  <c r="DI94" i="1"/>
  <c r="DI91" i="1"/>
  <c r="DI88" i="1"/>
  <c r="DI89" i="1"/>
  <c r="DI87" i="1"/>
  <c r="DI72" i="1"/>
  <c r="DI73" i="1"/>
  <c r="DI74" i="1"/>
  <c r="DI75" i="1"/>
  <c r="DI76" i="1"/>
  <c r="DI77" i="1"/>
  <c r="DI78" i="1"/>
  <c r="DI79" i="1"/>
  <c r="DI80" i="1"/>
  <c r="DI81" i="1"/>
  <c r="DI82" i="1"/>
  <c r="DI83" i="1"/>
  <c r="DI84" i="1"/>
  <c r="DI85" i="1"/>
  <c r="DI71" i="1"/>
  <c r="DI69" i="1"/>
  <c r="DI65" i="1"/>
  <c r="DI66" i="1"/>
  <c r="DI67" i="1"/>
  <c r="DI64" i="1"/>
  <c r="DI60" i="1"/>
  <c r="DI61" i="1"/>
  <c r="DI62" i="1"/>
  <c r="DI59" i="1"/>
  <c r="DI44" i="1"/>
  <c r="DI45" i="1"/>
  <c r="DI46" i="1"/>
  <c r="DI47" i="1"/>
  <c r="DI48" i="1"/>
  <c r="DI49" i="1"/>
  <c r="DI50" i="1"/>
  <c r="DI51" i="1"/>
  <c r="DI52" i="1"/>
  <c r="DI53" i="1"/>
  <c r="DI54" i="1"/>
  <c r="DI55" i="1"/>
  <c r="DI56" i="1"/>
  <c r="DI57" i="1"/>
  <c r="DI43" i="1"/>
  <c r="DI22" i="1"/>
  <c r="DI23" i="1"/>
  <c r="DI24" i="1"/>
  <c r="DI25" i="1"/>
  <c r="DI26" i="1"/>
  <c r="DI27" i="1"/>
  <c r="DI28" i="1"/>
  <c r="DI29" i="1"/>
  <c r="DI30" i="1"/>
  <c r="DI31" i="1"/>
  <c r="DI32" i="1"/>
  <c r="DI33" i="1"/>
  <c r="DI34" i="1"/>
  <c r="DI35" i="1"/>
  <c r="DI36" i="1"/>
  <c r="DI37" i="1"/>
  <c r="DI38" i="1"/>
  <c r="DI39" i="1"/>
  <c r="DI40" i="1"/>
  <c r="DI41" i="1"/>
  <c r="DI21" i="1"/>
  <c r="DI13" i="1"/>
  <c r="DI14" i="1"/>
  <c r="DI15" i="1"/>
  <c r="DI16" i="1"/>
  <c r="DI17" i="1"/>
  <c r="DI18" i="1"/>
  <c r="DI19" i="1"/>
  <c r="DI12" i="1"/>
  <c r="CQ96" i="1"/>
  <c r="CQ94" i="1"/>
  <c r="CQ91" i="1"/>
  <c r="CQ88" i="1"/>
  <c r="CQ89" i="1"/>
  <c r="CQ87" i="1"/>
  <c r="CQ72" i="1"/>
  <c r="CQ73" i="1"/>
  <c r="CQ74" i="1"/>
  <c r="DO74" i="1" s="1"/>
  <c r="CQ75" i="1"/>
  <c r="CQ76" i="1"/>
  <c r="CQ77" i="1"/>
  <c r="CQ78" i="1"/>
  <c r="DO78" i="1" s="1"/>
  <c r="CQ79" i="1"/>
  <c r="CQ80" i="1"/>
  <c r="CQ81" i="1"/>
  <c r="CQ82" i="1"/>
  <c r="DO82" i="1" s="1"/>
  <c r="CQ83" i="1"/>
  <c r="CQ84" i="1"/>
  <c r="CQ85" i="1"/>
  <c r="CQ71" i="1"/>
  <c r="CQ69" i="1"/>
  <c r="CQ65" i="1"/>
  <c r="CQ66" i="1"/>
  <c r="CQ67" i="1"/>
  <c r="DO67" i="1" s="1"/>
  <c r="DU67" i="1" s="1"/>
  <c r="CQ64" i="1"/>
  <c r="CQ60" i="1"/>
  <c r="CQ61" i="1"/>
  <c r="CQ62" i="1"/>
  <c r="DO62" i="1" s="1"/>
  <c r="CQ59" i="1"/>
  <c r="CQ57" i="1"/>
  <c r="CQ44" i="1"/>
  <c r="CQ45" i="1"/>
  <c r="CQ46" i="1"/>
  <c r="CQ47" i="1"/>
  <c r="CQ48" i="1"/>
  <c r="CQ49" i="1"/>
  <c r="CQ50" i="1"/>
  <c r="CQ51" i="1"/>
  <c r="CQ52" i="1"/>
  <c r="CQ53" i="1"/>
  <c r="CQ54" i="1"/>
  <c r="CQ55" i="1"/>
  <c r="CQ56" i="1"/>
  <c r="CQ43" i="1"/>
  <c r="CQ22" i="1"/>
  <c r="CQ23" i="1"/>
  <c r="CQ24" i="1"/>
  <c r="CQ25" i="1"/>
  <c r="CQ26" i="1"/>
  <c r="CQ27" i="1"/>
  <c r="CQ28" i="1"/>
  <c r="CQ29" i="1"/>
  <c r="CQ30" i="1"/>
  <c r="CQ31" i="1"/>
  <c r="CQ32" i="1"/>
  <c r="CQ33" i="1"/>
  <c r="CQ34" i="1"/>
  <c r="CQ35" i="1"/>
  <c r="CQ36" i="1"/>
  <c r="CQ37" i="1"/>
  <c r="CQ38" i="1"/>
  <c r="CQ39" i="1"/>
  <c r="CQ40" i="1"/>
  <c r="CQ41" i="1"/>
  <c r="CQ21" i="1"/>
  <c r="CQ13" i="1"/>
  <c r="CQ14" i="1"/>
  <c r="CQ15" i="1"/>
  <c r="CQ16" i="1"/>
  <c r="CQ17" i="1"/>
  <c r="CQ18" i="1"/>
  <c r="CQ19" i="1"/>
  <c r="CQ12" i="1"/>
  <c r="BY96" i="1"/>
  <c r="BY94" i="1"/>
  <c r="BY91" i="1"/>
  <c r="BY88" i="1"/>
  <c r="BY89" i="1"/>
  <c r="BY87" i="1"/>
  <c r="BY72" i="1"/>
  <c r="BY73" i="1"/>
  <c r="BY74" i="1"/>
  <c r="BY75" i="1"/>
  <c r="BY76" i="1"/>
  <c r="BY77" i="1"/>
  <c r="BY78" i="1"/>
  <c r="BY79" i="1"/>
  <c r="BY80" i="1"/>
  <c r="BY81" i="1"/>
  <c r="BY82" i="1"/>
  <c r="BY83" i="1"/>
  <c r="BY84" i="1"/>
  <c r="BY85" i="1"/>
  <c r="BY60" i="1"/>
  <c r="BY61" i="1"/>
  <c r="BY62" i="1"/>
  <c r="BY44" i="1"/>
  <c r="BY45" i="1"/>
  <c r="BY46" i="1"/>
  <c r="BY47" i="1"/>
  <c r="BY48" i="1"/>
  <c r="BY49" i="1"/>
  <c r="BY50" i="1"/>
  <c r="BY51" i="1"/>
  <c r="BY52" i="1"/>
  <c r="BY53" i="1"/>
  <c r="BY54" i="1"/>
  <c r="BY55" i="1"/>
  <c r="BY56" i="1"/>
  <c r="BY57" i="1"/>
  <c r="BY43" i="1"/>
  <c r="BG96" i="1"/>
  <c r="BG94" i="1"/>
  <c r="BG91" i="1"/>
  <c r="BG88" i="1"/>
  <c r="BG89" i="1"/>
  <c r="BG87" i="1"/>
  <c r="BG69" i="1"/>
  <c r="BG65" i="1"/>
  <c r="BG66" i="1"/>
  <c r="BG67" i="1"/>
  <c r="BG60" i="1"/>
  <c r="BG61" i="1"/>
  <c r="BG62" i="1"/>
  <c r="BG44" i="1"/>
  <c r="BG45" i="1"/>
  <c r="BG46" i="1"/>
  <c r="BG47" i="1"/>
  <c r="BG48" i="1"/>
  <c r="BG49" i="1"/>
  <c r="BG50" i="1"/>
  <c r="BG51" i="1"/>
  <c r="BG52" i="1"/>
  <c r="BG53" i="1"/>
  <c r="BG54" i="1"/>
  <c r="BG55" i="1"/>
  <c r="BG56" i="1"/>
  <c r="BG57" i="1"/>
  <c r="BG43" i="1"/>
  <c r="BH36" i="1"/>
  <c r="AO96" i="1"/>
  <c r="AO94" i="1"/>
  <c r="AO91" i="1"/>
  <c r="DO91" i="1" s="1"/>
  <c r="AO88" i="1"/>
  <c r="AO89" i="1"/>
  <c r="AO87" i="1"/>
  <c r="AO75" i="1"/>
  <c r="AO76" i="1"/>
  <c r="AO77" i="1"/>
  <c r="AO78" i="1"/>
  <c r="AO79" i="1"/>
  <c r="AO80" i="1"/>
  <c r="AO81" i="1"/>
  <c r="AO82" i="1"/>
  <c r="AO83" i="1"/>
  <c r="AO84" i="1"/>
  <c r="AO85" i="1"/>
  <c r="AO72" i="1"/>
  <c r="AO73" i="1"/>
  <c r="AO74" i="1"/>
  <c r="AO71" i="1"/>
  <c r="AO69" i="1"/>
  <c r="AO65" i="1"/>
  <c r="AO66" i="1"/>
  <c r="AO67" i="1"/>
  <c r="AO60" i="1"/>
  <c r="AO61" i="1"/>
  <c r="AO62" i="1"/>
  <c r="AO59" i="1"/>
  <c r="AO44" i="1"/>
  <c r="AO45" i="1"/>
  <c r="AO46" i="1"/>
  <c r="AO47" i="1"/>
  <c r="AO48" i="1"/>
  <c r="AO49" i="1"/>
  <c r="AO50" i="1"/>
  <c r="AO51" i="1"/>
  <c r="AO52" i="1"/>
  <c r="AO53" i="1"/>
  <c r="AO54" i="1"/>
  <c r="AO55" i="1"/>
  <c r="AO56" i="1"/>
  <c r="AO57" i="1"/>
  <c r="AO43" i="1"/>
  <c r="AO28" i="1"/>
  <c r="AO29" i="1"/>
  <c r="AO30" i="1"/>
  <c r="AO31" i="1"/>
  <c r="AO32" i="1"/>
  <c r="AO33" i="1"/>
  <c r="AO34" i="1"/>
  <c r="AO35" i="1"/>
  <c r="AO36" i="1"/>
  <c r="AO37" i="1"/>
  <c r="AO38" i="1"/>
  <c r="AO39" i="1"/>
  <c r="AO40" i="1"/>
  <c r="AO41" i="1"/>
  <c r="AO13" i="1"/>
  <c r="AO14" i="1"/>
  <c r="AO15" i="1"/>
  <c r="AO16" i="1"/>
  <c r="AO17" i="1"/>
  <c r="AO18" i="1"/>
  <c r="AO19" i="1"/>
  <c r="AO12" i="1"/>
  <c r="DO17" i="1" l="1"/>
  <c r="DO13" i="1"/>
  <c r="DU13" i="1" s="1"/>
  <c r="DO85" i="1"/>
  <c r="DO89" i="1"/>
  <c r="DO61" i="1"/>
  <c r="DO60" i="1"/>
  <c r="DO76" i="1"/>
  <c r="DO72" i="1"/>
  <c r="DO83" i="1"/>
  <c r="DO75" i="1"/>
  <c r="DO87" i="1"/>
  <c r="DO56" i="1"/>
  <c r="DO52" i="1"/>
  <c r="DO48" i="1"/>
  <c r="DO44" i="1"/>
  <c r="DO55" i="1"/>
  <c r="DO51" i="1"/>
  <c r="DO47" i="1"/>
  <c r="DO57" i="1"/>
  <c r="DO54" i="1"/>
  <c r="DO50" i="1"/>
  <c r="DO46" i="1"/>
  <c r="DO43" i="1"/>
  <c r="DO81" i="1"/>
  <c r="DO79" i="1"/>
  <c r="DU79" i="1" s="1"/>
  <c r="DO71" i="1"/>
  <c r="DU71" i="1" s="1"/>
  <c r="DO59" i="1"/>
  <c r="DO37" i="1"/>
  <c r="DO36" i="1"/>
  <c r="DU36" i="1" s="1"/>
  <c r="DO32" i="1"/>
  <c r="DU32" i="1" s="1"/>
  <c r="DO28" i="1"/>
  <c r="DO19" i="1"/>
  <c r="DO84" i="1"/>
  <c r="DU84" i="1" s="1"/>
  <c r="DO80" i="1"/>
  <c r="DU80" i="1" s="1"/>
  <c r="DO73" i="1"/>
  <c r="DU73" i="1" s="1"/>
  <c r="DO31" i="1"/>
  <c r="DO88" i="1"/>
  <c r="DO65" i="1"/>
  <c r="DU65" i="1" s="1"/>
  <c r="DO77" i="1"/>
  <c r="DO66" i="1"/>
  <c r="DU66" i="1" s="1"/>
  <c r="DO40" i="1"/>
  <c r="DO53" i="1"/>
  <c r="DO49" i="1"/>
  <c r="DO45" i="1"/>
  <c r="DO34" i="1"/>
  <c r="DU34" i="1" s="1"/>
  <c r="DO38" i="1"/>
  <c r="DU38" i="1" s="1"/>
  <c r="DO33" i="1"/>
  <c r="DO29" i="1"/>
  <c r="DO15" i="1"/>
  <c r="DO18" i="1"/>
  <c r="DO14" i="1"/>
  <c r="DU14" i="1" s="1"/>
  <c r="DO30" i="1"/>
  <c r="DO41" i="1"/>
  <c r="DU41" i="1" s="1"/>
  <c r="DO39" i="1"/>
  <c r="DO35" i="1"/>
  <c r="DU35" i="1" s="1"/>
  <c r="DO16" i="1"/>
  <c r="DU16" i="1" s="1"/>
  <c r="DO12" i="1"/>
  <c r="DU12" i="1" s="1"/>
  <c r="DD64" i="1"/>
  <c r="DU33" i="1" l="1"/>
  <c r="DU31" i="1"/>
  <c r="B1170" i="17"/>
  <c r="B1157" i="17"/>
  <c r="E1079" i="17"/>
  <c r="C1079" i="17"/>
  <c r="E1077" i="17"/>
  <c r="D1077" i="17"/>
  <c r="C1077" i="17"/>
  <c r="E1076" i="17"/>
  <c r="C1076" i="17"/>
  <c r="C856" i="17"/>
  <c r="C3165" i="22" s="1"/>
  <c r="B856" i="17"/>
  <c r="B3165" i="22" s="1"/>
  <c r="C855" i="17"/>
  <c r="C3164" i="22" s="1"/>
  <c r="B855" i="17"/>
  <c r="B3164" i="22" s="1"/>
  <c r="C854" i="17"/>
  <c r="C3163" i="22" s="1"/>
  <c r="B854" i="17"/>
  <c r="B3163" i="22" s="1"/>
  <c r="C853" i="17"/>
  <c r="C3162" i="22" s="1"/>
  <c r="B853" i="17"/>
  <c r="B3162" i="22" s="1"/>
  <c r="C852" i="17"/>
  <c r="C3161" i="22" s="1"/>
  <c r="C3166" i="22" s="1"/>
  <c r="B852" i="17"/>
  <c r="B3161" i="22" s="1"/>
  <c r="B3166" i="22" s="1"/>
  <c r="B847" i="17"/>
  <c r="B846" i="17"/>
  <c r="B845" i="17"/>
  <c r="B844" i="17"/>
  <c r="B843" i="17"/>
  <c r="BB71" i="1" l="1"/>
  <c r="BB64" i="1"/>
  <c r="BB30" i="1"/>
  <c r="BB21" i="1"/>
  <c r="BB14" i="1"/>
  <c r="B1132" i="17" l="1"/>
  <c r="E1078" i="17"/>
  <c r="D1078" i="17"/>
  <c r="C1078" i="17"/>
  <c r="CL64" i="1"/>
  <c r="CL30" i="1"/>
  <c r="CL21" i="1"/>
  <c r="CL14" i="1"/>
  <c r="C857" i="17" l="1"/>
  <c r="B857" i="17"/>
  <c r="AJ71" i="1" l="1"/>
  <c r="AJ64" i="1"/>
  <c r="AJ30" i="1"/>
  <c r="AJ21" i="1"/>
  <c r="R71" i="1"/>
  <c r="R30" i="1"/>
  <c r="R21" i="1"/>
  <c r="BT71" i="1" l="1"/>
  <c r="BT64" i="1"/>
  <c r="BT30" i="1"/>
  <c r="BT21" i="1"/>
  <c r="BT14" i="1"/>
  <c r="C218" i="16" l="1"/>
  <c r="B218" i="16"/>
  <c r="CH39" i="1" l="1"/>
  <c r="CD39" i="1"/>
  <c r="CI39" i="1" s="1"/>
  <c r="BP39" i="1"/>
  <c r="BL39" i="1"/>
  <c r="BQ39" i="1" s="1"/>
  <c r="AX39" i="1"/>
  <c r="AT39" i="1"/>
  <c r="AY39" i="1" s="1"/>
  <c r="AF39" i="1"/>
  <c r="AB39" i="1"/>
  <c r="AG39" i="1" s="1"/>
  <c r="N39" i="1"/>
  <c r="J39" i="1"/>
  <c r="DK39" i="1" l="1"/>
  <c r="O39" i="1"/>
  <c r="CM39" i="1"/>
  <c r="CR39" i="1" s="1"/>
  <c r="BU39" i="1"/>
  <c r="BZ39" i="1" s="1"/>
  <c r="BC39" i="1"/>
  <c r="BH39" i="1" s="1"/>
  <c r="AK39" i="1"/>
  <c r="AP39" i="1" s="1"/>
  <c r="S39" i="1"/>
  <c r="AI71" i="1" l="1"/>
  <c r="AI64" i="1"/>
  <c r="AI30" i="1"/>
  <c r="AI21" i="1"/>
  <c r="AI14" i="1"/>
  <c r="DC30" i="1" l="1"/>
  <c r="DC21" i="1"/>
  <c r="DC14" i="1"/>
  <c r="CK64" i="1" l="1"/>
  <c r="CK30" i="1"/>
  <c r="CK21" i="1"/>
  <c r="BA71" i="1" l="1"/>
  <c r="BA64" i="1"/>
  <c r="BA30" i="1"/>
  <c r="BA21" i="1"/>
  <c r="BA14" i="1"/>
  <c r="Q71" i="1" l="1"/>
  <c r="Q64" i="1"/>
  <c r="Q30" i="1"/>
  <c r="Q21" i="1"/>
  <c r="BS64" i="1" l="1"/>
  <c r="BS30" i="1" l="1"/>
  <c r="BS71" i="1"/>
  <c r="BS21" i="1"/>
  <c r="BS14" i="1"/>
  <c r="C402" i="15" l="1"/>
  <c r="B402" i="15"/>
  <c r="P64" i="1" l="1"/>
  <c r="P30" i="1" l="1"/>
  <c r="P21" i="1"/>
  <c r="C439" i="14" l="1"/>
  <c r="CJ64" i="1"/>
  <c r="CJ30" i="1"/>
  <c r="CJ21" i="1"/>
  <c r="CJ14" i="1"/>
  <c r="DB64" i="1" l="1"/>
  <c r="DB30" i="1"/>
  <c r="DB21" i="1"/>
  <c r="DB14" i="1"/>
  <c r="AH71" i="1" l="1"/>
  <c r="AH64" i="1"/>
  <c r="AH30" i="1"/>
  <c r="AH21" i="1"/>
  <c r="AH14" i="1"/>
  <c r="AZ75" i="1" l="1"/>
  <c r="AZ71" i="1"/>
  <c r="AZ64" i="1"/>
  <c r="AZ30" i="1"/>
  <c r="AZ21" i="1"/>
  <c r="AZ14" i="1"/>
  <c r="B439" i="14" l="1"/>
  <c r="BR75" i="1"/>
  <c r="BU75" i="1" s="1"/>
  <c r="BZ75" i="1" s="1"/>
  <c r="BR71" i="1"/>
  <c r="BR64" i="1"/>
  <c r="BR30" i="1"/>
  <c r="BR21" i="1"/>
  <c r="BU21" i="1" s="1"/>
  <c r="BZ21" i="1" s="1"/>
  <c r="BR14" i="1"/>
  <c r="DE96" i="1"/>
  <c r="DJ96" i="1" s="1"/>
  <c r="DE94" i="1"/>
  <c r="DJ94" i="1" s="1"/>
  <c r="DE91" i="1"/>
  <c r="DJ91" i="1" s="1"/>
  <c r="DE89" i="1"/>
  <c r="DJ89" i="1" s="1"/>
  <c r="DE88" i="1"/>
  <c r="DJ88" i="1" s="1"/>
  <c r="DE87" i="1"/>
  <c r="DJ87" i="1" s="1"/>
  <c r="DE85" i="1"/>
  <c r="DJ85" i="1" s="1"/>
  <c r="DE84" i="1"/>
  <c r="DJ84" i="1" s="1"/>
  <c r="DE83" i="1"/>
  <c r="DJ83" i="1" s="1"/>
  <c r="DE82" i="1"/>
  <c r="DJ82" i="1" s="1"/>
  <c r="DE81" i="1"/>
  <c r="DJ81" i="1" s="1"/>
  <c r="DE80" i="1"/>
  <c r="DJ80" i="1" s="1"/>
  <c r="DE79" i="1"/>
  <c r="DJ79" i="1" s="1"/>
  <c r="DE78" i="1"/>
  <c r="DJ78" i="1" s="1"/>
  <c r="DE77" i="1"/>
  <c r="DJ77" i="1" s="1"/>
  <c r="DE76" i="1"/>
  <c r="DJ76" i="1" s="1"/>
  <c r="DE75" i="1"/>
  <c r="DJ75" i="1" s="1"/>
  <c r="DE74" i="1"/>
  <c r="DJ74" i="1" s="1"/>
  <c r="DE73" i="1"/>
  <c r="DJ73" i="1" s="1"/>
  <c r="DE72" i="1"/>
  <c r="DJ72" i="1" s="1"/>
  <c r="DE71" i="1"/>
  <c r="DJ71" i="1" s="1"/>
  <c r="DE69" i="1"/>
  <c r="DJ69" i="1" s="1"/>
  <c r="DE67" i="1"/>
  <c r="DJ67" i="1" s="1"/>
  <c r="DE66" i="1"/>
  <c r="DJ66" i="1" s="1"/>
  <c r="DE65" i="1"/>
  <c r="DJ65" i="1" s="1"/>
  <c r="DE64" i="1"/>
  <c r="DJ64" i="1" s="1"/>
  <c r="DE62" i="1"/>
  <c r="DJ62" i="1" s="1"/>
  <c r="DE61" i="1"/>
  <c r="DJ61" i="1" s="1"/>
  <c r="DE60" i="1"/>
  <c r="DJ60" i="1" s="1"/>
  <c r="DE59" i="1"/>
  <c r="DJ59" i="1" s="1"/>
  <c r="DE57" i="1"/>
  <c r="DJ57" i="1" s="1"/>
  <c r="DE56" i="1"/>
  <c r="DJ56" i="1" s="1"/>
  <c r="DE55" i="1"/>
  <c r="DJ55" i="1" s="1"/>
  <c r="DE54" i="1"/>
  <c r="DJ54" i="1" s="1"/>
  <c r="DE53" i="1"/>
  <c r="DJ53" i="1" s="1"/>
  <c r="DE52" i="1"/>
  <c r="DJ52" i="1" s="1"/>
  <c r="DE51" i="1"/>
  <c r="DJ51" i="1" s="1"/>
  <c r="DE50" i="1"/>
  <c r="DJ50" i="1" s="1"/>
  <c r="DE49" i="1"/>
  <c r="DJ49" i="1" s="1"/>
  <c r="DE48" i="1"/>
  <c r="DJ48" i="1" s="1"/>
  <c r="DE47" i="1"/>
  <c r="DJ47" i="1" s="1"/>
  <c r="DE46" i="1"/>
  <c r="DJ46" i="1" s="1"/>
  <c r="DE45" i="1"/>
  <c r="DJ45" i="1" s="1"/>
  <c r="DE44" i="1"/>
  <c r="DJ44" i="1" s="1"/>
  <c r="DE43" i="1"/>
  <c r="DJ43" i="1" s="1"/>
  <c r="DE41" i="1"/>
  <c r="DJ41" i="1" s="1"/>
  <c r="DE40" i="1"/>
  <c r="DJ40" i="1" s="1"/>
  <c r="DE39" i="1"/>
  <c r="DE38" i="1"/>
  <c r="DJ38" i="1" s="1"/>
  <c r="DE37" i="1"/>
  <c r="DJ37" i="1" s="1"/>
  <c r="DE36" i="1"/>
  <c r="DJ36" i="1" s="1"/>
  <c r="DE35" i="1"/>
  <c r="DJ35" i="1" s="1"/>
  <c r="DE34" i="1"/>
  <c r="DJ34" i="1" s="1"/>
  <c r="DE33" i="1"/>
  <c r="DJ33" i="1" s="1"/>
  <c r="DE32" i="1"/>
  <c r="DJ32" i="1" s="1"/>
  <c r="DE31" i="1"/>
  <c r="DJ31" i="1" s="1"/>
  <c r="DE30" i="1"/>
  <c r="DJ30" i="1" s="1"/>
  <c r="DE29" i="1"/>
  <c r="DJ29" i="1" s="1"/>
  <c r="DE28" i="1"/>
  <c r="DJ28" i="1" s="1"/>
  <c r="DE27" i="1"/>
  <c r="DJ27" i="1" s="1"/>
  <c r="DE26" i="1"/>
  <c r="DJ26" i="1" s="1"/>
  <c r="DE25" i="1"/>
  <c r="DJ25" i="1" s="1"/>
  <c r="DE24" i="1"/>
  <c r="DJ24" i="1" s="1"/>
  <c r="DE23" i="1"/>
  <c r="DJ23" i="1" s="1"/>
  <c r="DE22" i="1"/>
  <c r="DJ22" i="1" s="1"/>
  <c r="DE21" i="1"/>
  <c r="DJ21" i="1" s="1"/>
  <c r="DE19" i="1"/>
  <c r="DJ19" i="1" s="1"/>
  <c r="DE18" i="1"/>
  <c r="DJ18" i="1" s="1"/>
  <c r="DE17" i="1"/>
  <c r="DJ17" i="1" s="1"/>
  <c r="DE16" i="1"/>
  <c r="DJ16" i="1" s="1"/>
  <c r="DE15" i="1"/>
  <c r="DJ15" i="1" s="1"/>
  <c r="DE14" i="1"/>
  <c r="DJ14" i="1" s="1"/>
  <c r="DE13" i="1"/>
  <c r="DJ13" i="1" s="1"/>
  <c r="DE12" i="1"/>
  <c r="DJ12" i="1" s="1"/>
  <c r="CM96" i="1"/>
  <c r="CR96" i="1" s="1"/>
  <c r="CM94" i="1"/>
  <c r="CR94" i="1" s="1"/>
  <c r="CM91" i="1"/>
  <c r="CR91" i="1" s="1"/>
  <c r="CM89" i="1"/>
  <c r="CR89" i="1" s="1"/>
  <c r="CM88" i="1"/>
  <c r="CR88" i="1" s="1"/>
  <c r="CM87" i="1"/>
  <c r="CR87" i="1" s="1"/>
  <c r="CM85" i="1"/>
  <c r="CR85" i="1" s="1"/>
  <c r="CM84" i="1"/>
  <c r="CR84" i="1" s="1"/>
  <c r="CM83" i="1"/>
  <c r="CR83" i="1" s="1"/>
  <c r="CM82" i="1"/>
  <c r="CR82" i="1" s="1"/>
  <c r="CM81" i="1"/>
  <c r="CR81" i="1" s="1"/>
  <c r="CM80" i="1"/>
  <c r="CR80" i="1" s="1"/>
  <c r="CM79" i="1"/>
  <c r="CR79" i="1" s="1"/>
  <c r="CM78" i="1"/>
  <c r="CR78" i="1" s="1"/>
  <c r="CM77" i="1"/>
  <c r="CR77" i="1" s="1"/>
  <c r="CM76" i="1"/>
  <c r="CR76" i="1" s="1"/>
  <c r="CM75" i="1"/>
  <c r="CR75" i="1" s="1"/>
  <c r="CM74" i="1"/>
  <c r="CR74" i="1" s="1"/>
  <c r="CM73" i="1"/>
  <c r="CR73" i="1" s="1"/>
  <c r="CM72" i="1"/>
  <c r="CR72" i="1" s="1"/>
  <c r="CM71" i="1"/>
  <c r="CR71" i="1" s="1"/>
  <c r="CM69" i="1"/>
  <c r="CR69" i="1" s="1"/>
  <c r="CM67" i="1"/>
  <c r="CR67" i="1" s="1"/>
  <c r="CM66" i="1"/>
  <c r="CR66" i="1" s="1"/>
  <c r="CM65" i="1"/>
  <c r="CR65" i="1" s="1"/>
  <c r="CM64" i="1"/>
  <c r="CR64" i="1" s="1"/>
  <c r="CM62" i="1"/>
  <c r="CR62" i="1" s="1"/>
  <c r="CM61" i="1"/>
  <c r="CR61" i="1" s="1"/>
  <c r="CM60" i="1"/>
  <c r="CR60" i="1" s="1"/>
  <c r="CM59" i="1"/>
  <c r="CR59" i="1" s="1"/>
  <c r="CM57" i="1"/>
  <c r="CR57" i="1" s="1"/>
  <c r="CM56" i="1"/>
  <c r="CR56" i="1" s="1"/>
  <c r="CM55" i="1"/>
  <c r="CR55" i="1" s="1"/>
  <c r="CM54" i="1"/>
  <c r="CR54" i="1" s="1"/>
  <c r="CM53" i="1"/>
  <c r="CR53" i="1" s="1"/>
  <c r="CM52" i="1"/>
  <c r="CR52" i="1" s="1"/>
  <c r="CM51" i="1"/>
  <c r="CR51" i="1" s="1"/>
  <c r="CM50" i="1"/>
  <c r="CR50" i="1" s="1"/>
  <c r="CM49" i="1"/>
  <c r="CR49" i="1" s="1"/>
  <c r="CM48" i="1"/>
  <c r="CR48" i="1" s="1"/>
  <c r="CM47" i="1"/>
  <c r="CR47" i="1" s="1"/>
  <c r="CM46" i="1"/>
  <c r="CR46" i="1" s="1"/>
  <c r="CM45" i="1"/>
  <c r="CR45" i="1" s="1"/>
  <c r="CM44" i="1"/>
  <c r="CR44" i="1" s="1"/>
  <c r="CM43" i="1"/>
  <c r="CR43" i="1" s="1"/>
  <c r="CM41" i="1"/>
  <c r="CR41" i="1" s="1"/>
  <c r="CM40" i="1"/>
  <c r="CR40" i="1" s="1"/>
  <c r="CM38" i="1"/>
  <c r="CR38" i="1" s="1"/>
  <c r="CM37" i="1"/>
  <c r="CR37" i="1" s="1"/>
  <c r="CM36" i="1"/>
  <c r="CR36" i="1" s="1"/>
  <c r="CM35" i="1"/>
  <c r="CR35" i="1" s="1"/>
  <c r="CM34" i="1"/>
  <c r="CR34" i="1" s="1"/>
  <c r="CM33" i="1"/>
  <c r="CR33" i="1" s="1"/>
  <c r="CM32" i="1"/>
  <c r="CR32" i="1" s="1"/>
  <c r="CM31" i="1"/>
  <c r="CR31" i="1" s="1"/>
  <c r="CM30" i="1"/>
  <c r="CR30" i="1" s="1"/>
  <c r="CM29" i="1"/>
  <c r="CR29" i="1" s="1"/>
  <c r="CM28" i="1"/>
  <c r="CR28" i="1" s="1"/>
  <c r="CM27" i="1"/>
  <c r="CR27" i="1" s="1"/>
  <c r="CM26" i="1"/>
  <c r="CR26" i="1" s="1"/>
  <c r="CM25" i="1"/>
  <c r="CR25" i="1" s="1"/>
  <c r="CM24" i="1"/>
  <c r="CR24" i="1" s="1"/>
  <c r="CM23" i="1"/>
  <c r="CR23" i="1" s="1"/>
  <c r="CM22" i="1"/>
  <c r="CR22" i="1" s="1"/>
  <c r="CM21" i="1"/>
  <c r="CR21" i="1" s="1"/>
  <c r="CM19" i="1"/>
  <c r="CR19" i="1" s="1"/>
  <c r="CM18" i="1"/>
  <c r="CR18" i="1" s="1"/>
  <c r="CM17" i="1"/>
  <c r="CR17" i="1" s="1"/>
  <c r="CM16" i="1"/>
  <c r="CR16" i="1" s="1"/>
  <c r="CM15" i="1"/>
  <c r="CR15" i="1" s="1"/>
  <c r="CM14" i="1"/>
  <c r="CR14" i="1" s="1"/>
  <c r="CM13" i="1"/>
  <c r="CR13" i="1" s="1"/>
  <c r="CM12" i="1"/>
  <c r="CR12" i="1" s="1"/>
  <c r="BU96" i="1"/>
  <c r="BZ96" i="1" s="1"/>
  <c r="BU94" i="1"/>
  <c r="BZ94" i="1" s="1"/>
  <c r="BU91" i="1"/>
  <c r="BZ91" i="1" s="1"/>
  <c r="BU89" i="1"/>
  <c r="BZ89" i="1" s="1"/>
  <c r="BU88" i="1"/>
  <c r="BZ88" i="1" s="1"/>
  <c r="BU87" i="1"/>
  <c r="BZ87" i="1" s="1"/>
  <c r="BU85" i="1"/>
  <c r="BZ85" i="1" s="1"/>
  <c r="BU84" i="1"/>
  <c r="BZ84" i="1" s="1"/>
  <c r="BU83" i="1"/>
  <c r="BZ83" i="1" s="1"/>
  <c r="BU82" i="1"/>
  <c r="BZ82" i="1" s="1"/>
  <c r="BU81" i="1"/>
  <c r="BZ81" i="1" s="1"/>
  <c r="BU80" i="1"/>
  <c r="BZ80" i="1" s="1"/>
  <c r="BU79" i="1"/>
  <c r="BZ79" i="1" s="1"/>
  <c r="BU78" i="1"/>
  <c r="BZ78" i="1" s="1"/>
  <c r="BU77" i="1"/>
  <c r="BZ77" i="1" s="1"/>
  <c r="BU76" i="1"/>
  <c r="BZ76" i="1" s="1"/>
  <c r="BU74" i="1"/>
  <c r="BZ74" i="1" s="1"/>
  <c r="BU73" i="1"/>
  <c r="BZ73" i="1" s="1"/>
  <c r="BU72" i="1"/>
  <c r="BZ72" i="1" s="1"/>
  <c r="BU71" i="1"/>
  <c r="BZ71" i="1" s="1"/>
  <c r="BU69" i="1"/>
  <c r="BU67" i="1"/>
  <c r="BZ67" i="1" s="1"/>
  <c r="BU66" i="1"/>
  <c r="BZ66" i="1" s="1"/>
  <c r="BU65" i="1"/>
  <c r="BZ65" i="1" s="1"/>
  <c r="BU64" i="1"/>
  <c r="BZ64" i="1" s="1"/>
  <c r="BU62" i="1"/>
  <c r="BZ62" i="1" s="1"/>
  <c r="BU61" i="1"/>
  <c r="BZ61" i="1" s="1"/>
  <c r="BU60" i="1"/>
  <c r="BZ60" i="1" s="1"/>
  <c r="BU59" i="1"/>
  <c r="BU57" i="1"/>
  <c r="BZ57" i="1" s="1"/>
  <c r="BU56" i="1"/>
  <c r="BZ56" i="1" s="1"/>
  <c r="BU55" i="1"/>
  <c r="BZ55" i="1" s="1"/>
  <c r="BU54" i="1"/>
  <c r="BZ54" i="1" s="1"/>
  <c r="BU53" i="1"/>
  <c r="BZ53" i="1" s="1"/>
  <c r="BU52" i="1"/>
  <c r="BZ52" i="1" s="1"/>
  <c r="BU51" i="1"/>
  <c r="BZ51" i="1" s="1"/>
  <c r="BU50" i="1"/>
  <c r="BZ50" i="1" s="1"/>
  <c r="BU49" i="1"/>
  <c r="BZ49" i="1" s="1"/>
  <c r="BU48" i="1"/>
  <c r="BZ48" i="1" s="1"/>
  <c r="BU47" i="1"/>
  <c r="BZ47" i="1" s="1"/>
  <c r="BU46" i="1"/>
  <c r="BZ46" i="1" s="1"/>
  <c r="BU45" i="1"/>
  <c r="BZ45" i="1" s="1"/>
  <c r="BU44" i="1"/>
  <c r="BZ44" i="1" s="1"/>
  <c r="BU43" i="1"/>
  <c r="BZ43" i="1" s="1"/>
  <c r="BU41" i="1"/>
  <c r="BZ41" i="1" s="1"/>
  <c r="BU40" i="1"/>
  <c r="BZ40" i="1" s="1"/>
  <c r="BU38" i="1"/>
  <c r="BZ38" i="1" s="1"/>
  <c r="BU37" i="1"/>
  <c r="BZ37" i="1" s="1"/>
  <c r="BU36" i="1"/>
  <c r="BZ36" i="1" s="1"/>
  <c r="BU35" i="1"/>
  <c r="BZ35" i="1" s="1"/>
  <c r="BU34" i="1"/>
  <c r="BZ34" i="1" s="1"/>
  <c r="BU33" i="1"/>
  <c r="BZ33" i="1" s="1"/>
  <c r="BU32" i="1"/>
  <c r="BZ32" i="1" s="1"/>
  <c r="BU31" i="1"/>
  <c r="BZ31" i="1" s="1"/>
  <c r="BU30" i="1"/>
  <c r="BZ30" i="1" s="1"/>
  <c r="BU29" i="1"/>
  <c r="BZ29" i="1" s="1"/>
  <c r="BU28" i="1"/>
  <c r="BZ28" i="1" s="1"/>
  <c r="BU27" i="1"/>
  <c r="BZ27" i="1" s="1"/>
  <c r="BU26" i="1"/>
  <c r="BZ26" i="1" s="1"/>
  <c r="BU25" i="1"/>
  <c r="BZ25" i="1" s="1"/>
  <c r="BU24" i="1"/>
  <c r="BZ24" i="1" s="1"/>
  <c r="BU23" i="1"/>
  <c r="BZ23" i="1" s="1"/>
  <c r="BU22" i="1"/>
  <c r="BZ22" i="1" s="1"/>
  <c r="BU19" i="1"/>
  <c r="BZ19" i="1" s="1"/>
  <c r="BU18" i="1"/>
  <c r="BZ18" i="1" s="1"/>
  <c r="BU17" i="1"/>
  <c r="BZ17" i="1" s="1"/>
  <c r="BU16" i="1"/>
  <c r="BZ16" i="1" s="1"/>
  <c r="BU15" i="1"/>
  <c r="BZ15" i="1" s="1"/>
  <c r="BU14" i="1"/>
  <c r="BZ14" i="1" s="1"/>
  <c r="BU13" i="1"/>
  <c r="BZ13" i="1" s="1"/>
  <c r="BU12" i="1"/>
  <c r="BZ12" i="1" s="1"/>
  <c r="BC96" i="1"/>
  <c r="BH96" i="1" s="1"/>
  <c r="BC94" i="1"/>
  <c r="BH94" i="1" s="1"/>
  <c r="BC91" i="1"/>
  <c r="BH91" i="1" s="1"/>
  <c r="BC89" i="1"/>
  <c r="BH89" i="1" s="1"/>
  <c r="BC88" i="1"/>
  <c r="BH88" i="1" s="1"/>
  <c r="BC87" i="1"/>
  <c r="BH87" i="1" s="1"/>
  <c r="BC85" i="1"/>
  <c r="BH85" i="1" s="1"/>
  <c r="BC84" i="1"/>
  <c r="BH84" i="1" s="1"/>
  <c r="BC83" i="1"/>
  <c r="BH83" i="1" s="1"/>
  <c r="BC82" i="1"/>
  <c r="BH82" i="1" s="1"/>
  <c r="BC81" i="1"/>
  <c r="BH81" i="1" s="1"/>
  <c r="BC80" i="1"/>
  <c r="BH80" i="1" s="1"/>
  <c r="BC79" i="1"/>
  <c r="BH79" i="1" s="1"/>
  <c r="BC78" i="1"/>
  <c r="BH78" i="1" s="1"/>
  <c r="BC77" i="1"/>
  <c r="BH77" i="1" s="1"/>
  <c r="BC76" i="1"/>
  <c r="BH76" i="1" s="1"/>
  <c r="BC75" i="1"/>
  <c r="BH75" i="1" s="1"/>
  <c r="BC74" i="1"/>
  <c r="BH74" i="1" s="1"/>
  <c r="BC73" i="1"/>
  <c r="BH73" i="1" s="1"/>
  <c r="BC72" i="1"/>
  <c r="BH72" i="1" s="1"/>
  <c r="BC71" i="1"/>
  <c r="BH71" i="1" s="1"/>
  <c r="BC69" i="1"/>
  <c r="BH69" i="1" s="1"/>
  <c r="BC67" i="1"/>
  <c r="BH67" i="1" s="1"/>
  <c r="BC66" i="1"/>
  <c r="BH66" i="1" s="1"/>
  <c r="BC65" i="1"/>
  <c r="BH65" i="1" s="1"/>
  <c r="BC64" i="1"/>
  <c r="BH64" i="1" s="1"/>
  <c r="BC62" i="1"/>
  <c r="BH62" i="1" s="1"/>
  <c r="BC61" i="1"/>
  <c r="BH61" i="1" s="1"/>
  <c r="BC60" i="1"/>
  <c r="BH60" i="1" s="1"/>
  <c r="BC59" i="1"/>
  <c r="BC57" i="1"/>
  <c r="BH57" i="1" s="1"/>
  <c r="BC56" i="1"/>
  <c r="BH56" i="1" s="1"/>
  <c r="BC55" i="1"/>
  <c r="BH55" i="1" s="1"/>
  <c r="BC54" i="1"/>
  <c r="BH54" i="1" s="1"/>
  <c r="BC53" i="1"/>
  <c r="BH53" i="1" s="1"/>
  <c r="BC52" i="1"/>
  <c r="BH52" i="1" s="1"/>
  <c r="BC51" i="1"/>
  <c r="BH51" i="1" s="1"/>
  <c r="BC50" i="1"/>
  <c r="BH50" i="1" s="1"/>
  <c r="BC49" i="1"/>
  <c r="BH49" i="1" s="1"/>
  <c r="BC48" i="1"/>
  <c r="BH48" i="1" s="1"/>
  <c r="BC47" i="1"/>
  <c r="BH47" i="1" s="1"/>
  <c r="BC46" i="1"/>
  <c r="BH46" i="1" s="1"/>
  <c r="BC45" i="1"/>
  <c r="BH45" i="1" s="1"/>
  <c r="BC44" i="1"/>
  <c r="BH44" i="1" s="1"/>
  <c r="BC43" i="1"/>
  <c r="BH43" i="1" s="1"/>
  <c r="BC41" i="1"/>
  <c r="BH41" i="1" s="1"/>
  <c r="BC40" i="1"/>
  <c r="BH40" i="1" s="1"/>
  <c r="BC38" i="1"/>
  <c r="BH38" i="1" s="1"/>
  <c r="BC37" i="1"/>
  <c r="BH37" i="1" s="1"/>
  <c r="BC35" i="1"/>
  <c r="BH35" i="1" s="1"/>
  <c r="BC34" i="1"/>
  <c r="BH34" i="1" s="1"/>
  <c r="BC33" i="1"/>
  <c r="BH33" i="1" s="1"/>
  <c r="BC32" i="1"/>
  <c r="BH32" i="1" s="1"/>
  <c r="BC31" i="1"/>
  <c r="BH31" i="1" s="1"/>
  <c r="BC30" i="1"/>
  <c r="BH30" i="1" s="1"/>
  <c r="BC29" i="1"/>
  <c r="BH29" i="1" s="1"/>
  <c r="BC28" i="1"/>
  <c r="BH28" i="1" s="1"/>
  <c r="BC27" i="1"/>
  <c r="BH27" i="1" s="1"/>
  <c r="BC26" i="1"/>
  <c r="BH26" i="1" s="1"/>
  <c r="BC25" i="1"/>
  <c r="BH25" i="1" s="1"/>
  <c r="BC24" i="1"/>
  <c r="BH24" i="1" s="1"/>
  <c r="BC23" i="1"/>
  <c r="BH23" i="1" s="1"/>
  <c r="BC22" i="1"/>
  <c r="BH22" i="1" s="1"/>
  <c r="BC21" i="1"/>
  <c r="BH21" i="1" s="1"/>
  <c r="BC19" i="1"/>
  <c r="BH19" i="1" s="1"/>
  <c r="BC18" i="1"/>
  <c r="BH18" i="1" s="1"/>
  <c r="BC17" i="1"/>
  <c r="BH17" i="1" s="1"/>
  <c r="BC16" i="1"/>
  <c r="BH16" i="1" s="1"/>
  <c r="BC15" i="1"/>
  <c r="BH15" i="1" s="1"/>
  <c r="BC14" i="1"/>
  <c r="BH14" i="1" s="1"/>
  <c r="BC13" i="1"/>
  <c r="BH13" i="1" s="1"/>
  <c r="BC12" i="1"/>
  <c r="BH12" i="1" s="1"/>
  <c r="AK96" i="1"/>
  <c r="AP96" i="1" s="1"/>
  <c r="AK94" i="1"/>
  <c r="AP94" i="1" s="1"/>
  <c r="AK91" i="1"/>
  <c r="AP91" i="1" s="1"/>
  <c r="AK89" i="1"/>
  <c r="AP89" i="1" s="1"/>
  <c r="AK88" i="1"/>
  <c r="AP88" i="1" s="1"/>
  <c r="AK87" i="1"/>
  <c r="AP87" i="1" s="1"/>
  <c r="AK85" i="1"/>
  <c r="AP85" i="1" s="1"/>
  <c r="AK84" i="1"/>
  <c r="AP84" i="1" s="1"/>
  <c r="AK83" i="1"/>
  <c r="AP83" i="1" s="1"/>
  <c r="AK82" i="1"/>
  <c r="AP82" i="1" s="1"/>
  <c r="AK81" i="1"/>
  <c r="AP81" i="1" s="1"/>
  <c r="AK80" i="1"/>
  <c r="AP80" i="1" s="1"/>
  <c r="AK79" i="1"/>
  <c r="AP79" i="1" s="1"/>
  <c r="AK78" i="1"/>
  <c r="AP78" i="1" s="1"/>
  <c r="AK77" i="1"/>
  <c r="AP77" i="1" s="1"/>
  <c r="AK76" i="1"/>
  <c r="AP76" i="1" s="1"/>
  <c r="AK75" i="1"/>
  <c r="AP75" i="1" s="1"/>
  <c r="AK74" i="1"/>
  <c r="AP74" i="1" s="1"/>
  <c r="AK73" i="1"/>
  <c r="AP73" i="1" s="1"/>
  <c r="AK72" i="1"/>
  <c r="AP72" i="1" s="1"/>
  <c r="AK71" i="1"/>
  <c r="AP71" i="1" s="1"/>
  <c r="AK69" i="1"/>
  <c r="AP69" i="1" s="1"/>
  <c r="S69" i="1"/>
  <c r="AK67" i="1"/>
  <c r="AP67" i="1" s="1"/>
  <c r="AK66" i="1"/>
  <c r="AP66" i="1" s="1"/>
  <c r="AK65" i="1"/>
  <c r="AP65" i="1" s="1"/>
  <c r="AK64" i="1"/>
  <c r="AK62" i="1"/>
  <c r="AP62" i="1" s="1"/>
  <c r="AK61" i="1"/>
  <c r="AP61" i="1" s="1"/>
  <c r="AK60" i="1"/>
  <c r="AP60" i="1" s="1"/>
  <c r="AK59" i="1"/>
  <c r="AP59" i="1" s="1"/>
  <c r="AK57" i="1"/>
  <c r="AP57" i="1" s="1"/>
  <c r="AK56" i="1"/>
  <c r="AP56" i="1" s="1"/>
  <c r="AK55" i="1"/>
  <c r="AP55" i="1" s="1"/>
  <c r="AK54" i="1"/>
  <c r="AP54" i="1" s="1"/>
  <c r="AK53" i="1"/>
  <c r="AP53" i="1" s="1"/>
  <c r="AK52" i="1"/>
  <c r="AP52" i="1" s="1"/>
  <c r="AK51" i="1"/>
  <c r="AP51" i="1" s="1"/>
  <c r="AK50" i="1"/>
  <c r="AP50" i="1" s="1"/>
  <c r="AK49" i="1"/>
  <c r="AP49" i="1" s="1"/>
  <c r="AK48" i="1"/>
  <c r="AP48" i="1" s="1"/>
  <c r="AK47" i="1"/>
  <c r="AP47" i="1" s="1"/>
  <c r="AK46" i="1"/>
  <c r="AP46" i="1" s="1"/>
  <c r="AK45" i="1"/>
  <c r="AP45" i="1" s="1"/>
  <c r="AK44" i="1"/>
  <c r="AP44" i="1" s="1"/>
  <c r="AK43" i="1"/>
  <c r="AP43" i="1" s="1"/>
  <c r="AK41" i="1"/>
  <c r="AP41" i="1" s="1"/>
  <c r="AK40" i="1"/>
  <c r="AP40" i="1" s="1"/>
  <c r="AK38" i="1"/>
  <c r="AP38" i="1" s="1"/>
  <c r="AK37" i="1"/>
  <c r="AP37" i="1" s="1"/>
  <c r="AK36" i="1"/>
  <c r="AP36" i="1" s="1"/>
  <c r="AK35" i="1"/>
  <c r="AP35" i="1" s="1"/>
  <c r="AK34" i="1"/>
  <c r="AP34" i="1" s="1"/>
  <c r="AK33" i="1"/>
  <c r="AP33" i="1" s="1"/>
  <c r="AK32" i="1"/>
  <c r="AP32" i="1" s="1"/>
  <c r="AK31" i="1"/>
  <c r="AP31" i="1" s="1"/>
  <c r="AK30" i="1"/>
  <c r="AP30" i="1" s="1"/>
  <c r="AK29" i="1"/>
  <c r="AP29" i="1" s="1"/>
  <c r="AK28" i="1"/>
  <c r="AP28" i="1" s="1"/>
  <c r="AK27" i="1"/>
  <c r="AK26" i="1"/>
  <c r="AK25" i="1"/>
  <c r="AK24" i="1"/>
  <c r="AK23" i="1"/>
  <c r="AK22" i="1"/>
  <c r="AK21" i="1"/>
  <c r="AK19" i="1"/>
  <c r="AP19" i="1" s="1"/>
  <c r="AK18" i="1"/>
  <c r="AP18" i="1" s="1"/>
  <c r="AK17" i="1"/>
  <c r="AP17" i="1" s="1"/>
  <c r="AK16" i="1"/>
  <c r="AP16" i="1" s="1"/>
  <c r="AK15" i="1"/>
  <c r="AP15" i="1" s="1"/>
  <c r="AK14" i="1"/>
  <c r="AP14" i="1" s="1"/>
  <c r="AK13" i="1"/>
  <c r="AP13" i="1" s="1"/>
  <c r="AK12" i="1"/>
  <c r="AP12" i="1" s="1"/>
  <c r="S96" i="1"/>
  <c r="S94" i="1"/>
  <c r="DN94" i="1" s="1"/>
  <c r="S91" i="1"/>
  <c r="S88" i="1"/>
  <c r="S89" i="1"/>
  <c r="DN89" i="1" s="1"/>
  <c r="S87" i="1"/>
  <c r="S81" i="1"/>
  <c r="S82" i="1"/>
  <c r="S83" i="1"/>
  <c r="S84" i="1"/>
  <c r="S85" i="1"/>
  <c r="S80" i="1"/>
  <c r="S79" i="1"/>
  <c r="S72" i="1"/>
  <c r="S73" i="1"/>
  <c r="S74" i="1"/>
  <c r="S75" i="1"/>
  <c r="S76" i="1"/>
  <c r="S77" i="1"/>
  <c r="S78" i="1"/>
  <c r="S71" i="1"/>
  <c r="S65" i="1"/>
  <c r="S66" i="1"/>
  <c r="S67" i="1"/>
  <c r="S64" i="1"/>
  <c r="S60" i="1"/>
  <c r="S61" i="1"/>
  <c r="S62" i="1"/>
  <c r="S59" i="1"/>
  <c r="S44" i="1"/>
  <c r="S45" i="1"/>
  <c r="S46" i="1"/>
  <c r="S47" i="1"/>
  <c r="S48" i="1"/>
  <c r="S49" i="1"/>
  <c r="S50" i="1"/>
  <c r="S51" i="1"/>
  <c r="S52" i="1"/>
  <c r="S53" i="1"/>
  <c r="S54" i="1"/>
  <c r="S55" i="1"/>
  <c r="S56" i="1"/>
  <c r="S57" i="1"/>
  <c r="S43" i="1"/>
  <c r="S22" i="1"/>
  <c r="S23" i="1"/>
  <c r="S24" i="1"/>
  <c r="S25" i="1"/>
  <c r="S26" i="1"/>
  <c r="S27" i="1"/>
  <c r="S28" i="1"/>
  <c r="S29" i="1"/>
  <c r="S30" i="1"/>
  <c r="S31" i="1"/>
  <c r="S32" i="1"/>
  <c r="S33" i="1"/>
  <c r="S34" i="1"/>
  <c r="S35" i="1"/>
  <c r="S36" i="1"/>
  <c r="S37" i="1"/>
  <c r="S38" i="1"/>
  <c r="S40" i="1"/>
  <c r="S41" i="1"/>
  <c r="S21" i="1"/>
  <c r="S13" i="1"/>
  <c r="S14" i="1"/>
  <c r="S15" i="1"/>
  <c r="S16" i="1"/>
  <c r="S17" i="1"/>
  <c r="S18" i="1"/>
  <c r="S19" i="1"/>
  <c r="S12" i="1"/>
  <c r="DN36" i="1" l="1"/>
  <c r="DP36" i="1" s="1"/>
  <c r="BV69" i="1"/>
  <c r="BW69" i="1" s="1"/>
  <c r="BX69" i="1" s="1"/>
  <c r="BY69" i="1" s="1"/>
  <c r="DO69" i="1" s="1"/>
  <c r="BZ69" i="1"/>
  <c r="DN76" i="1"/>
  <c r="DN72" i="1"/>
  <c r="DN39" i="1"/>
  <c r="DP39" i="1" s="1"/>
  <c r="DJ39" i="1"/>
  <c r="DT89" i="1"/>
  <c r="DP89" i="1"/>
  <c r="DQ89" i="1" s="1"/>
  <c r="DN52" i="1"/>
  <c r="DN44" i="1"/>
  <c r="DN56" i="1"/>
  <c r="DN48" i="1"/>
  <c r="DN17" i="1"/>
  <c r="DP17" i="1" s="1"/>
  <c r="DN60" i="1"/>
  <c r="DP60" i="1" s="1"/>
  <c r="DN65" i="1"/>
  <c r="DN55" i="1"/>
  <c r="DN51" i="1"/>
  <c r="DN47" i="1"/>
  <c r="DN83" i="1"/>
  <c r="DP83" i="1" s="1"/>
  <c r="DN96" i="1"/>
  <c r="DT96" i="1" s="1"/>
  <c r="DN87" i="1"/>
  <c r="DN43" i="1"/>
  <c r="DN88" i="1"/>
  <c r="DN79" i="1"/>
  <c r="DP79" i="1" s="1"/>
  <c r="DN34" i="1"/>
  <c r="DN15" i="1"/>
  <c r="DP15" i="1" s="1"/>
  <c r="DN37" i="1"/>
  <c r="DP37" i="1" s="1"/>
  <c r="DN33" i="1"/>
  <c r="DN29" i="1"/>
  <c r="DN54" i="1"/>
  <c r="DN50" i="1"/>
  <c r="DN46" i="1"/>
  <c r="DN62" i="1"/>
  <c r="DP62" i="1" s="1"/>
  <c r="DN67" i="1"/>
  <c r="DN78" i="1"/>
  <c r="DP78" i="1" s="1"/>
  <c r="DN74" i="1"/>
  <c r="DP74" i="1" s="1"/>
  <c r="DN82" i="1"/>
  <c r="DN69" i="1"/>
  <c r="DN18" i="1"/>
  <c r="DP18" i="1" s="1"/>
  <c r="DT36" i="1"/>
  <c r="DN57" i="1"/>
  <c r="DN53" i="1"/>
  <c r="DN49" i="1"/>
  <c r="DN45" i="1"/>
  <c r="DN61" i="1"/>
  <c r="DP61" i="1" s="1"/>
  <c r="DN77" i="1"/>
  <c r="DN85" i="1"/>
  <c r="DP85" i="1" s="1"/>
  <c r="DN91" i="1"/>
  <c r="DN66" i="1"/>
  <c r="DN24" i="1"/>
  <c r="DN19" i="1"/>
  <c r="DP19" i="1" s="1"/>
  <c r="DN27" i="1"/>
  <c r="DN35" i="1"/>
  <c r="DN21" i="1"/>
  <c r="DN59" i="1"/>
  <c r="DN16" i="1"/>
  <c r="DN40" i="1"/>
  <c r="DP40" i="1" s="1"/>
  <c r="DN81" i="1"/>
  <c r="DP81" i="1" s="1"/>
  <c r="DN26" i="1"/>
  <c r="DN38" i="1"/>
  <c r="DN12" i="1"/>
  <c r="DN25" i="1"/>
  <c r="DN14" i="1"/>
  <c r="DN84" i="1"/>
  <c r="DN22" i="1"/>
  <c r="DN71" i="1"/>
  <c r="DN28" i="1"/>
  <c r="DP28" i="1" s="1"/>
  <c r="DN32" i="1"/>
  <c r="DN80" i="1"/>
  <c r="DN75" i="1"/>
  <c r="DN73" i="1"/>
  <c r="DN64" i="1"/>
  <c r="DN41" i="1"/>
  <c r="DT39" i="1"/>
  <c r="DN31" i="1"/>
  <c r="DN30" i="1"/>
  <c r="DP30" i="1" s="1"/>
  <c r="DN23" i="1"/>
  <c r="DN13" i="1"/>
  <c r="B349" i="11"/>
  <c r="DT13" i="1" l="1"/>
  <c r="DP13" i="1"/>
  <c r="DT71" i="1"/>
  <c r="DP71" i="1"/>
  <c r="DT21" i="1"/>
  <c r="DT12" i="1"/>
  <c r="DP12" i="1"/>
  <c r="DT35" i="1"/>
  <c r="DP35" i="1"/>
  <c r="DT66" i="1"/>
  <c r="DP66" i="1"/>
  <c r="DT82" i="1"/>
  <c r="DP82" i="1"/>
  <c r="DT34" i="1"/>
  <c r="DP34" i="1"/>
  <c r="DT87" i="1"/>
  <c r="DP87" i="1"/>
  <c r="DQ87" i="1" s="1"/>
  <c r="DT75" i="1"/>
  <c r="DP75" i="1"/>
  <c r="DT77" i="1"/>
  <c r="DP77" i="1"/>
  <c r="DT67" i="1"/>
  <c r="DP67" i="1"/>
  <c r="DT80" i="1"/>
  <c r="DP80" i="1"/>
  <c r="DT22" i="1"/>
  <c r="DT64" i="1"/>
  <c r="DT32" i="1"/>
  <c r="DP32" i="1"/>
  <c r="DT84" i="1"/>
  <c r="DP84" i="1"/>
  <c r="DT38" i="1"/>
  <c r="DP38" i="1"/>
  <c r="DT16" i="1"/>
  <c r="DP16" i="1"/>
  <c r="DT27" i="1"/>
  <c r="DT33" i="1"/>
  <c r="DP33" i="1"/>
  <c r="DT72" i="1"/>
  <c r="DP72" i="1"/>
  <c r="DT25" i="1"/>
  <c r="DT24" i="1"/>
  <c r="DT23" i="1"/>
  <c r="DT31" i="1"/>
  <c r="DP31" i="1"/>
  <c r="DT73" i="1"/>
  <c r="DP73" i="1"/>
  <c r="DT14" i="1"/>
  <c r="DP14" i="1"/>
  <c r="DT26" i="1"/>
  <c r="DT88" i="1"/>
  <c r="DP88" i="1"/>
  <c r="DQ88" i="1" s="1"/>
  <c r="DT65" i="1"/>
  <c r="DP65" i="1"/>
  <c r="DT76" i="1"/>
  <c r="DP76" i="1"/>
  <c r="DT41" i="1"/>
  <c r="DP41" i="1"/>
  <c r="B1473" i="13"/>
  <c r="E1376" i="13"/>
  <c r="D1376" i="13"/>
  <c r="C1376" i="13"/>
  <c r="E1375" i="13"/>
  <c r="C1375" i="13"/>
  <c r="B1401" i="13" l="1"/>
  <c r="B1400" i="13"/>
  <c r="F1379" i="13"/>
  <c r="E1379" i="13"/>
  <c r="D1379" i="13"/>
  <c r="C1379" i="13"/>
  <c r="F1377" i="13"/>
  <c r="F1376" i="13"/>
  <c r="D1375" i="13"/>
  <c r="D479" i="13"/>
  <c r="D478" i="13"/>
  <c r="DA79" i="1"/>
  <c r="DA81" i="1"/>
  <c r="DA82" i="1"/>
  <c r="DA83" i="1"/>
  <c r="DA84" i="1"/>
  <c r="DA85" i="1"/>
  <c r="DA80" i="1"/>
  <c r="DA72" i="1"/>
  <c r="DA73" i="1"/>
  <c r="DA74" i="1"/>
  <c r="DA75" i="1"/>
  <c r="DA76" i="1"/>
  <c r="DA77" i="1"/>
  <c r="DA78" i="1"/>
  <c r="DA71" i="1"/>
  <c r="BP72" i="1" l="1"/>
  <c r="BP73" i="1"/>
  <c r="BP74" i="1"/>
  <c r="BP75" i="1"/>
  <c r="BP76" i="1"/>
  <c r="BP77" i="1"/>
  <c r="BP78" i="1"/>
  <c r="BP79" i="1"/>
  <c r="BP80" i="1"/>
  <c r="BP81" i="1"/>
  <c r="BP82" i="1"/>
  <c r="BP83" i="1"/>
  <c r="BP84" i="1"/>
  <c r="BP85" i="1"/>
  <c r="AX81" i="1"/>
  <c r="AX82" i="1"/>
  <c r="AX83" i="1"/>
  <c r="AX84" i="1"/>
  <c r="AX85" i="1"/>
  <c r="AX80" i="1"/>
  <c r="AX72" i="1"/>
  <c r="AX73" i="1"/>
  <c r="AX74" i="1"/>
  <c r="AX75" i="1"/>
  <c r="AX76" i="1"/>
  <c r="AX77" i="1"/>
  <c r="AX78" i="1"/>
  <c r="AF94" i="1"/>
  <c r="AF79" i="1"/>
  <c r="AF72" i="1"/>
  <c r="AF73" i="1"/>
  <c r="AF74" i="1"/>
  <c r="AF75" i="1"/>
  <c r="AF76" i="1"/>
  <c r="AF77" i="1"/>
  <c r="AF78" i="1"/>
  <c r="AF80" i="1"/>
  <c r="AF81" i="1"/>
  <c r="AF82" i="1"/>
  <c r="AF83" i="1"/>
  <c r="AF84" i="1"/>
  <c r="AF85" i="1"/>
  <c r="N72" i="1"/>
  <c r="N73" i="1"/>
  <c r="N74" i="1"/>
  <c r="N75" i="1"/>
  <c r="N76" i="1"/>
  <c r="N77" i="1"/>
  <c r="N78" i="1"/>
  <c r="N79" i="1"/>
  <c r="N80" i="1"/>
  <c r="N81" i="1"/>
  <c r="N82" i="1"/>
  <c r="N83" i="1"/>
  <c r="N84" i="1"/>
  <c r="N85" i="1"/>
  <c r="N65" i="1"/>
  <c r="N66" i="1"/>
  <c r="N67" i="1"/>
  <c r="B783" i="11"/>
  <c r="B1399" i="13" s="1"/>
  <c r="E762" i="11"/>
  <c r="E1378" i="13" s="1"/>
  <c r="C762" i="11"/>
  <c r="C1378" i="13" s="1"/>
  <c r="E761" i="11"/>
  <c r="E1377" i="13" s="1"/>
  <c r="D761" i="11"/>
  <c r="D1377" i="13" s="1"/>
  <c r="C761" i="11"/>
  <c r="C1377" i="13" s="1"/>
  <c r="B342" i="11"/>
  <c r="B765" i="13" s="1"/>
  <c r="B341" i="11"/>
  <c r="B764" i="13" s="1"/>
  <c r="B340" i="11"/>
  <c r="B763" i="13" s="1"/>
  <c r="B339" i="11"/>
  <c r="B762" i="13" s="1"/>
  <c r="B338" i="11"/>
  <c r="B761" i="13" s="1"/>
  <c r="C546" i="7" l="1"/>
  <c r="C545" i="7"/>
  <c r="C544" i="7"/>
  <c r="C543" i="7"/>
  <c r="C542" i="7"/>
  <c r="C547" i="7" l="1"/>
  <c r="C350" i="11"/>
  <c r="C773" i="13" s="1"/>
  <c r="C351" i="11"/>
  <c r="C774" i="13" s="1"/>
  <c r="C349" i="11"/>
  <c r="C772" i="13" s="1"/>
  <c r="C348" i="11"/>
  <c r="C771" i="13" s="1"/>
  <c r="C347" i="11"/>
  <c r="C770" i="13" s="1"/>
  <c r="C775" i="13" l="1"/>
  <c r="C352" i="11"/>
  <c r="D352" i="11" s="1"/>
  <c r="B351" i="11"/>
  <c r="B774" i="13" s="1"/>
  <c r="B350" i="11"/>
  <c r="B773" i="13" s="1"/>
  <c r="B348" i="11"/>
  <c r="B771" i="13" s="1"/>
  <c r="B347" i="11"/>
  <c r="B770" i="13" s="1"/>
  <c r="B772" i="13" l="1"/>
  <c r="B775" i="13" s="1"/>
  <c r="B240" i="12"/>
  <c r="AE71" i="1"/>
  <c r="AF71" i="1" s="1"/>
  <c r="AE30" i="1"/>
  <c r="AE21" i="1"/>
  <c r="AE14" i="1"/>
  <c r="B352" i="11" l="1"/>
  <c r="CG64" i="1" l="1"/>
  <c r="CG21" i="1"/>
  <c r="CG14" i="1"/>
  <c r="CY64" i="1" l="1"/>
  <c r="AW71" i="1"/>
  <c r="AW64" i="1"/>
  <c r="AW21" i="1"/>
  <c r="AW14" i="1"/>
  <c r="BO64" i="1" l="1"/>
  <c r="BO30" i="1"/>
  <c r="BO21" i="1"/>
  <c r="M64" i="1" l="1"/>
  <c r="M30" i="1"/>
  <c r="M21" i="1"/>
  <c r="M14" i="1"/>
  <c r="AD64" i="1" l="1"/>
  <c r="AD30" i="1"/>
  <c r="AD21" i="1"/>
  <c r="CF64" i="1" l="1"/>
  <c r="CF30" i="1"/>
  <c r="CF21" i="1"/>
  <c r="CF14" i="1"/>
  <c r="AV71" i="1" l="1"/>
  <c r="AX71" i="1" s="1"/>
  <c r="AV30" i="1"/>
  <c r="AV21" i="1"/>
  <c r="AV14" i="1"/>
  <c r="L64" i="1" l="1"/>
  <c r="N64" i="1" s="1"/>
  <c r="L71" i="1"/>
  <c r="N71" i="1" s="1"/>
  <c r="L21" i="1"/>
  <c r="L14" i="1"/>
  <c r="B197" i="9"/>
  <c r="BN71" i="1"/>
  <c r="BP71" i="1" s="1"/>
  <c r="BN64" i="1"/>
  <c r="BN30" i="1"/>
  <c r="CZ65" i="1" l="1"/>
  <c r="DA65" i="1" s="1"/>
  <c r="CZ66" i="1"/>
  <c r="DA66" i="1" s="1"/>
  <c r="CZ67" i="1"/>
  <c r="DA67" i="1" s="1"/>
  <c r="CZ64" i="1"/>
  <c r="CZ22" i="1"/>
  <c r="CZ23" i="1"/>
  <c r="CZ24" i="1"/>
  <c r="CZ25" i="1"/>
  <c r="CZ26" i="1"/>
  <c r="CZ27" i="1"/>
  <c r="CZ28" i="1"/>
  <c r="CZ29" i="1"/>
  <c r="CZ30" i="1"/>
  <c r="CZ31" i="1"/>
  <c r="CZ32" i="1"/>
  <c r="CZ33" i="1"/>
  <c r="CZ34" i="1"/>
  <c r="CZ35" i="1"/>
  <c r="CZ36" i="1"/>
  <c r="CZ37" i="1"/>
  <c r="CZ38" i="1"/>
  <c r="CZ39" i="1"/>
  <c r="DL39" i="1" s="1"/>
  <c r="DM39" i="1" s="1"/>
  <c r="DQ39" i="1" s="1"/>
  <c r="CZ40" i="1"/>
  <c r="CZ41" i="1"/>
  <c r="CZ21" i="1"/>
  <c r="CZ13" i="1"/>
  <c r="CZ14" i="1"/>
  <c r="CZ15" i="1"/>
  <c r="CZ16" i="1"/>
  <c r="CZ17" i="1"/>
  <c r="CZ18" i="1"/>
  <c r="CZ19" i="1"/>
  <c r="CZ12" i="1"/>
  <c r="CH65" i="1"/>
  <c r="CH66" i="1"/>
  <c r="CH67" i="1"/>
  <c r="CH22" i="1"/>
  <c r="CH23" i="1"/>
  <c r="CH24" i="1"/>
  <c r="CH25" i="1"/>
  <c r="CH26" i="1"/>
  <c r="CH27" i="1"/>
  <c r="CH28" i="1"/>
  <c r="CH29" i="1"/>
  <c r="CH30" i="1"/>
  <c r="CH31" i="1"/>
  <c r="CH32" i="1"/>
  <c r="CH33" i="1"/>
  <c r="CH34" i="1"/>
  <c r="CH35" i="1"/>
  <c r="CH36" i="1"/>
  <c r="CH37" i="1"/>
  <c r="CH38" i="1"/>
  <c r="CH40" i="1"/>
  <c r="CH41" i="1"/>
  <c r="CH21" i="1"/>
  <c r="CH13" i="1"/>
  <c r="CH14" i="1"/>
  <c r="CH15" i="1"/>
  <c r="CH16" i="1"/>
  <c r="CH17" i="1"/>
  <c r="CH18" i="1"/>
  <c r="CH19" i="1"/>
  <c r="CH12" i="1"/>
  <c r="BP65" i="1"/>
  <c r="BP66" i="1"/>
  <c r="BP67" i="1"/>
  <c r="BP59" i="1"/>
  <c r="BP22" i="1"/>
  <c r="BP23" i="1"/>
  <c r="BP24" i="1"/>
  <c r="BP25" i="1"/>
  <c r="BP26" i="1"/>
  <c r="BP27" i="1"/>
  <c r="BP28" i="1"/>
  <c r="BP29" i="1"/>
  <c r="BP31" i="1"/>
  <c r="BP32" i="1"/>
  <c r="BP33" i="1"/>
  <c r="BP34" i="1"/>
  <c r="BP35" i="1"/>
  <c r="BP36" i="1"/>
  <c r="BP37" i="1"/>
  <c r="BP38" i="1"/>
  <c r="BP40" i="1"/>
  <c r="BP41" i="1"/>
  <c r="BP13" i="1"/>
  <c r="BP14" i="1"/>
  <c r="BP15" i="1"/>
  <c r="BP16" i="1"/>
  <c r="BP17" i="1"/>
  <c r="BP18" i="1"/>
  <c r="BP19" i="1"/>
  <c r="BP12" i="1"/>
  <c r="AX94" i="1"/>
  <c r="AX79" i="1"/>
  <c r="DL79" i="1" s="1"/>
  <c r="DS79" i="1" s="1"/>
  <c r="AX65" i="1"/>
  <c r="AX66" i="1"/>
  <c r="AX67" i="1"/>
  <c r="AX59" i="1"/>
  <c r="AX22" i="1"/>
  <c r="AX23" i="1"/>
  <c r="AX24" i="1"/>
  <c r="AX25" i="1"/>
  <c r="AX26" i="1"/>
  <c r="AX27" i="1"/>
  <c r="AX28" i="1"/>
  <c r="AX29" i="1"/>
  <c r="AX31" i="1"/>
  <c r="AX32" i="1"/>
  <c r="AX33" i="1"/>
  <c r="AX34" i="1"/>
  <c r="AX35" i="1"/>
  <c r="AX36" i="1"/>
  <c r="AX37" i="1"/>
  <c r="AX38" i="1"/>
  <c r="AX40" i="1"/>
  <c r="AX41" i="1"/>
  <c r="AX13" i="1"/>
  <c r="AX14" i="1"/>
  <c r="AX15" i="1"/>
  <c r="AX16" i="1"/>
  <c r="AX17" i="1"/>
  <c r="AX18" i="1"/>
  <c r="AX19" i="1"/>
  <c r="AX12" i="1"/>
  <c r="AF96" i="1"/>
  <c r="AF65" i="1"/>
  <c r="AF66" i="1"/>
  <c r="AF67" i="1"/>
  <c r="AF30" i="1"/>
  <c r="AF31" i="1"/>
  <c r="AF32" i="1"/>
  <c r="AF33" i="1"/>
  <c r="AF34" i="1"/>
  <c r="AF35" i="1"/>
  <c r="AF36" i="1"/>
  <c r="AF37" i="1"/>
  <c r="AF38" i="1"/>
  <c r="AF40" i="1"/>
  <c r="AF41" i="1"/>
  <c r="AF22" i="1"/>
  <c r="AF23" i="1"/>
  <c r="AF24" i="1"/>
  <c r="AF25" i="1"/>
  <c r="AF26" i="1"/>
  <c r="AF27" i="1"/>
  <c r="AF28" i="1"/>
  <c r="AF29" i="1"/>
  <c r="AF21" i="1"/>
  <c r="N59" i="1"/>
  <c r="N40" i="1"/>
  <c r="N41" i="1"/>
  <c r="N38" i="1"/>
  <c r="N31" i="1"/>
  <c r="N32" i="1"/>
  <c r="N33" i="1"/>
  <c r="N34" i="1"/>
  <c r="N35" i="1"/>
  <c r="N36" i="1"/>
  <c r="N37" i="1"/>
  <c r="N22" i="1"/>
  <c r="N23" i="1"/>
  <c r="N24" i="1"/>
  <c r="N25" i="1"/>
  <c r="N26" i="1"/>
  <c r="N27" i="1"/>
  <c r="N28" i="1"/>
  <c r="N29" i="1"/>
  <c r="N30" i="1"/>
  <c r="N21" i="1"/>
  <c r="N13" i="1"/>
  <c r="N14" i="1"/>
  <c r="N15" i="1"/>
  <c r="N16" i="1"/>
  <c r="N17" i="1"/>
  <c r="N18" i="1"/>
  <c r="N19" i="1"/>
  <c r="N12" i="1"/>
  <c r="AU64" i="1"/>
  <c r="AX64" i="1" s="1"/>
  <c r="AU30" i="1"/>
  <c r="AX30" i="1" s="1"/>
  <c r="AU21" i="1"/>
  <c r="AX21" i="1" s="1"/>
  <c r="DL34" i="1" l="1"/>
  <c r="DS34" i="1" s="1"/>
  <c r="DL67" i="1"/>
  <c r="DS67" i="1" s="1"/>
  <c r="DL23" i="1"/>
  <c r="DS23" i="1" s="1"/>
  <c r="DL66" i="1"/>
  <c r="DS66" i="1" s="1"/>
  <c r="DL35" i="1"/>
  <c r="DS35" i="1" s="1"/>
  <c r="DL31" i="1"/>
  <c r="DS31" i="1" s="1"/>
  <c r="DL94" i="1"/>
  <c r="DL27" i="1"/>
  <c r="DS27" i="1" s="1"/>
  <c r="DL29" i="1"/>
  <c r="DL25" i="1"/>
  <c r="DS25" i="1" s="1"/>
  <c r="DL37" i="1"/>
  <c r="DL33" i="1"/>
  <c r="DS33" i="1" s="1"/>
  <c r="DL41" i="1"/>
  <c r="DL28" i="1"/>
  <c r="DL24" i="1"/>
  <c r="DS24" i="1" s="1"/>
  <c r="DL36" i="1"/>
  <c r="DS36" i="1" s="1"/>
  <c r="DL32" i="1"/>
  <c r="DS32" i="1" s="1"/>
  <c r="DL40" i="1"/>
  <c r="DL38" i="1"/>
  <c r="DS38" i="1" s="1"/>
  <c r="DL22" i="1"/>
  <c r="DS22" i="1" s="1"/>
  <c r="DL26" i="1"/>
  <c r="DS26" i="1" s="1"/>
  <c r="DL59" i="1"/>
  <c r="DL65" i="1"/>
  <c r="DS65" i="1" s="1"/>
  <c r="CE64" i="1"/>
  <c r="CH64" i="1" s="1"/>
  <c r="BM64" i="1" l="1"/>
  <c r="BP64" i="1" s="1"/>
  <c r="BM30" i="1"/>
  <c r="BP30" i="1" s="1"/>
  <c r="DL30" i="1" s="1"/>
  <c r="BM21" i="1"/>
  <c r="BP21" i="1" s="1"/>
  <c r="DL21" i="1" s="1"/>
  <c r="DS21" i="1" s="1"/>
  <c r="B158" i="8"/>
  <c r="AF13" i="1"/>
  <c r="DL13" i="1" s="1"/>
  <c r="DS13" i="1" s="1"/>
  <c r="AF14" i="1"/>
  <c r="DL14" i="1" s="1"/>
  <c r="DS14" i="1" s="1"/>
  <c r="AF15" i="1"/>
  <c r="DL15" i="1" s="1"/>
  <c r="AF16" i="1"/>
  <c r="DL16" i="1" s="1"/>
  <c r="DS16" i="1" s="1"/>
  <c r="AF17" i="1"/>
  <c r="DL17" i="1" s="1"/>
  <c r="AF18" i="1"/>
  <c r="DL18" i="1" s="1"/>
  <c r="AF19" i="1"/>
  <c r="DL19" i="1" s="1"/>
  <c r="AF12" i="1"/>
  <c r="DL12" i="1" s="1"/>
  <c r="DS12" i="1" s="1"/>
  <c r="AC64" i="1"/>
  <c r="AF64" i="1" s="1"/>
  <c r="DL64" i="1" l="1"/>
  <c r="DS64" i="1" s="1"/>
  <c r="B842" i="7"/>
  <c r="F819" i="7"/>
  <c r="E819" i="7"/>
  <c r="E820" i="7"/>
  <c r="D819" i="7"/>
  <c r="C819" i="7"/>
  <c r="B543" i="7"/>
  <c r="Z71" i="1"/>
  <c r="AA71" i="1"/>
  <c r="AA64" i="1"/>
  <c r="AA30" i="1"/>
  <c r="AA21" i="1"/>
  <c r="AA14" i="1"/>
  <c r="CD94" i="1" l="1"/>
  <c r="AB94" i="1"/>
  <c r="AG94" i="1" s="1"/>
  <c r="J94" i="1"/>
  <c r="O94" i="1" s="1"/>
  <c r="CD79" i="1"/>
  <c r="CI79" i="1" s="1"/>
  <c r="J79" i="1"/>
  <c r="O79" i="1" s="1"/>
  <c r="BL79" i="1"/>
  <c r="BQ79" i="1" s="1"/>
  <c r="AT79" i="1"/>
  <c r="AY79" i="1" s="1"/>
  <c r="AB79" i="1"/>
  <c r="AG79" i="1" s="1"/>
  <c r="B889" i="7"/>
  <c r="B878" i="7"/>
  <c r="B844" i="7"/>
  <c r="B843" i="7"/>
  <c r="E821" i="7"/>
  <c r="C821" i="7"/>
  <c r="D820" i="7"/>
  <c r="C820" i="7"/>
  <c r="E818" i="7"/>
  <c r="C818" i="7"/>
  <c r="B546" i="7"/>
  <c r="B545" i="7"/>
  <c r="B542" i="7"/>
  <c r="B537" i="7"/>
  <c r="B536" i="7"/>
  <c r="B533" i="7"/>
  <c r="F822" i="7"/>
  <c r="E822" i="7"/>
  <c r="D822" i="7"/>
  <c r="C822" i="7"/>
  <c r="F820" i="7"/>
  <c r="D818" i="7"/>
  <c r="B544" i="7"/>
  <c r="B535" i="7"/>
  <c r="B534" i="7"/>
  <c r="B547" i="7" l="1"/>
  <c r="D334" i="7"/>
  <c r="D333" i="7"/>
  <c r="CV96" i="1" l="1"/>
  <c r="CT64" i="1"/>
  <c r="CU64" i="1"/>
  <c r="CS64" i="1"/>
  <c r="CT30" i="1"/>
  <c r="CU30" i="1"/>
  <c r="CS30" i="1"/>
  <c r="CT21" i="1"/>
  <c r="CU21" i="1"/>
  <c r="CS21" i="1"/>
  <c r="CV22" i="1"/>
  <c r="DA22" i="1" s="1"/>
  <c r="CV23" i="1"/>
  <c r="DA23" i="1" s="1"/>
  <c r="CV24" i="1"/>
  <c r="DA24" i="1" s="1"/>
  <c r="CV25" i="1"/>
  <c r="DA25" i="1" s="1"/>
  <c r="CV26" i="1"/>
  <c r="DA26" i="1" s="1"/>
  <c r="CV27" i="1"/>
  <c r="DA27" i="1" s="1"/>
  <c r="CV28" i="1"/>
  <c r="DA28" i="1" s="1"/>
  <c r="CV29" i="1"/>
  <c r="DA29" i="1" s="1"/>
  <c r="CV31" i="1"/>
  <c r="DA31" i="1" s="1"/>
  <c r="CV32" i="1"/>
  <c r="DA32" i="1" s="1"/>
  <c r="CV33" i="1"/>
  <c r="DA33" i="1" s="1"/>
  <c r="CV34" i="1"/>
  <c r="DA34" i="1" s="1"/>
  <c r="CV35" i="1"/>
  <c r="DA35" i="1" s="1"/>
  <c r="CV36" i="1"/>
  <c r="DA36" i="1" s="1"/>
  <c r="CV37" i="1"/>
  <c r="DA37" i="1" s="1"/>
  <c r="CV38" i="1"/>
  <c r="DA38" i="1" s="1"/>
  <c r="CV39" i="1"/>
  <c r="DA39" i="1" s="1"/>
  <c r="CV40" i="1"/>
  <c r="DA40" i="1" s="1"/>
  <c r="CV41" i="1"/>
  <c r="DA41" i="1" s="1"/>
  <c r="CV13" i="1"/>
  <c r="DA13" i="1" s="1"/>
  <c r="CV14" i="1"/>
  <c r="DA14" i="1" s="1"/>
  <c r="CV15" i="1"/>
  <c r="DA15" i="1" s="1"/>
  <c r="CV16" i="1"/>
  <c r="DA16" i="1" s="1"/>
  <c r="CV17" i="1"/>
  <c r="DA17" i="1" s="1"/>
  <c r="CV18" i="1"/>
  <c r="DA18" i="1" s="1"/>
  <c r="CV19" i="1"/>
  <c r="DA19" i="1" s="1"/>
  <c r="CV12" i="1"/>
  <c r="DA12" i="1" s="1"/>
  <c r="AT94" i="1"/>
  <c r="AY94" i="1" s="1"/>
  <c r="AS30" i="1"/>
  <c r="AS21" i="1"/>
  <c r="CV64" i="1" l="1"/>
  <c r="DA64" i="1" s="1"/>
  <c r="CV30" i="1"/>
  <c r="DA30" i="1" s="1"/>
  <c r="CV21" i="1"/>
  <c r="DA21" i="1" s="1"/>
  <c r="AR71" i="1"/>
  <c r="AS71" i="1"/>
  <c r="AS64" i="1"/>
  <c r="AQ64" i="1"/>
  <c r="AR64" i="1"/>
  <c r="AR30" i="1"/>
  <c r="AR21" i="1"/>
  <c r="AR14" i="1"/>
  <c r="CC30" i="1" l="1"/>
  <c r="CA21" i="1" l="1"/>
  <c r="CB21" i="1"/>
  <c r="CC21" i="1"/>
  <c r="CB64" i="1"/>
  <c r="CC64" i="1"/>
  <c r="CA64" i="1"/>
  <c r="I21" i="1" l="1"/>
  <c r="BK30" i="1" l="1"/>
  <c r="BL94" i="1"/>
  <c r="BQ94" i="1" s="1"/>
  <c r="BK71" i="1"/>
  <c r="BK21" i="1"/>
  <c r="B186" i="5" l="1"/>
  <c r="H64" i="1" l="1"/>
  <c r="H21" i="1"/>
  <c r="B257" i="4" l="1"/>
  <c r="B87" i="1" l="1"/>
  <c r="AB87" i="1"/>
  <c r="AT87" i="1"/>
  <c r="BL87" i="1"/>
  <c r="CD87" i="1"/>
  <c r="B88" i="1"/>
  <c r="AB88" i="1"/>
  <c r="AT88" i="1"/>
  <c r="BL88" i="1"/>
  <c r="CD88" i="1"/>
  <c r="B89" i="1"/>
  <c r="AB89" i="1"/>
  <c r="AT89" i="1"/>
  <c r="BL89" i="1"/>
  <c r="CD89" i="1"/>
  <c r="CD96" i="1"/>
  <c r="BL96" i="1"/>
  <c r="AT96" i="1"/>
  <c r="AB96" i="1"/>
  <c r="J96" i="1"/>
  <c r="DK94" i="1"/>
  <c r="CD91" i="1"/>
  <c r="BL91" i="1"/>
  <c r="AT91" i="1"/>
  <c r="AB91" i="1"/>
  <c r="J91" i="1"/>
  <c r="CD72" i="1"/>
  <c r="CI72" i="1" s="1"/>
  <c r="CD73" i="1"/>
  <c r="CI73" i="1" s="1"/>
  <c r="CD74" i="1"/>
  <c r="CI74" i="1" s="1"/>
  <c r="CD75" i="1"/>
  <c r="CI75" i="1" s="1"/>
  <c r="CD76" i="1"/>
  <c r="CI76" i="1" s="1"/>
  <c r="CD77" i="1"/>
  <c r="CI77" i="1" s="1"/>
  <c r="CD78" i="1"/>
  <c r="CI78" i="1" s="1"/>
  <c r="CD80" i="1"/>
  <c r="CI80" i="1" s="1"/>
  <c r="CD81" i="1"/>
  <c r="CI81" i="1" s="1"/>
  <c r="CD82" i="1"/>
  <c r="CI82" i="1" s="1"/>
  <c r="CD83" i="1"/>
  <c r="CI83" i="1" s="1"/>
  <c r="CD84" i="1"/>
  <c r="CI84" i="1" s="1"/>
  <c r="CD85" i="1"/>
  <c r="CI85" i="1" s="1"/>
  <c r="BL72" i="1"/>
  <c r="BQ72" i="1" s="1"/>
  <c r="BL73" i="1"/>
  <c r="BQ73" i="1" s="1"/>
  <c r="BL74" i="1"/>
  <c r="BQ74" i="1" s="1"/>
  <c r="BL75" i="1"/>
  <c r="BQ75" i="1" s="1"/>
  <c r="BL76" i="1"/>
  <c r="BQ76" i="1" s="1"/>
  <c r="BL77" i="1"/>
  <c r="BQ77" i="1" s="1"/>
  <c r="BL78" i="1"/>
  <c r="BQ78" i="1" s="1"/>
  <c r="BL80" i="1"/>
  <c r="BQ80" i="1" s="1"/>
  <c r="BL81" i="1"/>
  <c r="BQ81" i="1" s="1"/>
  <c r="BL82" i="1"/>
  <c r="BQ82" i="1" s="1"/>
  <c r="BL83" i="1"/>
  <c r="BQ83" i="1" s="1"/>
  <c r="BL84" i="1"/>
  <c r="BQ84" i="1" s="1"/>
  <c r="BL85" i="1"/>
  <c r="BQ85" i="1" s="1"/>
  <c r="AT72" i="1"/>
  <c r="AY72" i="1" s="1"/>
  <c r="AT73" i="1"/>
  <c r="AY73" i="1" s="1"/>
  <c r="AT74" i="1"/>
  <c r="AY74" i="1" s="1"/>
  <c r="AT75" i="1"/>
  <c r="AY75" i="1" s="1"/>
  <c r="AT76" i="1"/>
  <c r="AY76" i="1" s="1"/>
  <c r="AT77" i="1"/>
  <c r="AY77" i="1" s="1"/>
  <c r="AT78" i="1"/>
  <c r="AY78" i="1" s="1"/>
  <c r="AT80" i="1"/>
  <c r="AY80" i="1" s="1"/>
  <c r="AT81" i="1"/>
  <c r="AY81" i="1" s="1"/>
  <c r="AT82" i="1"/>
  <c r="AY82" i="1" s="1"/>
  <c r="AT83" i="1"/>
  <c r="AY83" i="1" s="1"/>
  <c r="AT84" i="1"/>
  <c r="AY84" i="1" s="1"/>
  <c r="AT85" i="1"/>
  <c r="AY85" i="1" s="1"/>
  <c r="AB72" i="1"/>
  <c r="AG72" i="1" s="1"/>
  <c r="AB73" i="1"/>
  <c r="AG73" i="1" s="1"/>
  <c r="AB74" i="1"/>
  <c r="AG74" i="1" s="1"/>
  <c r="AB75" i="1"/>
  <c r="AG75" i="1" s="1"/>
  <c r="AB76" i="1"/>
  <c r="AG76" i="1" s="1"/>
  <c r="AB77" i="1"/>
  <c r="AG77" i="1" s="1"/>
  <c r="AB78" i="1"/>
  <c r="AG78" i="1" s="1"/>
  <c r="AB80" i="1"/>
  <c r="AG80" i="1" s="1"/>
  <c r="AB81" i="1"/>
  <c r="AG81" i="1" s="1"/>
  <c r="AB82" i="1"/>
  <c r="AG82" i="1" s="1"/>
  <c r="AB83" i="1"/>
  <c r="AG83" i="1" s="1"/>
  <c r="AB84" i="1"/>
  <c r="AG84" i="1" s="1"/>
  <c r="AB85" i="1"/>
  <c r="AG85" i="1" s="1"/>
  <c r="J84" i="1"/>
  <c r="O84" i="1" s="1"/>
  <c r="J85" i="1"/>
  <c r="O85" i="1" s="1"/>
  <c r="J72" i="1"/>
  <c r="O72" i="1" s="1"/>
  <c r="J73" i="1"/>
  <c r="O73" i="1" s="1"/>
  <c r="J74" i="1"/>
  <c r="O74" i="1" s="1"/>
  <c r="J75" i="1"/>
  <c r="O75" i="1" s="1"/>
  <c r="J76" i="1"/>
  <c r="O76" i="1" s="1"/>
  <c r="J77" i="1"/>
  <c r="O77" i="1" s="1"/>
  <c r="J78" i="1"/>
  <c r="O78" i="1" s="1"/>
  <c r="J80" i="1"/>
  <c r="O80" i="1" s="1"/>
  <c r="J81" i="1"/>
  <c r="O81" i="1" s="1"/>
  <c r="J82" i="1"/>
  <c r="O82" i="1" s="1"/>
  <c r="J83" i="1"/>
  <c r="O83" i="1" s="1"/>
  <c r="CD69" i="1"/>
  <c r="BL69" i="1"/>
  <c r="AT69" i="1"/>
  <c r="AB69" i="1"/>
  <c r="J69" i="1"/>
  <c r="CD65" i="1"/>
  <c r="CI65" i="1" s="1"/>
  <c r="CD66" i="1"/>
  <c r="CI66" i="1" s="1"/>
  <c r="CD67" i="1"/>
  <c r="CI67" i="1" s="1"/>
  <c r="BL65" i="1"/>
  <c r="BQ65" i="1" s="1"/>
  <c r="BL66" i="1"/>
  <c r="BQ66" i="1" s="1"/>
  <c r="BL67" i="1"/>
  <c r="BQ67" i="1" s="1"/>
  <c r="AT65" i="1"/>
  <c r="AY65" i="1" s="1"/>
  <c r="AT66" i="1"/>
  <c r="AY66" i="1" s="1"/>
  <c r="AT67" i="1"/>
  <c r="AY67" i="1" s="1"/>
  <c r="AB65" i="1"/>
  <c r="AG65" i="1" s="1"/>
  <c r="AB66" i="1"/>
  <c r="AG66" i="1" s="1"/>
  <c r="AB67" i="1"/>
  <c r="AG67" i="1" s="1"/>
  <c r="CD64" i="1"/>
  <c r="CI64" i="1" s="1"/>
  <c r="AT64" i="1"/>
  <c r="AY64" i="1" s="1"/>
  <c r="J65" i="1"/>
  <c r="O65" i="1" s="1"/>
  <c r="J66" i="1"/>
  <c r="O66" i="1" s="1"/>
  <c r="J67" i="1"/>
  <c r="O67" i="1" s="1"/>
  <c r="J64" i="1"/>
  <c r="O64" i="1" s="1"/>
  <c r="CD60" i="1"/>
  <c r="CD61" i="1"/>
  <c r="CD62" i="1"/>
  <c r="BL60" i="1"/>
  <c r="BL61" i="1"/>
  <c r="BL62" i="1"/>
  <c r="AT60" i="1"/>
  <c r="AT61" i="1"/>
  <c r="AT62" i="1"/>
  <c r="AB60" i="1"/>
  <c r="AB61" i="1"/>
  <c r="AB62" i="1"/>
  <c r="CD59" i="1"/>
  <c r="BL59" i="1"/>
  <c r="AT59" i="1"/>
  <c r="AY59" i="1" s="1"/>
  <c r="AB59" i="1"/>
  <c r="J60" i="1"/>
  <c r="J61" i="1"/>
  <c r="J62" i="1"/>
  <c r="J59" i="1"/>
  <c r="O59" i="1" s="1"/>
  <c r="CD51" i="1"/>
  <c r="CD52" i="1"/>
  <c r="CD53" i="1"/>
  <c r="CD54" i="1"/>
  <c r="CD55" i="1"/>
  <c r="CD56" i="1"/>
  <c r="CD57" i="1"/>
  <c r="CD44" i="1"/>
  <c r="CD45" i="1"/>
  <c r="CD46" i="1"/>
  <c r="CD47" i="1"/>
  <c r="CD48" i="1"/>
  <c r="CD49" i="1"/>
  <c r="CD50" i="1"/>
  <c r="BL44" i="1"/>
  <c r="BL45" i="1"/>
  <c r="BL46" i="1"/>
  <c r="BL47" i="1"/>
  <c r="BL48" i="1"/>
  <c r="BL49" i="1"/>
  <c r="BL50" i="1"/>
  <c r="BL51" i="1"/>
  <c r="BL52" i="1"/>
  <c r="BL53" i="1"/>
  <c r="BL54" i="1"/>
  <c r="BL55" i="1"/>
  <c r="BL56" i="1"/>
  <c r="BL57" i="1"/>
  <c r="AT44" i="1"/>
  <c r="AT45" i="1"/>
  <c r="AT46" i="1"/>
  <c r="AT47" i="1"/>
  <c r="AT48" i="1"/>
  <c r="AT49" i="1"/>
  <c r="AT50" i="1"/>
  <c r="AT51" i="1"/>
  <c r="AT52" i="1"/>
  <c r="AT53" i="1"/>
  <c r="AT54" i="1"/>
  <c r="AT55" i="1"/>
  <c r="AT56" i="1"/>
  <c r="AT57" i="1"/>
  <c r="AB44" i="1"/>
  <c r="AB45" i="1"/>
  <c r="AB46" i="1"/>
  <c r="AB47" i="1"/>
  <c r="AB48" i="1"/>
  <c r="AB49" i="1"/>
  <c r="AB50" i="1"/>
  <c r="AB51" i="1"/>
  <c r="AB52" i="1"/>
  <c r="AB53" i="1"/>
  <c r="AB54" i="1"/>
  <c r="AB55" i="1"/>
  <c r="AB56" i="1"/>
  <c r="AB57" i="1"/>
  <c r="CD43" i="1"/>
  <c r="BL43" i="1"/>
  <c r="AT43" i="1"/>
  <c r="AB43" i="1"/>
  <c r="J44" i="1"/>
  <c r="J45" i="1"/>
  <c r="J46" i="1"/>
  <c r="J47" i="1"/>
  <c r="J48" i="1"/>
  <c r="J49" i="1"/>
  <c r="J50" i="1"/>
  <c r="J51" i="1"/>
  <c r="J52" i="1"/>
  <c r="J53" i="1"/>
  <c r="J54" i="1"/>
  <c r="J55" i="1"/>
  <c r="J56" i="1"/>
  <c r="J57" i="1"/>
  <c r="J43" i="1"/>
  <c r="CD22" i="1"/>
  <c r="CI22" i="1" s="1"/>
  <c r="CD23" i="1"/>
  <c r="CI23" i="1" s="1"/>
  <c r="CD24" i="1"/>
  <c r="CI24" i="1" s="1"/>
  <c r="CD25" i="1"/>
  <c r="CI25" i="1" s="1"/>
  <c r="CD26" i="1"/>
  <c r="CI26" i="1" s="1"/>
  <c r="CD27" i="1"/>
  <c r="CI27" i="1" s="1"/>
  <c r="CD28" i="1"/>
  <c r="CI28" i="1" s="1"/>
  <c r="CD29" i="1"/>
  <c r="CI29" i="1" s="1"/>
  <c r="CD30" i="1"/>
  <c r="CI30" i="1" s="1"/>
  <c r="CD31" i="1"/>
  <c r="CI31" i="1" s="1"/>
  <c r="CD32" i="1"/>
  <c r="CI32" i="1" s="1"/>
  <c r="CD33" i="1"/>
  <c r="CI33" i="1" s="1"/>
  <c r="CD34" i="1"/>
  <c r="CI34" i="1" s="1"/>
  <c r="CD35" i="1"/>
  <c r="CI35" i="1" s="1"/>
  <c r="CD36" i="1"/>
  <c r="CI36" i="1" s="1"/>
  <c r="CD37" i="1"/>
  <c r="CI37" i="1" s="1"/>
  <c r="CD38" i="1"/>
  <c r="CI38" i="1" s="1"/>
  <c r="CD40" i="1"/>
  <c r="CI40" i="1" s="1"/>
  <c r="CD41" i="1"/>
  <c r="CI41" i="1" s="1"/>
  <c r="CD21" i="1"/>
  <c r="CI21" i="1" s="1"/>
  <c r="BL22" i="1"/>
  <c r="BQ22" i="1" s="1"/>
  <c r="BL23" i="1"/>
  <c r="BQ23" i="1" s="1"/>
  <c r="BL24" i="1"/>
  <c r="BQ24" i="1" s="1"/>
  <c r="BL25" i="1"/>
  <c r="BQ25" i="1" s="1"/>
  <c r="BL26" i="1"/>
  <c r="BQ26" i="1" s="1"/>
  <c r="BL27" i="1"/>
  <c r="BQ27" i="1" s="1"/>
  <c r="BL28" i="1"/>
  <c r="BQ28" i="1" s="1"/>
  <c r="BL29" i="1"/>
  <c r="BQ29" i="1" s="1"/>
  <c r="BL31" i="1"/>
  <c r="BQ31" i="1" s="1"/>
  <c r="BL32" i="1"/>
  <c r="BQ32" i="1" s="1"/>
  <c r="BL33" i="1"/>
  <c r="BQ33" i="1" s="1"/>
  <c r="BL34" i="1"/>
  <c r="BQ34" i="1" s="1"/>
  <c r="BL35" i="1"/>
  <c r="BQ35" i="1" s="1"/>
  <c r="BL36" i="1"/>
  <c r="BQ36" i="1" s="1"/>
  <c r="BL37" i="1"/>
  <c r="BQ37" i="1" s="1"/>
  <c r="BL38" i="1"/>
  <c r="BQ38" i="1" s="1"/>
  <c r="BL40" i="1"/>
  <c r="BQ40" i="1" s="1"/>
  <c r="BL41" i="1"/>
  <c r="BQ41" i="1" s="1"/>
  <c r="AT22" i="1"/>
  <c r="AY22" i="1" s="1"/>
  <c r="AT23" i="1"/>
  <c r="AY23" i="1" s="1"/>
  <c r="AT24" i="1"/>
  <c r="AY24" i="1" s="1"/>
  <c r="AT25" i="1"/>
  <c r="AY25" i="1" s="1"/>
  <c r="AT26" i="1"/>
  <c r="AY26" i="1" s="1"/>
  <c r="AT27" i="1"/>
  <c r="AY27" i="1" s="1"/>
  <c r="AT28" i="1"/>
  <c r="AY28" i="1" s="1"/>
  <c r="AT29" i="1"/>
  <c r="AY29" i="1" s="1"/>
  <c r="AT30" i="1"/>
  <c r="AY30" i="1" s="1"/>
  <c r="AT31" i="1"/>
  <c r="AY31" i="1" s="1"/>
  <c r="AT32" i="1"/>
  <c r="AY32" i="1" s="1"/>
  <c r="AT33" i="1"/>
  <c r="AY33" i="1" s="1"/>
  <c r="AT34" i="1"/>
  <c r="AY34" i="1" s="1"/>
  <c r="AT35" i="1"/>
  <c r="AY35" i="1" s="1"/>
  <c r="AT36" i="1"/>
  <c r="AY36" i="1" s="1"/>
  <c r="AT37" i="1"/>
  <c r="AY37" i="1" s="1"/>
  <c r="AT38" i="1"/>
  <c r="AY38" i="1" s="1"/>
  <c r="AT40" i="1"/>
  <c r="AY40" i="1" s="1"/>
  <c r="AT41" i="1"/>
  <c r="AY41" i="1" s="1"/>
  <c r="AB22" i="1"/>
  <c r="AG22" i="1" s="1"/>
  <c r="AB23" i="1"/>
  <c r="AG23" i="1" s="1"/>
  <c r="AB24" i="1"/>
  <c r="AG24" i="1" s="1"/>
  <c r="AB25" i="1"/>
  <c r="AG25" i="1" s="1"/>
  <c r="AB26" i="1"/>
  <c r="AG26" i="1" s="1"/>
  <c r="AB27" i="1"/>
  <c r="AG27" i="1" s="1"/>
  <c r="AB28" i="1"/>
  <c r="AG28" i="1" s="1"/>
  <c r="AB29" i="1"/>
  <c r="AG29" i="1" s="1"/>
  <c r="AB31" i="1"/>
  <c r="AG31" i="1" s="1"/>
  <c r="AB32" i="1"/>
  <c r="AG32" i="1" s="1"/>
  <c r="AB33" i="1"/>
  <c r="AG33" i="1" s="1"/>
  <c r="AB34" i="1"/>
  <c r="AG34" i="1" s="1"/>
  <c r="AB35" i="1"/>
  <c r="AG35" i="1" s="1"/>
  <c r="AB36" i="1"/>
  <c r="AG36" i="1" s="1"/>
  <c r="AB37" i="1"/>
  <c r="AG37" i="1" s="1"/>
  <c r="AB38" i="1"/>
  <c r="AG38" i="1" s="1"/>
  <c r="AB40" i="1"/>
  <c r="AG40" i="1" s="1"/>
  <c r="AB41" i="1"/>
  <c r="AG41" i="1" s="1"/>
  <c r="J40" i="1"/>
  <c r="O40" i="1" s="1"/>
  <c r="J41" i="1"/>
  <c r="O41" i="1" s="1"/>
  <c r="J22" i="1"/>
  <c r="O22" i="1" s="1"/>
  <c r="J23" i="1"/>
  <c r="O23" i="1" s="1"/>
  <c r="J24" i="1"/>
  <c r="O24" i="1" s="1"/>
  <c r="J25" i="1"/>
  <c r="O25" i="1" s="1"/>
  <c r="J26" i="1"/>
  <c r="O26" i="1" s="1"/>
  <c r="J27" i="1"/>
  <c r="O27" i="1" s="1"/>
  <c r="J28" i="1"/>
  <c r="O28" i="1" s="1"/>
  <c r="J29" i="1"/>
  <c r="O29" i="1" s="1"/>
  <c r="J31" i="1"/>
  <c r="O31" i="1" s="1"/>
  <c r="J32" i="1"/>
  <c r="O32" i="1" s="1"/>
  <c r="J33" i="1"/>
  <c r="O33" i="1" s="1"/>
  <c r="J34" i="1"/>
  <c r="O34" i="1" s="1"/>
  <c r="J35" i="1"/>
  <c r="O35" i="1" s="1"/>
  <c r="J36" i="1"/>
  <c r="O36" i="1" s="1"/>
  <c r="J37" i="1"/>
  <c r="O37" i="1" s="1"/>
  <c r="J38" i="1"/>
  <c r="O38" i="1" s="1"/>
  <c r="CD13" i="1"/>
  <c r="CI13" i="1" s="1"/>
  <c r="CD14" i="1"/>
  <c r="CI14" i="1" s="1"/>
  <c r="CD15" i="1"/>
  <c r="CI15" i="1" s="1"/>
  <c r="CD16" i="1"/>
  <c r="CI16" i="1" s="1"/>
  <c r="CD17" i="1"/>
  <c r="CI17" i="1" s="1"/>
  <c r="CD18" i="1"/>
  <c r="CI18" i="1" s="1"/>
  <c r="CD19" i="1"/>
  <c r="CI19" i="1" s="1"/>
  <c r="CD12" i="1"/>
  <c r="CI12" i="1" s="1"/>
  <c r="BL13" i="1"/>
  <c r="BQ13" i="1" s="1"/>
  <c r="BL14" i="1"/>
  <c r="BQ14" i="1" s="1"/>
  <c r="BL15" i="1"/>
  <c r="BQ15" i="1" s="1"/>
  <c r="BL16" i="1"/>
  <c r="BQ16" i="1" s="1"/>
  <c r="BL17" i="1"/>
  <c r="BQ17" i="1" s="1"/>
  <c r="BL18" i="1"/>
  <c r="BQ18" i="1" s="1"/>
  <c r="BL19" i="1"/>
  <c r="BQ19" i="1" s="1"/>
  <c r="BL12" i="1"/>
  <c r="BQ12" i="1" s="1"/>
  <c r="AT13" i="1"/>
  <c r="AY13" i="1" s="1"/>
  <c r="AT14" i="1"/>
  <c r="AY14" i="1" s="1"/>
  <c r="AT15" i="1"/>
  <c r="AY15" i="1" s="1"/>
  <c r="AT16" i="1"/>
  <c r="AY16" i="1" s="1"/>
  <c r="AT17" i="1"/>
  <c r="AY17" i="1" s="1"/>
  <c r="AT18" i="1"/>
  <c r="AY18" i="1" s="1"/>
  <c r="AT19" i="1"/>
  <c r="AY19" i="1" s="1"/>
  <c r="AT12" i="1"/>
  <c r="AY12" i="1" s="1"/>
  <c r="AB13" i="1"/>
  <c r="AG13" i="1" s="1"/>
  <c r="AB14" i="1"/>
  <c r="AG14" i="1" s="1"/>
  <c r="AB15" i="1"/>
  <c r="AG15" i="1" s="1"/>
  <c r="AB16" i="1"/>
  <c r="AG16" i="1" s="1"/>
  <c r="AB17" i="1"/>
  <c r="AG17" i="1" s="1"/>
  <c r="AB18" i="1"/>
  <c r="AG18" i="1" s="1"/>
  <c r="AB19" i="1"/>
  <c r="AG19" i="1" s="1"/>
  <c r="AB12" i="1"/>
  <c r="AG12" i="1" s="1"/>
  <c r="J13" i="1"/>
  <c r="O13" i="1" s="1"/>
  <c r="J15" i="1"/>
  <c r="O15" i="1" s="1"/>
  <c r="J16" i="1"/>
  <c r="O16" i="1" s="1"/>
  <c r="J17" i="1"/>
  <c r="O17" i="1" s="1"/>
  <c r="J18" i="1"/>
  <c r="O18" i="1" s="1"/>
  <c r="J19" i="1"/>
  <c r="O19" i="1" s="1"/>
  <c r="J12" i="1"/>
  <c r="O12" i="1" s="1"/>
  <c r="DK35" i="1" l="1"/>
  <c r="DM35" i="1" s="1"/>
  <c r="DQ35" i="1" s="1"/>
  <c r="DK49" i="1"/>
  <c r="DM49" i="1" s="1"/>
  <c r="DK69" i="1"/>
  <c r="DK85" i="1"/>
  <c r="DM85" i="1" s="1"/>
  <c r="DQ85" i="1" s="1"/>
  <c r="DK26" i="1"/>
  <c r="DM26" i="1" s="1"/>
  <c r="DK57" i="1"/>
  <c r="DM57" i="1" s="1"/>
  <c r="DK54" i="1"/>
  <c r="DM54" i="1" s="1"/>
  <c r="DK53" i="1"/>
  <c r="DM53" i="1" s="1"/>
  <c r="DK45" i="1"/>
  <c r="DM45" i="1" s="1"/>
  <c r="DK61" i="1"/>
  <c r="DM61" i="1" s="1"/>
  <c r="DQ61" i="1" s="1"/>
  <c r="DK75" i="1"/>
  <c r="DM75" i="1" s="1"/>
  <c r="DQ75" i="1" s="1"/>
  <c r="DK82" i="1"/>
  <c r="DM82" i="1" s="1"/>
  <c r="DQ82" i="1" s="1"/>
  <c r="DK96" i="1"/>
  <c r="DK19" i="1"/>
  <c r="DM19" i="1" s="1"/>
  <c r="DQ19" i="1" s="1"/>
  <c r="DK15" i="1"/>
  <c r="DM15" i="1" s="1"/>
  <c r="DQ15" i="1" s="1"/>
  <c r="DK16" i="1"/>
  <c r="DM16" i="1" s="1"/>
  <c r="DQ16" i="1" s="1"/>
  <c r="DK17" i="1"/>
  <c r="DM17" i="1" s="1"/>
  <c r="DQ17" i="1" s="1"/>
  <c r="DK34" i="1"/>
  <c r="DM34" i="1" s="1"/>
  <c r="DQ34" i="1" s="1"/>
  <c r="DK56" i="1"/>
  <c r="DM56" i="1" s="1"/>
  <c r="DK52" i="1"/>
  <c r="DM52" i="1" s="1"/>
  <c r="DK48" i="1"/>
  <c r="DM48" i="1" s="1"/>
  <c r="DK44" i="1"/>
  <c r="DM44" i="1" s="1"/>
  <c r="DK60" i="1"/>
  <c r="DM60" i="1" s="1"/>
  <c r="DQ60" i="1" s="1"/>
  <c r="DK65" i="1"/>
  <c r="DM65" i="1" s="1"/>
  <c r="DQ65" i="1" s="1"/>
  <c r="DK83" i="1"/>
  <c r="DM83" i="1" s="1"/>
  <c r="DQ83" i="1" s="1"/>
  <c r="DK78" i="1"/>
  <c r="DM78" i="1" s="1"/>
  <c r="DQ78" i="1" s="1"/>
  <c r="DK74" i="1"/>
  <c r="DM74" i="1" s="1"/>
  <c r="DQ74" i="1" s="1"/>
  <c r="DK55" i="1"/>
  <c r="DM55" i="1" s="1"/>
  <c r="DK51" i="1"/>
  <c r="DM51" i="1" s="1"/>
  <c r="DK47" i="1"/>
  <c r="DM47" i="1" s="1"/>
  <c r="DK77" i="1"/>
  <c r="DK91" i="1"/>
  <c r="DK87" i="1"/>
  <c r="DK23" i="1"/>
  <c r="DM23" i="1" s="1"/>
  <c r="DK43" i="1"/>
  <c r="DM43" i="1" s="1"/>
  <c r="DK50" i="1"/>
  <c r="DM50" i="1" s="1"/>
  <c r="DK46" i="1"/>
  <c r="DM46" i="1" s="1"/>
  <c r="DK62" i="1"/>
  <c r="DM62" i="1" s="1"/>
  <c r="DQ62" i="1" s="1"/>
  <c r="DK67" i="1"/>
  <c r="DM67" i="1" s="1"/>
  <c r="DQ67" i="1" s="1"/>
  <c r="DK76" i="1"/>
  <c r="DM76" i="1" s="1"/>
  <c r="DQ76" i="1" s="1"/>
  <c r="DK72" i="1"/>
  <c r="DM72" i="1" s="1"/>
  <c r="DQ72" i="1" s="1"/>
  <c r="DK22" i="1"/>
  <c r="DM22" i="1" s="1"/>
  <c r="DK18" i="1"/>
  <c r="DM18" i="1" s="1"/>
  <c r="DQ18" i="1" s="1"/>
  <c r="DK29" i="1"/>
  <c r="DM29" i="1" s="1"/>
  <c r="DK25" i="1"/>
  <c r="DM25" i="1" s="1"/>
  <c r="DK37" i="1"/>
  <c r="DM37" i="1" s="1"/>
  <c r="DQ37" i="1" s="1"/>
  <c r="DK33" i="1"/>
  <c r="DM33" i="1" s="1"/>
  <c r="DQ33" i="1" s="1"/>
  <c r="DK36" i="1"/>
  <c r="DM36" i="1" s="1"/>
  <c r="DQ36" i="1" s="1"/>
  <c r="DK13" i="1"/>
  <c r="DM13" i="1" s="1"/>
  <c r="DQ13" i="1" s="1"/>
  <c r="DK32" i="1"/>
  <c r="DM32" i="1" s="1"/>
  <c r="DQ32" i="1" s="1"/>
  <c r="DK40" i="1"/>
  <c r="DM40" i="1" s="1"/>
  <c r="DQ40" i="1" s="1"/>
  <c r="DK28" i="1"/>
  <c r="DM28" i="1" s="1"/>
  <c r="DQ28" i="1" s="1"/>
  <c r="DK24" i="1"/>
  <c r="DM24" i="1" s="1"/>
  <c r="DK89" i="1"/>
  <c r="DK12" i="1"/>
  <c r="DM12" i="1" s="1"/>
  <c r="DQ12" i="1" s="1"/>
  <c r="DK31" i="1"/>
  <c r="DM31" i="1" s="1"/>
  <c r="DQ31" i="1" s="1"/>
  <c r="DK88" i="1"/>
  <c r="DK38" i="1"/>
  <c r="DM38" i="1" s="1"/>
  <c r="DQ38" i="1" s="1"/>
  <c r="DK81" i="1"/>
  <c r="DM81" i="1" s="1"/>
  <c r="DQ81" i="1" s="1"/>
  <c r="DK41" i="1"/>
  <c r="DM41" i="1" s="1"/>
  <c r="DQ41" i="1" s="1"/>
  <c r="DK27" i="1"/>
  <c r="DM27" i="1" s="1"/>
  <c r="DK59" i="1"/>
  <c r="DM59" i="1" s="1"/>
  <c r="DK79" i="1"/>
  <c r="DK84" i="1"/>
  <c r="DK80" i="1"/>
  <c r="DK73" i="1"/>
  <c r="DK66" i="1"/>
  <c r="DM66" i="1" s="1"/>
  <c r="DQ66" i="1" s="1"/>
  <c r="DR77" i="1" l="1"/>
  <c r="DM77" i="1"/>
  <c r="DQ77" i="1" s="1"/>
  <c r="DR79" i="1"/>
  <c r="DM79" i="1"/>
  <c r="DR73" i="1"/>
  <c r="DM73" i="1"/>
  <c r="DQ73" i="1" s="1"/>
  <c r="DR80" i="1"/>
  <c r="DM80" i="1"/>
  <c r="DQ80" i="1" s="1"/>
  <c r="DR84" i="1"/>
  <c r="DM84" i="1"/>
  <c r="DQ84" i="1" s="1"/>
  <c r="D174" i="3"/>
  <c r="D173" i="3"/>
  <c r="Y64" i="1" l="1"/>
  <c r="AB64" i="1" s="1"/>
  <c r="AG64" i="1" s="1"/>
  <c r="Y30" i="1"/>
  <c r="AB30" i="1" s="1"/>
  <c r="AG30" i="1" s="1"/>
  <c r="Y21" i="1"/>
  <c r="AB21" i="1" s="1"/>
  <c r="AG21" i="1" s="1"/>
  <c r="BI64" i="1" l="1"/>
  <c r="BL64" i="1" s="1"/>
  <c r="BI30" i="1"/>
  <c r="BL30" i="1" s="1"/>
  <c r="BQ30" i="1" s="1"/>
  <c r="BI21" i="1"/>
  <c r="BL21" i="1" s="1"/>
  <c r="BQ21" i="1" s="1"/>
  <c r="DK64" i="1" l="1"/>
  <c r="DM64" i="1" s="1"/>
  <c r="BQ64" i="1"/>
  <c r="Y71" i="1"/>
  <c r="AB71" i="1" s="1"/>
  <c r="AG71" i="1" s="1"/>
  <c r="AQ71" i="1"/>
  <c r="AT71" i="1" s="1"/>
  <c r="AY71" i="1" s="1"/>
  <c r="BI71" i="1"/>
  <c r="BL71" i="1" s="1"/>
  <c r="BQ71" i="1" s="1"/>
  <c r="CA71" i="1"/>
  <c r="CD71" i="1" s="1"/>
  <c r="CI71" i="1" s="1"/>
  <c r="G71" i="1"/>
  <c r="J71" i="1" s="1"/>
  <c r="O71" i="1" s="1"/>
  <c r="DK71" i="1" l="1"/>
  <c r="G30" i="1"/>
  <c r="J30" i="1" s="1"/>
  <c r="G21" i="1"/>
  <c r="J21" i="1" s="1"/>
  <c r="O21" i="1" s="1"/>
  <c r="G14" i="1"/>
  <c r="J14" i="1" s="1"/>
  <c r="DK14" i="1" l="1"/>
  <c r="DM14" i="1" s="1"/>
  <c r="DQ14" i="1" s="1"/>
  <c r="O14" i="1"/>
  <c r="DK30" i="1"/>
  <c r="DM30" i="1" s="1"/>
  <c r="DQ30" i="1" s="1"/>
  <c r="O30" i="1"/>
  <c r="DR71" i="1"/>
  <c r="DM71" i="1"/>
  <c r="DQ71" i="1" s="1"/>
  <c r="AQ21" i="1"/>
  <c r="AT21" i="1" s="1"/>
  <c r="DK21" i="1" l="1"/>
  <c r="DM21" i="1" s="1"/>
  <c r="AY21" i="1"/>
  <c r="B299" i="3"/>
  <c r="DR13" i="1" l="1"/>
  <c r="DR14" i="1"/>
  <c r="DR15" i="1"/>
  <c r="DR16" i="1"/>
  <c r="DR12" i="1"/>
  <c r="B91" i="1" l="1"/>
  <c r="B82" i="1"/>
  <c r="B72" i="1"/>
  <c r="B73" i="1"/>
  <c r="B74" i="1"/>
  <c r="B75" i="1"/>
  <c r="B76" i="1"/>
  <c r="B77" i="1"/>
  <c r="B78" i="1"/>
  <c r="B79" i="1"/>
  <c r="B80" i="1"/>
  <c r="B81" i="1"/>
  <c r="B83" i="1"/>
  <c r="B84" i="1"/>
  <c r="B71" i="1"/>
  <c r="B65" i="1"/>
  <c r="B66" i="1"/>
  <c r="B67" i="1"/>
  <c r="B64" i="1"/>
  <c r="B25" i="1"/>
  <c r="B26" i="1"/>
  <c r="B27" i="1"/>
  <c r="B30" i="1"/>
  <c r="B31" i="1"/>
  <c r="B32" i="1"/>
  <c r="B33" i="1"/>
  <c r="B34" i="1"/>
  <c r="B35" i="1"/>
  <c r="B36" i="1"/>
  <c r="B38" i="1"/>
  <c r="B39" i="1"/>
  <c r="B40" i="1"/>
  <c r="B41" i="1"/>
  <c r="B24" i="1"/>
  <c r="B23" i="1"/>
  <c r="B22" i="1"/>
  <c r="B21" i="1"/>
  <c r="B13" i="1"/>
  <c r="B14" i="1"/>
  <c r="B15" i="1"/>
  <c r="B16" i="1"/>
  <c r="B17" i="1"/>
  <c r="B18" i="1"/>
  <c r="B19" i="1"/>
  <c r="B12" i="1"/>
  <c r="DR41" i="1" l="1"/>
  <c r="DR38" i="1"/>
  <c r="DR36" i="1"/>
  <c r="DR35" i="1"/>
  <c r="DR34" i="1"/>
  <c r="DR33" i="1"/>
  <c r="DR32" i="1"/>
  <c r="DR27" i="1"/>
  <c r="DR26" i="1"/>
  <c r="DR25" i="1"/>
  <c r="DR24" i="1"/>
  <c r="DR23" i="1"/>
  <c r="DR22" i="1"/>
  <c r="DR21" i="1"/>
  <c r="DR31" i="1" l="1"/>
  <c r="AO24" i="1"/>
  <c r="DO24" i="1" s="1"/>
  <c r="AP24" i="1"/>
  <c r="AO25" i="1"/>
  <c r="DO25" i="1" s="1"/>
  <c r="AP25" i="1"/>
  <c r="AO26" i="1"/>
  <c r="DO26" i="1" s="1"/>
  <c r="AP26" i="1"/>
  <c r="AO22" i="1"/>
  <c r="DO22" i="1" s="1"/>
  <c r="AP22" i="1"/>
  <c r="AO21" i="1"/>
  <c r="DO21" i="1" s="1"/>
  <c r="AP21" i="1"/>
  <c r="AO27" i="1"/>
  <c r="DO27" i="1" s="1"/>
  <c r="AP27" i="1"/>
  <c r="AO23" i="1"/>
  <c r="DO23" i="1" s="1"/>
  <c r="AP23" i="1"/>
  <c r="DP23" i="1" l="1"/>
  <c r="DQ23" i="1" s="1"/>
  <c r="DU23" i="1"/>
  <c r="DP27" i="1"/>
  <c r="DQ27" i="1" s="1"/>
  <c r="DU27" i="1"/>
  <c r="DP21" i="1"/>
  <c r="DQ21" i="1" s="1"/>
  <c r="DU21" i="1"/>
  <c r="DP22" i="1"/>
  <c r="DQ22" i="1" s="1"/>
  <c r="DU22" i="1"/>
  <c r="DP26" i="1"/>
  <c r="DQ26" i="1" s="1"/>
  <c r="DU26" i="1"/>
  <c r="DP25" i="1"/>
  <c r="DQ25" i="1" s="1"/>
  <c r="DU25" i="1"/>
  <c r="DP24" i="1"/>
  <c r="DQ24" i="1" s="1"/>
  <c r="DU24" i="1"/>
  <c r="AO64" i="1"/>
  <c r="AP64" i="1" s="1"/>
  <c r="DO64" i="1"/>
  <c r="DU64" i="1" s="1"/>
  <c r="DP64" i="1"/>
  <c r="DQ64" i="1"/>
</calcChain>
</file>

<file path=xl/sharedStrings.xml><?xml version="1.0" encoding="utf-8"?>
<sst xmlns="http://schemas.openxmlformats.org/spreadsheetml/2006/main" count="29220" uniqueCount="5634">
  <si>
    <t>DEPARTMENT OF SCIENCE AND TECHNOLOGY  REGIONAL OFFICE NO. I</t>
  </si>
  <si>
    <t>CUSTOMER PERSPECTIVE</t>
  </si>
  <si>
    <t>CY 2020</t>
  </si>
  <si>
    <t>Indicator</t>
  </si>
  <si>
    <t>CY 2020 Approved Targets</t>
  </si>
  <si>
    <t>CY 2020        1st Qtr Target</t>
  </si>
  <si>
    <t>CY 2020        2nd Qtr Target</t>
  </si>
  <si>
    <t>CY 2020        3rd Qtr Target</t>
  </si>
  <si>
    <t>CY 2020        4th Qtr Target</t>
  </si>
  <si>
    <t>ACCOMPLISHMENTS</t>
  </si>
  <si>
    <t>ACCOMPLISHMENT TO DATE, Q1</t>
  </si>
  <si>
    <t xml:space="preserve">ACCOMPLISHMENT TO DATE, Q2 </t>
  </si>
  <si>
    <t>ACCOMPLISHMENT, 1st Sem</t>
  </si>
  <si>
    <t>ACCOMPLISHMENT TO DATE, Q3</t>
  </si>
  <si>
    <t>ACCOMPLISHMENT TO DATE, Q4</t>
  </si>
  <si>
    <t xml:space="preserve">ACCOMPLISHMENT, 2nd Sem </t>
  </si>
  <si>
    <t xml:space="preserve">CY 2020 TOTAL ACCOMP </t>
  </si>
  <si>
    <t>% ACCOMPLISHMENT (vs Quarterly Target)</t>
  </si>
  <si>
    <t>ILOCOS NORTE</t>
  </si>
  <si>
    <t>ILOCOS SUR</t>
  </si>
  <si>
    <t>LA UNION</t>
  </si>
  <si>
    <t>PANGASINAN</t>
  </si>
  <si>
    <t>PANGASINAN SATELLITE OFFICE</t>
  </si>
  <si>
    <t>REGION - (CEST)</t>
  </si>
  <si>
    <t>JAN</t>
  </si>
  <si>
    <t>FEB</t>
  </si>
  <si>
    <t>MAR</t>
  </si>
  <si>
    <t>Q1</t>
  </si>
  <si>
    <t>APR</t>
  </si>
  <si>
    <t>MAY</t>
  </si>
  <si>
    <t>JUN</t>
  </si>
  <si>
    <t>Q2</t>
  </si>
  <si>
    <t>1st Sem</t>
  </si>
  <si>
    <t>JUL</t>
  </si>
  <si>
    <t>AUG</t>
  </si>
  <si>
    <t>SEP</t>
  </si>
  <si>
    <t>Q3</t>
  </si>
  <si>
    <t>OCT</t>
  </si>
  <si>
    <t>NOV</t>
  </si>
  <si>
    <t>DEC</t>
  </si>
  <si>
    <t>Q4</t>
  </si>
  <si>
    <t>2nd Sem</t>
  </si>
  <si>
    <r>
      <t xml:space="preserve">Promote adoption/utilization of technologies from publicly funded R&amp;D  </t>
    </r>
    <r>
      <rPr>
        <b/>
        <sz val="10"/>
        <color rgb="FFFF0000"/>
        <rFont val="Calibri"/>
        <family val="2"/>
      </rPr>
      <t>monitored monthly/reported qtrly/counted once (M/Q/1)</t>
    </r>
  </si>
  <si>
    <t xml:space="preserve">No. of technologies promoted </t>
  </si>
  <si>
    <t>No.of technologies adopted/utilized/ commercialized</t>
  </si>
  <si>
    <t>No. of technology adoptors</t>
  </si>
  <si>
    <t>a. Individuals</t>
  </si>
  <si>
    <t>b. MSMEs/Firms</t>
  </si>
  <si>
    <t>c. Academe</t>
  </si>
  <si>
    <t>d. LGUs</t>
  </si>
  <si>
    <t>e. Cooperatives</t>
  </si>
  <si>
    <r>
      <t xml:space="preserve">Provide support mechanisms for startups, MSMEs - industries, and others in the region </t>
    </r>
    <r>
      <rPr>
        <b/>
        <sz val="10"/>
        <color rgb="FFFF0000"/>
        <rFont val="Calibri"/>
        <family val="2"/>
      </rPr>
      <t>monitored monthly/reported qtrly, counted multiple times (M/Q/n)</t>
    </r>
  </si>
  <si>
    <t>No. of S&amp;T interventions  provided:</t>
  </si>
  <si>
    <t>a. Trainings</t>
  </si>
  <si>
    <t>b. Consultancy</t>
  </si>
  <si>
    <t>c. Testing/Calibration (non-paying)</t>
  </si>
  <si>
    <t>d. Packaging and labelling design</t>
  </si>
  <si>
    <t>e. S&amp;T information and referral</t>
  </si>
  <si>
    <t xml:space="preserve">f. Innovation Enabling Fund </t>
  </si>
  <si>
    <t>g. Others (carry-over 2019 SETUP/CBPs)</t>
  </si>
  <si>
    <t>No. of Community-based projects</t>
  </si>
  <si>
    <r>
      <t>No. of CUSTOMERS</t>
    </r>
    <r>
      <rPr>
        <b/>
        <sz val="10"/>
        <color rgb="FFFF0000"/>
        <rFont val="Calibri"/>
        <family val="2"/>
      </rPr>
      <t xml:space="preserve"> </t>
    </r>
    <r>
      <rPr>
        <b/>
        <sz val="10"/>
        <color theme="1"/>
        <rFont val="Calibri"/>
        <family val="2"/>
      </rPr>
      <t xml:space="preserve">assisted: </t>
    </r>
  </si>
  <si>
    <t>Number of jobs generated</t>
  </si>
  <si>
    <t>% improvement in Productivity</t>
  </si>
  <si>
    <t>% Increase in jobs generated</t>
  </si>
  <si>
    <t>Amount of Gross Sales Generated (in PhP '000)</t>
  </si>
  <si>
    <t>.</t>
  </si>
  <si>
    <t>Regional R&amp;D Agenda formulated          (2017-2022)</t>
  </si>
  <si>
    <t>N/A</t>
  </si>
  <si>
    <r>
      <t>Number of R&amp;D proposals evaluated and endorsed: (</t>
    </r>
    <r>
      <rPr>
        <sz val="10"/>
        <color rgb="FFFF0000"/>
        <rFont val="Calibri"/>
        <family val="2"/>
      </rPr>
      <t>M/Q/1</t>
    </r>
    <r>
      <rPr>
        <sz val="10"/>
        <color theme="1"/>
        <rFont val="Calibri"/>
        <family val="2"/>
      </rPr>
      <t>)</t>
    </r>
  </si>
  <si>
    <t xml:space="preserve">        Agriculture</t>
  </si>
  <si>
    <t xml:space="preserve">          Health</t>
  </si>
  <si>
    <t xml:space="preserve">          Industry &amp; Energy</t>
  </si>
  <si>
    <t xml:space="preserve">          DRRM</t>
  </si>
  <si>
    <t xml:space="preserve">         Others</t>
  </si>
  <si>
    <r>
      <t>No.of R&amp;D projects conducted (</t>
    </r>
    <r>
      <rPr>
        <sz val="10"/>
        <color rgb="FFFF0000"/>
        <rFont val="Calibri"/>
        <family val="2"/>
      </rPr>
      <t>(M/Q/1</t>
    </r>
    <r>
      <rPr>
        <sz val="10"/>
        <color theme="1"/>
        <rFont val="Calibri"/>
        <family val="2"/>
      </rPr>
      <t>)</t>
    </r>
  </si>
  <si>
    <t xml:space="preserve">          Agriculture</t>
  </si>
  <si>
    <t xml:space="preserve">          Health  </t>
  </si>
  <si>
    <t xml:space="preserve">          Others</t>
  </si>
  <si>
    <r>
      <t xml:space="preserve">No. of collaborative R&amp;D projects conducted, </t>
    </r>
    <r>
      <rPr>
        <sz val="10"/>
        <rFont val="Calibri"/>
        <family val="2"/>
      </rPr>
      <t>FIC</t>
    </r>
  </si>
  <si>
    <t>No.of in-house R&amp;D projects conducted</t>
  </si>
  <si>
    <r>
      <t>Establish and promote innovation hubs and other similar mechanisms (</t>
    </r>
    <r>
      <rPr>
        <b/>
        <sz val="10"/>
        <color rgb="FFFF0000"/>
        <rFont val="Calibri"/>
        <family val="2"/>
      </rPr>
      <t>(M/Q)</t>
    </r>
  </si>
  <si>
    <t>No. of innovation centers established /maintained</t>
  </si>
  <si>
    <t>No. of R&amp;D centers established</t>
  </si>
  <si>
    <t>No.of TBIs established/maintained</t>
  </si>
  <si>
    <t>No.of patent/IPR application facilitated</t>
  </si>
  <si>
    <r>
      <t>Foster STI Culture  (</t>
    </r>
    <r>
      <rPr>
        <b/>
        <sz val="10"/>
        <color rgb="FFFF0000"/>
        <rFont val="Calibri"/>
        <family val="2"/>
      </rPr>
      <t>(M/Q)</t>
    </r>
  </si>
  <si>
    <t>No.of S&amp;T promotional activities conducted</t>
  </si>
  <si>
    <t>a. Regional Level</t>
  </si>
  <si>
    <t>b. Provincial Level</t>
  </si>
  <si>
    <t>c. City/Municipal Level</t>
  </si>
  <si>
    <r>
      <t>Intensify international collaboration (</t>
    </r>
    <r>
      <rPr>
        <b/>
        <sz val="10"/>
        <color rgb="FFFF0000"/>
        <rFont val="Calibri"/>
        <family val="2"/>
      </rPr>
      <t>(M/Q/1</t>
    </r>
    <r>
      <rPr>
        <b/>
        <sz val="10"/>
        <color theme="1"/>
        <rFont val="Calibri"/>
        <family val="2"/>
      </rPr>
      <t>)</t>
    </r>
  </si>
  <si>
    <t>No.of international collaborations established</t>
  </si>
  <si>
    <r>
      <t>Strengthen Regional Standards and Testing Laboratory services (</t>
    </r>
    <r>
      <rPr>
        <b/>
        <sz val="10"/>
        <color rgb="FFFF0000"/>
        <rFont val="Calibri"/>
        <family val="2"/>
      </rPr>
      <t>(M/Q)</t>
    </r>
  </si>
  <si>
    <t>Test/Calibration conducted by the Region's RSTL</t>
  </si>
  <si>
    <t>a. Physico-Chemical and Microbiological tests</t>
  </si>
  <si>
    <t>b. Calibration services</t>
  </si>
  <si>
    <t>c. Halal testing</t>
  </si>
  <si>
    <t>Samples referred by other RSTLs under OneLab</t>
  </si>
  <si>
    <t>% of testing/calibration services delivered within agreed time</t>
  </si>
  <si>
    <t>No. of customers served</t>
  </si>
  <si>
    <t>No. of firms assisted</t>
  </si>
  <si>
    <t>No. of referred samples to another RSTL under OneLab</t>
  </si>
  <si>
    <t>No.of PSTCs as sample receiving stations</t>
  </si>
  <si>
    <t>Income generated by the RSTL (000)</t>
  </si>
  <si>
    <t>No.of RSTL personnel with proficiency certification</t>
  </si>
  <si>
    <r>
      <t>Intensify provisions of information, products and services for the disaster risk reduction and climate change adaptation and mitigation services  for disaster risk reduction  and climate change  adaptatation and mitigation (</t>
    </r>
    <r>
      <rPr>
        <sz val="10"/>
        <color rgb="FFFF0000"/>
        <rFont val="Calibri"/>
        <family val="2"/>
      </rPr>
      <t>M/Q</t>
    </r>
    <r>
      <rPr>
        <sz val="10"/>
        <color theme="1"/>
        <rFont val="Calibri"/>
        <family val="2"/>
      </rPr>
      <t>)</t>
    </r>
  </si>
  <si>
    <t>No. of measures on disaster risk reduction and mitigation implemented</t>
  </si>
  <si>
    <t>a. Activities</t>
  </si>
  <si>
    <t>b. IEC materials</t>
  </si>
  <si>
    <r>
      <t>Increase collaboration with DRR-CCAM stakeholders (</t>
    </r>
    <r>
      <rPr>
        <sz val="10"/>
        <color rgb="FFFF0000"/>
        <rFont val="Calibri"/>
        <family val="2"/>
      </rPr>
      <t>M/Q)</t>
    </r>
  </si>
  <si>
    <t>No.of DRRM-related collaborations with stakeholders</t>
  </si>
  <si>
    <r>
      <t>Enhance customer satisfaction</t>
    </r>
    <r>
      <rPr>
        <b/>
        <sz val="10"/>
        <color rgb="FFFF0000"/>
        <rFont val="Calibri"/>
        <family val="2"/>
      </rPr>
      <t xml:space="preserve"> (M/Q)</t>
    </r>
  </si>
  <si>
    <t>Customer Satisfaction Rating:</t>
  </si>
  <si>
    <t>% of customers whose rating is VS or better</t>
  </si>
  <si>
    <r>
      <t xml:space="preserve">Strengthen partnership with other institutions </t>
    </r>
    <r>
      <rPr>
        <b/>
        <i/>
        <sz val="10"/>
        <color rgb="FFFF0000"/>
        <rFont val="Calibri"/>
        <family val="2"/>
        <scheme val="minor"/>
      </rPr>
      <t>(M/Q)</t>
    </r>
  </si>
  <si>
    <t>No. of MOA/MOU conforme letter signed</t>
  </si>
  <si>
    <t>DEPARTMENT OF SCIENCE AND TECHNOLOGY</t>
  </si>
  <si>
    <t>REGIONAL OFFICE NO. I</t>
  </si>
  <si>
    <t>ACCOMPLISHMENT DETAILS</t>
  </si>
  <si>
    <t>FOR THE MONTH OF JANUARY</t>
  </si>
  <si>
    <t>I.  Promote adoption/utilization of technologies from publicly funded R&amp;D</t>
  </si>
  <si>
    <t>Province</t>
  </si>
  <si>
    <t>Technology Promoted</t>
  </si>
  <si>
    <t>Title of Activity/ Date/ Venue</t>
  </si>
  <si>
    <t>Name of Customer/Address</t>
  </si>
  <si>
    <t>MOV</t>
  </si>
  <si>
    <t>Portasol</t>
  </si>
  <si>
    <t>Meeting with the Mayor</t>
  </si>
  <si>
    <t>LGU Pagudpud</t>
  </si>
  <si>
    <t xml:space="preserve"> </t>
  </si>
  <si>
    <t>Bamboo Kiln Dryer</t>
  </si>
  <si>
    <t>Walk-in</t>
  </si>
  <si>
    <t>DA-Batac</t>
  </si>
  <si>
    <t>Spray Dryer</t>
  </si>
  <si>
    <t>LGU Piddig</t>
  </si>
  <si>
    <t xml:space="preserve">ITDI i-Salt </t>
  </si>
  <si>
    <t>signed MOA</t>
  </si>
  <si>
    <t>PNRI Carrageenan Plant Growth Promoter</t>
  </si>
  <si>
    <t>Hybrid Electric Train (HET)</t>
  </si>
  <si>
    <t>Shared via Official Facebook Page/ January 9, 2020</t>
  </si>
  <si>
    <t>Lingayen, Pangasinan</t>
  </si>
  <si>
    <t>Hybrid Electric Road Train (HERT)</t>
  </si>
  <si>
    <t>Hybrid Trimaran DOST-developed 12-horsepower Diesel Engine</t>
  </si>
  <si>
    <t>Diwata-1</t>
  </si>
  <si>
    <t>Shared via Official Facebook Page/ January 11, 2020</t>
  </si>
  <si>
    <t>Diwata-2</t>
  </si>
  <si>
    <t>Pack of Hope</t>
  </si>
  <si>
    <t>Shared via Official Facebook Page/ January 16, 2020</t>
  </si>
  <si>
    <t>Rice-Mongo (RiMO) Instant Blend</t>
  </si>
  <si>
    <t>Shared via Official Facebook Page/ January 20, 2020</t>
  </si>
  <si>
    <t>PANGASINAN SO</t>
  </si>
  <si>
    <t>Biotek-M Dengue Aqua Kit (UP)</t>
  </si>
  <si>
    <t>Shared in Facebook/ January 9 &amp; 14, 2020</t>
  </si>
  <si>
    <t>Pack of Hope (ITDI)</t>
  </si>
  <si>
    <t>Shared in Facebook/ January 16, 2020</t>
  </si>
  <si>
    <t>Papaya-Pineapple Jam (FNRI)</t>
  </si>
  <si>
    <t>Brown-Rice Coco Bar (FNRI)</t>
  </si>
  <si>
    <t>STARBOOKS</t>
  </si>
  <si>
    <t>Facebook upload during the Orientation and Deployment</t>
  </si>
  <si>
    <t>CEST</t>
  </si>
  <si>
    <t>Technology Adopted/Utilized/Commercialized</t>
  </si>
  <si>
    <t>Name of Adoptor/ Address</t>
  </si>
  <si>
    <t>Date Adopted</t>
  </si>
  <si>
    <t>Juan Time Clock</t>
  </si>
  <si>
    <t>LGU Pagudpud/Pagudpud, Ilocos Norte</t>
  </si>
  <si>
    <t>Mrs. Edna I. Yadao</t>
  </si>
  <si>
    <t>Puerto Salt Refinery</t>
  </si>
  <si>
    <t>Movers Academy</t>
  </si>
  <si>
    <t>January 23, 2020</t>
  </si>
  <si>
    <t>Colegio de Letran Manaoag</t>
  </si>
  <si>
    <t>II. Provide support mechanism for startups, MSMEs, industries and others in the region</t>
  </si>
  <si>
    <t>TECHNOLOGY TRANSFER AND MANAGEMENT</t>
  </si>
  <si>
    <t>Process/System Developed/ Improved</t>
  </si>
  <si>
    <t>S&amp;T Intervention Provided/Date of Engagament/Venue</t>
  </si>
  <si>
    <t>NAME OF CUSTOMER</t>
  </si>
  <si>
    <t>INDIVIDUAL</t>
  </si>
  <si>
    <t>GROUP</t>
  </si>
  <si>
    <t>NEW SETUP Beneficiary</t>
  </si>
  <si>
    <t>On-going SETUP Beneficiary</t>
  </si>
  <si>
    <t>CBP</t>
  </si>
  <si>
    <t>Others</t>
  </si>
  <si>
    <t>Microbial Analysis</t>
  </si>
  <si>
    <t>Crizañas Meat Products</t>
  </si>
  <si>
    <t>Ambelita's Meat Products</t>
  </si>
  <si>
    <t>Nutritional Analysis</t>
  </si>
  <si>
    <t>Plant Layout</t>
  </si>
  <si>
    <t>Sta. Catalina Food Processors Association</t>
  </si>
  <si>
    <t>R.B. Andaya Furniture Works</t>
  </si>
  <si>
    <t>Packaging Materials for Vigan Longganisa</t>
  </si>
  <si>
    <t>Ayusan Norte-Pantay ARC MPC</t>
  </si>
  <si>
    <t>Packaging Materials for Roasted Peanut</t>
  </si>
  <si>
    <t>Quimmarayan RIC</t>
  </si>
  <si>
    <t>Municipal Federation of Sto. Domingo RIC</t>
  </si>
  <si>
    <t>Packaging Mateials for Cervantes Classic Longganisa</t>
  </si>
  <si>
    <t>CISWDC</t>
  </si>
  <si>
    <t>Packaging Materials for Cervantes Turmeric Longganisa</t>
  </si>
  <si>
    <t>Process Improvement</t>
  </si>
  <si>
    <t>Food Safety Assessment/January 23</t>
  </si>
  <si>
    <t>Tessie Mushroom House Food Products/ Brgy. Saytan, Pugo, La Union</t>
  </si>
  <si>
    <t>Photos, FS Assessment Reports</t>
  </si>
  <si>
    <t>Food Safety Asssessment/ January 23</t>
  </si>
  <si>
    <t>Jobi Mushroom/ Brgy. San Joaquin Sur, Agoo, La Union</t>
  </si>
  <si>
    <t>Chaddie's Food Products/ Brgy. Reyna Regente, Bangar, La Union</t>
  </si>
  <si>
    <t>Food Safety Assessment/January 24</t>
  </si>
  <si>
    <t>Sudipen Women's Indigenous People's Organization (SWIPO)/ Brgy. Poblacion, Sudipen, La Union</t>
  </si>
  <si>
    <t>Food Safety Assessment/ January 24</t>
  </si>
  <si>
    <t>Lomboy Farms/ Brgy. Urayong, Bauang, La Union</t>
  </si>
  <si>
    <t>Manpower Skills Development</t>
  </si>
  <si>
    <t>Seminar on Good Manufacturing Practices/ January 30, 20202/ Lutheran's Church, Brgy. Sasaba, Santol, La Union</t>
  </si>
  <si>
    <t>Samahang Pangkabuhayan ng Sasaba at Sapdaan Association (SPSSA)/ Brgy. Sasaba, Santol, La Union</t>
  </si>
  <si>
    <t>Photos, attendance sheet, training proposal</t>
  </si>
  <si>
    <t xml:space="preserve">Training on Coffee Postharvest Handling and Processing/ January 31, 2020/ </t>
  </si>
  <si>
    <t>Training on Green Productivity/ January 31, 2020/ 2nd floor, PESO-Pangasinan, Lingayen, Pangasinan</t>
  </si>
  <si>
    <t xml:space="preserve">Binmaley Rural Improvement Club Seafood Products </t>
  </si>
  <si>
    <t>Sta. Barbara Gourmet</t>
  </si>
  <si>
    <t>Mariano S. Layos Enterprises</t>
  </si>
  <si>
    <t>Sancagulis MPC</t>
  </si>
  <si>
    <t>JM Salt Manufacturing</t>
  </si>
  <si>
    <t>Shelflex Food Products</t>
  </si>
  <si>
    <t>Beltran's Foods &amp; Delicacies</t>
  </si>
  <si>
    <t>Mayfair Bakeshop</t>
  </si>
  <si>
    <t>Mama Cili Enterprises</t>
  </si>
  <si>
    <t>Productivity-based Incentives Scheme Training/ January 31, 2020/ 2nd floor, PESO-Pangasinan, Lingayen, Pangasinan</t>
  </si>
  <si>
    <t>Seminar on Employees' Compensation Program/January 31, 2020/ 2nd floor, PESO-Pangasinan, Lingayen, Pangasinan</t>
  </si>
  <si>
    <t>C-40 Heavy Low Pressure Burner, cast iron</t>
  </si>
  <si>
    <t>Process Development</t>
  </si>
  <si>
    <t>Introduction of New Process on Ube Processing and Project Monitoring / January 16-17, 2020/ Brgy. Danac, Sugpon, Ilocos Sur</t>
  </si>
  <si>
    <t>Danac Ube Wine Processors Association</t>
  </si>
  <si>
    <t>TRAININGS</t>
  </si>
  <si>
    <t>Title of Training/Date/Venue</t>
  </si>
  <si>
    <t>Nme of Firm/Address</t>
  </si>
  <si>
    <t>No. of Participants</t>
  </si>
  <si>
    <t>Seminar on Good Manufacturing Practices/ January 30, 2020/ Lutheran's Church, Brgy. Sasaba, Santol, La Union</t>
  </si>
  <si>
    <t>17 participants (2 female, 15 male)</t>
  </si>
  <si>
    <t>photos, attendance sheet, training proposals</t>
  </si>
  <si>
    <t>Training on Coffee Postharvest Handling and Processing/ January 31, 20202/ Lutheran's Church, Brgy. Sasaba, Santol, La Union</t>
  </si>
  <si>
    <t>16 participants (4 female, 12 male)</t>
  </si>
  <si>
    <t>Green Productivity and Productivity-Based Incentive Schemes Training cum Employees' Compensation Program Seminar for Food Industry/ January 31, 2020/ 2nd floor, PESO-Pangasinan, Lingayen, Pangasinan</t>
  </si>
  <si>
    <t>Mamarlao MPC</t>
  </si>
  <si>
    <t>Chadel Food Products</t>
  </si>
  <si>
    <t>Laguit Padilla MPC</t>
  </si>
  <si>
    <t>TJs Home of Boneless Bangus</t>
  </si>
  <si>
    <t>Binmaley Rural Improvement Club</t>
  </si>
  <si>
    <t>MSL Enterprises</t>
  </si>
  <si>
    <t>Cacbay Organic Farm</t>
  </si>
  <si>
    <t>Nutridense Food Manufacturing Corporation</t>
  </si>
  <si>
    <t>JM Salt MFC</t>
  </si>
  <si>
    <t>Valleden's Pastries</t>
  </si>
  <si>
    <t>Ladies Group of Binmaley Residents - Caloocan Norte Chapter</t>
  </si>
  <si>
    <t>MJs Foods</t>
  </si>
  <si>
    <t>Beltran's Food Products</t>
  </si>
  <si>
    <t>Corn Crafter's Joy Association</t>
  </si>
  <si>
    <t>CONSULTANCY</t>
  </si>
  <si>
    <t>Nature of Consultancy</t>
  </si>
  <si>
    <t>Number of Scientific/Technical/Expert Advice/Recommendations</t>
  </si>
  <si>
    <t>Consultation Meeting with LGU Piddig re: Food Safety</t>
  </si>
  <si>
    <t>Consultation Meeting on S&amp;T Caravan and other S&amp;T intervention</t>
  </si>
  <si>
    <t>LGU Currimao</t>
  </si>
  <si>
    <t>Consultation Meeting on Juan Time Clock and other S&amp;T Intervention</t>
  </si>
  <si>
    <t>Plant Layout of Sta. Catalina Food Processors Association re: on-site inspection prior to renovation by LGU Sta. Catalina</t>
  </si>
  <si>
    <t>Sta. Catalina Food Processors Association/ Sta. Catalina, Ilocos Sur</t>
  </si>
  <si>
    <t xml:space="preserve">Plant Layout </t>
  </si>
  <si>
    <t>R.B. Andaya Furniture Works/ Calongbuyan, Galimuyod, Ilocos Sur</t>
  </si>
  <si>
    <t>Food Safety Assessment</t>
  </si>
  <si>
    <t>33 recommendations</t>
  </si>
  <si>
    <t xml:space="preserve">photos, FS assessment reports </t>
  </si>
  <si>
    <t>30 recommendations</t>
  </si>
  <si>
    <t>Chaddie's Food Products/ Brgy. Reyna Regente, Bangar, La Union`</t>
  </si>
  <si>
    <t>26 recommendations</t>
  </si>
  <si>
    <t>The firms was already visited by FDA in 2019 and the firm already complied some recommendations mentioned during the TNA validation conducted last November 2019</t>
  </si>
  <si>
    <t>31 recommendations</t>
  </si>
  <si>
    <t>PRODUCT DEVELOPMENT</t>
  </si>
  <si>
    <t>Product Description</t>
  </si>
  <si>
    <t>Name of Firm/Address</t>
  </si>
  <si>
    <t>TESTING AND CALIBRATION (NON-PAYING)</t>
  </si>
  <si>
    <t>Type of Calibration/No. of Samples</t>
  </si>
  <si>
    <t>Value of Assistance</t>
  </si>
  <si>
    <t>Calibration/ 2 samples</t>
  </si>
  <si>
    <t>Phil. Carabao Center</t>
  </si>
  <si>
    <t>BNS Dingras</t>
  </si>
  <si>
    <t>BHU Camangaan/ Camangaan, Vigan City, Ilocos Sur</t>
  </si>
  <si>
    <t>BHU San Pedro/ San Pedro, Vigan City, Ilocos Sur</t>
  </si>
  <si>
    <t>BHU San Julian Sur/ San Julian Sur, Vigan City, Ilocos Sur</t>
  </si>
  <si>
    <t>Calibration Bucket/ 1 sample</t>
  </si>
  <si>
    <t>PSTC Pangasinan 1/Alvera East St., Lingayen, Pangasinan</t>
  </si>
  <si>
    <t>Test weights/ 14 samples</t>
  </si>
  <si>
    <t>Weighing scales/ 8 samples</t>
  </si>
  <si>
    <t>PSU Sta. Maria Campus</t>
  </si>
  <si>
    <t>Weighing scales/1 sample</t>
  </si>
  <si>
    <t>PSU Urdaneta</t>
  </si>
  <si>
    <t>Test weights/1 sample</t>
  </si>
  <si>
    <t>DPWH RO1</t>
  </si>
  <si>
    <t>PANGASINAN-SO</t>
  </si>
  <si>
    <t>Bayaoas Brgy. Health Center/ Urdaneta City, Pangasinan</t>
  </si>
  <si>
    <t>Pedro T. Orata Brgy. Health Center/ Urdaneta City, Pangasinan</t>
  </si>
  <si>
    <t>Calibration/1 sample</t>
  </si>
  <si>
    <t>Cayambanan Brgy. Health Center/ Urdaneta City, Pangasinan</t>
  </si>
  <si>
    <t>Calibration/2 samples</t>
  </si>
  <si>
    <t>San Vicente Brgy. Health Center/ Urdaneta City, Pangasinan</t>
  </si>
  <si>
    <t>Nancayasan Brgy. Health Center/ Urdaneta City, Pangasinan</t>
  </si>
  <si>
    <t>Casantaan Brgy. Health Center, Urdaneta City, Pangasinan</t>
  </si>
  <si>
    <t>Dilan-Paurido Brgy. Health Center, Urdaneta City, Pangasinan</t>
  </si>
  <si>
    <t>Calibration/ 1 sample</t>
  </si>
  <si>
    <t>Cabuloan Brgy. Health Center, Urdaneta City, Pangasinan</t>
  </si>
  <si>
    <t>Anonas Brgy. Health Center, Urdaneta City, Pangasinan</t>
  </si>
  <si>
    <t>Nancalobasaan Brgy. Health Center, Urdaneta City, Pangasinan</t>
  </si>
  <si>
    <t>Tulong Brgy. Health Center, Urdaneta City, Pangasinan</t>
  </si>
  <si>
    <t>Camanang Brgy. Health Center, Urdaneta City, Pangasinan</t>
  </si>
  <si>
    <t>Consolacion Brgy. Health Center, Urdaneta City, Pangasinan</t>
  </si>
  <si>
    <t>Bolaoen Brgy. Health Center, Urdaneta City, Pangasinan</t>
  </si>
  <si>
    <t>Macalong Brgy. Health Center/ Urdaneta City, Pangasinan</t>
  </si>
  <si>
    <t>Poblacion Brgy. Health Center, Urdaneta City, Pangasinan</t>
  </si>
  <si>
    <t>Calibration/3 samples</t>
  </si>
  <si>
    <t>Sugcong Brgy. Health Center, Urdaneta City, Pangasinan</t>
  </si>
  <si>
    <t>Nancamaliran East Brgy. Health Center, Urdaneta City, Pangasinan</t>
  </si>
  <si>
    <t>Oltama Brgy. Health Center, Urdaneta City, Pangasinan</t>
  </si>
  <si>
    <t>Nancamaliran West Brgy. Health Center, Urdaneta City, Pangasinan</t>
  </si>
  <si>
    <t>Palina West Brgy. Health Center, Urdaneta City, Pangasinan</t>
  </si>
  <si>
    <t>Labit Proper Brgy. Health Center, Urdaneta City, Pangasinan</t>
  </si>
  <si>
    <t>Mabanogbog Brgy. Health Center, Urdaneta City, Pangasinan</t>
  </si>
  <si>
    <t>Pinmaludpod Brgy. Health Center, Urdaneta City, Pangasinan</t>
  </si>
  <si>
    <t>Catablan Brgy. Health Center, Urdaneta City, Pangasinan</t>
  </si>
  <si>
    <t>Cabaruan Brgy. Health Center, Urdaneta City, Pangasinan</t>
  </si>
  <si>
    <t>San Jose Brgy. Health Center, Urdaneta City, Pangasinan</t>
  </si>
  <si>
    <t>Camantiles Brgy. Health Center, Urdaneta City, Pangasinan</t>
  </si>
  <si>
    <t>Sto. Domingo Brgy. Health Center, Urdaneta City, Pangasinan</t>
  </si>
  <si>
    <t>Palina East Brgy. Health Center, Urdaneta City, Pangasinan</t>
  </si>
  <si>
    <t>Tipuso Brgy. Health Cente, Urdaneta City, Pangasinan</t>
  </si>
  <si>
    <t>Labit West Brgy. Health Center, Urdaneta City, Pangasinan</t>
  </si>
  <si>
    <t>Bactad East Brgy. Health Center, Urdaneta City, Pangasinan</t>
  </si>
  <si>
    <t>Santa Lucia Brgy. Health Center, Urdaneta City, Pangasinan</t>
  </si>
  <si>
    <t>PACKAGING AND LABELING DESIGN/EXECUTION</t>
  </si>
  <si>
    <t>Name of Product</t>
  </si>
  <si>
    <t>Type of Intervention</t>
  </si>
  <si>
    <t>Longanisa 500g</t>
  </si>
  <si>
    <t>Packaging &amp; Labelling</t>
  </si>
  <si>
    <t>Brown Rice</t>
  </si>
  <si>
    <t>Rayuray MPCI</t>
  </si>
  <si>
    <t>Chichacorn</t>
  </si>
  <si>
    <t>Packaging Execution</t>
  </si>
  <si>
    <t>Sumader Cornick Processors Assoc.</t>
  </si>
  <si>
    <t>Cervantes Classic Longganisa</t>
  </si>
  <si>
    <t>Packaging Materials/Execution</t>
  </si>
  <si>
    <t>Cervantes Turmeric Longganisa</t>
  </si>
  <si>
    <t>Roasted Peanuts</t>
  </si>
  <si>
    <t xml:space="preserve">Quimmarayan RIC </t>
  </si>
  <si>
    <t>Vigan Longganisa</t>
  </si>
  <si>
    <t>S&amp;T INFORMATION AND REFERRAL</t>
  </si>
  <si>
    <t>Topic</t>
  </si>
  <si>
    <t>Name of Customer</t>
  </si>
  <si>
    <t>Address</t>
  </si>
  <si>
    <t>MOV/Mode of Inquiry</t>
  </si>
  <si>
    <t>Ma. Fregie Gayle Pagador</t>
  </si>
  <si>
    <t>Modular Furniture</t>
  </si>
  <si>
    <t>Jae G. Duque</t>
  </si>
  <si>
    <t>SETUP</t>
  </si>
  <si>
    <t>Angel Raguindin</t>
  </si>
  <si>
    <t>Charcoal Briquette Technology</t>
  </si>
  <si>
    <t>Kristine Bitanga</t>
  </si>
  <si>
    <t>Email</t>
  </si>
  <si>
    <t xml:space="preserve">Extracted Dragonfruit </t>
  </si>
  <si>
    <t>Shaina Magbual</t>
  </si>
  <si>
    <t>FB Page</t>
  </si>
  <si>
    <t>Mill Crusher for Sorghum</t>
  </si>
  <si>
    <t>Masagana Eco-Farm</t>
  </si>
  <si>
    <t>Inquiry on DOST Programs, Packaging of Handicraft</t>
  </si>
  <si>
    <t>Zeamay's Handicraft</t>
  </si>
  <si>
    <t>Inquiry on RSTL Services, Laboratory for Nitrate &amp; Nitrite Testing, Referral to DOST-1 RSTL and FAST Laboratory</t>
  </si>
  <si>
    <t>Choylin Fried Station</t>
  </si>
  <si>
    <t>Inquiry on Flooring Paint re: epoxy paint for calamay production area</t>
  </si>
  <si>
    <t>Estrel's Calamay</t>
  </si>
  <si>
    <t>Inquiry on DOST Programs and Projects, Plant Layout</t>
  </si>
  <si>
    <t>Florelaine's Bakery</t>
  </si>
  <si>
    <t>Inquiry on DOST Programs and Projects for Organization, TACS on Plant Layout</t>
  </si>
  <si>
    <t>Inquiry on SETUP, Plant Layout for vinegar production</t>
  </si>
  <si>
    <t>Onacoli Food Products</t>
  </si>
  <si>
    <t>Inquiry on DOST Programs and Projects</t>
  </si>
  <si>
    <t>Dahlees Handicraft Manufacturing</t>
  </si>
  <si>
    <t>IEC Materials</t>
  </si>
  <si>
    <t>LGU Caoayan</t>
  </si>
  <si>
    <t>LGU Magsingal</t>
  </si>
  <si>
    <t>BOD Testing, Oil and Grease</t>
  </si>
  <si>
    <t>Pinera Chun</t>
  </si>
  <si>
    <t>Tublay, Benguet</t>
  </si>
  <si>
    <t>FB Inquiry</t>
  </si>
  <si>
    <t>Organic Agriculture</t>
  </si>
  <si>
    <t>Dino B. Bagayaua</t>
  </si>
  <si>
    <t>Carbonize Feedstock</t>
  </si>
  <si>
    <t>Lester Dave Mendoza</t>
  </si>
  <si>
    <t>Mabini, Pangasinan</t>
  </si>
  <si>
    <t>Utraviolet (UV)/Visual Spectroscopy, Transmission Electron Microscopy and Fourier transform infrared spectrometry for the characterization of silver nanoparticles</t>
  </si>
  <si>
    <t>Reign Celeste</t>
  </si>
  <si>
    <t>Manaoag, Pangasinan</t>
  </si>
  <si>
    <t>Tests for bread</t>
  </si>
  <si>
    <t>Lormie Mandac Anyog</t>
  </si>
  <si>
    <t>Vigan City, Ilocos Sur</t>
  </si>
  <si>
    <t>Training on baking</t>
  </si>
  <si>
    <t>Lhany Smile</t>
  </si>
  <si>
    <t>Baguio City</t>
  </si>
  <si>
    <t>Lab tests for soap</t>
  </si>
  <si>
    <t>Lalaine Ilumin</t>
  </si>
  <si>
    <t>Bugallon, Pangasinan</t>
  </si>
  <si>
    <t>Algae Biofuel</t>
  </si>
  <si>
    <t>Renalyn Villar Perez</t>
  </si>
  <si>
    <t>San Ildefonso, Ilocos Sur</t>
  </si>
  <si>
    <t>Proximate Analysis</t>
  </si>
  <si>
    <t>Jhellsen De Raya</t>
  </si>
  <si>
    <t>Juan C. Laya NHS, San Manuel, Pangasinan</t>
  </si>
  <si>
    <t>Asisstance for Mushroom Production (Mixer/Bagger)</t>
  </si>
  <si>
    <t>Nika Lorraine</t>
  </si>
  <si>
    <t>Bulacan</t>
  </si>
  <si>
    <t>Food Analysis</t>
  </si>
  <si>
    <t>Mary Rose Ventigan</t>
  </si>
  <si>
    <t>Dagupan City, Pangasinan</t>
  </si>
  <si>
    <t>Various laboratory analysis for research purposes</t>
  </si>
  <si>
    <t>Salinity Test of Water</t>
  </si>
  <si>
    <t>Raul Jason Garcia</t>
  </si>
  <si>
    <t>Anda, Pangasinan</t>
  </si>
  <si>
    <t>Livelihood Training</t>
  </si>
  <si>
    <t>Ailyn Cadaro</t>
  </si>
  <si>
    <t>Tayug, Pangasinan</t>
  </si>
  <si>
    <t>Alaminos City, Pangasinan</t>
  </si>
  <si>
    <t>Jasmine Muerong</t>
  </si>
  <si>
    <t>Mangaldan, Pangasinan</t>
  </si>
  <si>
    <t>Testing of body soap for research paper</t>
  </si>
  <si>
    <t>Jamaica F. Nario</t>
  </si>
  <si>
    <t>HR Officer</t>
  </si>
  <si>
    <t>Bayambang, Pangasinan</t>
  </si>
  <si>
    <t>SETUP, Testing and Label Assistance</t>
  </si>
  <si>
    <t>Joyce Liwanag</t>
  </si>
  <si>
    <t>Calasiao, Pangasinan</t>
  </si>
  <si>
    <t>Mushroom Processing Training</t>
  </si>
  <si>
    <t>Jomar Tabukol</t>
  </si>
  <si>
    <t>Bolinao, Pangasinan</t>
  </si>
  <si>
    <t>Flood Monitoring Device Assistance</t>
  </si>
  <si>
    <t>Monica Cayabyab</t>
  </si>
  <si>
    <t>SETUP/Food Facility</t>
  </si>
  <si>
    <t>Jonalyn M. Sayson</t>
  </si>
  <si>
    <t>Nancamaliran West, Urdaneta City, Pangasinan</t>
  </si>
  <si>
    <t>Walk-in; Possible SETUP project</t>
  </si>
  <si>
    <t>Clint C. Del Rosario</t>
  </si>
  <si>
    <t>Nancayasan, Urdaneta City, Pangasinan</t>
  </si>
  <si>
    <t>STARBOOKS Installation</t>
  </si>
  <si>
    <t>Gemma M. Rosal/ John Meryll S. Pameda</t>
  </si>
  <si>
    <t>Movers Academy Inc., Natividad, Pangasinan</t>
  </si>
  <si>
    <t>Fe T. Garcia</t>
  </si>
  <si>
    <t>P&amp;L Assistance; Financial Assistance</t>
  </si>
  <si>
    <t>Alejandra Villanueva</t>
  </si>
  <si>
    <t>Tipuso, Urdaneta</t>
  </si>
  <si>
    <t>Walk-in; No production</t>
  </si>
  <si>
    <t>Plastic Shredder Machine Supplier</t>
  </si>
  <si>
    <t>Wilson Redulfin</t>
  </si>
  <si>
    <t>San Quintin, Pangasinan</t>
  </si>
  <si>
    <t>Test for Iron in Water</t>
  </si>
  <si>
    <t>Wendell Fontanilla</t>
  </si>
  <si>
    <t>Umingan, Pangasinan</t>
  </si>
  <si>
    <t>Phone call</t>
  </si>
  <si>
    <t>Crude Protein, Coliform, Heat Intensity Test</t>
  </si>
  <si>
    <t>Alyssa Soriano</t>
  </si>
  <si>
    <t>Mangaldan NHS, Mangaldan, Pangasinan</t>
  </si>
  <si>
    <t>Triple Beam Balance Calibration Report</t>
  </si>
  <si>
    <t>Wilfredo Velasco</t>
  </si>
  <si>
    <t>PSU Urdaneta, Urdaneta City, Pangasinan</t>
  </si>
  <si>
    <t>Training on Soap Making</t>
  </si>
  <si>
    <t>Cynthia Areola and company</t>
  </si>
  <si>
    <t>DENR-RO1</t>
  </si>
  <si>
    <t>% INCREASE IN PRODUCTIVITY</t>
  </si>
  <si>
    <t>% increase in productivity</t>
  </si>
  <si>
    <t>MONTHLY GROSS SALES  OF SETUP/GIA ASSISTED FIRMS</t>
  </si>
  <si>
    <t>Total Gross Sales (in PhP '000)</t>
  </si>
  <si>
    <t>Total:</t>
  </si>
  <si>
    <t>JOBS GENERATED</t>
  </si>
  <si>
    <t>Name of New Worker/Gender</t>
  </si>
  <si>
    <t>Employment Status (Regular/Part-time)</t>
  </si>
  <si>
    <t>Direct or Indirect Worker?</t>
  </si>
  <si>
    <t>2019 SETUP/ Owen's Tailoring and Printing Shop/ P. Gomez St., Brgy. 8, Laoag City, Ilocos Norte</t>
  </si>
  <si>
    <t>Kyle Garvino/ Male</t>
  </si>
  <si>
    <t>Direct</t>
  </si>
  <si>
    <t>2018 SETUP/ N.A. Lolong's Bakery &amp; Store/ Brgy. 22, Rizal St. Laoag City, Ilocos Norte</t>
  </si>
  <si>
    <t>Jackielyn Agustin/ Female</t>
  </si>
  <si>
    <t>Angelo Ortiz/ Male</t>
  </si>
  <si>
    <t>Bryan Ubando/ Male</t>
  </si>
  <si>
    <t>2017 SETUP/ Mang Toto Ice Cream/ #1 Sta. Rita, Bacarra, Ilocos Norte</t>
  </si>
  <si>
    <t>Martin Galasinao/ Male</t>
  </si>
  <si>
    <t>Gerry Asis/ Male</t>
  </si>
  <si>
    <t>2017 SETUP/ Costales Ricemill/ Napo, Magsingal, Ilocos Sur</t>
  </si>
  <si>
    <t>Jerry Pichay/ Male</t>
  </si>
  <si>
    <t>Romy Tenorio/ Male</t>
  </si>
  <si>
    <t>Elmer Viernes/ Male</t>
  </si>
  <si>
    <t>Elmo Tabbuac/ Male</t>
  </si>
  <si>
    <t>Jerome Garcia/ Male</t>
  </si>
  <si>
    <t>Charles Marinas/ Male</t>
  </si>
  <si>
    <t>Rob Romias/ Male</t>
  </si>
  <si>
    <t>Dan Tenorio/ Male</t>
  </si>
  <si>
    <t>Dandy dela Cruz/ Male</t>
  </si>
  <si>
    <t>Ford Pamulo/ Male</t>
  </si>
  <si>
    <t>2018 SETUP/ Antigua de Madera/ San Julian Norte, Vigan City, Ilocos Sur</t>
  </si>
  <si>
    <t>Marvel Parel/ Male</t>
  </si>
  <si>
    <t>Bello Arcena/ Male</t>
  </si>
  <si>
    <t>2018 SETUP/ Melody's Food Products/ Bantaoy, San Vicente, Ilocos Sur</t>
  </si>
  <si>
    <t>Roderick Bernal/ Male</t>
  </si>
  <si>
    <t>Grace Palado/ Female</t>
  </si>
  <si>
    <t>2019 SETUP/ Choylin Fried Station/ Paratong, Santa Catalina, Ilocos Sur</t>
  </si>
  <si>
    <t>Rolly Boy Riveta</t>
  </si>
  <si>
    <t>Mark Versoza Reoliso</t>
  </si>
  <si>
    <t>Paul James Tican</t>
  </si>
  <si>
    <t>Jervette Paul Martinez</t>
  </si>
  <si>
    <t>Lyzandrae Jasa Dominico</t>
  </si>
  <si>
    <t>2019 SETUP/ Wynn's Food Products/ Pobalcion Sur, Salcedo, Ilocos Sur</t>
  </si>
  <si>
    <t>Marly Anjat/ Female</t>
  </si>
  <si>
    <t>Flor Benitez/ Female</t>
  </si>
  <si>
    <t>Rose Parotina/ Female</t>
  </si>
  <si>
    <t>Ronalyn Garbun/ Female</t>
  </si>
  <si>
    <t>2019 SETUP/ AGP Sailors Souvenir &amp; General Merchandise/ National Highway, Brgy. Calaoan, Candon City, Ilocos Sur</t>
  </si>
  <si>
    <t>Jonel Laureta/ Male</t>
  </si>
  <si>
    <t>2019 SETUP/ Jeff &amp; Liza's Pastries Shop/ Bissayot, Comillas North, Cervantes, Ilocos Sur</t>
  </si>
  <si>
    <t>Sandra Bugarin/ Female</t>
  </si>
  <si>
    <t>Rina Kalalas/ Female</t>
  </si>
  <si>
    <t>Sally Kalalas/ Female</t>
  </si>
  <si>
    <t>Margie Martin/ Male</t>
  </si>
  <si>
    <t>2018 GIA-CB/ Palacapac ALC/ Brgy. Palacapac, Candon City, Ilocos Sur</t>
  </si>
  <si>
    <t>Ma. Theresa Alcantara/ Female</t>
  </si>
  <si>
    <t>2018 GIA-CB/ Tagudin Samahan ng mga Magkakalamansi Producers Cooperative/ Brgy. Bitalag, Tagudin, Ilocos Sur</t>
  </si>
  <si>
    <t>Remelie Corpuz/ Female</t>
  </si>
  <si>
    <t>Ria Tadeo/ Female</t>
  </si>
  <si>
    <t>Myrna Hidalgo/ Female</t>
  </si>
  <si>
    <t>2017 SETUP/Blank and Printz General Merchandise/ Calumbaya, Bauang, La Union</t>
  </si>
  <si>
    <t>Junard Estigoy/ Male</t>
  </si>
  <si>
    <t>Part time</t>
  </si>
  <si>
    <t>2018 SETUP/ Agoo Printing Press/ San Nicolas Sur, Agoo, La Union</t>
  </si>
  <si>
    <t>Alejandro Villacorta/ Male</t>
  </si>
  <si>
    <t>2018 SETUP/ Amerh Paul Auto Repair Shop/ Diversion Road, Urbiztondo, San Juan, La Union</t>
  </si>
  <si>
    <t>Mark Anthony Bermudez/ Male</t>
  </si>
  <si>
    <t>2018 SETUP/ Binmaley RIC Seafood Products/ Brgy. Buenlag, Binmaley, Pangasinan</t>
  </si>
  <si>
    <t>Zarcy A. Morales/ Male</t>
  </si>
  <si>
    <t>John Philip D. Paculob/Male</t>
  </si>
  <si>
    <t>Gina G. Daven/Female</t>
  </si>
  <si>
    <t>Grace Ann L. Mercado/ Female</t>
  </si>
  <si>
    <t>Marites Urbano/ Female</t>
  </si>
  <si>
    <t>2018 SETUP/ BestMark Agro-Industrial Enterprises/ Brgy. Banaoang, Sta. Barbara, Pangasinan</t>
  </si>
  <si>
    <t>Kenneth Abaiza/Male</t>
  </si>
  <si>
    <t>2016 SETUP/ Gentrics Electrical Supply/Brgy. Poblacion, Alaminos City, Pangasinan</t>
  </si>
  <si>
    <t>Jonel Lagera/ Female</t>
  </si>
  <si>
    <t>2019 SETUP/ Bermond Enterprises/Rizal Avenue, San Carlos City, Pangasinan</t>
  </si>
  <si>
    <t>Bernard Cabuang/Male</t>
  </si>
  <si>
    <t>2018 SETUP/ Vin Roofing Center/Tampac, Malasiqui, Pangasinan</t>
  </si>
  <si>
    <t>Del Boy Rosario/ Male</t>
  </si>
  <si>
    <t>Joshua Gomez/ Male</t>
  </si>
  <si>
    <t>Raymart Episcope/ Male</t>
  </si>
  <si>
    <t>Jervin Cruz/ Male</t>
  </si>
  <si>
    <t>2019 SETUP/ Mama Cili Enterprises/ Anda, Pangasinan</t>
  </si>
  <si>
    <t>Pia Kathrine Natividad/Female</t>
  </si>
  <si>
    <t>2017 GIA/ Gama Spawn &amp; Mushroom Culture/ San Vicente East, Asingan, Pangasinan</t>
  </si>
  <si>
    <t>Andy Midal/Male</t>
  </si>
  <si>
    <t>2018 SETUP/ Click It! Prints N' Browsing Café/ Stall #30, Villasis Bagsakan, Pangasinan</t>
  </si>
  <si>
    <t>Raymond Camba/ Male</t>
  </si>
  <si>
    <t>Alvin Camba/Male</t>
  </si>
  <si>
    <t>2016 SETUP/ Cayabyab Ricemill/ 21 Espiritu St., Poblacion, District II, Pozorrubio, Pangasinan</t>
  </si>
  <si>
    <t>Sammy Erfe/ Male</t>
  </si>
  <si>
    <t>Carlo Robedello/ Male</t>
  </si>
  <si>
    <t>Fernando Rosario/ Male</t>
  </si>
  <si>
    <t>III.  Align regional R&amp;D agenda to the harmonized national R&amp;D agenda</t>
  </si>
  <si>
    <t>Title of R&amp;D proposals evaluated and endorsed</t>
  </si>
  <si>
    <t>Sector (Agriculture, Health, Industry &amp; Energy, DRRM, Others)</t>
  </si>
  <si>
    <t>Researchers Name</t>
  </si>
  <si>
    <t>Institution</t>
  </si>
  <si>
    <t>Title of R&amp;D projects conducted</t>
  </si>
  <si>
    <t>Title of Collaborative R&amp;D projects conducted</t>
  </si>
  <si>
    <t>Partner Institutions</t>
  </si>
  <si>
    <t>Title of in-house R&amp;D projects conducted</t>
  </si>
  <si>
    <t>Name of Researcher</t>
  </si>
  <si>
    <t>Unit / Department</t>
  </si>
  <si>
    <t>IV.  Establish and promote innovation hubs and other similar mechanisms</t>
  </si>
  <si>
    <t>Innovation Centers Established / Maintained</t>
  </si>
  <si>
    <t>R&amp;D centers established</t>
  </si>
  <si>
    <t>TBIs established /  maintained</t>
  </si>
  <si>
    <t>Patent / IPR application facilitated</t>
  </si>
  <si>
    <t>1/MMSU Food Innovation Center</t>
  </si>
  <si>
    <t>1/ Metals &amp; Engineering Innovation Center</t>
  </si>
  <si>
    <t>1/PSU Food Innovation Center</t>
  </si>
  <si>
    <t>V.  Foster STI Culture</t>
  </si>
  <si>
    <t>Title of Promotional Activity</t>
  </si>
  <si>
    <t>Means of Dissemination/Type (Print, Radio, Blog, etc.)</t>
  </si>
  <si>
    <t>Date</t>
  </si>
  <si>
    <t>Media Outfit</t>
  </si>
  <si>
    <t>Food Safety</t>
  </si>
  <si>
    <t>Radio Interview</t>
  </si>
  <si>
    <t>DZRL</t>
  </si>
  <si>
    <t>DOST LGU Networking</t>
  </si>
  <si>
    <t>Community-based Project</t>
  </si>
  <si>
    <t>Sumader Cornick Processors Association Intervention</t>
  </si>
  <si>
    <t>DOST-SEI Undergraduate Scholarship</t>
  </si>
  <si>
    <t>January 31, 2020</t>
  </si>
  <si>
    <t>DWRS</t>
  </si>
  <si>
    <t>"Hobby turned into profitable business venture gets boost from DOST"</t>
  </si>
  <si>
    <t>Website/Blog</t>
  </si>
  <si>
    <t>January 24, 2020</t>
  </si>
  <si>
    <t>PIA Website</t>
  </si>
  <si>
    <t>SETUP Beneficiary AGP Sailor's Souvenir &amp; General Merchandise</t>
  </si>
  <si>
    <t>Press Conference</t>
  </si>
  <si>
    <t>PIA Ilocos Sur</t>
  </si>
  <si>
    <t>DOST SEI Undergraduate Scholarship</t>
  </si>
  <si>
    <t>Interview</t>
  </si>
  <si>
    <t>Served as guest at "Kapartner ng Bayan" Radio Program aired at DZRD Sonshine Radio - Dagupan City (Topics: National Time Consciousness Week, Philippine Standard Time Digital Clock and Programs &amp; Projects of DOST-Pangasinan for 2020</t>
  </si>
  <si>
    <t>January 7, 2020</t>
  </si>
  <si>
    <t>DZRD Sonshine Radio</t>
  </si>
  <si>
    <t>Live TV Guesting at "Bagong Morning Kapamilya" Program of ABS-CBN North Central Luzon-Dagupan City (Topic: Green Productivity Training, SETUP)</t>
  </si>
  <si>
    <t>Live TV Interview</t>
  </si>
  <si>
    <t>January 27, 2020</t>
  </si>
  <si>
    <t>ABS-CBN North Central Luzon</t>
  </si>
  <si>
    <t>"Late no more, the New Filipino Time" is here for 2020. Sync your time devices with the Philippine Standard Time (PhST).."</t>
  </si>
  <si>
    <t>Shared Post</t>
  </si>
  <si>
    <t>January 2, 2020</t>
  </si>
  <si>
    <t>DOST Pangasinan Science &amp; Technology Center Facebook Page</t>
  </si>
  <si>
    <t>"Department of Science and Technology (DOST-Philippines) Secretary Fortunato de la Peña expressed his goal of intensifying the commercialization of DOST-developed products and technologies in 2020.."</t>
  </si>
  <si>
    <t>January 6, 2020</t>
  </si>
  <si>
    <t>"Filipino scientist wins first int'l metrology award for PH.."</t>
  </si>
  <si>
    <t>"President Rodrigo Roa Duterte confers the Order of National Scientists on Dr. Emil Javier at the President's Hall in Malacañan Palace on January 7, 2020…"</t>
  </si>
  <si>
    <t>"In a (Nuclear) Nutshell.."</t>
  </si>
  <si>
    <t>"In observance of the National Time Consciousness Week, DOST Provincial S&amp;T Center in Pangasinan deployed the Philippine Standard Time (PhST) Digital Clock to Local Government of Bayambang, Pangasinan…"</t>
  </si>
  <si>
    <t>January 9, 2020</t>
  </si>
  <si>
    <t>396 third year students pass the DOST-SEI JLSS Exam</t>
  </si>
  <si>
    <t>The Hybrid Electric Train (HET), Hybrid Electric Road Train (HERT), the Hybrid Trimaran, and the 12-horsepower diesel engine.."</t>
  </si>
  <si>
    <t>"Taal Volcano Island is in Permanent Danger Zone (PDR) and permanent settlement in the island is nit recommended.." DOST-PHIVOLCS</t>
  </si>
  <si>
    <t>January 12, 2020</t>
  </si>
  <si>
    <t>"Eruption Update for Taal Volcano"</t>
  </si>
  <si>
    <t>January 13, 2020</t>
  </si>
  <si>
    <t>"Importance of Flooring for Food Processing Plant Hygiene"</t>
  </si>
  <si>
    <t>January 15, 2020</t>
  </si>
  <si>
    <t>"DOST sets research sights for 2020.."</t>
  </si>
  <si>
    <t>January 16, 2020</t>
  </si>
  <si>
    <t>"Geologist explains complex work in monitoring volcanic activities.."</t>
  </si>
  <si>
    <t>January 18, 2020</t>
  </si>
  <si>
    <t>"Rice Mongo Blend in Chocolate Flavor - an innovation to your natural and nutritious meal. Each pack of 100 grams contains 450kcal enough to meet the daily requirement for 3 to 5 year old children…"</t>
  </si>
  <si>
    <t>January 20, 2020</t>
  </si>
  <si>
    <t>"Sta. Barbara Gourmet going global through SETUP…"</t>
  </si>
  <si>
    <t>Served as guest during PIA's "Pantongtongan Tayo" Program aired live at DZMQ Radyo Pilipinas in Dagupan City/ (Topic: PST National Time Consciousness Week)</t>
  </si>
  <si>
    <t xml:space="preserve"> January 7, 2020</t>
  </si>
  <si>
    <t>DZMQ</t>
  </si>
  <si>
    <t>STARBOOKS Orientation and Deployment at Movers Academy in Natividad</t>
  </si>
  <si>
    <t>Facebook Post</t>
  </si>
  <si>
    <t>DOST-PSTC Urdaneta Facebook Page</t>
  </si>
  <si>
    <t>STARBOOK Orientation and Deployment at Colegio de San Juan de Letran - Manaoag</t>
  </si>
  <si>
    <t xml:space="preserve"> CEST</t>
  </si>
  <si>
    <t>V.  Intensify International Collaboration</t>
  </si>
  <si>
    <t>Title of Collaboration</t>
  </si>
  <si>
    <t>Institution Collaborated</t>
  </si>
  <si>
    <t>VI.  Strengthen Regional Standards and Testing Laboratory Services</t>
  </si>
  <si>
    <t xml:space="preserve">Type of Calibration/ No. of Samples </t>
  </si>
  <si>
    <t>No. of Customer</t>
  </si>
  <si>
    <t>No. of firms served</t>
  </si>
  <si>
    <t>Income Generated</t>
  </si>
  <si>
    <t>No. of referred samples to another RSTL under ONELAB</t>
  </si>
  <si>
    <t>Calibration</t>
  </si>
  <si>
    <t>Calibration/ 19 samples</t>
  </si>
  <si>
    <t>Calibration/79 samples</t>
  </si>
  <si>
    <t>Calibration/ 129 samples</t>
  </si>
  <si>
    <t>Calibration/ 65 samples</t>
  </si>
  <si>
    <t>VII.  Intensify provisions of information, products and services for the disaster risk reduction and climate change adaptation and mitigation services for disaster risk reduction and climate change adaptation and mitigation</t>
  </si>
  <si>
    <t>Number of warning stations</t>
  </si>
  <si>
    <t>Number of measures on DRRM implemented</t>
  </si>
  <si>
    <t>installed</t>
  </si>
  <si>
    <t>maintained</t>
  </si>
  <si>
    <t>Activities</t>
  </si>
  <si>
    <t>IEC materials distributed</t>
  </si>
  <si>
    <t xml:space="preserve">PANGASINAN </t>
  </si>
  <si>
    <t>Type of collaboration</t>
  </si>
  <si>
    <t>VIII.  Enhance customer satisfaction</t>
  </si>
  <si>
    <t>% of customer whose rating is VS or better</t>
  </si>
  <si>
    <t>IX.  Strengthen partnership with other institutions</t>
  </si>
  <si>
    <t>MOA/MOU/CONFORME LETTER SIGNED</t>
  </si>
  <si>
    <t>Partner Agencies</t>
  </si>
  <si>
    <t>Date/Place Signed</t>
  </si>
  <si>
    <t>PhST Clock</t>
  </si>
  <si>
    <t>LGU Bayambang</t>
  </si>
  <si>
    <t>X.  S&amp;T Library and Information Services</t>
  </si>
  <si>
    <t>No. of Library Users</t>
  </si>
  <si>
    <t>No. of Starbooks Installed/Deployed</t>
  </si>
  <si>
    <t>XI.  Networks and Linkages</t>
  </si>
  <si>
    <t>No. of Networks Established/Maintained</t>
  </si>
  <si>
    <t>Concern/ Activity</t>
  </si>
  <si>
    <t>Served as judge for the Most Innovative Business Plan held on January 21-22, 2020 at La Jenns Hotel, Bantay, Ilocos Sur</t>
  </si>
  <si>
    <t>DTI-Ilocos Sur</t>
  </si>
  <si>
    <t>Green Productivity Training</t>
  </si>
  <si>
    <t>RTWPB-1</t>
  </si>
  <si>
    <t>Employees' Compensation Program</t>
  </si>
  <si>
    <t>ECC-1</t>
  </si>
  <si>
    <t>Bagong Morning Kapamilya Live TV Guesting</t>
  </si>
  <si>
    <t>Kapartner ng Bayan Radio Program</t>
  </si>
  <si>
    <t>DZRD 981 Sonshine Radio</t>
  </si>
  <si>
    <t>PhST Digital Clock Awaring/Ceremonial Switch-On</t>
  </si>
  <si>
    <t>LGU-Bayambang</t>
  </si>
  <si>
    <t>Deployment and Orientation on STARBOOKS/ January 23, 2020</t>
  </si>
  <si>
    <t>Movers Academy - Natividad</t>
  </si>
  <si>
    <t>Colegio de Letran - Manaoag</t>
  </si>
  <si>
    <t>Coordination Meeting for Dagupreneurship Program (January 7, 2020)</t>
  </si>
  <si>
    <t>LGU-Dagupan City</t>
  </si>
  <si>
    <t>Pantongtongan Tayo Radio guesting @ DZMQ Radio Pilipinas - Dagupan (January 7, 2020)</t>
  </si>
  <si>
    <t>PIA-Pangasinan</t>
  </si>
  <si>
    <t>FOR THE MONTH OF FEBRUARY</t>
  </si>
  <si>
    <t>Vacuum Fryer</t>
  </si>
  <si>
    <t>TNA Validation (February 12-14, 2020)</t>
  </si>
  <si>
    <t>Refmad</t>
  </si>
  <si>
    <t>Spray dryer</t>
  </si>
  <si>
    <t>Mango King</t>
  </si>
  <si>
    <t>Bamboo Technologies</t>
  </si>
  <si>
    <t>Mabaleng Bamboo Assoc.</t>
  </si>
  <si>
    <t>Biotek M Dengue Kit/"Lab in a Mug" (LAMP)</t>
  </si>
  <si>
    <t>Awarding to LGU Bauang/February 6/LGU Bauang</t>
  </si>
  <si>
    <t>LGU Bauang</t>
  </si>
  <si>
    <t>Photo, signed PAR</t>
  </si>
  <si>
    <t>Iron Fortified Rice</t>
  </si>
  <si>
    <t>Meeting with stakeholders/February 13/PHO</t>
  </si>
  <si>
    <t>PGLU</t>
  </si>
  <si>
    <t>Photo</t>
  </si>
  <si>
    <t>Coco Patch: Moisture Patch</t>
  </si>
  <si>
    <t>Posted at FB LU page on February 22, 2020 with 13 engagements and 135 people reached</t>
  </si>
  <si>
    <t>General Public/worldwide</t>
  </si>
  <si>
    <t>Posted at https://www.facebook.com/DOSTLaUnion/</t>
  </si>
  <si>
    <t>Posted at FB LU page on February 9, 2020 with 9 engagements and 168 people reached</t>
  </si>
  <si>
    <t>DOST-ITDI Bioreactor Technology</t>
  </si>
  <si>
    <t>Posted at FB LU page on February 11, 2020 with 2 engagements and 97 people reached</t>
  </si>
  <si>
    <t>DOST-ITDI Nata De Coco technology</t>
  </si>
  <si>
    <t>Posted at FB LU page on February 18, 2020 with 26 engagements and 197 people reached</t>
  </si>
  <si>
    <t>DOST-PCAARRD Crabifier Technology</t>
  </si>
  <si>
    <t>Posted at FB LU page on February 18, 2020 with 23 engagements and 236 people reached</t>
  </si>
  <si>
    <t>DOST-ITDI Salt Washer</t>
  </si>
  <si>
    <t>i-Salt Project launching/ February 5, 2020/  Dasol, Pangasinan</t>
  </si>
  <si>
    <t>DOST-ITDI Salt Dryer</t>
  </si>
  <si>
    <t>DOST-ITDI Salt Iodizer</t>
  </si>
  <si>
    <t>Crabifier Mobile App</t>
  </si>
  <si>
    <t>shared via FB page/ February 19, 2020/ Lingayen, Pangasinan</t>
  </si>
  <si>
    <t>DOST-ITDI Green Technologies: Charcoal briquettes from fruit/rootcrop peels</t>
  </si>
  <si>
    <t>Radio guesting at DZRD 981khz Sonshine Radio Dagupan City, Shared via official FB page/ February 18, 2020/ Dagupan, Pangasinan</t>
  </si>
  <si>
    <t>DOST-ITDI Green Technologies: Compact wastewater treatment system design</t>
  </si>
  <si>
    <t>DOST-ITDI Green Technologies: Dual-Drum Composter Equipment Design for solid waste management</t>
  </si>
  <si>
    <t>DOST-ITDI Green Technologies: Electric Densifier</t>
  </si>
  <si>
    <t>DOST-ITDI Green Technologies: AC Composite Technology for oil spill remediation</t>
  </si>
  <si>
    <t>DOST-ITDI Green Technologies: Abacca Fiber-reinforced composite</t>
  </si>
  <si>
    <t>Somatic embryogenesis technology (Cset) for coconut propagation</t>
  </si>
  <si>
    <t>shared via official FB page/ February 10, 2020/ Lingayen, Pangasinan</t>
  </si>
  <si>
    <t>DOST-developed technology for "Markaduke" native pigs from Marinduque</t>
  </si>
  <si>
    <t>Agapay Project</t>
  </si>
  <si>
    <t>ReliefVent</t>
  </si>
  <si>
    <t>Tuklas Lunas Program</t>
  </si>
  <si>
    <t>FIC-developed product: Tomato Salsa</t>
  </si>
  <si>
    <t>Consultation Visit/ February 17, 2020/ FIC-PSU Bayambang, Pangasinan</t>
  </si>
  <si>
    <t>FIC-developed product: Vacuum Fried Onion</t>
  </si>
  <si>
    <t>FIC-developed product: Vacuum Fried Okra</t>
  </si>
  <si>
    <t>FIC-developed product: Vacuum Fried Squash</t>
  </si>
  <si>
    <t>Orientation/ February 27, 2020/ Canarem ES &amp; San Eugenio ES, Natividad, Pangasinan</t>
  </si>
  <si>
    <t>Photo, PAR</t>
  </si>
  <si>
    <t>Salt Washer</t>
  </si>
  <si>
    <t>Gozon Development Corporation/ Dasol, Pangasinan</t>
  </si>
  <si>
    <t>Salt Dryer</t>
  </si>
  <si>
    <t>Salt Iodizer</t>
  </si>
  <si>
    <t>Canarem Elementary School</t>
  </si>
  <si>
    <t>photos</t>
  </si>
  <si>
    <t>San Eugenio Elementary School</t>
  </si>
  <si>
    <t>Cooking Mixer</t>
  </si>
  <si>
    <t>Upon MPCI</t>
  </si>
  <si>
    <t>Substrate Mixer</t>
  </si>
  <si>
    <t>Memang Manalpac Mushroom Producers Assoc.</t>
  </si>
  <si>
    <t>Packaging &amp; Labelling for Longanisa 500 grams-Garlic</t>
  </si>
  <si>
    <t>Crizañas Food Products</t>
  </si>
  <si>
    <t>Packaging &amp; Labelling for Longanisa 1000 grams-Garlic</t>
  </si>
  <si>
    <t>Packaging &amp; Labelling for Longanisa 500 grams-Generic flavors</t>
  </si>
  <si>
    <t>Pacakging &amp; Labelling for Processed Meat-Generic 500 grams</t>
  </si>
  <si>
    <t>Benchmarking activity of Dagup ARC at Brgy Langcuas Ube Processing on February 19</t>
  </si>
  <si>
    <t>Dagup ARC, Brgy. Dagup, Bagulin (10 participants - 5M &amp; 5F)</t>
  </si>
  <si>
    <t>Photos, attendance sheet</t>
  </si>
  <si>
    <t>Loaf Bread Making</t>
  </si>
  <si>
    <t>Burgos Pantawid Leaders Association, Burgos (14 participants - 3M &amp; 11F)</t>
  </si>
  <si>
    <t>Corn Planter</t>
  </si>
  <si>
    <t>Rang-ay Asingan Farmers Association</t>
  </si>
  <si>
    <t>Floating Tiller</t>
  </si>
  <si>
    <t>Technology Needs Assessment</t>
  </si>
  <si>
    <t>Alacan Farmers Association</t>
  </si>
  <si>
    <t>Dupac Farmers Association</t>
  </si>
  <si>
    <t>Adrenas Trading</t>
  </si>
  <si>
    <t>Santico Food Products</t>
  </si>
  <si>
    <t>Havilah Food Products</t>
  </si>
  <si>
    <t>John Rei Auto Parts</t>
  </si>
  <si>
    <t>Training on Food Safety/cGMP</t>
  </si>
  <si>
    <t>2 Sisters Bakery</t>
  </si>
  <si>
    <t>Attendance Sheet</t>
  </si>
  <si>
    <t>Goldas Miki Factory</t>
  </si>
  <si>
    <t>JoeRoss Ice Cream Production</t>
  </si>
  <si>
    <t>Piddig-Basi Multi purpose Coop.</t>
  </si>
  <si>
    <t>Garnaden Multi-Purpose Coop.</t>
  </si>
  <si>
    <t xml:space="preserve">Ham Milby Mobile </t>
  </si>
  <si>
    <t>Talingaan Cassva Growers Asso.</t>
  </si>
  <si>
    <t>Burgos Pantawid Leaders Association, Burgos</t>
  </si>
  <si>
    <t>14 participants (3 Male, 11 Female)</t>
  </si>
  <si>
    <t>Lean Management and Productivity-Based Incentove Schemes Training cum Employees' Compensation Program Seminar for Food Industry/ February 7, 2020/ Lingayen, Pangasinan</t>
  </si>
  <si>
    <t>RGL Machine Shop</t>
  </si>
  <si>
    <t>21 participants</t>
  </si>
  <si>
    <t>Mesa Machine Shop</t>
  </si>
  <si>
    <t>Green Tree Farm</t>
  </si>
  <si>
    <t>KWJ Enterprises</t>
  </si>
  <si>
    <t>Southern Binmaley MPC</t>
  </si>
  <si>
    <t>Agas Bukid Farm</t>
  </si>
  <si>
    <t>Dorcas MPC</t>
  </si>
  <si>
    <t>Mmher's Home Furniture Shop</t>
  </si>
  <si>
    <t>PWLCDC Fashion Accessories</t>
  </si>
  <si>
    <t>FADA</t>
  </si>
  <si>
    <t>Shelflex Candles</t>
  </si>
  <si>
    <t>Bermond Enterprises</t>
  </si>
  <si>
    <t>Vergara-Tagorda Rice Mill</t>
  </si>
  <si>
    <t>JD Untalan Machine Works</t>
  </si>
  <si>
    <t>Show Me The Way Furniture</t>
  </si>
  <si>
    <t>Chelsea's Peanut Butter</t>
  </si>
  <si>
    <t>JPL Food</t>
  </si>
  <si>
    <t>Training on Dual Drum Composting Technologies/ February 11-13, 2020/ MVC Techno Demo Farm, Tangcarang, Alaminos City, Pangasinan</t>
  </si>
  <si>
    <t>75 participants (Brgy. Officials and Farmers)</t>
  </si>
  <si>
    <t>Training on Squash Value-Adding Processes/ February 14, 2020/ MVC Techno Demo Farm, Tangcarang, Alaminos City, Pangasinan</t>
  </si>
  <si>
    <t>Link's Farm Paradise</t>
  </si>
  <si>
    <t>36 participants (farmers and LGU Officials)</t>
  </si>
  <si>
    <t>BUFIA Balayag</t>
  </si>
  <si>
    <t>DRAGON</t>
  </si>
  <si>
    <t>UMCS Farm</t>
  </si>
  <si>
    <t>HIFACO</t>
  </si>
  <si>
    <t>Patnubay MPC</t>
  </si>
  <si>
    <t>Proposed Plant Layout of Kusina Ilocandia</t>
  </si>
  <si>
    <t>Proposed Plant Layout of Amelita's Longganisa &amp; Meat Products Manufacturing</t>
  </si>
  <si>
    <t>Proposed Plant Layout of Betchay's Food Manufacturing</t>
  </si>
  <si>
    <t>Technical Assistance on online application of SCILAWME for FDA LTO</t>
  </si>
  <si>
    <t>SCILAWME, Brgy. San Cornelio, Caba, La Union</t>
  </si>
  <si>
    <t>1 technical assistance for creation of user account/password necessary for FDA LTO online application</t>
  </si>
  <si>
    <t>Photos, FS assessment reports  (for signature)</t>
  </si>
  <si>
    <t>Operation of water retort</t>
  </si>
  <si>
    <t>Elisha Bay Dagupan Bangus and Seafoods</t>
  </si>
  <si>
    <t>Proper technical process of chili sauce</t>
  </si>
  <si>
    <t>Rod's Jellycacies (Ay Sows! Chili Garlic Sauce)</t>
  </si>
  <si>
    <t>Consultative Meeting re: 2019 Accomplishment of CEST in Dumalneg, Ilocos Norte; Determination of Implementation Gaps; Action Plan for 2020; and Review of Commitments and Scheduling</t>
  </si>
  <si>
    <t>LGU Dumalneg, MMSU, BHWs, Principal of Dumalneg NHS/ Dumalneg, Ilocos Norte</t>
  </si>
  <si>
    <t>Attendance Sheet, Minutes of meeting</t>
  </si>
  <si>
    <t>Calibration/ 4 samples</t>
  </si>
  <si>
    <t>Nevin Handa/ Vigan City, Ilocos Sur</t>
  </si>
  <si>
    <t>Leonardo Madriaga/ Bulag Centro, Bantay, Ilocos Sur</t>
  </si>
  <si>
    <t>Efren Garay/ Vigan City, Ilocos Sur</t>
  </si>
  <si>
    <t>Longanisa 500 grams-Garlic</t>
  </si>
  <si>
    <t>Longanisa 1000 grams-Garlic</t>
  </si>
  <si>
    <t>Longanisa 500 grams-Generic flavors</t>
  </si>
  <si>
    <t>Processed Meat-Generic 500 grams</t>
  </si>
  <si>
    <t>Packaging and Labeling Design</t>
  </si>
  <si>
    <t>Mylene Rebe</t>
  </si>
  <si>
    <t>FB page</t>
  </si>
  <si>
    <t>Jhy Follante</t>
  </si>
  <si>
    <t>Alcohol Distillation Process</t>
  </si>
  <si>
    <t>Crisna Nelmida</t>
  </si>
  <si>
    <t>Ice Cream Maker Machine</t>
  </si>
  <si>
    <t>Anthony Ganal</t>
  </si>
  <si>
    <t>Messenger</t>
  </si>
  <si>
    <t>SETUP Project</t>
  </si>
  <si>
    <t>Esther Lili Passion</t>
  </si>
  <si>
    <t>Small Group Discussion</t>
  </si>
  <si>
    <t>Robie Rosa F. Colobong</t>
  </si>
  <si>
    <t>Mariecris Corpuz</t>
  </si>
  <si>
    <t>Inquiry on DOST Program</t>
  </si>
  <si>
    <t>Kusina Ilocandia</t>
  </si>
  <si>
    <t>Info: DOST Programs &amp; Projects</t>
  </si>
  <si>
    <t>Mushroomeneta Farm and Food Products</t>
  </si>
  <si>
    <t>Info: DOST Programs &amp; Projects/ Community-based</t>
  </si>
  <si>
    <t>Damacuag Farmers Association, Inc.</t>
  </si>
  <si>
    <t>Ezekiel Integrated Organic Farm</t>
  </si>
  <si>
    <t>Info: DOST Programs &amp; Projects/ SETUP</t>
  </si>
  <si>
    <t>Fred-Invo Auto Supply &amp; Car Care Center</t>
  </si>
  <si>
    <t>Minyang's Food Products</t>
  </si>
  <si>
    <t>Betchay Food Manufacturing</t>
  </si>
  <si>
    <t>Sto. Domingo Irrigators Association</t>
  </si>
  <si>
    <t>Baptista Furniture</t>
  </si>
  <si>
    <t>Carl Louie's Vigan Longganisa</t>
  </si>
  <si>
    <t>Galleta Manufacturing Shop</t>
  </si>
  <si>
    <t xml:space="preserve">Guzman's Bakeshop </t>
  </si>
  <si>
    <t>Quirino Ilocos Sur Farmers MPC</t>
  </si>
  <si>
    <t>Bagong Pag-asa Magsingal Farmers Association</t>
  </si>
  <si>
    <t>Joaquin Furniture Shop</t>
  </si>
  <si>
    <t>Extruder machine</t>
  </si>
  <si>
    <t>Robert Lewy Hidalgo</t>
  </si>
  <si>
    <t>Phytochemical analysis</t>
  </si>
  <si>
    <t xml:space="preserve">Helena Mae Bernardo
</t>
  </si>
  <si>
    <t>Juice Extractor</t>
  </si>
  <si>
    <t>Romeo H. Austria</t>
  </si>
  <si>
    <t>Bacnotan, La Union</t>
  </si>
  <si>
    <t>Walk-in client</t>
  </si>
  <si>
    <t>Laboratory test</t>
  </si>
  <si>
    <t>Jena Rose G. Esperon</t>
  </si>
  <si>
    <t>Jollie Joy G. Orpiano</t>
  </si>
  <si>
    <t>Phytochemical Analysis</t>
  </si>
  <si>
    <t>Jamna Vallesteros</t>
  </si>
  <si>
    <t>Soxhlet apparatus to extract the main variable of their project--converting water hyacintths into biofuels</t>
  </si>
  <si>
    <t>Junedel Bauzon</t>
  </si>
  <si>
    <t>Ela Grace Solinap</t>
  </si>
  <si>
    <t>Assistance to bakeshop--oven upgrading</t>
  </si>
  <si>
    <t>Hajji Omar Buena</t>
  </si>
  <si>
    <t>San Carlos City, Pangasinan</t>
  </si>
  <si>
    <t>Dishwashing Liquid Mixture</t>
  </si>
  <si>
    <t>Margareth Paragas</t>
  </si>
  <si>
    <t>Binalonan, Pangasinan</t>
  </si>
  <si>
    <t>Assay of Metals</t>
  </si>
  <si>
    <t>Lara Lopez</t>
  </si>
  <si>
    <t>Dasol, Pangasinan</t>
  </si>
  <si>
    <t>Sidharth N. Bollezer</t>
  </si>
  <si>
    <t>Sual, Pangasinan</t>
  </si>
  <si>
    <t>Proper technical process of chili garlic sauce</t>
  </si>
  <si>
    <t>Roderick Racelis</t>
  </si>
  <si>
    <t>Navaluan, Mangaldan, Pangasinan</t>
  </si>
  <si>
    <t>Lab tests for FDA compliance</t>
  </si>
  <si>
    <t>Danryan M. Regua/ Rfam Kitchen</t>
  </si>
  <si>
    <t>Villasis, Pangasinan</t>
  </si>
  <si>
    <t>phone call</t>
  </si>
  <si>
    <t>Lab tests for Nutri-noodles</t>
  </si>
  <si>
    <t>Jansen Nowek Cabanas</t>
  </si>
  <si>
    <t>Rosales NHS, Pangasinan</t>
  </si>
  <si>
    <t>SETUP for tikoy business</t>
  </si>
  <si>
    <t>Jennilyn Goze Camarillo</t>
  </si>
  <si>
    <t>Natividad, Pangasinan</t>
  </si>
  <si>
    <t>Training on soap making for the Rang-ay Bantay Assoc., Inc. in San Manual</t>
  </si>
  <si>
    <t>Cynthia C. Arella</t>
  </si>
  <si>
    <t>DENR-Urdaneta</t>
  </si>
  <si>
    <t>Romeo Z. Pernia</t>
  </si>
  <si>
    <t>Paula Camille La Rosa</t>
  </si>
  <si>
    <t>DENR-FMB</t>
  </si>
  <si>
    <t>Renalie Zenire Cabatu</t>
  </si>
  <si>
    <t>DENR-1, SFC, La Union</t>
  </si>
  <si>
    <t>Norlito Sarmiento</t>
  </si>
  <si>
    <t>Delia R. Gonzales</t>
  </si>
  <si>
    <t>DENR-PENRO</t>
  </si>
  <si>
    <t>2018 SETUP/ Pauline's Bakers Percent Bakery/ Airport Road, Brgy. 44 Zamboanga, Laoag City, Ilocos Norte</t>
  </si>
  <si>
    <t>Joey Villanueva/ Male</t>
  </si>
  <si>
    <t xml:space="preserve">Direct </t>
  </si>
  <si>
    <t>Beverly Acosta/ Female</t>
  </si>
  <si>
    <t>Nathan Piedad/ Male</t>
  </si>
  <si>
    <t>Ariel Maneja/ Male</t>
  </si>
  <si>
    <t>Helen Alonzo/ Female</t>
  </si>
  <si>
    <t>Popoy Alarde/ Male</t>
  </si>
  <si>
    <t>Dexter Dela Curz/ Male</t>
  </si>
  <si>
    <t>Manolito Cabusora/ Male</t>
  </si>
  <si>
    <t>Regular</t>
  </si>
  <si>
    <t>Victor Rafanan/ Male</t>
  </si>
  <si>
    <t>2019 SETUP/ Pagluanan Garments &amp; General Merchandise/ San Isidro, Candon City, Ilocos Sur</t>
  </si>
  <si>
    <t>Marina Kalinga/ Female</t>
  </si>
  <si>
    <t>Nerita Gamoso/ Female</t>
  </si>
  <si>
    <t>Mila Coson/ Female</t>
  </si>
  <si>
    <t>Michelle Abel/ Female</t>
  </si>
  <si>
    <t>Claire Sagun/ Female</t>
  </si>
  <si>
    <t>Kian Rivera/ Male</t>
  </si>
  <si>
    <t>DWFB</t>
  </si>
  <si>
    <t>Community Based Projects</t>
  </si>
  <si>
    <t>S&amp;T Training on Food Safety</t>
  </si>
  <si>
    <t>Print/DOST-1 Raises cGMP Awareness to the Members of Samahang Pangkabuhayan ng Sasaba at Sapdaan Association (JBCM)</t>
  </si>
  <si>
    <t>FB LU, FB DOST1, DOST-1 website</t>
  </si>
  <si>
    <t>Print/DOST-1 Extends Training on Coffee Processing Technologies for Highland Coffee Farmers (HTT)</t>
  </si>
  <si>
    <t>Print/DOST-1 Awards Glass Crushing Machine to LGU San Gabriel</t>
  </si>
  <si>
    <t>Print/DOST-1 Conducts Food Safety Assessment to 5 Firms in La Union (PPA)</t>
  </si>
  <si>
    <t>Print/PSTC-LU Conducts Initial TNA Validation of Potential Community-Based Project Beneficiaries in La Union (JBCM)</t>
  </si>
  <si>
    <t>Print/DOST-1 Conducts Calibration in Petron Depot, Poro, La Union (ECADO)</t>
  </si>
  <si>
    <t>Print/Burgos Pantawid Pamilya Leaders Learn Loaf Bread Making (HTT)</t>
  </si>
  <si>
    <t>Benchmarking activity/Dagup ARC, Brgy. Dagup, Bagulin (10 participants - 5M &amp; 5F)</t>
  </si>
  <si>
    <t>Benchmarking activity</t>
  </si>
  <si>
    <t>"Lean Management Training aims to provide participants with basic knowledge on systematic waste elimination waste in all aspects of any process or operation without sacrificing the quality of products. Join us on Friday, February 7, 2020 at PESO-Pangasinan, Capitol Complex, Lingayen"</t>
  </si>
  <si>
    <t>DOST-ITDI's "I-Salt Project Launching" at
Gozon Development Corporation
Pantalan, Poblacion, Dasol, Pangasinan</t>
  </si>
  <si>
    <t>"On going: Employees' Compensation Program being discussed by Mr. Dexter Dupagan, Information Officer II of ECC-1 to Manufacturing MSMEs assisted by DOST-Pangasinan in Lingayen"</t>
  </si>
  <si>
    <t>DOST-developed Technologies 101:
The 18 active ingredients discovered in local plants for developments as nutraceuticals and drugs through the Philippine Council for Health Research and Development (DOST-PCHRD)'s Tuklas Lunas Program.</t>
  </si>
  <si>
    <t>DOST-developed Technologies 101:
Biomedical devices like the AGAPAY and TAYÔ that assist injured patients, and the local ventilator called Ginhawa (ReliefVent) which is way cheaper compared to imported ventilators.</t>
  </si>
  <si>
    <t>DOST-developed Technologies 101:
Somatic embryogenesis technology (CSet) for coconut propagation. Secretary de la Peña said there are five institutions currently doing coconut propagation research (UP Los Baños, UP Mindanao, Visayas State University, and Philippine Coconut Authority with its two centers in Zamboanga and Albay).</t>
  </si>
  <si>
    <t>DOST-developed Technologies 101:
Commercialization of mass transportation technology developed by the DOST is also a top priority. Secretary de la Peña said the Hybrid Trimaran, currently being developed in New Washington, Aklan, could be possibly launched on the first semester of 2020. The Hybrid Trimaran is envisioned to carry 150 passengers, four vans, and 15 motorcycles.</t>
  </si>
  <si>
    <t>Supporting Exporters in Region 1 through DOST Programs and Services for MSMEs</t>
  </si>
  <si>
    <t>The 3-day Training on Dual Drum Composting Technology for beneficiaries of the Local Government of Alaminos City starts today at the Hundred Islands E-Kawayan Factory in Tangcarang, Alaminos City.</t>
  </si>
  <si>
    <t>PORTASOL: Drying palay safely and efficiently</t>
  </si>
  <si>
    <t>DOST-assisted Entrepreneurs learn concepts on Green Productivity, Lean Management and Productivity-based Incentives Schemes</t>
  </si>
  <si>
    <t>On going: Training on Squash Value-Adding Processes for Squash Farmers of Alaminos City, Pangasinan in cooperation with City Government of Alaminos</t>
  </si>
  <si>
    <t>DOST's 20 in 2020</t>
  </si>
  <si>
    <t>DOST goes full throttle on developing tech with public's welfare in mind</t>
  </si>
  <si>
    <t>DOST-ITDI launches i-Salt Processing in Dasol, Pangasinan</t>
  </si>
  <si>
    <t>20 in 2020 coming soon!</t>
  </si>
  <si>
    <t>STARBOOKS Orientation and Deployment at Canarem Elementary School in Natividad, Pangasinan</t>
  </si>
  <si>
    <t>STARBOOKS Orientation and Deployment at San Eugenio Elementary School in Natividad, Pangasinan</t>
  </si>
  <si>
    <t>Calibration/6 samples</t>
  </si>
  <si>
    <t>Calibration/11 samples</t>
  </si>
  <si>
    <t>Calibration/115 samples</t>
  </si>
  <si>
    <t>Calibration/129 samples</t>
  </si>
  <si>
    <t>Calibration/31 samples</t>
  </si>
  <si>
    <t>Deployment and orientation on STARBOOKS/ February 27, 2020</t>
  </si>
  <si>
    <t>Canarem Elementary School - Natividad</t>
  </si>
  <si>
    <t>San Eugenio Elementary School - Natividad</t>
  </si>
  <si>
    <t>Calibration of weighing scales</t>
  </si>
  <si>
    <t>LGU Laoac</t>
  </si>
  <si>
    <t>Technical Assistance on Bangus processing and chili sauce</t>
  </si>
  <si>
    <t>PSU-FIC</t>
  </si>
  <si>
    <t>FOR THE MONTH OF MARCH</t>
  </si>
  <si>
    <t>PSU Indian Mango Processing Technology</t>
  </si>
  <si>
    <t>Received copy of PSU Indian Mango Processing Technology Handout by Mr. Jaime Sonido Sr. of Namnama, Sinait, Ilocos Sur</t>
  </si>
  <si>
    <t>PORTASOL</t>
  </si>
  <si>
    <t>LGU Vigan - City Agriculture and Fisheries Council/ Vigan City, Ilocos Sur</t>
  </si>
  <si>
    <t>Acknowledgment Receipt</t>
  </si>
  <si>
    <t>Drum Drying Technology</t>
  </si>
  <si>
    <t>Posting at PSTC-LU FB page on March 5 with 3 engagements and 61 people reached</t>
  </si>
  <si>
    <t>Ginhawa: Philippine made ICU low cost ventilator</t>
  </si>
  <si>
    <t>Posting at PSTC-LU FB page on March 22 with 1 engagements and 119 people reached</t>
  </si>
  <si>
    <t>Locally developed Covid-19 Test Kits</t>
  </si>
  <si>
    <t>Posting at PSTC-LU FB page on March 30 with 36 engagements and 105 people reached</t>
  </si>
  <si>
    <t>Organomineral (Vigormin)</t>
  </si>
  <si>
    <t xml:space="preserve">Radio guesting at DZRD 981khz Sonshine Radio Dagupan City/March 3, 2020/ Dagupan City, Pangasinan; Shared via Official Facebook Page </t>
  </si>
  <si>
    <t>RxBox</t>
  </si>
  <si>
    <t>Styro-Plastic Densifier</t>
  </si>
  <si>
    <t>Training on Waste Analysis and Characterization Study (WACS) Plan Preparation/ March 4-5, 2020/  Anda, Pangasinan</t>
  </si>
  <si>
    <t>Waste Plastic Bags in Asphalt Concrete</t>
  </si>
  <si>
    <t>Thermal Processing of Industrial Wastes by Pyrolysis</t>
  </si>
  <si>
    <t>Bioreactor Composting Technology</t>
  </si>
  <si>
    <t>Household Tumbling Composter</t>
  </si>
  <si>
    <t>SARS CoV-2 PCR Detection Kit Technology</t>
  </si>
  <si>
    <t>Shared via Official Facebook Page/ March 10, 2020/ Lingayen, Pangasinan</t>
  </si>
  <si>
    <t xml:space="preserve">Pinggang Pinoy (FNRI) </t>
  </si>
  <si>
    <t>Webinar; Promoted through Official Facebook Page/ March 18, 2020/ Urdaneta City, Pangasinan</t>
  </si>
  <si>
    <t>TeleMED Free Medical Consultation</t>
  </si>
  <si>
    <t>Promoted through Official Facebook Page/ March 18, 2020/ Urdaneta City, Pangasinan</t>
  </si>
  <si>
    <t>Nutri-Kutsinta</t>
  </si>
  <si>
    <t>LGU Vigan - City Agriculture and Fisheries Council</t>
  </si>
  <si>
    <t>Hard Ice Cream Machine</t>
  </si>
  <si>
    <t>Joe Ross Ice Cream Production</t>
  </si>
  <si>
    <t>S/S Ice Cream Box with tube (single with 2 tubes)</t>
  </si>
  <si>
    <t xml:space="preserve">S/S Ice Cream Box with tube (single with 1 tube) </t>
  </si>
  <si>
    <t>S/S Table</t>
  </si>
  <si>
    <t xml:space="preserve">Yamada Coconut Grater </t>
  </si>
  <si>
    <t>Technology Needs Asessmeent</t>
  </si>
  <si>
    <t>Heat Dissipation Test</t>
  </si>
  <si>
    <t>Heat Penetration Test: Chanos Filipinas Premium</t>
  </si>
  <si>
    <t>Heat Penetration Test: Chanos Filipinas Premium Chili</t>
  </si>
  <si>
    <t>Heat Penetration Test: Chanos Filipinas Classic</t>
  </si>
  <si>
    <t>Heat Penetration Test: Chanos Filipinas Classic Chili</t>
  </si>
  <si>
    <t>Heat Penetration Test: Chanos Filipinas A La Pobre</t>
  </si>
  <si>
    <t>Heat Penetration Test: Chanos Filipinas A La Pobre Hot &amp; Spicy</t>
  </si>
  <si>
    <t>Heat Penetration Test: Chanos Filipinas Teriyaki</t>
  </si>
  <si>
    <t>Training on Mushroom Value-Adding Processing</t>
  </si>
  <si>
    <t>Mamoo’s Farm</t>
  </si>
  <si>
    <t>UV Digital Printing Machine</t>
  </si>
  <si>
    <t>Toning Digital Printing</t>
  </si>
  <si>
    <t>System Improvement</t>
  </si>
  <si>
    <t>AMERIAL Project of MIRDC</t>
  </si>
  <si>
    <t>C&amp;S Food Products</t>
  </si>
  <si>
    <t>Julia’s Ice Creamdy</t>
  </si>
  <si>
    <t>Alacan Farmer’s Association</t>
  </si>
  <si>
    <t>Tycoon Motorworks</t>
  </si>
  <si>
    <t>Print Plus</t>
  </si>
  <si>
    <t>Inabaan Women’s Association</t>
  </si>
  <si>
    <t>Training on 5S</t>
  </si>
  <si>
    <t>20 participants</t>
  </si>
  <si>
    <t>Training on the Calibration of Weighing Scales for LGU Vigan/ March 5, 2020/ Vigan Conservation Center, San Julian Sur, Vigan City, Ilocos Sur</t>
  </si>
  <si>
    <t>LGU Vigan/ Vigan City, Ilocos Sur</t>
  </si>
  <si>
    <t>10 participants</t>
  </si>
  <si>
    <t>Training on Oyster Mushroom Value-adding Processes/ March 2, 2020/ Brgy. Sampaloc, Bolinao, Pangasinan</t>
  </si>
  <si>
    <t>Mamoo’s Mushroom Farm/ Brgy. Sampaloc, Bolinao, Pangasinan</t>
  </si>
  <si>
    <t>17 participants</t>
  </si>
  <si>
    <t xml:space="preserve">Training-Workshop on Waste Analysis and Characterization Study (WACS) </t>
  </si>
  <si>
    <t>March 4-5, 2020/ Anda Training Center, Anda, Pangasinan</t>
  </si>
  <si>
    <t>25 participants</t>
  </si>
  <si>
    <t>Training on Primary and Secondary Processing of Coffee and Demo-Operation on the Use of Coffee Dehuller Machine</t>
  </si>
  <si>
    <t>Licungan Coffee Growers Association/ March 5-6, 2020/ Licungan, Sugpon, Ilocos Sur</t>
  </si>
  <si>
    <t>13 participants</t>
  </si>
  <si>
    <t>Assistance to acquisition of FDA LTO</t>
  </si>
  <si>
    <t>Margerette's Food Products/Langcuas, SFLU</t>
  </si>
  <si>
    <t>1 approved FDA LTO</t>
  </si>
  <si>
    <t>Adong Pande Monay Bakery/Sevilla, SFLU</t>
  </si>
  <si>
    <t>Technical Assistance on Automation/ Mechatronix (AMERIAL Project of MIRDC)</t>
  </si>
  <si>
    <t>Bella's Calasiao Puto</t>
  </si>
  <si>
    <t>BRIC Seafood Products</t>
  </si>
  <si>
    <t>Histamine Test by Intertek</t>
  </si>
  <si>
    <t>Elisha Bay Dagupan Bangus and Seafoods/ Mangin Dist. Dagupan City, Pangasinan</t>
  </si>
  <si>
    <t>Calibration/ 6 samples</t>
  </si>
  <si>
    <t>Provincial Government of Ilocos Norte</t>
  </si>
  <si>
    <t>Maria Rapacon/ Pantay Fatima-BHU, Vigan City, Ilocos ur</t>
  </si>
  <si>
    <t>Jumar Rabca Jr./ Max's Restaurant/ Vigan City, Ilocos Sur</t>
  </si>
  <si>
    <t>Test Weights/4 samples</t>
  </si>
  <si>
    <t>PIPSI</t>
  </si>
  <si>
    <t>Weighing Scales/1 sample</t>
  </si>
  <si>
    <t>Banana Chips</t>
  </si>
  <si>
    <t>Label design</t>
  </si>
  <si>
    <t>San Cornelio Integrated Livelihood Assistance for Women and Men, Inc. (SCILAWME)/Caba</t>
  </si>
  <si>
    <t>photos of label design</t>
  </si>
  <si>
    <t>Label design (90g)</t>
  </si>
  <si>
    <t>Kabulig Farmers Association Iti Ili ti Santol, La Union, Inc./Santol</t>
  </si>
  <si>
    <t>Label design (175g)</t>
  </si>
  <si>
    <t>Hilda Quindara</t>
  </si>
  <si>
    <t>Scholarship</t>
  </si>
  <si>
    <t>Laurence Alowa</t>
  </si>
  <si>
    <t>Joef Calantes Bataan</t>
  </si>
  <si>
    <t>Durability test for eggshells</t>
  </si>
  <si>
    <t>Leigh Anne Kristel</t>
  </si>
  <si>
    <t>Water Analysis/Lab Test</t>
  </si>
  <si>
    <t>Mharlon Lhaya</t>
  </si>
  <si>
    <t xml:space="preserve">Durability Test  </t>
  </si>
  <si>
    <t>Ryzamae Lemque</t>
  </si>
  <si>
    <t>Result of Water analysis</t>
  </si>
  <si>
    <t>August Quilates</t>
  </si>
  <si>
    <t>Proximate analysis</t>
  </si>
  <si>
    <t>Arra Grace Inigo Manzano</t>
  </si>
  <si>
    <t>Janet Lim</t>
  </si>
  <si>
    <t>Training manual ng organic culture in the Philippines</t>
  </si>
  <si>
    <t>R.C. Tiu</t>
  </si>
  <si>
    <t>Services on Extrusion Process</t>
  </si>
  <si>
    <t>Ana-Marie P. Allam</t>
  </si>
  <si>
    <t>Tuguegarao City</t>
  </si>
  <si>
    <t>Titrable Acidity Test</t>
  </si>
  <si>
    <t>Beverly Bergantinos</t>
  </si>
  <si>
    <t>Urdaneta City, Pangasinan</t>
  </si>
  <si>
    <t>Data Science Free Training</t>
  </si>
  <si>
    <t>Audrey Yvonne Dizon</t>
  </si>
  <si>
    <t>To contact Jun Macaraeg regarding her production of liniment oil</t>
  </si>
  <si>
    <t>Alejandra B. Villanueva/ FISPC member</t>
  </si>
  <si>
    <t>Tipuso, Urdaneta, Pangasinan</t>
  </si>
  <si>
    <t>To visit SETUP beneficiaries for the AMERIAL project</t>
  </si>
  <si>
    <t>Michelle Navarro/ DOST-MIRDC</t>
  </si>
  <si>
    <t>Taguig City</t>
  </si>
  <si>
    <t>Von Comedia/ DOST-MIRDC</t>
  </si>
  <si>
    <t>Vincent Boy Manabat/ DOST-MIRDC</t>
  </si>
  <si>
    <t>Godfreyson J. Nardo/ DOST-MIRDC</t>
  </si>
  <si>
    <t>Calibration of weighing scale</t>
  </si>
  <si>
    <t>Charlie S. Ariola</t>
  </si>
  <si>
    <t>2016 SETUP/ Louis Roy Bakeshop/ 40 Maravilla St. Poblacion, Mangatarem, Pangasinan</t>
  </si>
  <si>
    <t>Jhovin Lomibao</t>
  </si>
  <si>
    <t>2018 SETUP/ Bandulf Industries/ 310 Baldog, San Carlos City, Pangasinan</t>
  </si>
  <si>
    <t>Nhel de Guzman</t>
  </si>
  <si>
    <t>Kenneth Casipit</t>
  </si>
  <si>
    <t>Kian Datangel</t>
  </si>
  <si>
    <t>Walter De Vera</t>
  </si>
  <si>
    <t>2018 SETUP/ Mayfair Bakeshop/ 615 Agdao, San Carlos City, Pangasinan</t>
  </si>
  <si>
    <t>Veronica Naniong</t>
  </si>
  <si>
    <t>2016 SETUP/ De Roxas Poultry Farm/ Brgy. Capulaan, Villasis, Pangasinan</t>
  </si>
  <si>
    <t>Merto Garcia</t>
  </si>
  <si>
    <t>SETUP Program</t>
  </si>
  <si>
    <t>RPN</t>
  </si>
  <si>
    <t>Community Based Program</t>
  </si>
  <si>
    <t>5s Seminar</t>
  </si>
  <si>
    <t>Calibration of Weighing Scale Provided to Market Personnel of Vigan City</t>
  </si>
  <si>
    <t>DWRS Commando Radio</t>
  </si>
  <si>
    <t xml:space="preserve">Portasol Technology </t>
  </si>
  <si>
    <t>Bombo Radio Vigan</t>
  </si>
  <si>
    <t>Turnover Ceremony of Portasol to Vigan City</t>
  </si>
  <si>
    <t xml:space="preserve">DOST-1 awards drying facility to Vigan City farmers </t>
  </si>
  <si>
    <t>DOST-1 Website and PIA Website</t>
  </si>
  <si>
    <t xml:space="preserve">DWRS Commando Radio interviewed Arthur Aubrey Alviar re Calibration of Weighing Scale Provided to Market Personnel of Vigan City </t>
  </si>
  <si>
    <t>Press Conference/Interview</t>
  </si>
  <si>
    <t xml:space="preserve">Bombo Radio Vigan interviewed RD Armando Q. Ganal and PSTD Ramon S. Sumabat re Portasol Technology and Portasol Turnover to Vigan City </t>
  </si>
  <si>
    <t xml:space="preserve">DWRS Commando Radio interviewed Donnabhel Flores re awarding of Portasol to LGU Vigan </t>
  </si>
  <si>
    <t xml:space="preserve">PIA Ilocos Sur interviewed Donnabhel Flores re DOST Awards Dryung Facility to Vigan City Farmers </t>
  </si>
  <si>
    <t>Print/DOST-1 Empowers La Union Mushroom Growers Through Benchmarking Activity at Flourish Farm, Bulacan</t>
  </si>
  <si>
    <t>Benchmarking activity of Mushroom Growers &amp; LGUs to Floruish Farm, Mushroom Processors, Mushroom Equipment Fabricator in Bulacan</t>
  </si>
  <si>
    <t>Served as Guest at “Kapartner ng Bayan” radio program aired at DZRD Sonshine Radio - Dagupan City (Topics:  Topics: Training on Mushroom Value-Adding, WACS Plan Training-Workshop in Anda, Pangasinan, Organomineral (Vigormin) and RxBox)</t>
  </si>
  <si>
    <t>DZRD Sonshine Radio - Dagupan City</t>
  </si>
  <si>
    <t>DOST-1 RSTL to launch new laboratory services</t>
  </si>
  <si>
    <t>Training on Mushroom Value-Adding Processes at Mamoo's Mushroom Farm, Bolinao, Pangasinan conducted last March 2, 2020. Products demonstrated are mushroom tocino, mushroom tapa, mushroom atsara and mushroom crispy chicharon.</t>
  </si>
  <si>
    <t>Look: Day 1 of the two-day training on Waste Analysis and Characterization Study (WACS) Plan Preparation in Anda, Pangasinan. The training is attended by representatives from the municipalities of Anda and Mabini, Pangasinan.</t>
  </si>
  <si>
    <t>Look: Engr. Joven R. Barcelo, Science Research Specialist of Environment and Biotechnology Division of Industrial Technology Development Institute of DOST, discusses and promotes four (4) Solid Waste Management Technologies for Plastic Waste to personnel of LGU Anda and Mabini.</t>
  </si>
  <si>
    <t>DOST-1 introduces squash noodles and chips processing to Alaminos City farmers</t>
  </si>
  <si>
    <t>Bolinao Mushroom Growers gain skills in oyster mushroom processing</t>
  </si>
  <si>
    <t>Alaminos City adopts DOST's Green Technology</t>
  </si>
  <si>
    <t>Look: First batch of SETUP project beneficiaries has awarded today with their respective check to be used for acquisition of approved S&amp;T interventions.</t>
  </si>
  <si>
    <t>Two LGUs in Pangasinan ready for their WACS Plan</t>
  </si>
  <si>
    <t>DOST-SETUP backs technologyu enhancement of Pangasina poultry farm</t>
  </si>
  <si>
    <t xml:space="preserve">Application for the 2020 Junior Level Science Scholarships (JLSS) is now open </t>
  </si>
  <si>
    <t>DOST Public Service Advisory: re: work from arrangement</t>
  </si>
  <si>
    <t>DOST Public Service Advisory: re: Temporary Suspension of Testing and Calibration Services</t>
  </si>
  <si>
    <t>Public Service Advisory on the assistance to SETUP beneficiaries amidst Covid-19 crisis</t>
  </si>
  <si>
    <t>To all incoming third year college students (AY 2020-2021) taking up priority S&amp;T courses, here’s your chance to become DOST scholar! Apply na sa 2020 Junior Level Science Scholarship (JLSS) Programs!</t>
  </si>
  <si>
    <t>Congratulations to our 9,788 new DOST scholars!</t>
  </si>
  <si>
    <t>Status Update on locally-developed COVID-19 Test Kits</t>
  </si>
  <si>
    <t>DOST-FNRI Webinar: Pinggang Pinoy</t>
  </si>
  <si>
    <t>JLSS Application is now online!</t>
  </si>
  <si>
    <t>The 2020 DOST-SEI Undergraduate S&amp;T Scholarship results will be out on March 29, 2020</t>
  </si>
  <si>
    <t>Special Announcement re: DOST Scholars</t>
  </si>
  <si>
    <t>Patnubay Para Sa Pamilyang Pilipino Kontra COVID-19: Paano Makaiwas sa COVID-19</t>
  </si>
  <si>
    <t>DOH Health Advisory re: COVID-19</t>
  </si>
  <si>
    <t>COVID-19: How to wash hands with soap &amp; water?</t>
  </si>
  <si>
    <t>Heads up, Future Scholars! 2020 DOST-SEI Undergraduate S&amp;T Scholarship Results will be out on March 29, 2020</t>
  </si>
  <si>
    <t>Be a DOST Scholar for the Nation</t>
  </si>
  <si>
    <t>DOST-1 Public Advisory re: Work-from-home Arrangement</t>
  </si>
  <si>
    <t>Guidelines for Lateral Admission re: PSHS-Ilocos Region Campus</t>
  </si>
  <si>
    <t>The Rang-ay Asingan Farmers Association Inc. of Barangay Baro, Asingan received a multi-tilling machine, corn planter and floating tiller amounting to PHP 207,640.00 under the Grants-in-Aid program of the DOST.</t>
  </si>
  <si>
    <t>The DOST Pangasinan Science &amp; Technology Center-Satellite Office in partnership with the Municipal Health Office of Laoac conducted Calibration of Weighing Scales to ensure accurate and reliable weighing results.</t>
  </si>
  <si>
    <t>Electronics Product Development Center (EPDC), under DOST-ASTI program, is looking for OJT Applicants</t>
  </si>
  <si>
    <t>Calibration/ 78 samples</t>
  </si>
  <si>
    <t>Calibration/ 54 samples</t>
  </si>
  <si>
    <t>JVP Farm</t>
  </si>
  <si>
    <t xml:space="preserve">Training on the Calibration of Weighing Scale </t>
  </si>
  <si>
    <t>LGU Vigan</t>
  </si>
  <si>
    <t xml:space="preserve">Portasol Project </t>
  </si>
  <si>
    <t>Kapartner ng Bayan radio program</t>
  </si>
  <si>
    <t>Training on WACS Plan Preparation</t>
  </si>
  <si>
    <t>LGU-Anda</t>
  </si>
  <si>
    <t>LGU-Mabini</t>
  </si>
  <si>
    <t>DOST-ITDI</t>
  </si>
  <si>
    <t>1st Quarter Meeting</t>
  </si>
  <si>
    <t>Provincial Nutrition Council</t>
  </si>
  <si>
    <t>Meeting for 1st Semester General Assembly</t>
  </si>
  <si>
    <t>Pangasinan Government Information Officers’ Association (PaGIOA)</t>
  </si>
  <si>
    <t>Meeting for the preparation of DOST Exhibits at SM Malls</t>
  </si>
  <si>
    <t>SM City Rosales</t>
  </si>
  <si>
    <t>Initial coordination DOST Exhibits at SM Malls (postponed meeting)</t>
  </si>
  <si>
    <t>SM City Urdaneta</t>
  </si>
  <si>
    <t>Initial coordination for S&amp;T Caravan</t>
  </si>
  <si>
    <t>LGU- Mangaldan</t>
  </si>
  <si>
    <t>Endorsed community based association</t>
  </si>
  <si>
    <t>LGU- San Jacinto</t>
  </si>
  <si>
    <t>FOR THE FIRST QUARTER</t>
  </si>
  <si>
    <t>SETUP only</t>
  </si>
  <si>
    <t>Calibration/10 samples</t>
  </si>
  <si>
    <t>Calibration/ 34 samples</t>
  </si>
  <si>
    <t>Calibration/272 samples</t>
  </si>
  <si>
    <t>Calibration/ 312 samples</t>
  </si>
  <si>
    <t>Calibration/ 96 samples</t>
  </si>
  <si>
    <t>FOR THE MONTH OF APRIL</t>
  </si>
  <si>
    <t>Posting at PSTC-LU FB page on April 3 with 2 engagements and 95 people reached</t>
  </si>
  <si>
    <t>FASSSTER</t>
  </si>
  <si>
    <t>Posting at PSTC-LU FB page on April 8 with 6 engagements and 107 people reached</t>
  </si>
  <si>
    <t>DIWATA 1</t>
  </si>
  <si>
    <t>Posting at PSTC-LU FB page on April 15 with 17 engagements and 154 people reached</t>
  </si>
  <si>
    <t>RapidPass</t>
  </si>
  <si>
    <t>Posting at PSTC-LU FB page on April 18 with 19 engagements and 237 people reached</t>
  </si>
  <si>
    <t>TanodCOVID</t>
  </si>
  <si>
    <t>Posting at PSTC-LU FB page on April 21 with 6 engagements and 89 people reached</t>
  </si>
  <si>
    <t>Thermal Scanners</t>
  </si>
  <si>
    <t>Posting at PSTC-LU FB page on April 11 with 21 engagements and 264 people reached</t>
  </si>
  <si>
    <t>Lingayen, Pangasinan/ April 28, 2020</t>
  </si>
  <si>
    <t>Vigormin</t>
  </si>
  <si>
    <t>Lingayen, Pangasinan/ April 24, 2020</t>
  </si>
  <si>
    <t>Enriched Potting Preparation (EPP)</t>
  </si>
  <si>
    <t>Lingayen, Pangasinan/ April 14, 2020</t>
  </si>
  <si>
    <t>Pinggang Pinoy</t>
  </si>
  <si>
    <t>Lingayen, Pangasinan/ April 10, 2020</t>
  </si>
  <si>
    <t>Lingayen, Pangasinan/ April 1, 2020</t>
  </si>
  <si>
    <t>Urdaneta City, Pangasinan/ April 7, 2020</t>
  </si>
  <si>
    <t>FNRI Healthy Food Options during CQ</t>
  </si>
  <si>
    <t>Urdaneta City, Pangasinan/ April 13, 2020</t>
  </si>
  <si>
    <t>Hybrid Trimaran (funded by PCIEERD)</t>
  </si>
  <si>
    <t>April 14, 2020</t>
  </si>
  <si>
    <t>DOST-PCAARRD Enriched Potting Preparation (EPP) Technology</t>
  </si>
  <si>
    <t>April 15, 2020</t>
  </si>
  <si>
    <t>ITDI Livelihood Technologies: Make your own Taho</t>
  </si>
  <si>
    <t>April 19, 2020</t>
  </si>
  <si>
    <t>FNRI Information Squash and Egg</t>
  </si>
  <si>
    <t>April 19 &amp; 21, 2020</t>
  </si>
  <si>
    <t>April 27, 2020</t>
  </si>
  <si>
    <t>Tech-Know Tela</t>
  </si>
  <si>
    <t>April 28, 2020</t>
  </si>
  <si>
    <t>Science Blogging in the time of Pandemic</t>
  </si>
  <si>
    <t>April 29, 2020</t>
  </si>
  <si>
    <t>COVID-19 CORe Portal</t>
  </si>
  <si>
    <t>Acquisition of production equipment (SS Table with Cabinet)</t>
  </si>
  <si>
    <t>Jaypee's Bakeshop (2020 SETUP)</t>
  </si>
  <si>
    <t>Photos, OR</t>
  </si>
  <si>
    <t>Acquisition of production equipment (SS Cooling Rack)</t>
  </si>
  <si>
    <t>Vegetable Seeds</t>
  </si>
  <si>
    <t>Teresita M. Valencia</t>
  </si>
  <si>
    <t>Pottery Industry in San Nicolas, Ilocos Norte</t>
  </si>
  <si>
    <t>Mark Coralde</t>
  </si>
  <si>
    <t>Scholarship Contact Number</t>
  </si>
  <si>
    <t>Joash Normie Duldulao</t>
  </si>
  <si>
    <t>Face Shield Supplier</t>
  </si>
  <si>
    <t>GSIS Laoag City</t>
  </si>
  <si>
    <t>MMSE Infirmary Clinic</t>
  </si>
  <si>
    <t>Anti-inflammatory and antibacterial ointment</t>
  </si>
  <si>
    <t>Vanessa Gapuz Bognot</t>
  </si>
  <si>
    <t>Bauang, La Union</t>
  </si>
  <si>
    <t>Assistance for mushroom grower</t>
  </si>
  <si>
    <t>Jackie L. Junatas</t>
  </si>
  <si>
    <t>Pangasinan</t>
  </si>
  <si>
    <t>Alkaline water for COVID-19</t>
  </si>
  <si>
    <t>Arsenio Angangco Goldland Spring Resorts</t>
  </si>
  <si>
    <t>Case study of vaccine for moderate and severe cases of COVID-19</t>
  </si>
  <si>
    <t>Dr. Anthony Castro</t>
  </si>
  <si>
    <t>Binmaley, Pangasinan</t>
  </si>
  <si>
    <t>JLSS online application</t>
  </si>
  <si>
    <t>James Paul Erese</t>
  </si>
  <si>
    <t>Update on the decision of SEI on his request to transfer school</t>
  </si>
  <si>
    <t>Erson P. Muyalde</t>
  </si>
  <si>
    <t>Bonifacio Tabrilla Poultry Farm/ Brgy. San Raymundo, Balungao, Pangasinan</t>
  </si>
  <si>
    <t>Freddie Pagod/ Male</t>
  </si>
  <si>
    <t>Pee Claro Tabubuca/ Male</t>
  </si>
  <si>
    <t>Mark Anthony Zamora/ Male</t>
  </si>
  <si>
    <t>Rolando Marinas/ Male</t>
  </si>
  <si>
    <t>Harlene Caoile/ Female</t>
  </si>
  <si>
    <t>Maricel Flores/ Female</t>
  </si>
  <si>
    <t>Theresa Marinas/ Female</t>
  </si>
  <si>
    <t>Maria Kalena/ Female</t>
  </si>
  <si>
    <t>Mercado Rosa Pagod/ Female</t>
  </si>
  <si>
    <t>Jocelyn Madriga/ Female</t>
  </si>
  <si>
    <t>Gandang Ani Enterprises/ Capas, Binalonan, Pangasinan</t>
  </si>
  <si>
    <t>Alexander Ledda/ Male</t>
  </si>
  <si>
    <t>Abel Dungan/ Male</t>
  </si>
  <si>
    <t>Angelo Dag-on/ Male</t>
  </si>
  <si>
    <t>Christian Sabado/ Male</t>
  </si>
  <si>
    <t>Danilo Basto Jr./ Male</t>
  </si>
  <si>
    <t>Erwin Garcia/ Male</t>
  </si>
  <si>
    <t>Gil Gorospe/ Male</t>
  </si>
  <si>
    <t>Jerico Balajadia/ Male</t>
  </si>
  <si>
    <t>John Carlo Cisneros/ Male</t>
  </si>
  <si>
    <t>Joemar Baybayan/ Male</t>
  </si>
  <si>
    <t>Jeffrey Basto/ Male</t>
  </si>
  <si>
    <t>Jomar Parocha/ Male</t>
  </si>
  <si>
    <t>Junrey Roque/ Male</t>
  </si>
  <si>
    <t>Jericho Garcia/ Male</t>
  </si>
  <si>
    <t>Junjun Tubije/ Male</t>
  </si>
  <si>
    <t>Julito Dag-on/ Male</t>
  </si>
  <si>
    <t>Anjanette Ancheta/ Female</t>
  </si>
  <si>
    <t>Arlyn Dag-on/ Female</t>
  </si>
  <si>
    <t>Bianca Wale/ Female</t>
  </si>
  <si>
    <t>Celia Galamgam/ Female</t>
  </si>
  <si>
    <t>R&amp;E Poultry Farm</t>
  </si>
  <si>
    <t>Reynante Herez Evia/ Male</t>
  </si>
  <si>
    <t>Mico Lois Clark P. Baa/ Male</t>
  </si>
  <si>
    <t>DOST-1 awards facility to Vigan City farmers</t>
  </si>
  <si>
    <t>Print</t>
  </si>
  <si>
    <t>March 16-22, 2020 issue</t>
  </si>
  <si>
    <t>Ilocos Sentinel Newspaper</t>
  </si>
  <si>
    <t>Food packs delivered to frontliners</t>
  </si>
  <si>
    <t>April 1 and 3, 2020</t>
  </si>
  <si>
    <t>DOST La Union Facebook Page</t>
  </si>
  <si>
    <t>Provision of Aerosol Box to Different Hospital in La Union</t>
  </si>
  <si>
    <t>April 8 and 15, 2020</t>
  </si>
  <si>
    <t>Food Packs deliveries to Medical Frontliners</t>
  </si>
  <si>
    <t>VCO clinical studies by DOST, UP-PGH, and PCA</t>
  </si>
  <si>
    <t>DOST Pangasinan Science &amp; Technology Center Facebook page</t>
  </si>
  <si>
    <t>DOST delivers biomedical devices to UP-PGH for COVID-19 in-patient monitoring</t>
  </si>
  <si>
    <t>COVID-19 106 RxBox delivered to UP-PGh</t>
  </si>
  <si>
    <t>Vitamin C, also known as ascorbic acid, is a water-soluble vitamin found in many foods, particularly fruits and vegetables.</t>
  </si>
  <si>
    <t>PSTC-Pangasinan staff prepares food packs for distribution to frontline workers</t>
  </si>
  <si>
    <t>Facebook post</t>
  </si>
  <si>
    <t>As a gratitude to our frontline workers, the Department of Science and Technology Regional Office No. 1 (DOST-1), through the Pangasinan Science and Technology Center distributed food packs to health workers at Pangasinan Provincial Hospital, uniformed personnel at PNP-Lingayen, PNP-Dagupan City and PNP-Urdaneta City as well as to Barangay frontliners at Brgy. Libsong West in Lingayen, Brgy. Caloocan Sur in Binmaley, Brgy. Gabon in Calasiao and Brgy. San Vicente in Urdaneta City on April 6, 2020.</t>
  </si>
  <si>
    <t>Healthy food options during the community quarantine</t>
  </si>
  <si>
    <t>Enriched Potting Preparation (EPP) Technology</t>
  </si>
  <si>
    <t>Virgin Coconut Oil: Mabisang panlaban nga ba sa COVID-19?</t>
  </si>
  <si>
    <t>Advisory for all DOST SETUP beneficiaries: Extension of 3 additional (May-July 2020) in the moratorium of refund payment for the beneficiaries of SETUP given the extension of the enhanced community quarantine (ECQ)</t>
  </si>
  <si>
    <t>DOST to install sample collection booths for coronavirus nationwide</t>
  </si>
  <si>
    <t>DOST-1 cooperator, Nutridense Food Manufacturing Corp., supplies nutritious complementary food for families amidst COVID-19</t>
  </si>
  <si>
    <t>Donation of 1,000 pcs facemask and 40 cases of RTD calamansi juice to Pangasinan Provincial Health Office for distribution to frontline workers.</t>
  </si>
  <si>
    <t>DOST conducts nationwide survey of SETUP-assisted MSMEs to develop ECQ-adaptive measures</t>
  </si>
  <si>
    <t>Watch how a researcher from Adamson University fight pollution by treating the point sources through the promotion of natural bacteria growth that hastens decomposition.</t>
  </si>
  <si>
    <t>Tech-Know Tela: Basic Textile Technology Curve Webinar Series</t>
  </si>
  <si>
    <t>Science Blogging in the time of pandemic</t>
  </si>
  <si>
    <t>Webinar Top Talk: How Can Businesses Be More Resilient?</t>
  </si>
  <si>
    <t>COVID-19 and the ASEAN Community: Experiences from Thailand and the Philippines</t>
  </si>
  <si>
    <t>UP and DOST-developed RxBox vital signs monitor for COVID-19 patients now in use at Philippine General Hospital</t>
  </si>
  <si>
    <t>DOST now producing 5,000 face shields daily</t>
  </si>
  <si>
    <t>As a gratitude to our frontline workers, the Department of Science and Technology Regional Office No. 1 (DOST-1), through the Pangasinan Science and Technology Center distributed food packs to health workers at Pangasinan Provincial Hospital, uniformed pe</t>
  </si>
  <si>
    <t>Announcement for the Junior Level Science Scholarship Program</t>
  </si>
  <si>
    <t>COVID-19 Situationer in Pangasinan</t>
  </si>
  <si>
    <t>Filipino architect creates amphibious housing design that can withstand high water levels</t>
  </si>
  <si>
    <t>The Cacao project of Chef Louise Mabulo helped the farmers in Bicol grow disaster-resilient cacao</t>
  </si>
  <si>
    <t>Healthy food options during community quarantine</t>
  </si>
  <si>
    <t>Executive Order No. 0019-2020 An order extending anew the extreme enhanced community quarantine until April 21, 2020</t>
  </si>
  <si>
    <t>COVID-19 Monitoring Report in Pangasinan</t>
  </si>
  <si>
    <t>Upang maiwasang makapasok ang COVID-19 sa bahay, alamin ang tips mula sa inyong Kagawaran ng Kalusugan</t>
  </si>
  <si>
    <t>Philippine Science High School opens QC campus to children's hospital workers, patients</t>
  </si>
  <si>
    <t>We Help As One: Konting tulong para sa inyong napakalaking kontribusyon sa paglaban sa COVID-19</t>
  </si>
  <si>
    <t>PisAYUDA: Siyensiya para sa Bayan' aids frontliners in Ilocos Sur</t>
  </si>
  <si>
    <t>A wave-powered ferry aims to forge a new path for shipping in the Philippines</t>
  </si>
  <si>
    <t>Pangasinan gov't orders mandatory wearing of face mask in public places</t>
  </si>
  <si>
    <t>DOST funds production of AI-enabled thermal scanners</t>
  </si>
  <si>
    <t>DOST Academy Course: Fight COVID-19 First Topic: How to make Liquid Hand Soap</t>
  </si>
  <si>
    <t>Pangasinan records 12 COVID-19 recoveries, 12 others still confirmed</t>
  </si>
  <si>
    <t>Deadline for submission of CRADLE and BIST Proposals</t>
  </si>
  <si>
    <t>DOST-SEI scholars as community volunteers</t>
  </si>
  <si>
    <t>ITDI Livelihood Technologies: Make your own Taho!</t>
  </si>
  <si>
    <t>Benepisyong taglay ng kalabasa</t>
  </si>
  <si>
    <t>Itlog, murang mapagkukunan ng protina</t>
  </si>
  <si>
    <t>Vigormin: Reusable Water Revolution</t>
  </si>
  <si>
    <t>Free Webinar Series: Tech-Know TELA: Basic Textile Technology Course</t>
  </si>
  <si>
    <t>As of April 21, 2020 (9AM) COVID-19 Monitoring Report in Pangasinan</t>
  </si>
  <si>
    <t>As of April 28, 2020 (9AM) COVID-19 Monitoring Report in Pangasinan</t>
  </si>
  <si>
    <t>Thinking of starting a small business ngayong ECQ? Mainspire sa kwentong mula sa Egg Capital of the Philippines, San Jose, Batangas!</t>
  </si>
  <si>
    <t>Philippine Science High School -Ilocos Region Campus is in need of Special Science Teachers</t>
  </si>
  <si>
    <t>RJ Karr Auto Service Center</t>
  </si>
  <si>
    <t>Mmher's Furniture Shop</t>
  </si>
  <si>
    <t>Distribution of 120 boxes calamansi juice, 500 pcs. Face masks and 400 pcs. Face shields to frontliners</t>
  </si>
  <si>
    <t>PDRRMO Ilocos Sur</t>
  </si>
  <si>
    <t>Distribution of food packs/ April 6, 2020</t>
  </si>
  <si>
    <t>Pangasinan PHO</t>
  </si>
  <si>
    <t>Donation of facemask and RTD calamansi juice/ April 22, 2020</t>
  </si>
  <si>
    <t>PNP Lingayen</t>
  </si>
  <si>
    <t>PNP Dagupan</t>
  </si>
  <si>
    <t>PNP Urdaneta</t>
  </si>
  <si>
    <t>Brgy. Libsong West, Lingayen</t>
  </si>
  <si>
    <t>Brgy. Caloocan Norte, Binmaley</t>
  </si>
  <si>
    <t>Brgy. Gabon, Calasiao</t>
  </si>
  <si>
    <t>Brgy. San Vicente, Urdaneta City</t>
  </si>
  <si>
    <t>Provided food packs to frontliners</t>
  </si>
  <si>
    <t>PNP Dagupan City</t>
  </si>
  <si>
    <t>PNP Urdaneta City</t>
  </si>
  <si>
    <t>FOR THE MONTH OF MAY</t>
  </si>
  <si>
    <t>Meeting with Mayor Quilala/ LGU Currimao</t>
  </si>
  <si>
    <t>Meeting with the City Agriculturist/ City of Laoag</t>
  </si>
  <si>
    <t>Meeting with MAO/ LGU Dingras</t>
  </si>
  <si>
    <t>Specimen Collection Booth</t>
  </si>
  <si>
    <t>Posting at PSTC-LU FB page on May 1 with 3 engagements and 139 people reached</t>
  </si>
  <si>
    <t>General Public/Worldwide</t>
  </si>
  <si>
    <t>https://www.facebook.com/DOSTLaUnion/</t>
  </si>
  <si>
    <t>Posting at PSTC-LU FB page on May 4 with 4 engagements and 108 people reached (regional awarding)</t>
  </si>
  <si>
    <t>Calamansi Processing (Webinar by ITDI)</t>
  </si>
  <si>
    <t>Shared via Official Facebook Page (114 people reached, 13 engagements)/ May 12, 2020/ Lingayen, Pangasinan</t>
  </si>
  <si>
    <t>Iodine-Rich Drinking Water (FNRI-DOST)</t>
  </si>
  <si>
    <t>Shared via Official Facebook Page (101 people reached, 4 engagements)/ May 11, 2020/ Lingayen, Pangasinan</t>
  </si>
  <si>
    <t>Iron Fortified Rice (FNRI-DOST)</t>
  </si>
  <si>
    <t>Shared via Official Facebook Page (99 people reached, 3 engagements)/ May 11, 2020/ Lingayen, Pangasinan</t>
  </si>
  <si>
    <t>Kalabasa Recipes (FNRI-DOST)</t>
  </si>
  <si>
    <t>Shared via Official Facebook Page (208 people reached, 9 engagements)/ May 5, 2020/ Lingayen, Pangasinan</t>
  </si>
  <si>
    <t>Pack of Hope Relief Foods (ITDI-DOST)</t>
  </si>
  <si>
    <t>Shared via Official Facebook Page (224 people reached, 5 engagements)/ May 4, 2020/ Lingayen, Pangasinan</t>
  </si>
  <si>
    <t>“The Philippines Recommends for Meat Processing” from the eLibrary of DOST PCAARD</t>
  </si>
  <si>
    <t>Promoted through Facebook/ May 6, 2020/ Urdaneta City, Pangasinan</t>
  </si>
  <si>
    <t>DOST-PSTC Urdaneta Facebook page</t>
  </si>
  <si>
    <t>“IB: Pond Construction and Maintenance for Tilapia Breeding and Growout” from the PCAARRD eLibrary</t>
  </si>
  <si>
    <t>Promoted through Facebook/ May 9, 2020/ Urdaneta City, Pangasinan</t>
  </si>
  <si>
    <t>“Crops and Technologies Recommendations for La Niña and the Rainy Season” at "Organic Agriculture in the Philippines: A Training Manual" from the PCAARRD eLibrary</t>
  </si>
  <si>
    <t>Promoted through Facebook/ May 7, 2020/ Urdaneta City, Pangasinan</t>
  </si>
  <si>
    <t>Series of Food Safety Course by DOST- NCR</t>
  </si>
  <si>
    <t>Promoted through Facebook/ May 11, 2020/ Urdaneta City, Pangasinan</t>
  </si>
  <si>
    <t>“Tilapia Farming for Tilanggit Production” from the PCAARRD eLibrary</t>
  </si>
  <si>
    <t>Promoted through Facebook/ May 12, 2020/ Urdaneta City, Pangasinan</t>
  </si>
  <si>
    <t>ITDI Taho Processing</t>
  </si>
  <si>
    <t>ATI@HOME: Live Seminar on Homegrown Mushroom entitled "Kumikitang KABUTE-han sa Tahanan"</t>
  </si>
  <si>
    <t>"Tanod Covid", one of the features of the Feasibility Analysis of Syndromic Surveillance using Spatio-Temporal Epidemiological Modeler (FASSSTER) app</t>
  </si>
  <si>
    <t>Ginhawa ventilator</t>
  </si>
  <si>
    <t>DOST - PTRI's Face Mask Tech Pack</t>
  </si>
  <si>
    <t>Promoted through Facebook/ May 13, 2020/ Urdaneta City, Pangasinan</t>
  </si>
  <si>
    <t>Rice mongo curls and crunchies</t>
  </si>
  <si>
    <t>The new normal for HERDIN Plus (Health Research and Development Information Network) system</t>
  </si>
  <si>
    <t>FertiGroe® nanofertilizers</t>
  </si>
  <si>
    <t>Promoted through Facebook/ May 14, 2020/ Urdaneta City, Pangasinan</t>
  </si>
  <si>
    <t>Bamboo-based antimicrobial soaps and hand mists</t>
  </si>
  <si>
    <t>Promoted through Facebook/ May 17, 2020/ Urdaneta City, Pangasinan</t>
  </si>
  <si>
    <t>Portasol Solar Dryer</t>
  </si>
  <si>
    <t>Promoted through Facebook/ May 18, 2020/ Urdaneta City, Pangasinan</t>
  </si>
  <si>
    <t>“PCAARRD Farm Primer: Innovations on Chevon Recipes and Canning Procedures” from the PCAARRD eLibrary</t>
  </si>
  <si>
    <t>Promoted through Facebook/ May 19, 2020/ Urdaneta City, Pangasinan</t>
  </si>
  <si>
    <t>Project RAMDAM (Relief Allocation Management, Distribution, and Monitoring)</t>
  </si>
  <si>
    <t>Promoted through Facebook/ May 20, 2020/ Urdaneta City, Pangasinan</t>
  </si>
  <si>
    <t>“Mango Production and Processing Technologies” from PCAARRD eLibrary</t>
  </si>
  <si>
    <t>Promoted through Facebook/ May 21, 2020/ Urdaneta City, Pangasinan</t>
  </si>
  <si>
    <t>Carrageenan Plant-Growth Promoter</t>
  </si>
  <si>
    <t>ITDI Livelihood: Banana Pastillas</t>
  </si>
  <si>
    <t>Seed Production of Tomato by DOST PCAARRD</t>
  </si>
  <si>
    <t>Promoted through Facebook/ May 24, 2020/ Urdaneta City, Pangasinan</t>
  </si>
  <si>
    <t>VCO Lotion and Cream against COVID-19 by ITDI</t>
  </si>
  <si>
    <t>Promoted through Facebook/ May 28, 2020/ Urdaneta City, Pangasinan</t>
  </si>
  <si>
    <t>Rapid Earthquake Damage Assessment System (REDAS) of PHIVOLCS</t>
  </si>
  <si>
    <t>Complementary Food Packs</t>
  </si>
  <si>
    <t>Batac City, Ilocos Norte</t>
  </si>
  <si>
    <t>Paoay, Ilocos Norte</t>
  </si>
  <si>
    <t>Sta. Maria, Vintar, Ilocos Norte</t>
  </si>
  <si>
    <t>Laoag City, Ilocos Norte</t>
  </si>
  <si>
    <t>LGU Currimao, Ilocos Norte</t>
  </si>
  <si>
    <t>LGU Dingras, Ilocos Norte</t>
  </si>
  <si>
    <t>City of Laoag, Ilocos Norte</t>
  </si>
  <si>
    <t>LGU Pagudpud, Ilocos Norte</t>
  </si>
  <si>
    <t>Modulhaus Inc./ Agoo, La Union</t>
  </si>
  <si>
    <t>photos, press release</t>
  </si>
  <si>
    <t>Anthony Ortiz/ Mangaldan, Pangasinan</t>
  </si>
  <si>
    <t>SS Table</t>
  </si>
  <si>
    <t>Golda's Noodles Manufacturing</t>
  </si>
  <si>
    <t>SS Table (2 layers)</t>
  </si>
  <si>
    <t>Caunayan MPCI (2019)</t>
  </si>
  <si>
    <t>Technology Needs Assessment (TNA)</t>
  </si>
  <si>
    <t>Carl Louie Vigan Longganisa &amp; Bagnet Processing</t>
  </si>
  <si>
    <t>Acquisition of production equipment (1 unit multi-purpose shredder)</t>
  </si>
  <si>
    <t>Cabarsican CSF RIC (2020)</t>
  </si>
  <si>
    <t>Product Improvement</t>
  </si>
  <si>
    <t>Heat Penetration Test of Bottled Bangus</t>
  </si>
  <si>
    <t>Heat Dissipation Test of Bottled Bangus</t>
  </si>
  <si>
    <t>1 unit Metal Sheet Bending Machine (8 ft.)</t>
  </si>
  <si>
    <t>R.J. Body Build &amp; Welding Shop</t>
  </si>
  <si>
    <t>1 unit Metal Sheet Bending Machine (4 ft.)</t>
  </si>
  <si>
    <t>1 unit Manual Pipe Bender</t>
  </si>
  <si>
    <t>Online Seminar: BANGON: Bayanihan Tungo sa Pagbangon - A Free Online Seminar for DOST- assisted MSMEs</t>
  </si>
  <si>
    <t>LFB Morales Meat Products/ Poblacion, Sta. Catalina, Ilocos Sur</t>
  </si>
  <si>
    <t>Three's Longanisa &amp; Bagnet/ #1 Encarnacion St., Brgy. V, Vigan City, Ilocos Sur</t>
  </si>
  <si>
    <t>Choylin Fried Station/ Paratong, Santa Catalina, Ilocos Sur</t>
  </si>
  <si>
    <t>Melody's Food Products/ Bantaoy, San Vicente, Ilocos Sur</t>
  </si>
  <si>
    <t>Jayvic Medalion/ Lovina Farms/ Banaoang, Bantay, Ilocos Sur</t>
  </si>
  <si>
    <t>Inquiry on DOST programs and projects</t>
  </si>
  <si>
    <t>Laoag Graphics Engineering Designs</t>
  </si>
  <si>
    <t>Brgy. 10 P. Gomez St. corner McKinley, Laoag City, Ilocos Norte</t>
  </si>
  <si>
    <t>TNA Validation</t>
  </si>
  <si>
    <t>Fab Printline</t>
  </si>
  <si>
    <t>#2 Ablan, Batac City, Ilocos Norte</t>
  </si>
  <si>
    <t xml:space="preserve">Inquiry on DOST programs and projects </t>
  </si>
  <si>
    <t>Manang Claring Meat Shop</t>
  </si>
  <si>
    <t>Brgy. 2 Ablan, City of Batac, Ilocos Norte</t>
  </si>
  <si>
    <t>Camanga MPCI</t>
  </si>
  <si>
    <t>Brgy. Camanga, Badoc, Ilocos Norte</t>
  </si>
  <si>
    <t>Inquiry re: IPO</t>
  </si>
  <si>
    <t>Alejandro C. Dominga, Jr.</t>
  </si>
  <si>
    <t>Batac City</t>
  </si>
  <si>
    <t>Logbook</t>
  </si>
  <si>
    <t>Inquiry re: Packaging and Labelling</t>
  </si>
  <si>
    <t>Evelyn O. Gonzales</t>
  </si>
  <si>
    <t>Banna, Ilocos Norte</t>
  </si>
  <si>
    <t>AJ Brandan P. Dumlao</t>
  </si>
  <si>
    <t>SETUP Projects and Program</t>
  </si>
  <si>
    <t>Sherly Mae Pinong</t>
  </si>
  <si>
    <t>Badoc, Ilocos Norte</t>
  </si>
  <si>
    <t>JLSS/Undergraduate Scholarship</t>
  </si>
  <si>
    <t>Veronica T. Pamerol</t>
  </si>
  <si>
    <t>Arnulfo Menor</t>
  </si>
  <si>
    <t>Calibration Services</t>
  </si>
  <si>
    <t>Gledco</t>
  </si>
  <si>
    <t>Inquiry on RSTL services (potability of water/ alcohol purity)</t>
  </si>
  <si>
    <t>Romel Robilalin</t>
  </si>
  <si>
    <t>Candon City, Ilocos Sur</t>
  </si>
  <si>
    <t>Inquiry on DOST programs &amp; projects particularly on malunggay powder</t>
  </si>
  <si>
    <t>Henzon Estrada</t>
  </si>
  <si>
    <t>Bantay, Ilocos Sur</t>
  </si>
  <si>
    <t>Inquiry on RSTL services</t>
  </si>
  <si>
    <t>Mariz Adviento</t>
  </si>
  <si>
    <t xml:space="preserve">Inquiry on DOST programs &amp; projects </t>
  </si>
  <si>
    <t>Tinaan Farmers Association</t>
  </si>
  <si>
    <t>Galeta Furniture</t>
  </si>
  <si>
    <t>Baluerte Farmers Association</t>
  </si>
  <si>
    <t>Water Analysis</t>
  </si>
  <si>
    <t>Nathan Olarte Balanga</t>
  </si>
  <si>
    <t>Aringay, La Union</t>
  </si>
  <si>
    <t>Bryan Dauz Lazaga</t>
  </si>
  <si>
    <t>BaCT</t>
  </si>
  <si>
    <t>PhysioChem</t>
  </si>
  <si>
    <t>Organic Agriculture in the Philippines</t>
  </si>
  <si>
    <t>Abe Paran</t>
  </si>
  <si>
    <t>Undergraduate qualifier</t>
  </si>
  <si>
    <t>Heinz Herald Fontanilla</t>
  </si>
  <si>
    <t>Poblacion East, Asingan, Pangasinan</t>
  </si>
  <si>
    <t>Project proposal for PCIEERD</t>
  </si>
  <si>
    <t>Dr. Frederick Patacsil/ PSU Urdaneta</t>
  </si>
  <si>
    <t>JLSS Online Application</t>
  </si>
  <si>
    <t>Mansour Aguas</t>
  </si>
  <si>
    <t>Sta. Barbara, Pangasinan</t>
  </si>
  <si>
    <t>Joey Saliling/ Male</t>
  </si>
  <si>
    <t>Jowei As-ason/ Male</t>
  </si>
  <si>
    <t>Joseph B./ Male</t>
  </si>
  <si>
    <t>June Dulatre/ Male</t>
  </si>
  <si>
    <t>Justine Poa/ Male</t>
  </si>
  <si>
    <t>Julius Caldito/ Male</t>
  </si>
  <si>
    <t>Leo Dana/ Male</t>
  </si>
  <si>
    <t>Malic Saliling/ Male</t>
  </si>
  <si>
    <t>Pepito Anlangcom/ Male</t>
  </si>
  <si>
    <t>Rommel Sandag/ Male</t>
  </si>
  <si>
    <t>Richard Abaya/ Male</t>
  </si>
  <si>
    <t>Ryan Flores/ Flores</t>
  </si>
  <si>
    <t>Rene Aquino/Male</t>
  </si>
  <si>
    <t>Welmar Flores/ Male</t>
  </si>
  <si>
    <t>Josie Bumatay/ Female</t>
  </si>
  <si>
    <t>Karen Meneses/ Female</t>
  </si>
  <si>
    <t>Leonida Saculles/ Female</t>
  </si>
  <si>
    <t>Marianne De Chavez/ Female</t>
  </si>
  <si>
    <t>Maria Mancenido/ Female</t>
  </si>
  <si>
    <t>Mirasol Suaner/ Female</t>
  </si>
  <si>
    <t>SETUP (MOA) - 3 Firms in Ilocos Norte</t>
  </si>
  <si>
    <t> May 10, 2020</t>
  </si>
  <si>
    <t>Radio- RPN</t>
  </si>
  <si>
    <t>Deferment of SETUP Cooperators</t>
  </si>
  <si>
    <t> May  10, 2020</t>
  </si>
  <si>
    <t>Community-based programs and projects</t>
  </si>
  <si>
    <t> May 17, 2020</t>
  </si>
  <si>
    <t>Radio- DZJC</t>
  </si>
  <si>
    <t>Deadline of Submission - Scholarship program</t>
  </si>
  <si>
    <t> May 17, 2010</t>
  </si>
  <si>
    <t>DOST Secretary De la Peña visits SETUP beneficiaries in Ilocos Norte</t>
  </si>
  <si>
    <t>Print/Press Release</t>
  </si>
  <si>
    <t> March 13, 2020</t>
  </si>
  <si>
    <t>DOST WEBSITE</t>
  </si>
  <si>
    <t>Protective gears, food packs donated to frontliners in Ilocos Norte</t>
  </si>
  <si>
    <t> May 13, 2020</t>
  </si>
  <si>
    <t>Assisted local food handlers and MSMEs undergo training on Food Safety in Ilocos Norte</t>
  </si>
  <si>
    <t> March 9, 2020</t>
  </si>
  <si>
    <t>Survival Gaeden of PSTC-IN</t>
  </si>
  <si>
    <t> May 19, 2020</t>
  </si>
  <si>
    <t>PSTC IN FB PAGE</t>
  </si>
  <si>
    <t>Distribution of Aerosol Box</t>
  </si>
  <si>
    <t> May 4, 2020</t>
  </si>
  <si>
    <t>Donation of 500 pcs. Facemask and 480 pcs. Bottles of RTD Calamansi Juice</t>
  </si>
  <si>
    <t>JLSS Scholarship Application</t>
  </si>
  <si>
    <t>PDRRM Ilocos Sur Receives Medical and Food Donations from DOST</t>
  </si>
  <si>
    <t>March-May 2020</t>
  </si>
  <si>
    <t>Ilocos Sur S&amp;T Trends</t>
  </si>
  <si>
    <t>Blog</t>
  </si>
  <si>
    <t>ISSUU.com</t>
  </si>
  <si>
    <t>DOST-Ilocos Sur Facebook page</t>
  </si>
  <si>
    <t>DWRS-Commando Radio interviewed Arthur Aubrey Alviar re: JLSS Scholarship Application</t>
  </si>
  <si>
    <t>Press Conference/Interviews</t>
  </si>
  <si>
    <t>Appreciation video for DOST frontliners who have been working tirelessly to provide technologies, services, donations to help the country beat COVID 19</t>
  </si>
  <si>
    <t>Shared Video</t>
  </si>
  <si>
    <t>DOST Pangasinsan Science &amp; Technology Center</t>
  </si>
  <si>
    <t xml:space="preserve">PSU DOST-1 Food Innovation Center </t>
  </si>
  <si>
    <t>Green tide blooms in the Philippines: The Implication to the coastal ecosystem and insights to research opportunities</t>
  </si>
  <si>
    <t>COVID-19 Special: Kapihan sa Ilocos</t>
  </si>
  <si>
    <t>HANDA Pilipinas: Pack of Hope Relief Foods</t>
  </si>
  <si>
    <t>DOST-1 SETUP cooperator contribute in Initiatives for COVID-19 Frontliners</t>
  </si>
  <si>
    <t>DOST-FPRDI products while on ECQ</t>
  </si>
  <si>
    <t xml:space="preserve">DOST-PCHRD Virtual Presser </t>
  </si>
  <si>
    <t>Deadline for filing of application for local graduate scholarships</t>
  </si>
  <si>
    <t>Announcement for the Junior Level Science Scholarship</t>
  </si>
  <si>
    <t>Ang Benepisyong Taglay ng Kalabasa</t>
  </si>
  <si>
    <t>Calling all the participants of the 1st Facebook Live e-Learning Session titled, "Science Blogging in the Time of Pandemic"</t>
  </si>
  <si>
    <t xml:space="preserve">Shared Post </t>
  </si>
  <si>
    <t xml:space="preserve">Four MSMEs in Pangasinan received SETUP funds
</t>
  </si>
  <si>
    <t>Facebook Post/Press Release</t>
  </si>
  <si>
    <t>Nex on DOST Report: Ano nga ba ang nagagawa ng Siyensiya at Teknolohiya sa pakikipaglaban kontra COVID-19?</t>
  </si>
  <si>
    <t>ITDI Livelihood Webinar Series: Calamansi Processing</t>
  </si>
  <si>
    <t>Tips on pond breeding of tilapia</t>
  </si>
  <si>
    <t>DOST-made soaps can be shared to possible adoptors</t>
  </si>
  <si>
    <t>HANDA Pilipinas: Iron-Fortified Rice</t>
  </si>
  <si>
    <t>The Regional Inter-Agency task Force-1 and Regional Task Force-1 adopts the FASSSTER and TanodCovid as a tool for decision making and contact tracing</t>
  </si>
  <si>
    <t>HANDA Pilipinas: Iodine-Rich Drinking Water</t>
  </si>
  <si>
    <t>DOST-1 Helps Fight COVID-19 in Pangasinan</t>
  </si>
  <si>
    <t>DOST unveils 15 useful apps in managing COVID-19</t>
  </si>
  <si>
    <t>DOST's SETUP Stories: Small Act, Big Impact</t>
  </si>
  <si>
    <t>DOST grants P4.7M for sanitation cubicle fabrication</t>
  </si>
  <si>
    <t>DOST asks more Pinoys to join 10,700 data science scholars</t>
  </si>
  <si>
    <t>DOST lauds scholar for extending support to communities amid quarantine</t>
  </si>
  <si>
    <t>How to preserve meat (DOST-PCAARRD)</t>
  </si>
  <si>
    <t>Exit Report Presentation: Nuclear Medicine</t>
  </si>
  <si>
    <t>6th National Research Conference in Science and Mathematics Education</t>
  </si>
  <si>
    <t>Mga Gabay Para Mapanatiling Ligtas ang Pagkain</t>
  </si>
  <si>
    <t>As of May 6, 2020 COVID-19 Monitoring Report in Pangasinan</t>
  </si>
  <si>
    <t>As of May 7, 2020 COVID-19 Monitoring Report in Pangasinan</t>
  </si>
  <si>
    <t>DOST Report #itanongkaysecboy</t>
  </si>
  <si>
    <t>As of May 8, 2020 COVID-19 Monitoring Report in Pangasinan</t>
  </si>
  <si>
    <t>Announcement to all the 2020 S&amp;T Undergraduate Scholarship Qualifiers in Region 1</t>
  </si>
  <si>
    <t>ANNOUNCEMENT FOR THE 2020 JUNIOR LEVEL SCIENCE SCHOLARSHIP (JLSS) APPLICATION: Deadline of Online Registration, Deadline for completion of requirements for successful online registrants</t>
  </si>
  <si>
    <t>ANNOUNCEMENT FOR THE 2020 JUNIOR LEVEL SCIENCE SCHOLARSHIP (JLSS) APPLICATION</t>
  </si>
  <si>
    <t>Live: DOST Secretary Fortunato de la Peña and PCHRD Executive Director Jaime Montoya gives updates on DOST-funded projects against COVID-19</t>
  </si>
  <si>
    <t>DOST Report: PCHRD</t>
  </si>
  <si>
    <t>Call for Proposals: Virtual Reality/Augmented Reality for aerospace, tourism, and human security</t>
  </si>
  <si>
    <t>5 Organic Plant Supplements at paano gumawa nito</t>
  </si>
  <si>
    <t>Safe Food: e-Series of Food Safety Course</t>
  </si>
  <si>
    <t>As of May 11, 2020 COVID-19 Monitoring Report in Pangasinan</t>
  </si>
  <si>
    <t>Globe partners with DOST to improve COVID-19 Reporting and Tracing via TanodCOVID</t>
  </si>
  <si>
    <t>Proseso ng Paggawa ng Tilanggit</t>
  </si>
  <si>
    <t>ITDI Webinar Registration: Taho Processing</t>
  </si>
  <si>
    <t>ATI @ HOME: Live Seminar on Homegrown Mushroom Kumikitang Kabute-han sa Tahanan</t>
  </si>
  <si>
    <t>Call for Proposals: Smart Approach for the Construction Industry</t>
  </si>
  <si>
    <t>DOST chief expects increase in LGUs registering in 'TanodCOVID'</t>
  </si>
  <si>
    <t xml:space="preserve"> List of provinces and cities in Luzon that shall NO LONGER BE UNDER COMMUNITY QUARANTINE by May 16, 2020 based on IATF Resolution No. 35 as announced by Presidential Spokesperson Harry Roque, Jr. in a press briefing held in Malacañang on May 12, 2020</t>
  </si>
  <si>
    <t>COVID-19 and the ASEAN Community: Experiences from Indonesia &amp; Malaysia</t>
  </si>
  <si>
    <t>TechSpotlight: Ginhawa ventilator o Reliefvent</t>
  </si>
  <si>
    <t xml:space="preserve">Face Mask Resource Kit Tech Pack
</t>
  </si>
  <si>
    <t>Vigormin Home Septic Tank Wastewater Cleaner</t>
  </si>
  <si>
    <t>Tips Para sa Iyong Mental Health</t>
  </si>
  <si>
    <t>HANDA PILIPINAS: Rice Mongo Curls &amp; Crunchies</t>
  </si>
  <si>
    <t>Quarantine Classifications</t>
  </si>
  <si>
    <t>Frequently Asked Questions on FASSSTER</t>
  </si>
  <si>
    <t>DOST nagsimula na sa clinical trial ng VCO sa COVID-19 patients</t>
  </si>
  <si>
    <t>The new normal for HERDIN Plus</t>
  </si>
  <si>
    <t>Two-Part Webinar Series on COVID-19 from a Complex Systems Perspective</t>
  </si>
  <si>
    <t>2020 S&amp;T Undergraduate Scholarship Qualifiers in Region 1</t>
  </si>
  <si>
    <t xml:space="preserve">Pangasinan placed under modified GCQ </t>
  </si>
  <si>
    <t>OneLab Public Advisory</t>
  </si>
  <si>
    <t>Acts of Magis: "The Novel Coronavirus, Handwashing and Coconut Oil"</t>
  </si>
  <si>
    <t>As of May 14, 2020 COVID-19 Monitoring Report in Pangasinan</t>
  </si>
  <si>
    <t xml:space="preserve">FertiGroe nanofertilizers </t>
  </si>
  <si>
    <t>Severe Weather Bulletin #20</t>
  </si>
  <si>
    <t>Rainfall Advisory No.6 #NL_PRSD Benguet Radar Station Weather System: TY AMBO</t>
  </si>
  <si>
    <t>Press Briefing: Typhoon #AmboPH</t>
  </si>
  <si>
    <t>Severe Weather Bulletin #21</t>
  </si>
  <si>
    <t>Severe Weather Bulletin #22</t>
  </si>
  <si>
    <t>11 Empowering female scientist who paved the way for Filipino women in Science</t>
  </si>
  <si>
    <t>The DOST Courseware</t>
  </si>
  <si>
    <t>DOST releases update on WHO Solidarity Trials</t>
  </si>
  <si>
    <t>Call for Proposals: Food Innovation</t>
  </si>
  <si>
    <t>Bamboo-based antimicrobial soaps, hand mists developed by Filipino scientists to fight coronavirus</t>
  </si>
  <si>
    <t>Executive Course on Remote Teaching and Remote Learning</t>
  </si>
  <si>
    <t>Basics of Videography</t>
  </si>
  <si>
    <t>Call for Proposals: Creative Industry Sector</t>
  </si>
  <si>
    <t>Call for Proposals: Halal S&amp;T Program</t>
  </si>
  <si>
    <t>Filipino designs for face masks released for public use during quarantine</t>
  </si>
  <si>
    <t>JLSS Scholars Benefits</t>
  </si>
  <si>
    <t>"Portasol Solar Dryer" para sa pagpapatuyo ng mga produkto gaya ng sili, chips, noodles at iba pa.</t>
  </si>
  <si>
    <t>Webinar on Training of MSMEs: Digital Marketing Platforms for Online Marketplace</t>
  </si>
  <si>
    <t>DOST-1 Hotline Numbers</t>
  </si>
  <si>
    <t>CRADLE Challenge 2020: Equipping Industries for the New Normal</t>
  </si>
  <si>
    <t>Chevon Recipes</t>
  </si>
  <si>
    <t>DOST-ITDI now working at increasing use of protein concentrates from plants, vegetables</t>
  </si>
  <si>
    <t>World Metrology Day</t>
  </si>
  <si>
    <t>Get rid of toxic baggage with Chinese cabbage</t>
  </si>
  <si>
    <t>Project RAMDAM App</t>
  </si>
  <si>
    <t>Call for Proposals: Medium, Small, and  Micro Enterprises (MSMEs) Cost-Competitive Low Carbon Systems</t>
  </si>
  <si>
    <t>DOST-RSTL Acceptance of Samples</t>
  </si>
  <si>
    <t>Call for Fabricators</t>
  </si>
  <si>
    <t xml:space="preserve">PCHRD Research Grant Services </t>
  </si>
  <si>
    <t>Nuclear S&amp;T in our everyday lives</t>
  </si>
  <si>
    <t xml:space="preserve">How to make burong mangga </t>
  </si>
  <si>
    <t>Carrageenan Plant Growth Promoter</t>
  </si>
  <si>
    <t>Banana Pastillas</t>
  </si>
  <si>
    <t>Seed Production of tomatoes</t>
  </si>
  <si>
    <t>Filipino Science Hub: Atomic Theory</t>
  </si>
  <si>
    <t>NORTHERN LUZON LOCAL WEATHER FORECAST</t>
  </si>
  <si>
    <t>As of May 24, 2020 COVID-19 Monitoring Report in Pangasinan</t>
  </si>
  <si>
    <t>R&amp;D in the time of COVID-19 and Beyond</t>
  </si>
  <si>
    <t>Deadline of online registration for the 2020 JUNIOR LEVEL SCIENCE SCHOLARSHIP</t>
  </si>
  <si>
    <t>Mindanao' trademark abaca paper is now a face mask</t>
  </si>
  <si>
    <t>Free Online Training for Teachers</t>
  </si>
  <si>
    <t>New Normal, New Lifestyle: Proper Nutrition during COVID-19 Pandemic</t>
  </si>
  <si>
    <t>Ilocos S&amp;T Trends COVID-19 Special Issue</t>
  </si>
  <si>
    <t>DOST-PAGASA Weather Update</t>
  </si>
  <si>
    <t>DOST test virgin coconut oil as potential COVID-19 cure</t>
  </si>
  <si>
    <t>Nakikiisa ang DOST sa sambayanan sa pagsugpo ng COVID-19 gamit ang agham, teknolohiya at inobasyon</t>
  </si>
  <si>
    <t xml:space="preserve">MOISTURIZE YOUR SKIN AGAINST COVID-19 WITH VCO LOTION AND CREAM
</t>
  </si>
  <si>
    <t>DOST chief: 'PH dapat nang maghanda sa posibilidad ng future pandemics'</t>
  </si>
  <si>
    <t>HANDA Pilipinas: Rapid Earthquake Damage Assessment System (REDAS)</t>
  </si>
  <si>
    <t>Congratulations on your promotion, Engr. Arnold Santos. We wish you all the best in your new position. Also to our new ARD for Technical Operations, Ms, Racquel Marquez-Espiritu, you both deserve the promotion for all the dedication and hard work.</t>
  </si>
  <si>
    <t>Vegetable Planting Calendar</t>
  </si>
  <si>
    <t>The ICM technologies being tested are the combination of healthy seedling technology, modified release strategy of biological control agents (BCAs), and site-specific nutrient management.</t>
  </si>
  <si>
    <t>Free virtual FNRI Seminar Series</t>
  </si>
  <si>
    <t>ANNOUNCEMENT: The Department of Science and Technology wishes to inform the public of the change in management of the Provincial S&amp;T Centers in Pangasinan and La Union effective June 1, 2020.</t>
  </si>
  <si>
    <t>2020 Junior Level Science Scholarships</t>
  </si>
  <si>
    <t>PHIVOLCS-DOST Earthquake Information No.1</t>
  </si>
  <si>
    <t>For questions and inquiries, you may reach the Department of Science and Technology Region 1 through the following numbers.</t>
  </si>
  <si>
    <t>Calibration/ 69 samples</t>
  </si>
  <si>
    <t>Calibration/ 39 samples</t>
  </si>
  <si>
    <t>SETUP MOA</t>
  </si>
  <si>
    <t>Magno Kabutehan Farm House</t>
  </si>
  <si>
    <t>Planas Bakeshop</t>
  </si>
  <si>
    <t>Comm-Based GIA MOA</t>
  </si>
  <si>
    <t>Gais-Guipe Farmers Association</t>
  </si>
  <si>
    <t>FOR THE MONTH OF JUNE</t>
  </si>
  <si>
    <t>Meeting with Mayor Benemerito/ LGU Pagudpud</t>
  </si>
  <si>
    <t>LGU Pagudpud/ Pagudpud, Ilocos Norte</t>
  </si>
  <si>
    <t>FNRI Complementary Foods (Go &amp; Grow Micronutrient Mix, Rimo Instant Blend, Rimo Instant Blend Dry Cereal, and Rimo Curls</t>
  </si>
  <si>
    <t>Distribution of FNRI Complementary Foods/ June 3, 2020/ Candon City, Ilocos Sur</t>
  </si>
  <si>
    <t>LGU Candon City/ Candon City, Ilocos Sur</t>
  </si>
  <si>
    <t>Acknowledgement receipt of LGU Candon for 100 packs, photos</t>
  </si>
  <si>
    <t>Provided orientation on the application methods and advantages of CPGP in rice production/ May 21, 2020/ Bacnotan, La Union (not included in May report)</t>
  </si>
  <si>
    <t>Bussaoit SWISA, Inc./Bacnotan, La Union</t>
  </si>
  <si>
    <t>Provided orientation on the application methods and advantages of Vigormin in wastewater management/ June 16, 2020/ Mayor's Office, Municipal Hall, San Gabriel, La Union</t>
  </si>
  <si>
    <t>LGU San Gabriel/ San Gabriel, La Union</t>
  </si>
  <si>
    <t>Taho Processing (Webinar by ITDI)</t>
  </si>
  <si>
    <t>Shared via Official Facebook Page (359 people reached, 17 engagements)/ June 1, 2020/ Lingayen, Pangasinan</t>
  </si>
  <si>
    <t>Ethnobotanical Dewormer (OneExpert-DOST)</t>
  </si>
  <si>
    <t>Shared via Official Facebook Page (191 people reached, 2 engagements)/ June 4, 2020/ Lingayen, Pangasinan</t>
  </si>
  <si>
    <t>Abaca Hybrid Yields Quality Fiber (FPRDI-DOST)</t>
  </si>
  <si>
    <t>Shared via Official Facebook Page (187 people reached, 3 engagements)/ June 8, 2020/ Lingayen, Pangasinan</t>
  </si>
  <si>
    <t>Hybrid Electric Train (MIRDC-DOST)</t>
  </si>
  <si>
    <t>Shared via Official Facebook Page (186 people reached, 2 engagements)/ June 8, 2020/ Lingayen, Pangasinan</t>
  </si>
  <si>
    <t>Coco Patch (TAPI-DOST)</t>
  </si>
  <si>
    <t>Shared via Official Facebook Page (207 people reached, 6 engagements)/ June 9, 2020/ Lingayen, Pangasinan</t>
  </si>
  <si>
    <t>Learning English Application for Pinoys (LEAP) (PCIEERD-DOST)</t>
  </si>
  <si>
    <t>Shared via Official Facebook Page (275 people reached, 16 engagements)/ June 15, 2020/ Lingayen, Pangasinan</t>
  </si>
  <si>
    <t>Bamboo-Activated Carbon (FPRDI-DOST)</t>
  </si>
  <si>
    <t>Shared via Official Facebook Page (357 people reached, 23 engagements)/ June 15, 2020/ Lingayen, Pangasinan</t>
  </si>
  <si>
    <t>Universal Structural Health Evaluation and Recording (USHER)</t>
  </si>
  <si>
    <t>Shared via Official Facebook Page (138 people reached, 2 engagements)/ June 16, 2020/ Lingayen, Pangasinan</t>
  </si>
  <si>
    <t>Antimicrobial soaps, hand mists (FPRDI-DOST)</t>
  </si>
  <si>
    <t>Shared via Official Facebook Page (355 people reached, 13 engagements)/ June 16, 2020/ Lingayen, Pangasinan</t>
  </si>
  <si>
    <t>LPG-fired Spray Dryer (MIRDC-DOST)</t>
  </si>
  <si>
    <t>Shared via Official Facebook Page (207 people reached, 8 engagements)/ June 17, 2020/ Lingayen, Pangasinan</t>
  </si>
  <si>
    <t>Progressio (PCIEERD-DOST)</t>
  </si>
  <si>
    <t>Shared via Official Facebook Page (251 people reached, 5 engagements)/ June 17, 2020/ Lingayen, Pangasinan</t>
  </si>
  <si>
    <t>VISSER (PCIEERD-DOST)</t>
  </si>
  <si>
    <t>Shared via Official Facebook Page (217 people reached, 10 engagements)/ June 18, 2020/ Lingayen, Pangasinan</t>
  </si>
  <si>
    <t>Do-It-Yourself (DIY) Bamboo Shelter (FPRDI-DOST)</t>
  </si>
  <si>
    <t>Shared via Official Facebook Page (223 people reached, 8 engagements)/ June 19, 2020/ Lingayen, Pangasinan</t>
  </si>
  <si>
    <t>Innovative and Functional Bamboo Products (FPRDI-DOST)</t>
  </si>
  <si>
    <t>Shared via Official Facebook Page (238 people reached, 16 engagements)/ June 22, 2020/ Lingayen, Pangasinan</t>
  </si>
  <si>
    <t>Micronutrient Growth Mix (MGM) of DOST-FNRI</t>
  </si>
  <si>
    <t>Promoted through Facebook page/ June 2, 2020/ Urdaneta City, Pangasinan</t>
  </si>
  <si>
    <t>Ethnobotanical Dewormer for Native Chicken developed by Dr. Bede Ozaraga of Capiz State University</t>
  </si>
  <si>
    <t>Promoted through Facebook page/ June 3, 2020/ Urdaneta City, Pangasinan</t>
  </si>
  <si>
    <t>Complementary food packs which includes Rimo curls, Rimo Blend, and GO &amp; GROW Micronutrient Powder Mix</t>
  </si>
  <si>
    <t>Promoted through Facebook page/ June 4, 2020/ Urdaneta City, Pangasinan</t>
  </si>
  <si>
    <t>Technology Forum on Charcoal Briquetting: Handmade Paper and Fossilized Leaves Making; Bamboo Framed Retractable Face Shields; Personal Hygiene Anti-Microbial Products</t>
  </si>
  <si>
    <t>Promoted through Facebook page/ June 4 &amp; 15, 2020/ Urdaneta City, Pangasinan</t>
  </si>
  <si>
    <t>Promoted through Facebook page/ June 6 &amp; 23, 2020/ Urdaneta City, Pangasinan</t>
  </si>
  <si>
    <t xml:space="preserve">Hybrid Electric Train </t>
  </si>
  <si>
    <t>Promoted through Facebook page/ June 8, 2020/ Urdaneta City, Pangasinan</t>
  </si>
  <si>
    <t>Onestore</t>
  </si>
  <si>
    <t>Promoted through Facebook page/ June 9 &amp; 22, 2020/ Urdaneta City, Pangasinan</t>
  </si>
  <si>
    <t>Virgin Coconut Oil Trials for COVID</t>
  </si>
  <si>
    <t>Promoted through Facebook page/ June 9, 2020/ Urdaneta City, Pangasinan</t>
  </si>
  <si>
    <t>Specimen Collection Booths donated by DOST-1</t>
  </si>
  <si>
    <t>Promoted through Facebook page/ June 12 &amp; 22, 2020/ Urdaneta City, Pangasinan</t>
  </si>
  <si>
    <t>LEAP of DOST-PCIEERD or a computer-based application that enhances language learning experience for the Filipino users</t>
  </si>
  <si>
    <t>Promoted through Facebook page/ June 15, 2020/ Urdaneta City, Pangasinan</t>
  </si>
  <si>
    <t xml:space="preserve">Bamboo-Activated Carbon </t>
  </si>
  <si>
    <t>USHER's 24/7 building structure health monitoring system of DOST-PCIEERD</t>
  </si>
  <si>
    <t>Promoted through Facebook page/ June 16, 2020/ Urdaneta City, Pangasinan</t>
  </si>
  <si>
    <t>Livelihood technologies foe Entrepinoys on Youtube channels of DOST-ITDI</t>
  </si>
  <si>
    <t>Promoted through Facebook page/ June 17, 2020/ Urdaneta City, Pangasinan</t>
  </si>
  <si>
    <t xml:space="preserve">Do-It-Yourself (DIY) Bamboo Shelter </t>
  </si>
  <si>
    <t>Promoted through Facebook page/ June 20, 2020/ Urdaneta City, Pangasinan</t>
  </si>
  <si>
    <t>Alugbati egg noodles enriched in Vitamin A</t>
  </si>
  <si>
    <t>Promoted through Facebook page/ June 22, 2020/ Urdaneta City, Pangasinan</t>
  </si>
  <si>
    <t>FPRDI Bamboo products</t>
  </si>
  <si>
    <t>The fold-away shelter by DOST-FPRDI</t>
  </si>
  <si>
    <t>FNRI: Nutribun</t>
  </si>
  <si>
    <t>Promoted through Facebook page/ June 23, 2020/ Urdaneta City, Pangasinan</t>
  </si>
  <si>
    <t>Laoag City</t>
  </si>
  <si>
    <t>Farmers of Candon City, Ilocos Sur/ Candon City, Ilocos Sur</t>
  </si>
  <si>
    <t>MOA</t>
  </si>
  <si>
    <t>600 kg. Vigormin</t>
  </si>
  <si>
    <t>photos, press release, CA</t>
  </si>
  <si>
    <t>Cocoa Federico</t>
  </si>
  <si>
    <t>Barcode Application</t>
  </si>
  <si>
    <t>Packaging and Labelling - Longganisa 1 kg.</t>
  </si>
  <si>
    <t>LEDS</t>
  </si>
  <si>
    <t>Aling Laring's Meat Shop</t>
  </si>
  <si>
    <t>1 unit 3-in-1 Thickness Planer</t>
  </si>
  <si>
    <t>RB Andaya Furniture</t>
  </si>
  <si>
    <t>1 unit 3-Deck Gas Oven</t>
  </si>
  <si>
    <t>Jaypee's Bakeshop</t>
  </si>
  <si>
    <t>1 unit Upright Chiller</t>
  </si>
  <si>
    <t>1 unit Spiral Mixer</t>
  </si>
  <si>
    <t>1 unit Planetary Mixer</t>
  </si>
  <si>
    <t>1 unit 3-Deck Oven</t>
  </si>
  <si>
    <t>Adong Pande Monay</t>
  </si>
  <si>
    <t>2 units Stainless Steel Working Table</t>
  </si>
  <si>
    <t>Tessie Mushroom House Food Products</t>
  </si>
  <si>
    <t>1 unit Substrate Mixer</t>
  </si>
  <si>
    <t>1 unit Rice Straw Shredder</t>
  </si>
  <si>
    <t>1 unit Bag Filling Machine</t>
  </si>
  <si>
    <t>Jobi's Mushroom Products</t>
  </si>
  <si>
    <t>1 unit De-Oiling Machine</t>
  </si>
  <si>
    <t>1 unit Continuous Band Sealer</t>
  </si>
  <si>
    <t>Micayla's Mushroom Farm</t>
  </si>
  <si>
    <t>1 unit Autoclave</t>
  </si>
  <si>
    <t>Cabarsican City of San Fernando Rural Improvement Club</t>
  </si>
  <si>
    <t>1 unit Bandsaw</t>
  </si>
  <si>
    <t>Mmher's Furniture</t>
  </si>
  <si>
    <t>1 unit Computerized Wheel Aligner Machine</t>
  </si>
  <si>
    <t>RJ Karr Haus</t>
  </si>
  <si>
    <t>1 unit 4-Post Car Lifter</t>
  </si>
  <si>
    <t>1 unit 2-Post Car Lifter (for high ceiling)</t>
  </si>
  <si>
    <t>1 unit Tire Changer</t>
  </si>
  <si>
    <t>1 unit Wheel Balancer</t>
  </si>
  <si>
    <t>1 unit TIG Welding Machine</t>
  </si>
  <si>
    <t>RJ Body Build &amp; Welding Shop</t>
  </si>
  <si>
    <t>Brake Lathe Machine</t>
  </si>
  <si>
    <t>Road Runner Motor Vehicle Shop</t>
  </si>
  <si>
    <t>Two-Post Car Lifter</t>
  </si>
  <si>
    <t>Automotive Diagnostic Scanner</t>
  </si>
  <si>
    <t>Aldrenas Trading</t>
  </si>
  <si>
    <t>Tycoon Machine Works</t>
  </si>
  <si>
    <t>Havila Food Products</t>
  </si>
  <si>
    <t>Seminar on Carrageenan Plant Growth Promoter and Product Launching/ June 25, 2020/ Brgy. Calaoa-an, Candon City, Ilocos Sur</t>
  </si>
  <si>
    <t>Farmers of Candon City, Ilocos Sur</t>
  </si>
  <si>
    <t>Online Seminar: Understanding Consumer Behavior Amidst the COVID-19 Pandemic: Trends and Pivots/ June 5, 2020</t>
  </si>
  <si>
    <t>Online Seminar: Sharing of Singapore's Experience in Ensuring Food Safety During COVID-19 Pandemic, Moving Towards a New Normal</t>
  </si>
  <si>
    <t>Mira Hills Meat Products/ Brgy. Mira, Bantay, Ilocos Sur</t>
  </si>
  <si>
    <t>RESUME</t>
  </si>
  <si>
    <t>Minyang's Food Products/ Poblacion Sur, Salcedo, Ilocos Sur</t>
  </si>
  <si>
    <t>Onsite visit at processing area, Engr. Acosta and Ms. Abuan recommended the firm to improve their processing area. DOST-1 will assist the firm in their plant layout and for food safety assessment. Moreover, existing products must undergo microbial analysis.</t>
  </si>
  <si>
    <t>JDC Raw and Meat Products/ Brgy. Langcuas, City of San Fernando, La Union</t>
  </si>
  <si>
    <t>photos, thru FB Messenger</t>
  </si>
  <si>
    <t>Onsite visit at processing area, Engr. Acosta and Ms. Abuan recommended the firm to improve their processing area. DOST-1 will assist the firm in their plant layout and for food safety assessment. Moreover, existing products must undergo microbial analysi</t>
  </si>
  <si>
    <t>Leichengdabs Food Products/ Brgy. Baccuit Sur, Bauang, La Union</t>
  </si>
  <si>
    <t>Technical Advise on Vinegar Processing</t>
  </si>
  <si>
    <t>Jesus F. Lebaste</t>
  </si>
  <si>
    <t>Calibration/ 5 samples</t>
  </si>
  <si>
    <t>Divina Amorin/ Paoa, Vigan City, Ilocos Sur</t>
  </si>
  <si>
    <t>Vic Morgado/ Balaleng, Ilocos Sur</t>
  </si>
  <si>
    <t>Dominador Magno/ San Pedero, Vigan City, Ilocos Sur</t>
  </si>
  <si>
    <t>DOST-1 Regional Metrology Laboratory/ City of San Fernando, La Union</t>
  </si>
  <si>
    <t>DOST-1 RSTL/ City of San Fernando, La Union</t>
  </si>
  <si>
    <t>Calibration/ 9 samples</t>
  </si>
  <si>
    <t>LGU Rosario/Rosario, La Union</t>
  </si>
  <si>
    <t>PHO/ City of San Fernando, La Union</t>
  </si>
  <si>
    <t>PHO (Santiago)/ City of San Fernando, La Union</t>
  </si>
  <si>
    <t>PHO (Cabarsican)/ City of San Fernando, La Union</t>
  </si>
  <si>
    <t>PHO (Catbangen)/ City of San Fernando, La Union</t>
  </si>
  <si>
    <t>PHO (Lingsat)/ City of San Fernando, La Union</t>
  </si>
  <si>
    <t>PHO (Pilar)/ City of San Fernando, La Union</t>
  </si>
  <si>
    <t>PHO (Saoay)/ City of San Fernando, La Union</t>
  </si>
  <si>
    <t>PHO (Tanqui)/ City of San Fernando, La Union</t>
  </si>
  <si>
    <t>Longganisa 1 kg.</t>
  </si>
  <si>
    <t>Packaging and Labelling</t>
  </si>
  <si>
    <t>Ambelita's Meat Products/ Airport Avenue, Brgy. 46, Nalbo, Laoag City, Ilocos Norte</t>
  </si>
  <si>
    <t>Longganisa</t>
  </si>
  <si>
    <t>Label Design</t>
  </si>
  <si>
    <t>Municipal Federation of RIC, Inc. of Sto. Domingo, Ilocos Sur/ Sto. Domingo, Ilocos Sur</t>
  </si>
  <si>
    <t>Packaging Materials</t>
  </si>
  <si>
    <t>Crispy Banana Chips</t>
  </si>
  <si>
    <t>3,200 pcs. Assorted stand-up pouch clear packaging and 2,880 pcs. wax printed sticker labels</t>
  </si>
  <si>
    <t>Kabulig Farmers Association iti Santol La Union Inc./ Brgy. Lettac Sur, Santol, La Union</t>
  </si>
  <si>
    <t>4,300 pcs. Assorted stand-up pouch clear packaging and 4,500 pcs. Wax printed sticker labels</t>
  </si>
  <si>
    <t>San Cornelio Integrated Livelihood for Women and Men/ Brgy. San Cornelio, Caba, La union</t>
  </si>
  <si>
    <t>Inquiry on Scholarship</t>
  </si>
  <si>
    <t>Junelle Ramos Aquino</t>
  </si>
  <si>
    <t>Bacarra, Ilocos Norte</t>
  </si>
  <si>
    <t>Felmar Joloise Avila</t>
  </si>
  <si>
    <t>Piddig, Ilocos Norte</t>
  </si>
  <si>
    <t>Inquiry on Nutritional</t>
  </si>
  <si>
    <t>Smart C Oil Company</t>
  </si>
  <si>
    <t>Walk-in/Logbook</t>
  </si>
  <si>
    <t>Inquiry on RSTL Services</t>
  </si>
  <si>
    <t>Debby Bañez</t>
  </si>
  <si>
    <t>Inquiry on DOST programs &amp; projects</t>
  </si>
  <si>
    <t>Royal Maharlika Wellness and Livelihood Services, Inc.</t>
  </si>
  <si>
    <t>Inquiry on Re-Wear Facemask</t>
  </si>
  <si>
    <t>Aileen Abelano</t>
  </si>
  <si>
    <t>San Juan, Ilocos Sur</t>
  </si>
  <si>
    <t>Malakas Farm Muraya Organic Farmers Association Inc.</t>
  </si>
  <si>
    <t>Bamboo products supplier</t>
  </si>
  <si>
    <t>Alma Lo</t>
  </si>
  <si>
    <t>Malasiqui, Pangasinan</t>
  </si>
  <si>
    <t>Acquisition of equipment for organic fertilizer production</t>
  </si>
  <si>
    <t>Solano Vargas Gamo</t>
  </si>
  <si>
    <t>FB page &amp; phone call</t>
  </si>
  <si>
    <t>Assistance for mineral water station</t>
  </si>
  <si>
    <t>Jaime Aquino</t>
  </si>
  <si>
    <t>Mapandan, Pangasinan</t>
  </si>
  <si>
    <t>Training on soap making</t>
  </si>
  <si>
    <t>Leonardo Gamboa</t>
  </si>
  <si>
    <t>2021 Undergraduate Scholarship Application Online</t>
  </si>
  <si>
    <t>Grace Lopez</t>
  </si>
  <si>
    <t>Pineapple Vinegar Processing</t>
  </si>
  <si>
    <t>Camantiles, Urdaneta City, Pangasinan</t>
  </si>
  <si>
    <t>COVID-19 Medical Solution proposal</t>
  </si>
  <si>
    <t>Jaime P. Imbat</t>
  </si>
  <si>
    <t>Pozorrubio, Pangasinan</t>
  </si>
  <si>
    <t>PSHS Scholarship</t>
  </si>
  <si>
    <t>Digna R. Llandilar</t>
  </si>
  <si>
    <t>Sumabnit, Urdaneta City, Pangasinan</t>
  </si>
  <si>
    <t>Scholarship contract signing</t>
  </si>
  <si>
    <t>Louis Philippe B. Facun/ Vida B. Facun</t>
  </si>
  <si>
    <t>Paldit, Sison, Pangasinan</t>
  </si>
  <si>
    <t>Saniata P. De Vera</t>
  </si>
  <si>
    <t>San Vicente West, Urdaneta City, Pangasinan</t>
  </si>
  <si>
    <t>Scholarship Status</t>
  </si>
  <si>
    <t>Hidiliza Orias</t>
  </si>
  <si>
    <t>Lharry Bautista</t>
  </si>
  <si>
    <t>Facebook Messenger</t>
  </si>
  <si>
    <t>Technical assistance on organic soap, scented candles, dish and laundry products</t>
  </si>
  <si>
    <t>Leonily Rosario</t>
  </si>
  <si>
    <t>Malued, Dagupan City, Pangasinan</t>
  </si>
  <si>
    <t>Wellness Center for SETUP application</t>
  </si>
  <si>
    <t>Erwin P. Olero</t>
  </si>
  <si>
    <t>Gennybeth Garcia</t>
  </si>
  <si>
    <t>Faith Guelles</t>
  </si>
  <si>
    <t>Jeff and Liza's Pastries Shop/ Bissayot, Comillas North, Cervantes, Ilocos Sur</t>
  </si>
  <si>
    <t>Jomavielean Wandas/ Female</t>
  </si>
  <si>
    <t>Bryant Caligtan/ Male</t>
  </si>
  <si>
    <t>Tinapay Along The Riles/ San Fernando City, La Union</t>
  </si>
  <si>
    <t>Verma Dimaandal/ Female</t>
  </si>
  <si>
    <t>part-time</t>
  </si>
  <si>
    <t>Marbie Motor Works/ Pagdalagan Sur, Bauang, La Union</t>
  </si>
  <si>
    <t>Roger Dele Cruz/ Male</t>
  </si>
  <si>
    <t>Eduard Flores/ Male</t>
  </si>
  <si>
    <t>Sta. Barbara Gourmet/ 68 Tebag East, Sta. Barbara, Pangasinan</t>
  </si>
  <si>
    <t>Benjamin Nat Quiros/ Male</t>
  </si>
  <si>
    <t>Peach Meia Soriano-Castro/ Female</t>
  </si>
  <si>
    <t>Mmher's Ferrer Home Furniture Shop/ Malabago, Calasiao, Pangasinan</t>
  </si>
  <si>
    <t>Romeo Ferrer/ Male</t>
  </si>
  <si>
    <t>Rolando Ballesteros/ Male</t>
  </si>
  <si>
    <t>Bonifacio Ferrer/ Male</t>
  </si>
  <si>
    <t>C &amp; S Food Products/ 39 Brgy. Pao, Manaoag, Pangasinan</t>
  </si>
  <si>
    <t>Gerardo Nad/ Male</t>
  </si>
  <si>
    <t>Northpoint Plastic Printing/ #10 Zone 3, Catablan, Urdaneta City, Pangasinan</t>
  </si>
  <si>
    <t>Albert Norberte/ Male</t>
  </si>
  <si>
    <t>Virgilio M. De Guzman/ Male</t>
  </si>
  <si>
    <t>Charlyn G. Ico/ Female</t>
  </si>
  <si>
    <t>SETUP Programs</t>
  </si>
  <si>
    <t>Online/Live Streaming</t>
  </si>
  <si>
    <t>PIA-Ilocos Norte thru Zoom</t>
  </si>
  <si>
    <t>Scholarship Online Application</t>
  </si>
  <si>
    <t>Community-based Programs</t>
  </si>
  <si>
    <t>S&amp;T Training</t>
  </si>
  <si>
    <t>DOST-1 Distributes Complementary Food Packs in Sto. Tomas, La Union</t>
  </si>
  <si>
    <t>Print/ Facebook post</t>
  </si>
  <si>
    <t>Approved Press Release/ PSTC-LU FB page</t>
  </si>
  <si>
    <t>DOST-1 Continues Extension of Technological Interventions to MSMEs</t>
  </si>
  <si>
    <t xml:space="preserve">DOST-ITDI Live Webinar Series: Taho Processing </t>
  </si>
  <si>
    <t>Shared post</t>
  </si>
  <si>
    <t>DOST Pangasinan S&amp;T Center Facebook page</t>
  </si>
  <si>
    <t>The 2021 DOST-SEI Undergraduate S&amp;T Scholarship Program</t>
  </si>
  <si>
    <t>DOST, Nag-Donate ng Portasol Dryers</t>
  </si>
  <si>
    <t>DOST-Philippines Secretary Fortunato de la Peña's full report on the latest COVID-19 initiatives of the Department during the Laging Handa PH Public Briefing.</t>
  </si>
  <si>
    <t>Ethnobotanical Dewormer for Native Chicken</t>
  </si>
  <si>
    <t>Nutritious food packs distributed</t>
  </si>
  <si>
    <t>DOST-ITDI Technology Forum: Charcoal Briquetting, Fossilized Leaves, Handmade Paper, Bamboo-framed Retractable Face Shields, Personal Hygiene Anti-Microbial Products</t>
  </si>
  <si>
    <t>Awarding of financial assistance to 3 MSMEs under the Small Enterprise Technology Upgrading Program (SETUP) namely: Planas Bakeshop &amp; Store, Magno Kabutehan Farm House and Shelflex Food Products together with Gais-Guipe Farmers &amp; Fisherfolks Association under the Community-Based Program (CBP)</t>
  </si>
  <si>
    <t>DOST-FPRDI: Abaca Hybrid yields quality fiber</t>
  </si>
  <si>
    <t>Hybrid Electric Train</t>
  </si>
  <si>
    <t>Coco Patch</t>
  </si>
  <si>
    <t>Science Scholar Volunteerism: The New Normal in Responsive Citizenry</t>
  </si>
  <si>
    <t>Students urged to apply  for DOST's 'Young Innovators Program'</t>
  </si>
  <si>
    <t>For the local economy to recover, we must support and buy Philippine-made products. Para muling umasenso, #PinasMunaTayo!</t>
  </si>
  <si>
    <t>DOST Report: Shopfloor and Grassroots Innovation</t>
  </si>
  <si>
    <t>#SpecimenCollectionBooth: Department of Science and Technology (DOST) Region 1 donates two new Specimen Collection Booths to the city government on Thursday, June 11, 2020.</t>
  </si>
  <si>
    <t>Shopfloor at Grassroot Innovations ating tatalakayin kasama si USec. Brenda Nazareth-Manzano at mga bagong balita sa mundo ng siyensya at teknolohiya, dadalhin sa atin ni Sec. Fortunato de la Peña ngayon na!</t>
  </si>
  <si>
    <t>LEAP: Learning English Application for Pinoys</t>
  </si>
  <si>
    <t>Bamboo-activated Carbon</t>
  </si>
  <si>
    <t>USHER: Universal Structural Health Evaluation and Recording</t>
  </si>
  <si>
    <t>DOST-FPRDI develops antimicrobial soaps, hand mists</t>
  </si>
  <si>
    <t>2020 Perfect Vision for Nutrition: Batang Pinoy, Sana Tall Amidst COVID-19</t>
  </si>
  <si>
    <t>DOST-SEI announces the availability of S&amp;T Scholarship for
incoming Grade 12 Students</t>
  </si>
  <si>
    <t>LPG-fired Spray Dryer</t>
  </si>
  <si>
    <t>Progressio</t>
  </si>
  <si>
    <t>How to make liquid dishwashing detergent</t>
  </si>
  <si>
    <t>VISSER</t>
  </si>
  <si>
    <t>DIY Bamboo Shelter</t>
  </si>
  <si>
    <t>Innovative and functional bamboo products</t>
  </si>
  <si>
    <t>EXPERT-O: Business oppportunities in food innovation</t>
  </si>
  <si>
    <t xml:space="preserve">Lending of PORTASOL to cooperators </t>
  </si>
  <si>
    <t>Lending for actual use</t>
  </si>
  <si>
    <t>The Department of Science and Technology Regional Office No. 1 (DOST-1), through the Pangasinan Science and Technology Center-Satellite Office distributed Complementary food packs which includes Rimo curls, Rimo blend and GO &amp; GROW Micronutrient Powder Mix.</t>
  </si>
  <si>
    <t>Advocacy Meeting with LGU-San Gabriel, La Union on the CEST Program</t>
  </si>
  <si>
    <t>Advocacy Meeting</t>
  </si>
  <si>
    <t>Advocacy Meeting with DMMMSU on the CEST Program</t>
  </si>
  <si>
    <t>Calibration/ 59 samples</t>
  </si>
  <si>
    <t>Calibration/ 3 samples</t>
  </si>
  <si>
    <t>Participation to the Provincial Peace and Order Council (PPOC) held on June 26, 2020 at Vigan City, Ilocos Sur</t>
  </si>
  <si>
    <t>Provincial Government of Ilocos Sur</t>
  </si>
  <si>
    <t>Participation to the Provincial Anti-Drug Abuse Council (PADAC) held on June 26, 2020 at Vigan City, Ilocos Sur</t>
  </si>
  <si>
    <t>Participation to the Provincial Disaster Risk Reduction Management Council (PDRRMC) held on June 26, 2020 at Vigan City, Ilocos Sur</t>
  </si>
  <si>
    <t>Participation to the Provincial Development Council (PDC) held on June 26, 2020 at Vigan City, Ilocos Sur</t>
  </si>
  <si>
    <t>Awarding of 4 units PORTASOL</t>
  </si>
  <si>
    <t>MENRO Ms. Eslava through the MSTCC-LGU Natividad requested for a bottle crusher for their MRF.</t>
  </si>
  <si>
    <t>LGU Natividad</t>
  </si>
  <si>
    <t>FOR THE SECOND QUARTER</t>
  </si>
  <si>
    <t>LGU Currimao/ Currimao, Ilocos Norte</t>
  </si>
  <si>
    <t>City Agriculturist/ Laoag City, Ilocos Norte</t>
  </si>
  <si>
    <t>LGU Dingras/ Dingras, Ilocos Norte</t>
  </si>
  <si>
    <t>Value of Assistance (in '000)</t>
  </si>
  <si>
    <t>R&amp;E Poultry Farm/ Panaga, Laoac, Pangasinan</t>
  </si>
  <si>
    <t>Calibration/ 128 samples</t>
  </si>
  <si>
    <t>Calibration/ 42 samples</t>
  </si>
  <si>
    <t>FOR THE FIRST SEMESTER</t>
  </si>
  <si>
    <t>2016 SETUP/ Bonifacio Tabrilla Poultry Farm/ Brgy. San Raymundo, Balungao, Pangasinan</t>
  </si>
  <si>
    <t>2017 SETUP/ Gandang Ani Enterprises/ Capas, Binalonan, Pangasinan</t>
  </si>
  <si>
    <t>2016 SETUP/ R&amp;E Poultry Farm/ Panaga, Laoac, Pangasinan</t>
  </si>
  <si>
    <t>2017 SETUP/ C &amp; S Food Products/ 39 Brgy. Pao, Manaoag, Pangasinan</t>
  </si>
  <si>
    <t>2017 SETUP/ Northpoint Plastic Printing/ #10 Zone 3, Catablan, Urdaneta City, Pangasinan</t>
  </si>
  <si>
    <t>2018 SETUP/ Elisha Bay Dagupan Bangus and Seafoods</t>
  </si>
  <si>
    <t>Calibration/400 samples</t>
  </si>
  <si>
    <t>Calibration/ 354 samples</t>
  </si>
  <si>
    <t>FOR THE MONTH OF JULY</t>
  </si>
  <si>
    <t>PAMP Meeting/ June 30, 2020/ Paoay, Ilocos Norte</t>
  </si>
  <si>
    <t>Cong. Angelo Barba; Badoc Mayor Maximo Cajigal; Pinili Mayor Rommel Labasan; Nueva Era Mayor Aldrin Garvida; Solsona Mayor Joseph De Lara; Banna Carlito Abadilla II; DENR CENRO</t>
  </si>
  <si>
    <t>Double Drum Composter</t>
  </si>
  <si>
    <t>Bioreactor</t>
  </si>
  <si>
    <t>Promoted through Facebook page</t>
  </si>
  <si>
    <t>General Public</t>
  </si>
  <si>
    <t>PSTC-Ilocos Norte Facebook page</t>
  </si>
  <si>
    <t>MIRDC Face Shield</t>
  </si>
  <si>
    <t>LGU-Candon City/ Candon City, Ilocos Sur</t>
  </si>
  <si>
    <t>ITDI Hand Sanitizer</t>
  </si>
  <si>
    <t>FNRI Enhanced Nutribun</t>
  </si>
  <si>
    <t>Papya Food Products: Papaya Achara</t>
  </si>
  <si>
    <t>Shared via Official Facebook Page (135 people reached, 2 engagements)/ July 3, 2020/ Lingayen,Pangasinan</t>
  </si>
  <si>
    <t>DOST Pangasinan Science &amp; Technology Center</t>
  </si>
  <si>
    <t>Dragonfruit Processing (webinar by ITDI)</t>
  </si>
  <si>
    <t>Shared via Official Facebook Page (419 people reached, 15 engagements)/ July 8, 2020/ Lingayen, Pangasinan</t>
  </si>
  <si>
    <t>STARBOOKS Online (Link shared source: Starbooks.ph) - organic</t>
  </si>
  <si>
    <t>Shared via Official Facebook Page (269 people reached, 11 engagements)/ July 8, 2020/ Lingayen, Pangasinan</t>
  </si>
  <si>
    <t>PCAARD E-Library (PCAARD-DOST)</t>
  </si>
  <si>
    <t>Shared via Official Facebook Page (361 people reached, 16 engagements)/ July 9, 2020/ Lingayen, Pangasinan</t>
  </si>
  <si>
    <t>Automated Rain Gauge Station (ASTI-DOST)</t>
  </si>
  <si>
    <t>Shared via Official Facebook Page (142 people reached, 3 engagements)/ July 30, 2020/ Lingayen, Pangasinan</t>
  </si>
  <si>
    <t>Carrageenan</t>
  </si>
  <si>
    <t>TNA/ July 21, 2020/ Natividad, Pangasinan</t>
  </si>
  <si>
    <t>Farmers Association/ Natividad, Pangasinan</t>
  </si>
  <si>
    <t>Soap Technology of DOST-ITDI</t>
  </si>
  <si>
    <t>Shared via Official Facebook Page/ July 30, 2020/ Urdaneta City, Pangasinan</t>
  </si>
  <si>
    <t>Production of Liquid Organic Fertilizers with Dr. Mannix Pedro of the University of the Philippines Los Baños</t>
  </si>
  <si>
    <t>Shared via Official Facebook Page through a Webinar/ July 30, 2020/ Urdaneta City, Pangasinan</t>
  </si>
  <si>
    <t>AIS: Automatic Identification System of DOST-PCIEERD</t>
  </si>
  <si>
    <t>Shared via Official Facebook Page/ July 29, 2020/ Urdaneta City, Pangasinan</t>
  </si>
  <si>
    <t>The Automated Rain Gauge Station of  DOST-ASTI</t>
  </si>
  <si>
    <t>Shared via Official Facebook Page/ July 21 &amp; 23, 2020/ Urdaneta City, Pangasinan</t>
  </si>
  <si>
    <t>The Philippines Recommends for Fruit Processing and Utilization (Banana Processing) of PCAARRD</t>
  </si>
  <si>
    <t>Shared via Official Facebook Page/ July 13, 2020/ Urdaneta City, Pangasinan</t>
  </si>
  <si>
    <t>Nutribun</t>
  </si>
  <si>
    <t xml:space="preserve">Hand Sanitizer Production </t>
  </si>
  <si>
    <t>Shared via Official Facebook Page through a Webinar/ July 13, 2020/ Urdaneta City, Pangasinan</t>
  </si>
  <si>
    <t>Preparation and Preservation of Fruit Juices by ITDI</t>
  </si>
  <si>
    <t>Shared via Official Facebook Page through a Webinar/ July 8, 2020/ Urdaneta City, Pangasinan</t>
  </si>
  <si>
    <t>Dragon Fruit Processing</t>
  </si>
  <si>
    <t>Robotics and Industrial Automation by OneExpert</t>
  </si>
  <si>
    <t>Basic Concepts and Innovations in Food Packaging by OneExpert</t>
  </si>
  <si>
    <t>GALING PCAARRD (Good Agri-Aqua Livelihood Initiatives Towards National Goals)</t>
  </si>
  <si>
    <t>Shared via Official Facebook Page through a Webinar/ July 2, 2020/ Urdaneta City, Pangasinan</t>
  </si>
  <si>
    <t>Complementary Food Products: Rimo Blend Instant</t>
  </si>
  <si>
    <t>Training on DOST PINOY Modules cum Launching of 120-day Complementary Feeding/ July 7-8, 2020/ Dumalneg, Ilocos Norte</t>
  </si>
  <si>
    <t xml:space="preserve">Community Health Workforce of Dumalneg, Ilocos Norte (BHWs, MHO staff); Beneficiary kids, parents and guradians </t>
  </si>
  <si>
    <t>Attendance Sheet, Accomplishment Report, Acknowledgment Receipt , and Photos</t>
  </si>
  <si>
    <t>Complementary Food Products: Rimo Blend Instant (Choco)</t>
  </si>
  <si>
    <t>Complementary Food Products: Rimo Curls</t>
  </si>
  <si>
    <t>Complementary Food Products: Fruity  Nutty Bar</t>
  </si>
  <si>
    <t>Complementary Food Products: Go&amp;Grow Micro Nutrient Growth Mix</t>
  </si>
  <si>
    <t xml:space="preserve">Orientation and Awarding of Educational Tools and Equipment/ July 8, 2020/ Dumalneg, Ilocos Norte </t>
  </si>
  <si>
    <t>LGU Representative, Principal and Teachers of Dumalneg Elementary School</t>
  </si>
  <si>
    <t>Acknowledgment Receipt, Attendace Sheet, and Photos</t>
  </si>
  <si>
    <t xml:space="preserve">SEI S&amp;T Modules </t>
  </si>
  <si>
    <t>Biogas Digester</t>
  </si>
  <si>
    <t xml:space="preserve">Installation of Biogas Digester/ July 11-19, 2020/ Dumalneg, Ilocos Norte </t>
  </si>
  <si>
    <t>LGU Dumalneg, Ilocos Norte</t>
  </si>
  <si>
    <t>Photos</t>
  </si>
  <si>
    <t>1kg. Vigormin</t>
  </si>
  <si>
    <t>NCIP</t>
  </si>
  <si>
    <t>LGU-Alaminos/ Alaminos City, Pangasinan</t>
  </si>
  <si>
    <t>Bella Pascua</t>
  </si>
  <si>
    <t>July 23,2020</t>
  </si>
  <si>
    <t>MHO-Dumalneg and Beneficiary Kids/ Dumalneg, Ilocos Norte</t>
  </si>
  <si>
    <t>July 7-8, 2020</t>
  </si>
  <si>
    <t>Teachers of Dumalneg Elementary School/ Dumalneg, Ilocos Norte</t>
  </si>
  <si>
    <t>LGU Dumalneg/ Dumalneg, Ilocos Norte</t>
  </si>
  <si>
    <t>July 11-19, 2020</t>
  </si>
  <si>
    <t>1 unit Engraving Machine</t>
  </si>
  <si>
    <t>Jack's Place Variety Shop</t>
  </si>
  <si>
    <t>1 unit Flavor Mixer</t>
  </si>
  <si>
    <t>Lucky Theo's Food Products</t>
  </si>
  <si>
    <t>Balacad Farmers Association</t>
  </si>
  <si>
    <t>Calayab Farmers Association</t>
  </si>
  <si>
    <t>Baay Irrigators Association, Inc.</t>
  </si>
  <si>
    <t>SS Preparation Table</t>
  </si>
  <si>
    <t>Amelita's Longganisa &amp; Meat Products Manufacturing</t>
  </si>
  <si>
    <t>SS Tyeing Table</t>
  </si>
  <si>
    <t>SS Packaging Table</t>
  </si>
  <si>
    <t>SS Meat Stuffer</t>
  </si>
  <si>
    <t>SS Meat Mixer</t>
  </si>
  <si>
    <t>Foot-type Impulse Sealer</t>
  </si>
  <si>
    <t>SS Meat Grinder</t>
  </si>
  <si>
    <t>Webinar on 5S of Good Housekeeping</t>
  </si>
  <si>
    <t>Food Safety Awareness</t>
  </si>
  <si>
    <t>Halal Awareness</t>
  </si>
  <si>
    <t>System Improvemement</t>
  </si>
  <si>
    <t>450 Liters Carrageenan Plant Growth Promoter</t>
  </si>
  <si>
    <t>Wester Magsingal-Sto. Domingo Irrigator's Association Inc.</t>
  </si>
  <si>
    <t>3 units SS Working Table (big)</t>
  </si>
  <si>
    <t>2 units SS Working Table (small)</t>
  </si>
  <si>
    <t>1 unit 2-layer SS Table</t>
  </si>
  <si>
    <t>1 unit SS Single Sink</t>
  </si>
  <si>
    <t>1 unit SS Double Sink</t>
  </si>
  <si>
    <t>1 unit HD Gas Burner with SS Body</t>
  </si>
  <si>
    <t>DOST 1 Food Safety e-Series Course: 5S of Good Housekeeping, Food Safety Awareness, cGMP, Halal Awareness</t>
  </si>
  <si>
    <t>Mang Ador’s Food Products</t>
  </si>
  <si>
    <t xml:space="preserve">Dimalupig and Gabrielle Food Products Trading </t>
  </si>
  <si>
    <t>RIC San Vicente, Urdaneta City</t>
  </si>
  <si>
    <t>RIC Canarem</t>
  </si>
  <si>
    <t>Bileg Ti Panagmaymaysa Farmers Assn.</t>
  </si>
  <si>
    <t>Salokag Natividad Farmers Assn., Inc.</t>
  </si>
  <si>
    <t>Water Resource Mapping (Water Sampling and Analysis)</t>
  </si>
  <si>
    <t>Water Test Result, Accomplishment Report, and Photos</t>
  </si>
  <si>
    <t>Training on Honeybee Culture/ Liquid Gold Honeybee Farm, Macabiag, Sinait, Ilocos Sur/ July 14-15, 2020</t>
  </si>
  <si>
    <t>5S of Good Housekeeping</t>
  </si>
  <si>
    <t>The Sisters Royal Bibingka/ National Highway, Naguiddayan, Bantay, Ilocos Sur</t>
  </si>
  <si>
    <t>Onacoli Food Products/ Brgy. Bonifacio, Cabugao, Ilocos Sur</t>
  </si>
  <si>
    <t>Estrel's Calamay/ Brgy. Bagar, Candon City, Ilocos Sur</t>
  </si>
  <si>
    <t>TSMPC/ Brgy. Bitalag, Tagudin, Ilocos Sur</t>
  </si>
  <si>
    <t>BRS Longanisa/ Brgy. V, Vigan City, Ilocos Sur</t>
  </si>
  <si>
    <t>Calamayan Candon/ Candon City, Ilocos Sur</t>
  </si>
  <si>
    <t>Violeta's Candon Calamay/ Candon City, Ilocos Sur</t>
  </si>
  <si>
    <t>Gamoso's Calamay Candon/ Candon City, Ilocos Sur</t>
  </si>
  <si>
    <t>Garibay's Ice Cream/ #42 Rizal St., Brgy. 3, Vigan City, Ilocos Sur</t>
  </si>
  <si>
    <t>Rowena's Calamay/ Candon City, Ilocos Sur</t>
  </si>
  <si>
    <t>Ruby's Calamay/ Candon City, Ilocos Sur</t>
  </si>
  <si>
    <t>Mech's Calamay/ Candon City, Ilocos Sur</t>
  </si>
  <si>
    <t>CISWDC/ #160 Alejandrino St., Rosario, Cervantes, Ilocos Sur</t>
  </si>
  <si>
    <t>Good Manufacturing Practices</t>
  </si>
  <si>
    <t>MGN Diana Food Products/ Gabor Norte, Sta. Cruz, Ilocos Norte</t>
  </si>
  <si>
    <t>KAS Yummeal/ Sta. Catalina, Ilocos Sur</t>
  </si>
  <si>
    <t>Launching of Enhanced FNRI Nutribun</t>
  </si>
  <si>
    <t>Bantay Bread/ Bantay, Ilocos Sur</t>
  </si>
  <si>
    <t>DepEd Vigan Division/ Vigan City, Ilocos Sur</t>
  </si>
  <si>
    <t xml:space="preserve">Halal Awareness </t>
  </si>
  <si>
    <t>5S of Good Housekeeping/ July 22, 2020</t>
  </si>
  <si>
    <t xml:space="preserve">Jobi's Mushroom Products / Agoo, La Union </t>
  </si>
  <si>
    <t>11 participants (1 representative per firm)</t>
  </si>
  <si>
    <t>Tessie Mushroom House Food Products / Pugo, La Union</t>
  </si>
  <si>
    <t>Micayla's Mushroom Farm / Naguilian, La Union</t>
  </si>
  <si>
    <t>Leichengdabs Food Product / Bauang, La Union</t>
  </si>
  <si>
    <t>Adong Pande Monay Bakery / San Fernando City, La Union</t>
  </si>
  <si>
    <t>Chaddies Food Products / Bangar, La Union</t>
  </si>
  <si>
    <t>RRV Delicacy and Food Products / Bauang, La Union</t>
  </si>
  <si>
    <t>Sensational Bites Cakes and Pastries /Caba, La Union</t>
  </si>
  <si>
    <t>Uncle Tom's Sukang Iloko / Luna, La Union</t>
  </si>
  <si>
    <t>Climate Resilient Agriculture Beneficiaries of Burgos Coop./ Burgos, La Union</t>
  </si>
  <si>
    <t>Sudipen Women's Indigenous People's Organization/ Sudipen, La Union</t>
  </si>
  <si>
    <t>Food Safety Awareness / July 23, 2020</t>
  </si>
  <si>
    <t>Good Manufacturing Practices / July 29, 2020</t>
  </si>
  <si>
    <t>Jobi's Mushroom Products / Agoo, La Union</t>
  </si>
  <si>
    <t>10 participants (1 representative per firm)</t>
  </si>
  <si>
    <t>Micayla's Mushroom Farm /Naguilian, La Union</t>
  </si>
  <si>
    <t>Adong Pande Monay Bakery /San Fernando City, La Union</t>
  </si>
  <si>
    <t>Chaddies Food Products /Bangar, La Union</t>
  </si>
  <si>
    <t>RRV Delicacy and Food Products /Bauang, La Union</t>
  </si>
  <si>
    <t>Uncle Tom's Sukang Iloko /Luna, La Union</t>
  </si>
  <si>
    <t>Halal Awareness / July 30, 2020</t>
  </si>
  <si>
    <t>Jobi's Mushroom Products /Agoo, La Union</t>
  </si>
  <si>
    <t>Tessie Mushroom House Food Products /Pugo, La Union</t>
  </si>
  <si>
    <t>Leichengdabs Food Product /Bauang, La Union</t>
  </si>
  <si>
    <t>Sensational Cakes and Pastries/ Caba, La Union</t>
  </si>
  <si>
    <t>DOST1 Food Safety e-series Course: 5S of Good Keeping</t>
  </si>
  <si>
    <t>Nutridense Food Manufacturing Corporation/ Malanay, Sta. Barbara, Pangasinan</t>
  </si>
  <si>
    <t>Magno Kabutehan Farm House/ 261 Pandan Avenue, Nilombot, Mapandan, Pangasinan</t>
  </si>
  <si>
    <t>Li'l Hansam Heritage and Novelty/ Calasiao, Pangasinan</t>
  </si>
  <si>
    <t>Valleden's Pastries/ Lingayen, Pangasinan</t>
  </si>
  <si>
    <t>LGU-Alaminos City/ Alaminos City, Pangasinan</t>
  </si>
  <si>
    <t>Long Live Pharma/ Malanay, Sta. Barbara, Pangasinan</t>
  </si>
  <si>
    <t>Crafter's Joy/ 15 Magsaysay Ave., Poblacion, Basista, Pangasinan</t>
  </si>
  <si>
    <t>Mamarlao MPC/ Brgy. Mamarlao, San Carlos City, Pangasinan</t>
  </si>
  <si>
    <t>Corn Crafter's Assoc. of Basista Inc./ 15 Magsaysay Avenue, Poblacion, Basista, Pangasinan</t>
  </si>
  <si>
    <t>Chealsea's Peanut Butter/ Brgy. Tococ East, Bayambang, Pangasinan</t>
  </si>
  <si>
    <t xml:space="preserve">DOST1 Food Safety e-series Course: Food Safety Awareness </t>
  </si>
  <si>
    <t>Healthy Choice Café/ Calasiao, Pangasinan</t>
  </si>
  <si>
    <t xml:space="preserve">DOST1 Food Safety e-series Course: current Good Manufacturing Practices (cGMP) </t>
  </si>
  <si>
    <t>Mayfair Bakeshop/ 615 Agdao, San Carlos City, Pangasinan</t>
  </si>
  <si>
    <t>DOST1 Food Safety e-series Course: Halal Awareness</t>
  </si>
  <si>
    <t>Profitable Squash Processing Business Ideas and Opportunities</t>
  </si>
  <si>
    <t>Managbangkang Farmers Association</t>
  </si>
  <si>
    <t>20 (16 farmers)</t>
  </si>
  <si>
    <t>Manambong Sur Farmers Association</t>
  </si>
  <si>
    <t>Manambong Norte Farmers Association</t>
  </si>
  <si>
    <t>Food Safety E-series Course: 5S of Good Housekeeping</t>
  </si>
  <si>
    <t>Blessed Hand Food Products</t>
  </si>
  <si>
    <t>Food Safety E-series Course: Food Safety Awareness</t>
  </si>
  <si>
    <t>Rod’s Jellycacies</t>
  </si>
  <si>
    <t>Santico Food Products Manufacturing</t>
  </si>
  <si>
    <t>Ian’s Bake Shop</t>
  </si>
  <si>
    <t>Sopresa Food Products</t>
  </si>
  <si>
    <t>Food Safety E-series Course: Good Manufacturing Practices</t>
  </si>
  <si>
    <t>Young Roo Food and Beverage House</t>
  </si>
  <si>
    <t>Food Safety E-series Course: Halal Awareness</t>
  </si>
  <si>
    <t>Training on DOST PINOY Modules</t>
  </si>
  <si>
    <t>Community Health Workforce of Dumalneg, Ilocos Norte/ Dumalneg, Ilocos Norte</t>
  </si>
  <si>
    <t>7 (BHWs and BNS)</t>
  </si>
  <si>
    <t xml:space="preserve">Orientation and Awarding of Educational Tools and Equipment in Dumalneg, Ilocos Norte </t>
  </si>
  <si>
    <t>LGU Representative/ Dumalneg, Ilocos Norte</t>
  </si>
  <si>
    <t>Principal and Teachers of Dumalneg Elementary School/ Dumalneg, Ilocos Norte</t>
  </si>
  <si>
    <t>ITDI - Assessment of Salt Refinery</t>
  </si>
  <si>
    <t>Puerto Salt Refinery/ Calay-ab, Sto. Domingo, Ilocos Sur</t>
  </si>
  <si>
    <t>ITDI Travel Report</t>
  </si>
  <si>
    <t>Edna Yadao/ Sinait, Ilocos Sur</t>
  </si>
  <si>
    <t>Technical</t>
  </si>
  <si>
    <t>Brgy. Anduyan and Rizal Indigineous People's Organization/ Brgy. Anduyan, Tubao, La Union</t>
  </si>
  <si>
    <t xml:space="preserve">CA, Photos </t>
  </si>
  <si>
    <t>Chaddies Food Products/ Bangar, La Union</t>
  </si>
  <si>
    <t>CA, Accomplished TNA</t>
  </si>
  <si>
    <t>Thru messenger / Thru email of Mr. Galano (assisted)</t>
  </si>
  <si>
    <t>Technical advisory on the construction of the sewage treatment facility of Lingayen slaughter house</t>
  </si>
  <si>
    <t>LGU-Lingayen/ Lingayen, Pangasinan</t>
  </si>
  <si>
    <t>Technical advisory on the value adding of squash produced by local farmers which are being sold at lower price</t>
  </si>
  <si>
    <t>LGU-Bayambang/ Bayambang, Pangasinan</t>
  </si>
  <si>
    <t>Technical advice on cGMP</t>
  </si>
  <si>
    <t>Leonelie Rosario of Gal Scentworld/ Malued, Dagupan City, Pangasinan</t>
  </si>
  <si>
    <t>TNA</t>
  </si>
  <si>
    <t>Technical advice on Food Safety &amp; cGMP</t>
  </si>
  <si>
    <t>Michael De Guzman of Mang Ador’s Food Products/ Buenlag, Mangaldan, Pangasinan</t>
  </si>
  <si>
    <t>Technical advice on Food Safety &amp; cGMP Food Safety &amp; cGMP</t>
  </si>
  <si>
    <t>Jelly Figuracion of RIC San Vicente/ Urdaneta City, Pangasinan</t>
  </si>
  <si>
    <t>Calibration/ 123 samples</t>
  </si>
  <si>
    <t>Annie G. Ricardo/ Currimao, Ilocos Norte</t>
  </si>
  <si>
    <t>Myline Bayucap/ Currimao, Ilocos Norte</t>
  </si>
  <si>
    <t>Anita T. Tamayo/ Currimao, Ilocos Norte</t>
  </si>
  <si>
    <t>Mary Jane Villafuente/ Currimao, Ilocos Norte</t>
  </si>
  <si>
    <t>Rosemarie A. Raguirag/ Currimao, Ilocos Norte</t>
  </si>
  <si>
    <t>Cristina G. Pedro/ Currimao, Ilocos Norte</t>
  </si>
  <si>
    <t>Maria Theresa Gajete/ Currimao, Ilocos Norte</t>
  </si>
  <si>
    <t>Maria A. Dadoy/ Currimao, Ilocos Norte</t>
  </si>
  <si>
    <t>Marlene R. Niño/ Currimao, Ilocos Norte</t>
  </si>
  <si>
    <t>Elisa A. Caldona/ Currimao, Ilocos Norte</t>
  </si>
  <si>
    <t>John Allan Gonzales/ Currimao, Ilocos Norte</t>
  </si>
  <si>
    <t>Eliza A. Pacol/ Currimao, Ilocos Norte</t>
  </si>
  <si>
    <t>Lovely Joy Alemania/ Currimao, Ilocos Norte</t>
  </si>
  <si>
    <t>Geraldine Garlejo/ Paoay, Ilocos Norte</t>
  </si>
  <si>
    <t>Susan C. Sado/ Paoay, Ilocos Norte</t>
  </si>
  <si>
    <t>Marivic C. Balioac/Paoay, Ilocos Sur</t>
  </si>
  <si>
    <t>Jonafel G. Dafun/ Paoay, Ilocos Norte</t>
  </si>
  <si>
    <t>Kneljoy S. Baguilod/ Paoay, Ilocos Norte</t>
  </si>
  <si>
    <t xml:space="preserve">Annalor R. Damil/ Paoay, Ilocos Norte </t>
  </si>
  <si>
    <t>Mary Jean R. Bolo/ Paoay, Ilocos Norte</t>
  </si>
  <si>
    <t>Jennifer A. Domingo/ Paoay, Ilocos Norte</t>
  </si>
  <si>
    <t>James Christopher Darador/ Paoay, Ilocos Norte</t>
  </si>
  <si>
    <t>Windel Evangelista/ Paoay, Ilocos Norte</t>
  </si>
  <si>
    <t>Kimberly Joy Taborada/ Paoay, Ilocos Norte</t>
  </si>
  <si>
    <t>Leah Quidilla/ Paoay, Ilocos Norte</t>
  </si>
  <si>
    <t>Janine Marie D. Buduan/ Paoay, Ilocos Norte</t>
  </si>
  <si>
    <t>Estrelita Bonduen/ Paoay, Ilocos Norte</t>
  </si>
  <si>
    <t>Margab A. Galaraya/ Paoay, Ilocos Norte</t>
  </si>
  <si>
    <t>Penaflor R. Galapin/ Paoay, Ilocos Norte</t>
  </si>
  <si>
    <t>Rosalina C. Perdido/ Paoay, Ilocos Norte</t>
  </si>
  <si>
    <t>James Daradar/ Paoay, Ilocos Norte</t>
  </si>
  <si>
    <t>Lilygould Medrano/ Batac, Ilocos Norte</t>
  </si>
  <si>
    <t>Eden Ilayat/ Batac, Ilocos Norte</t>
  </si>
  <si>
    <t>Jevelyne Isla/ Batac, Ilocos Norte</t>
  </si>
  <si>
    <t>Lorna Quilallan/ Batac, Ilocos Norte</t>
  </si>
  <si>
    <t>Maricris Rivera/ Batac, Ilocos Norte</t>
  </si>
  <si>
    <t>Kyla Madrid/ Batac, Ilocos Norte</t>
  </si>
  <si>
    <t>Leonalyn Gango/ Batac, Ilocos Norte</t>
  </si>
  <si>
    <t>Maria Dolores Seggay/ Batac, Ilocos Norte</t>
  </si>
  <si>
    <t>Melody Bataan/ Batac, Ilocos Norte</t>
  </si>
  <si>
    <t>Mayo Lopez/ Batac, Ilocos Norte</t>
  </si>
  <si>
    <t>Josephine Sereno/ Batac, Ilocos Norte</t>
  </si>
  <si>
    <t>Amelita Dahuya/ Batac, Ilocos Norte</t>
  </si>
  <si>
    <t>Genesis Faith Garcia/ Batac, Ilocos Norte</t>
  </si>
  <si>
    <t>Norma Barroga/ Batac, Ilocos Norte</t>
  </si>
  <si>
    <t>Lerma Rocutan/ Batac, Ilocos Norte</t>
  </si>
  <si>
    <t>Lena Pacita Alibuyog/ Batac, Ilocos Norte</t>
  </si>
  <si>
    <t>Gladys Rabana;/ Batac, Ilocos Norte</t>
  </si>
  <si>
    <t>Odilone Ronduen/ Batac, Ilocos Norte</t>
  </si>
  <si>
    <t>Crispiniana Dutdut/ Batac, Ilocos Norte</t>
  </si>
  <si>
    <t>Jennyrose Palada/ Batac, Ilocos Norte</t>
  </si>
  <si>
    <t>Honeylyn Aurelio/ Batac, Ilocos Norte</t>
  </si>
  <si>
    <t>Velma Sagun/ Batac, Ilocos Norte</t>
  </si>
  <si>
    <t>Lorena Tapac/ Batac, Ilocos Norte</t>
  </si>
  <si>
    <t>Leah Celia Mercado/ Batac, Ilocos Norte</t>
  </si>
  <si>
    <t>Catherine Dadia/ Batac, Ilocos Norte</t>
  </si>
  <si>
    <t>Marilou Rabanal/ Batac, Ilocos Norte</t>
  </si>
  <si>
    <t>Richelle Ancitio/ Batac, Ilocos Norte</t>
  </si>
  <si>
    <t>Dhonna Mae Gaoat/ Batac, Ilocos Norte</t>
  </si>
  <si>
    <t>Cindy Mae Subaste/ Batac, Ilocos Norte</t>
  </si>
  <si>
    <t>Ma. Corazon Cuanang/ Batac, Ilocos Norte</t>
  </si>
  <si>
    <t>Jowell Macugay/ Batac, Ilocos Norte</t>
  </si>
  <si>
    <t>Jean Batucal/ Batac, Ilocos Norte</t>
  </si>
  <si>
    <t>Genevieve Maloom/ Batac, Ilocos Norte</t>
  </si>
  <si>
    <t>Sally Lanzarote/ Batac, Ilocos Norte</t>
  </si>
  <si>
    <t>CHU Batac/ Batac, Ilocos Norte</t>
  </si>
  <si>
    <t>Cecilia B. Pascual/ San Nicolas, Ilocos Norte</t>
  </si>
  <si>
    <t>Ma. Theresa P. Guira/ San Nicolas, Ilocos Norte</t>
  </si>
  <si>
    <t>Carol B. Jose/ San Nicolas, Ilocos Norte</t>
  </si>
  <si>
    <t>Sunshine V. Agag/ San Nicolas, Ilocos Norte</t>
  </si>
  <si>
    <t>Angelina V. Lucas/ San Nicolas, Ilocos Norte</t>
  </si>
  <si>
    <t>Norielyn F. Balicao/ San Nicolas, Ilocos Norte</t>
  </si>
  <si>
    <t>Madeline C. Paonrada/San Nicolas, Ilocos Norte</t>
  </si>
  <si>
    <t>Mylene C. Bimdo/ San Nicolas, Ilocos Norte</t>
  </si>
  <si>
    <t>Luz C.Tumamao/ San Nicolas, Ilocos Norte</t>
  </si>
  <si>
    <t>Catherine Cariño/ San Nicolas, Ilocos Norte</t>
  </si>
  <si>
    <t>Neva Jomi M. Demdem/ San Nicolas, Ilocos Norte</t>
  </si>
  <si>
    <t>Marilyn P. Ganotisi/ San Nicolas, Ilocos Norte</t>
  </si>
  <si>
    <t>Dario Gerald/ BHU-Bulala Vigan City, Ilocos Sur</t>
  </si>
  <si>
    <t>Royal Bibingka</t>
  </si>
  <si>
    <t xml:space="preserve">Enhanced current labeling design/ Assisted the firm in the printing of 2000 boxes (top) to printing press </t>
  </si>
  <si>
    <t>Mavy's Native Cakes House / SFC, La Union</t>
  </si>
  <si>
    <t>Thru email and phone call with Rianella Printing Press</t>
  </si>
  <si>
    <t>Inquiry on SETUP</t>
  </si>
  <si>
    <t>Jipsy Lagua</t>
  </si>
  <si>
    <t>Inquiry on Nutritional Analysis Testing</t>
  </si>
  <si>
    <t>Rogelio A. Abiva Jr.</t>
  </si>
  <si>
    <t>Venon Ponce</t>
  </si>
  <si>
    <t>Inquiry on PSHS Application</t>
  </si>
  <si>
    <t>Henry Galang</t>
  </si>
  <si>
    <t>Inquiry on Fabricator</t>
  </si>
  <si>
    <t>Jovie AR</t>
  </si>
  <si>
    <t>Facebook Page</t>
  </si>
  <si>
    <t>Inquiry where to but TVP</t>
  </si>
  <si>
    <t>Miriam Javier</t>
  </si>
  <si>
    <t>Sta. Catalina, Ilocos Sur</t>
  </si>
  <si>
    <t>thru Facebook</t>
  </si>
  <si>
    <t>Inquiry on DOST Programs/ Walk-in Freezer</t>
  </si>
  <si>
    <t>Burgos-Sta. Maria Irrigators MPC</t>
  </si>
  <si>
    <t>Sta. Maria, Ilocos Sur</t>
  </si>
  <si>
    <t>Walk-in/ Logbook</t>
  </si>
  <si>
    <t>Inquiry on Enhanced Nutribun</t>
  </si>
  <si>
    <t>DepEd - Vigan Division</t>
  </si>
  <si>
    <t>Inquiry on DOST Programs</t>
  </si>
  <si>
    <t>Erzon Furniture</t>
  </si>
  <si>
    <t>CSF/ Logbook</t>
  </si>
  <si>
    <t>Roger Metalcraft</t>
  </si>
  <si>
    <t>Inqruiy on Water Analysis</t>
  </si>
  <si>
    <t>Sony Aguinaldo</t>
  </si>
  <si>
    <t>Inquiry on DOST Community-based Program</t>
  </si>
  <si>
    <t>Editha Cabasan of Suamgui Riverside Association</t>
  </si>
  <si>
    <t>Sumagui, Sta. Maria, Ilocos Sur</t>
  </si>
  <si>
    <t>Lucky &amp; Marcias Furniture Shop</t>
  </si>
  <si>
    <t>Nanguneg East, Narvacan, Ilocos Sur</t>
  </si>
  <si>
    <t>DTI - La Union</t>
  </si>
  <si>
    <t>City of San Fernando, La Union</t>
  </si>
  <si>
    <t>Thru Messenger</t>
  </si>
  <si>
    <t>Shelf Life Analysis</t>
  </si>
  <si>
    <t>Scholarship (MS)</t>
  </si>
  <si>
    <t>Rossana P. Abat</t>
  </si>
  <si>
    <t>Luna, La Union</t>
  </si>
  <si>
    <t>Inquiry on DOST’s Program assistance to MSMEs Bakery Business</t>
  </si>
  <si>
    <t>Carleos S. Aquino / Carleos Bakeshop</t>
  </si>
  <si>
    <t>Supplier of equipment for mushroom production (Mixing &amp; Bagging Machine)</t>
  </si>
  <si>
    <t>Tasiong Vidal</t>
  </si>
  <si>
    <t>Itik Pinas</t>
  </si>
  <si>
    <t>Leankin Jude</t>
  </si>
  <si>
    <t>Inquiry on Training on Squash Value-Adding Processes</t>
  </si>
  <si>
    <t>Divine C. Doctor/ Nutridense FMC</t>
  </si>
  <si>
    <t>e-Nutri Bun</t>
  </si>
  <si>
    <t>Inquiry on Laboratory services like phytochemical analysis</t>
  </si>
  <si>
    <t>Star Nicole Caser</t>
  </si>
  <si>
    <t>Aritao, Nueva Ecija</t>
  </si>
  <si>
    <t>Inquiry on DOST’s Program assistance to MSMEs Rabbit Meat Processing for Association</t>
  </si>
  <si>
    <t>Marjohn P. Sante</t>
  </si>
  <si>
    <t>Inquiry on Nutrition Facts Analysis &amp; Microbial Testing</t>
  </si>
  <si>
    <t>Mcdenish E. Tamayo</t>
  </si>
  <si>
    <t>2021 Undergraduate Scholarship application online</t>
  </si>
  <si>
    <t>John Michael Aquino</t>
  </si>
  <si>
    <t>Technical assistance on Rice Mill</t>
  </si>
  <si>
    <t>Lilia Q. Mercado</t>
  </si>
  <si>
    <t>Nancalobasaan, Urdaneta City, Pangasinan</t>
  </si>
  <si>
    <t xml:space="preserve"> Food Safety seminars/ assessment of production area
</t>
  </si>
  <si>
    <t>Milfen Alvarado/ KAPS Enterprises</t>
  </si>
  <si>
    <t xml:space="preserve"> SETUP (Sheep farming)/ Graduate Scholarship
</t>
  </si>
  <si>
    <t>Eric F. Aquino</t>
  </si>
  <si>
    <t>Carla Rabara</t>
  </si>
  <si>
    <t>Food Safety Webinar</t>
  </si>
  <si>
    <t>Production area financial assistance</t>
  </si>
  <si>
    <t>Alejandra Villanueva/ FISPC member</t>
  </si>
  <si>
    <t>Tipuso, Urdaneta City, Pangasinan</t>
  </si>
  <si>
    <t>IFWDPH - inquiry on Cacao Plantation Suitability in Candon, Ilocos Sur</t>
  </si>
  <si>
    <t>Ma. Charmaine Roldan</t>
  </si>
  <si>
    <t>Candon, Ilocos Sur</t>
  </si>
  <si>
    <t>Email transactions</t>
  </si>
  <si>
    <t>Rosrey Manufacturing Enterprises/ Bayubay Sur, San Vicente, Ilocos Sur</t>
  </si>
  <si>
    <t>Ryan Reyes/ Male</t>
  </si>
  <si>
    <t>Shiela Reyes/ Female</t>
  </si>
  <si>
    <t>Marco Pilot/ Male</t>
  </si>
  <si>
    <t>Jonalyn Tabangin/ Female</t>
  </si>
  <si>
    <t>GM Agro-Industrial Machineries/ Malabago, Calasiao, Pangasinan</t>
  </si>
  <si>
    <t>Joseph Hingo/ Male</t>
  </si>
  <si>
    <t>Gilbert Biazon/ Male</t>
  </si>
  <si>
    <t>Mmher’s Ferrer Home Furniture</t>
  </si>
  <si>
    <t>Bernard Maestrecampo/ Male</t>
  </si>
  <si>
    <t>Jimboy Munoz/ Male</t>
  </si>
  <si>
    <t>Salvador Munoz/ Male</t>
  </si>
  <si>
    <t>Urdaneta City Seed Growers</t>
  </si>
  <si>
    <t>Richard Ablao/ Male</t>
  </si>
  <si>
    <t>Rodel Obcenna</t>
  </si>
  <si>
    <t>Cecilia de Guzman/ Female</t>
  </si>
  <si>
    <t>Charlene Ico/ Female</t>
  </si>
  <si>
    <t>Click It! Prints N' Browsing Café</t>
  </si>
  <si>
    <t>Joann R. Catapang/Female</t>
  </si>
  <si>
    <t>Calibration Caravan</t>
  </si>
  <si>
    <t>PIA-Ilocos Norte thru Facebook</t>
  </si>
  <si>
    <t>DOST Ilocos Norte Facebook page</t>
  </si>
  <si>
    <t>DWRS Commando Radio broadcasted the interview with Arthur Aubrey Alviar re: Cervantes Honey Hunters Receive Training on Honeybee Culture and Nucs</t>
  </si>
  <si>
    <t>Radio</t>
  </si>
  <si>
    <t>Tvigan broadcasted the interview of PSTD Ramon S. Sumabat re: DOST Schilarship Qualifiers and Contract Signing</t>
  </si>
  <si>
    <t>TV</t>
  </si>
  <si>
    <t>TVigan</t>
  </si>
  <si>
    <t>DOST-1 promotes Carrageenan PGP, Conducts product laucnhing in Candon City</t>
  </si>
  <si>
    <t>PSTC-IS Facebook page</t>
  </si>
  <si>
    <t>What is TVP?</t>
  </si>
  <si>
    <t>Where TVP is made of?</t>
  </si>
  <si>
    <t>TVP Benefits</t>
  </si>
  <si>
    <t>3 Topics: DOST Scholarships, SETUP, DOST in Candon City</t>
  </si>
  <si>
    <t xml:space="preserve">Facebook Live </t>
  </si>
  <si>
    <t>Facebook Live via PIA-Ilocos Sur</t>
  </si>
  <si>
    <t>DOST 1 distributes complementary food packs and face shields in Candon City</t>
  </si>
  <si>
    <t>New training delivery system of the DOST-FPRDI</t>
  </si>
  <si>
    <t>Cervantes Honey Hunters Receive Training on Honeybee Culture and Nucs</t>
  </si>
  <si>
    <t>DOST-SEI Undergraduate Scholarship granted to 44 students in Ilocos Sur</t>
  </si>
  <si>
    <t>Where is TVP used?</t>
  </si>
  <si>
    <t>Tvigan interviewed PSTD Ramon S. Sumabat re: DOST Scholarship Qualifiers and Contact Signing</t>
  </si>
  <si>
    <t>Press Conference/ Interview</t>
  </si>
  <si>
    <t>PIS interviewed Laurine Sales re: DOST Scholarships, SETUP, DOST initiatives during COVID-19</t>
  </si>
  <si>
    <t>PIA-Ilocos Sur</t>
  </si>
  <si>
    <t>DWRS Commando Radio interviewed Arthur Aubrey Alviar re: Cervantes Honey Hunters Receive Training on Honeybee Culture and Nucs</t>
  </si>
  <si>
    <t>3 Mushroom Growers in La Union Benefit from DOST SETUP</t>
  </si>
  <si>
    <t>PSTC-LU FB Page</t>
  </si>
  <si>
    <t xml:space="preserve">“Kapartner ng Bayan” radio program aired at DZRD Sonshine Radio - Dagupan City via phone patch (July 1, 2020) Topics: National Time Conciousness Week, Philippine Standard Time Digital Clock and Programs &amp; Projects of DOST-Pangasinan for 2020
</t>
  </si>
  <si>
    <t>Technical assistance on the construction of sewage treatment facility of Lingayen slaugther house with Dr. Merlinda Palencia site visit</t>
  </si>
  <si>
    <t>Facilitated the contract signing of 102 sholarship qualifiers</t>
  </si>
  <si>
    <t>July 6-8, 15-16, and 20, 2020</t>
  </si>
  <si>
    <t xml:space="preserve">Delivery and awarding of shredder, mixer and autoclave to Sawang-Bamban
</t>
  </si>
  <si>
    <t>Distribution of face shields and complementary food packs to PNP-Pangasinan, LGU-Lingayen and Provincial Health Office</t>
  </si>
  <si>
    <t xml:space="preserve">Presentation of PPAs during the SP regular session question hour for the renewal of the Deed of Usufruct between DOST and Gov. Espino </t>
  </si>
  <si>
    <t>Awarding of PST Clock to LGU-Lingayen</t>
  </si>
  <si>
    <t>Qualifiers of the 2020 S&amp;T Undergraduate Scholarships from Pangasinan Sign Agreement</t>
  </si>
  <si>
    <t>Second batch of the 2020 DOST-SEI Undergraduate Scholarships qualifiers from Districts 4, 5 and 6 of Pangasinan signed the scholarship agreement</t>
  </si>
  <si>
    <t>"DOST-1 continues CEST in Dumalneg; provides S&amp;T interventions"</t>
  </si>
  <si>
    <t>DOST1 Facebook Page</t>
  </si>
  <si>
    <t>Calibration/ 73 samples</t>
  </si>
  <si>
    <t>CEST Advocacy Meeting</t>
  </si>
  <si>
    <t>DMMMSU</t>
  </si>
  <si>
    <t>July 1, 2020/ DMMMSU-NLUC/ Bacnotan, La Union</t>
  </si>
  <si>
    <t>Signed Conforme Letter</t>
  </si>
  <si>
    <t>FNRI Complementary Foods (Go&amp;Grow Micronutrient Mix, Rimo Instant Blend, Rimo Instant Blend Dry Cereal, and Rimo Curls) and MIRDC Faceshield</t>
  </si>
  <si>
    <t>LGU Candon</t>
  </si>
  <si>
    <t>Product Launching of PGP Carrageenan</t>
  </si>
  <si>
    <t>Training on Honeybee Culture</t>
  </si>
  <si>
    <t>LGU Cervantes</t>
  </si>
  <si>
    <t>Distribution of Honeybee Colonies</t>
  </si>
  <si>
    <t xml:space="preserve">Distribution of 300 pcs faceshields (Jul 27); PSTC clock
</t>
  </si>
  <si>
    <t>LGU-Lingayen</t>
  </si>
  <si>
    <t>Distribution of 1,000 pcs faceshields (Jul 27)</t>
  </si>
  <si>
    <t>PNP-Pangasinan</t>
  </si>
  <si>
    <t>Distribution of 600 pcs faceshields (Jul 30); Distribution of 329 packs complementary food packs</t>
  </si>
  <si>
    <t>Provincial Health Office</t>
  </si>
  <si>
    <t>Profitable Squash Processing Business Ideas and Opportunities (Jul 29-30)</t>
  </si>
  <si>
    <t xml:space="preserve">PSU-Bayambang Campus; FIC
</t>
  </si>
  <si>
    <t>Question Hour &amp; presentation of PPAs for the deed of usufruct renewal (Jul 6)</t>
  </si>
  <si>
    <t>Sangguniang Panlalawigan</t>
  </si>
  <si>
    <t>Participated in the 45th Fishery Industry Forum</t>
  </si>
  <si>
    <t>Fishery Industry TWG</t>
  </si>
  <si>
    <t>Training on DOST PINOY Modules cum Launching of 120-day Complementary Feeding in Dumalneg, Ilocos Norte</t>
  </si>
  <si>
    <t>MHO-Dumalneg</t>
  </si>
  <si>
    <t>Orientation and Awarding of Educational Tools and Equipment in Dumalneg, Ilocos Norte</t>
  </si>
  <si>
    <t>Dumalneg Elementary School</t>
  </si>
  <si>
    <t>LGU Dumalneg</t>
  </si>
  <si>
    <t>Installation of Biogas Digester in Dumalneg, Ilocos Norte</t>
  </si>
  <si>
    <t>FOR THE MONTH OF AUGUST</t>
  </si>
  <si>
    <t>Walk-in client/ Ilocos Norte Science and Technology Center</t>
  </si>
  <si>
    <t>Boni Tagatac III/ Batac City, Ilocos Norte</t>
  </si>
  <si>
    <t>Mary Anne Baradi/ San Nicolas, Ilocos Norte</t>
  </si>
  <si>
    <t>Automated Weather Station (DOST-ASTI)</t>
  </si>
  <si>
    <t>Shared via Official Facebook Page (128 people reached, 0 engagements)/ August 3, 2020/ Lingayen, Pangasinan</t>
  </si>
  <si>
    <t>Carrageenan Plant Growth Promoter (DOST-PNRI)</t>
  </si>
  <si>
    <t>TechTalk/ August 6, 2020/ Lingayen, Pangasinan</t>
  </si>
  <si>
    <t>Tatarac Farmer’s Association Inc./ Brgy. Tatarac, Bayambang, Pangasinan</t>
  </si>
  <si>
    <t>Tuliao-Calay Irrigators’ Association Inc./ Brgy. Tuliao, Sta. Barbara, Pangasinan</t>
  </si>
  <si>
    <t>Shared via Facebook (2,474 people reached, 404 engagements)</t>
  </si>
  <si>
    <t>Pangasinan-Style Tupig, Bibingka, and Bukayo (TUBIBU)</t>
  </si>
  <si>
    <t>Shared via Facebook/ August 2, 2020/ Urdaneta City, Pangasinan</t>
  </si>
  <si>
    <t>The EXTRUDED, FROZEN and READY-TO-FRY sweet potato fries for adoption and commercialization</t>
  </si>
  <si>
    <t>Shared via Facebook/ August 3, 2020/ Urdaneta City, Pangasinan</t>
  </si>
  <si>
    <t>Virgin Coconut Oil Processing</t>
  </si>
  <si>
    <t>Shared via Facebook/ August 10, 2020/ Urdaneta City, Pangasinan</t>
  </si>
  <si>
    <t>Squash Processing</t>
  </si>
  <si>
    <t>Mosquito-Repellent Fabric Bracelet</t>
  </si>
  <si>
    <t>Shared via Facebook/ August 13, 2020/ Urdaneta City, Pangasinan</t>
  </si>
  <si>
    <t>Kawayan charcoal briquettes</t>
  </si>
  <si>
    <t>Shared via Facebook/ August 16, 2020/ Urdaneta City, Pangasinan</t>
  </si>
  <si>
    <t>Handmade paper</t>
  </si>
  <si>
    <t>Shared via Facebook/ August 26, 2020/ Urdaneta City, Pangasinan</t>
  </si>
  <si>
    <t>Bamboo-framed Face Shield</t>
  </si>
  <si>
    <t xml:space="preserve">Webinar and Hands-on Training on Bamboo-Framed Face Shield/ August 26, 2020/ Alilem, Ilocos Sur </t>
  </si>
  <si>
    <t>Kiat Bamboo Handicraft and Designers Association (9 members)</t>
  </si>
  <si>
    <t>Mr. Dick Manzano</t>
  </si>
  <si>
    <t>Bugnay Farmers Association/ Bugnay, Candon City, Ilocos Sur</t>
  </si>
  <si>
    <t>MIRDC Faceshield</t>
  </si>
  <si>
    <t>Ilocos Sur Provincial Police Office/ Bantay, Ilocos Sur</t>
  </si>
  <si>
    <t>Rosalie Graycochea</t>
  </si>
  <si>
    <t>Acknowledgement Receipt</t>
  </si>
  <si>
    <t>Bussaoit SWISA/ Bussaoit, Bacnotan, La Union</t>
  </si>
  <si>
    <t>Photos, CA</t>
  </si>
  <si>
    <t>LGU Bagulin/ Bagulin, La Union</t>
  </si>
  <si>
    <t>Carrageenan PGP</t>
  </si>
  <si>
    <t>Tatarac Farmer’s Assoc. Inc./ Brgy. Tatarac, Bayambang, Pangasinan</t>
  </si>
  <si>
    <t>Tuliao-Calay Irrigators’ Assoc. Inc./ Brgy. Tuliao, Sta. Barbara, Pangasinan</t>
  </si>
  <si>
    <t>LGU-Infanta/ Infanta, Pangasinan</t>
  </si>
  <si>
    <t>LGU-Anda/ Anda, Pangasinan</t>
  </si>
  <si>
    <t>Micronutrient Growth Mix (MGM 9)</t>
  </si>
  <si>
    <t>February 2020 (not included in the February report)</t>
  </si>
  <si>
    <t>Micronutrient Growth Mix (MGM 15)</t>
  </si>
  <si>
    <t>Multi-Nutrient Extruded Rice Kernel (MNERK)</t>
  </si>
  <si>
    <t>Enhanced Nutribun</t>
  </si>
  <si>
    <t>1 unit Chest Freezer</t>
  </si>
  <si>
    <t>Camanga Upland Farmers Cooperative</t>
  </si>
  <si>
    <t>1 unit Double Chamber Vacuum Packaging Machine</t>
  </si>
  <si>
    <t>1 unit Garlic Peeler</t>
  </si>
  <si>
    <t>Webinar on Food Fraud and Food Defense Awareness</t>
  </si>
  <si>
    <t>Webinar on GMP Documentation and SSOP</t>
  </si>
  <si>
    <t>Webinar on Mandatory Labeling Requirements</t>
  </si>
  <si>
    <t>Webinar on HACCP</t>
  </si>
  <si>
    <t xml:space="preserve">Microbial Analysis </t>
  </si>
  <si>
    <t>1 unit Gas Oven, 24-trays</t>
  </si>
  <si>
    <t>1 unit Cooker Mixer</t>
  </si>
  <si>
    <t>Microbial Test for Tasty Bread</t>
  </si>
  <si>
    <t>1 unit Universal Milling Machine</t>
  </si>
  <si>
    <t>1 unit Lathe Machine</t>
  </si>
  <si>
    <t>1 unit Shaper Machine</t>
  </si>
  <si>
    <t>1 unit Air Compressor</t>
  </si>
  <si>
    <t>1 unit Automatic Date/Label Coding Machine</t>
  </si>
  <si>
    <t>Microbial Test for Ganoderma Tea/Powder</t>
  </si>
  <si>
    <t>DOST1 Food Safety e-series Course: Food Fraud and Defense</t>
  </si>
  <si>
    <t>DOST1 Food Safety e-series Course: GMP Documentation and SSOP</t>
  </si>
  <si>
    <t>DOST1 Food Safety e-series Course: Packaging and Labeling Awareness</t>
  </si>
  <si>
    <t>DOST1 Food Safety e-series Course: Mandatory Labeling Requirements</t>
  </si>
  <si>
    <t>DOST1 Food Safety e-series Course: FDA Licensing</t>
  </si>
  <si>
    <t>DOST1 Food Safety e-series Course: HACCP</t>
  </si>
  <si>
    <t>Label Design for rice cracker</t>
  </si>
  <si>
    <t xml:space="preserve">Binmaley Upward Christian Women in Community Development </t>
  </si>
  <si>
    <t xml:space="preserve">Bani Delicious Ice Cream Sustainable Livelihood Program Assocation </t>
  </si>
  <si>
    <t xml:space="preserve">Answering the Cry of the Poor (ANCOP) </t>
  </si>
  <si>
    <t xml:space="preserve">Li’l Hansam Tan Heritage and Novelty Food </t>
  </si>
  <si>
    <t xml:space="preserve">Anda Mushroom Growers and Organic Farmers </t>
  </si>
  <si>
    <t xml:space="preserve">M.E. Enterprises </t>
  </si>
  <si>
    <t>1 unit Induction Sealer</t>
  </si>
  <si>
    <t>Apang Food Processors Association (AFPA)</t>
  </si>
  <si>
    <t>1 unit Pulverizer</t>
  </si>
  <si>
    <t>4,760 pcs. PET Jar</t>
  </si>
  <si>
    <t>10,000 Cap Seal Liner</t>
  </si>
  <si>
    <t>10,000 pcs. Tea Bag</t>
  </si>
  <si>
    <t>15,000 pcs. Tea Foil</t>
  </si>
  <si>
    <t>Start-up Materials for Bamboo-framed Face Shield Making such as:</t>
  </si>
  <si>
    <t>Kiat Bamboo Handicraft and Designers Association</t>
  </si>
  <si>
    <t>Driller</t>
  </si>
  <si>
    <t>Riveter</t>
  </si>
  <si>
    <t>Insulation Foam</t>
  </si>
  <si>
    <t>Wood Varnish</t>
  </si>
  <si>
    <t>PVC Sheet Cover (acetate)</t>
  </si>
  <si>
    <t>Nylon Cord</t>
  </si>
  <si>
    <t>Sand paper</t>
  </si>
  <si>
    <t>Food Fraud and Food Defense Awareness/ August 5, 2020/ via Microsoft Teams</t>
  </si>
  <si>
    <t>KI Food Products/ Cabugao, Ilocos Sur</t>
  </si>
  <si>
    <t>GMP Documentation and SSOP/ August 6, 2020/ via Microsoft Teams</t>
  </si>
  <si>
    <t>GMP Documentation and SSOP/ August 12, 2020/ via Microsoft Teams</t>
  </si>
  <si>
    <t>Mandatory Labeling Requirements/ August 13, 2020/ via Microsoft Teams</t>
  </si>
  <si>
    <t>FDA Licensing/ August 19, 2020/ via Microsoft Teams</t>
  </si>
  <si>
    <t>HACCP/ August 20, 2020/ via Microsoft Teams</t>
  </si>
  <si>
    <t>Jobi's Mushroom Products/ Agoo, La Union</t>
  </si>
  <si>
    <t>Photos during video conferencing</t>
  </si>
  <si>
    <t>Tessie Mushroom House Food Products/ Pugo, La Union</t>
  </si>
  <si>
    <t>Micayla's Mushroom Farm/ Naguilian, La Union</t>
  </si>
  <si>
    <t>Leichengdabs Food Product/ Bauang, La Union</t>
  </si>
  <si>
    <t>Adong Pande Monay Bakery/ San Fernando City, La Union</t>
  </si>
  <si>
    <t>RRV Delicacy and Food Products/ Bauang, La Union</t>
  </si>
  <si>
    <t>Sensational Bites Cakes and Pastries/ Caba, La Union</t>
  </si>
  <si>
    <t>Uncle Tom's Sukang Iloko/ Luna, La Union</t>
  </si>
  <si>
    <t>Packaging and Labelling Requirements/ August 12, 2020/ via Microsoft Teams</t>
  </si>
  <si>
    <t>Seminar on Current Good Manufacturing Practices/ August 18, 2020/ Brgy. Dagup, Bagulin, La Union</t>
  </si>
  <si>
    <t>Dagup Agrarian Reform Cooperative/ Brgy. Dagup, Bagulin, La Union</t>
  </si>
  <si>
    <t>Photos, Registration Form</t>
  </si>
  <si>
    <t>Training on Bignay Wine Processing &amp; Ready to Drink Juice Processing/ August 19, 2020/ Brgy. Dagup, Bagulin, La Union</t>
  </si>
  <si>
    <t>DOST1 Food Safety e-series Course: Food Fraud and Defense Awareness/ August 5, 2020/ via Microsoft Teams</t>
  </si>
  <si>
    <t>Li’l Hansam Tan Heritage and Novelty Food/ 03 Sitio Alegria, Dinalaoan, Calasiao, Pangasinan</t>
  </si>
  <si>
    <t>Valleden’s Pastries/ Lingayen, Pangasinan</t>
  </si>
  <si>
    <t>Chealsea’s Peanut Butter/ Brgy. Tococ East, Bayambang, Pangasinan</t>
  </si>
  <si>
    <t>DOST1 Food Safety e-series Course: GMP Documentation and SSOP/ August 6, 2020/ via Microsoft Teams</t>
  </si>
  <si>
    <t>Corn Crafter’s Association of Basista, Inc./ 15 Magsaysay Avenue, Poblacion, Basista, Pangasinan</t>
  </si>
  <si>
    <t>DOST1 Food Safety e-series Course: Packaging and Labeling Awareness/ August 12, 2020/ via Microsoft Teams</t>
  </si>
  <si>
    <t>DOST1 Food Safety e-series Course: Mandatory Labeling Requirements/ August 13, 2020/ via Microsoft Teams</t>
  </si>
  <si>
    <t>DOST1 Food Safety e-series Course: FDA Licensing/ August 19, 2020/ via Microsoft Teams</t>
  </si>
  <si>
    <t>MJ Ferrer Food Products/ Calasiao, Pangasinan</t>
  </si>
  <si>
    <t>DOST1 Food Safety e-series Course:  Hazard Analysis and Critical Control Point (HACCP)/ August 20, 2020/ via Microsoft Teams</t>
  </si>
  <si>
    <t>Food Safety E-Series Course: Food Fraud and Food Defense Awareness/ August 5, 2020/ via Microsoft Teams</t>
  </si>
  <si>
    <t>Mang Ador’s Food Products/ Buenlag, Mangaldan, Pangasinan</t>
  </si>
  <si>
    <t>Rod’s Jellycacies/</t>
  </si>
  <si>
    <t>Santico Food Products Manufacturing/ Guiguilonen, Mangaldan, Pangasinan</t>
  </si>
  <si>
    <t>Sopresa Food Products/ Labit West, Urdaneta City, Pangasinan</t>
  </si>
  <si>
    <t>Young Roo Food and Beverage House/</t>
  </si>
  <si>
    <t>Food Safety E-Series Course: GMP Documentation and Standard Sanitation/ August 6, 2020/ via Microsoft Teams</t>
  </si>
  <si>
    <t>Rod’s Jellycacies/Addess?</t>
  </si>
  <si>
    <t xml:space="preserve">Young Roo Food and Beverage House/ </t>
  </si>
  <si>
    <t>Blessed Hand Food Products/ Lipit, Manaoag, Pangasinan</t>
  </si>
  <si>
    <t>Elisha Bay Dagupan Bangus and Seafoods/ Mangin Dist., Dagupan City, Pangasinan</t>
  </si>
  <si>
    <t>Food Safety E-Series Course: Packaging and Labeling Awareness/ August 12, 2020/ via Microsoft Teams</t>
  </si>
  <si>
    <t>Ian’s Bake Shop/ address</t>
  </si>
  <si>
    <t>Food Safety E-Series Course: FDA Licensing/ August 19, 2020/ via Microsoft Teams</t>
  </si>
  <si>
    <t xml:space="preserve">Ian’s Bake Shop/ </t>
  </si>
  <si>
    <t>Food Safety E-Series Course: Hazard Analysis and Critical Control Point / August 20, 2020/ via Microsoft Teams</t>
  </si>
  <si>
    <t>Demo-operatrion on the use and Maintenance of Induction Sealer and Pulvurizer Machine</t>
  </si>
  <si>
    <t>Critique/Assessed label design for herbal coffee</t>
  </si>
  <si>
    <t>Royal Maharlika Wellness and Livelihood Training Center, Inc./ Tayac, Bantay, Ilocos Sur</t>
  </si>
  <si>
    <t>Barcodes computation (100 barcodes)</t>
  </si>
  <si>
    <t>Nutrition Facts for herbal coffee computation by RSTL</t>
  </si>
  <si>
    <t>Nutrition Facts for embutido computation by RSTL</t>
  </si>
  <si>
    <t>Renewal of FDA-LTO</t>
  </si>
  <si>
    <t>Christopher Galano of Tinapay Along The Riles/ Catbangen, City of San Fernando, La Union</t>
  </si>
  <si>
    <t>Payment Slip</t>
  </si>
  <si>
    <t>Technical advisory on the production of Multi-Nutrient Extruded Rice Kernel</t>
  </si>
  <si>
    <t>Technical advisory on the production of e-nutribun</t>
  </si>
  <si>
    <t>Technical advisory on the production layout</t>
  </si>
  <si>
    <t>Alliance of Pangasinan Cacao &amp; Coffee Planters and Processors Association</t>
  </si>
  <si>
    <t>FS Plant Layout</t>
  </si>
  <si>
    <t>C&amp;S Food Products/ Lananpin, Urdaneta City, Pangasinan</t>
  </si>
  <si>
    <t>Sadiwa Food Corporation/</t>
  </si>
  <si>
    <t>Turmeric Powder</t>
  </si>
  <si>
    <t>Apang Food Processors Association (AFPA)/ Apang, Alilem, Ilocos Sur</t>
  </si>
  <si>
    <t>Attendance Sheet and Sample Output</t>
  </si>
  <si>
    <t>Ilocos Norte Research and Experiment Center/ Dingras, Ilocos Norte</t>
  </si>
  <si>
    <t>Pilipinas Shell Petroleum Corp./ San Fernando City, La Union</t>
  </si>
  <si>
    <t>31 Junkshop/ San Fernando City, La Union</t>
  </si>
  <si>
    <t>Peanut Butter</t>
  </si>
  <si>
    <t xml:space="preserve">Label Design for Peanut Butter </t>
  </si>
  <si>
    <t>Metro Luba Farmers MPC/ Brgy. Luba, Sta. Lucia, Ilocos Sur</t>
  </si>
  <si>
    <t xml:space="preserve">Packaging Materials (Sticker + PET Jars) for Peanut Butter </t>
  </si>
  <si>
    <t>DOST SETUP</t>
  </si>
  <si>
    <t>Ruby May Eliza Solsoloy</t>
  </si>
  <si>
    <t>Accredited fabricator</t>
  </si>
  <si>
    <t>Mushroom Production</t>
  </si>
  <si>
    <t>Nestor Lagundino</t>
  </si>
  <si>
    <t xml:space="preserve">Ceramic Water Filter </t>
  </si>
  <si>
    <t>Gemma Duco</t>
  </si>
  <si>
    <t>Tagudin, Ilocos Sur</t>
  </si>
  <si>
    <t>Inquiry on Wastewater Testing</t>
  </si>
  <si>
    <t>Cristel Gabaine</t>
  </si>
  <si>
    <t xml:space="preserve">Inquiry on DOST Programs/ Projects/ Training </t>
  </si>
  <si>
    <t>Conconig East Farmers Association</t>
  </si>
  <si>
    <t>Sta. Lucia, Ilocos Sur</t>
  </si>
  <si>
    <t>Dick Manzano</t>
  </si>
  <si>
    <t>DOST Programs and Projects</t>
  </si>
  <si>
    <t>LGU-Candon City</t>
  </si>
  <si>
    <t>LGU-Vigan City</t>
  </si>
  <si>
    <t>LGU-Alilem</t>
  </si>
  <si>
    <t>Alilem, Ilocos Sur</t>
  </si>
  <si>
    <t>LGU-Banayoyo</t>
  </si>
  <si>
    <t>Banayoyo, Ilocos Sur</t>
  </si>
  <si>
    <t>LGU-Burgos</t>
  </si>
  <si>
    <t>Burgos, Ilocos Sur</t>
  </si>
  <si>
    <t>LGU-Cabugao</t>
  </si>
  <si>
    <t>Cabugao, Ilocos Sur</t>
  </si>
  <si>
    <t>LGU-Caoayan</t>
  </si>
  <si>
    <t>Caoayan, Ilocos Sur</t>
  </si>
  <si>
    <t>LGU-Cervantes</t>
  </si>
  <si>
    <t>Cervantes, Ilocos Sur</t>
  </si>
  <si>
    <t>LGU-Galimuyod</t>
  </si>
  <si>
    <t>Galimuyod, Ilocos Sur</t>
  </si>
  <si>
    <t>LGU-Gregorio Del Pilar</t>
  </si>
  <si>
    <t>Gregoria Del Pilar, Ilocos Sur</t>
  </si>
  <si>
    <t>LGU-Lidlidda</t>
  </si>
  <si>
    <t>Lidlidda, Ilocos Sur</t>
  </si>
  <si>
    <t>LGU-Magsingal</t>
  </si>
  <si>
    <t>Magsingal, Ilocos Sur</t>
  </si>
  <si>
    <t>LGU-Nagbukel</t>
  </si>
  <si>
    <t>Nagbukel, Ilocos Sur</t>
  </si>
  <si>
    <t>LGU Narvacan</t>
  </si>
  <si>
    <t>Narvacan, Ilocos Sur</t>
  </si>
  <si>
    <t>LGU-Quirino</t>
  </si>
  <si>
    <t>Quirino, Ilocos Sur</t>
  </si>
  <si>
    <t>LGU-Salcedo</t>
  </si>
  <si>
    <t>Salcedo, Ilocos Sur</t>
  </si>
  <si>
    <t>LGU-San Emilio</t>
  </si>
  <si>
    <t>San Emilio, Ilocos Sur</t>
  </si>
  <si>
    <t>LGU-San Esteban</t>
  </si>
  <si>
    <t>San Esteban, Ilocos Sur</t>
  </si>
  <si>
    <t>LGU-San Ildefonso</t>
  </si>
  <si>
    <t>LGU-San Juan</t>
  </si>
  <si>
    <t>LGU-San Vicente</t>
  </si>
  <si>
    <t>San Vicente, Ilocos Sur</t>
  </si>
  <si>
    <t>LGU-Santa</t>
  </si>
  <si>
    <t>Santa, Ilocos Sur</t>
  </si>
  <si>
    <t>LGU-Sta. Catalina</t>
  </si>
  <si>
    <t>LGU-Sta. Cruz</t>
  </si>
  <si>
    <t>Sta. Cruz, Ilocos Sur</t>
  </si>
  <si>
    <t>LGU-Sta. Lucia</t>
  </si>
  <si>
    <t>LGU-Sta. Maria</t>
  </si>
  <si>
    <t>LGU-Santiago</t>
  </si>
  <si>
    <t>Santiago, Ilocos Sur</t>
  </si>
  <si>
    <t>LGU-Sto. Domingo</t>
  </si>
  <si>
    <t>Sto. Domingo, Ilocos Sur</t>
  </si>
  <si>
    <t>LGU-Sigay</t>
  </si>
  <si>
    <t>Sigay, Ilocos Sur</t>
  </si>
  <si>
    <t>LGU-Sinait</t>
  </si>
  <si>
    <t>Sinait, Ilocos Sur</t>
  </si>
  <si>
    <t>LGU-Sugpon</t>
  </si>
  <si>
    <t>Sugpon, Ilocos Sur</t>
  </si>
  <si>
    <t>LGU-Suyo</t>
  </si>
  <si>
    <t>Suyo, Ilocos Sur</t>
  </si>
  <si>
    <t>LGU-Tagudin</t>
  </si>
  <si>
    <t>Seminar on Packaging and Labeling</t>
  </si>
  <si>
    <t>Leovir Sapasap Recobo</t>
  </si>
  <si>
    <t xml:space="preserve">Facebook page </t>
  </si>
  <si>
    <t xml:space="preserve">Requirements for SETUP, needed equipment for cultivation of oyster mushroom </t>
  </si>
  <si>
    <t>Jeff Daryl De Venecia</t>
  </si>
  <si>
    <t>Request for equipment for Fish Processing</t>
  </si>
  <si>
    <t>Luz A. Guarin / Binmaley Upward Christian Women in Community Development</t>
  </si>
  <si>
    <t xml:space="preserve">Equipment for Machine Shop (Reboring Machine) </t>
  </si>
  <si>
    <t>GM Machine Shop Annex</t>
  </si>
  <si>
    <t xml:space="preserve">	Plant layout of food processing</t>
  </si>
  <si>
    <t>Eduardo U. Dulatre</t>
  </si>
  <si>
    <t>Undergraduate Scholarship</t>
  </si>
  <si>
    <t>Michael John Paco</t>
  </si>
  <si>
    <t>Laoac, Pangasinan</t>
  </si>
  <si>
    <t xml:space="preserve">	Undergraduate Scholarship</t>
  </si>
  <si>
    <t>Bernadeth Caoile</t>
  </si>
  <si>
    <t xml:space="preserve">	JLSS Online application</t>
  </si>
  <si>
    <t>Margo Roth Spielgelman</t>
  </si>
  <si>
    <t>Citipoint Metalcraft/ Brgy. 16-N Quiling Norte, Batac City, Ilocos Norte</t>
  </si>
  <si>
    <t>Marco Baltazar/ Male</t>
  </si>
  <si>
    <t>Manang Luz Meatshop/ Dingras Public Market, Dingras, Ilocos Norte</t>
  </si>
  <si>
    <t>Jun Agustin/ Male</t>
  </si>
  <si>
    <t>Malate Machine Shop/ Brgy. 11,P. Gomez St., Laoag City, Ilocos Norte</t>
  </si>
  <si>
    <t>Carlo Dela Cruz/ Male</t>
  </si>
  <si>
    <t>Laoag Graphics Engineering Designs/ Brgy. 10 P. Gomez St. Corner Mckinley, Laoag City, Ilocos Norte</t>
  </si>
  <si>
    <t>Kris Upano/ Female</t>
  </si>
  <si>
    <t>Michael Nieves/ Male</t>
  </si>
  <si>
    <t>JM Salt Manufacturing/ Cato, Infanta, Pangasinan</t>
  </si>
  <si>
    <t>Raymart Manding/ Male</t>
  </si>
  <si>
    <t>RFG General Merchandise/ Agdao Riverside 757, San Carlos, Pangasinan</t>
  </si>
  <si>
    <t>Joe De Guzman/ Male</t>
  </si>
  <si>
    <t>Louis Roy Bakeshop/ 40 Maravilla St. Poblacion, Mangatarem, Pangasinan</t>
  </si>
  <si>
    <t>Mario C. Flor/ Male</t>
  </si>
  <si>
    <t>Wengie O. Casas</t>
  </si>
  <si>
    <t>Jessie Moreno/ Male</t>
  </si>
  <si>
    <t>Road Runner Motor Vehicle Shop/ Nibaliw East, Poblacion, San Fabian, Pangasinan</t>
  </si>
  <si>
    <t>James Oca/ Male</t>
  </si>
  <si>
    <t xml:space="preserve">Ober Generosa/ Male </t>
  </si>
  <si>
    <t>Jason Cruz/ Male</t>
  </si>
  <si>
    <t>Michael Estayo/ Male</t>
  </si>
  <si>
    <t>DOST-1 gives 1,000 pcs. face shield for the Ilocos Sur Provincial Police Personnel</t>
  </si>
  <si>
    <t>Facebook Post/ Blog</t>
  </si>
  <si>
    <t>DOST-1 Official Website, DOST-Ilocos Sur Facebook Page, and PIA Website</t>
  </si>
  <si>
    <t>DOST-I Assists 7 MSMEs to Secure FDA LTO</t>
  </si>
  <si>
    <t>Press Release/Facebook Post</t>
  </si>
  <si>
    <t>PSTC-LU Facebook page</t>
  </si>
  <si>
    <t>TechTalk/Forum on Carrageenan PGP</t>
  </si>
  <si>
    <t>Technology Forum</t>
  </si>
  <si>
    <t>Green Agritech with PSU-DOST1 Food Innovation Center: Modernized TUBIBO (Tupig, Bibingka, Bukayo)</t>
  </si>
  <si>
    <t>Live Video</t>
  </si>
  <si>
    <t>Facebook Live</t>
  </si>
  <si>
    <t>“Kapartner ng Bayan” radio program aired at DZRD Sonshine Radio-Dagupan City via phone patch (Topics: DOST SETUP and GIA-CB Program and 2020 projects, 2020 DOST-SEI Undergraduate Scholarship Application)</t>
  </si>
  <si>
    <t>DZRD Sonshine Radio-Dagupan City</t>
  </si>
  <si>
    <t>DOST 1 Backs Sawang-Bamban Indigenous Peoples’ Association of Infanta, Upgrades Mushroom Production</t>
  </si>
  <si>
    <t>Press Release/ Blog</t>
  </si>
  <si>
    <t>DOST-1 Official Website &amp; DOST Pangasinan Science and Technology Center Facebook page</t>
  </si>
  <si>
    <t xml:space="preserve">DOST 1 Conducts Training on Profitable Squash Processing and Business Ideas to Bayambang Squash Farmers </t>
  </si>
  <si>
    <t xml:space="preserve">DOST 1 Holds Contract Signing for 102 New DOST-SEI Scholars in Pangasinan </t>
  </si>
  <si>
    <t>DOST-I Provides PHP 8.2 M Innovation Assistance to 10 MSMEs in Pangasinan</t>
  </si>
  <si>
    <t>DOST-Pangasinan conducted a 3-day Calibration Services to 73 barangays ofLGU Bayambang, Pangasinan last August 28-30, 2020.</t>
  </si>
  <si>
    <t>Calibration/ 13 samples</t>
  </si>
  <si>
    <t>Calibration/ 50 samples</t>
  </si>
  <si>
    <t>Calibration/ 172 samples</t>
  </si>
  <si>
    <t>46 copies of DRRM IEC Materials Distributed (5 copies of Community and Family Earthquake Safety Guide; 5 copies of LINDOL; 3 copies of The Great East Japan Earthquake and Tsunami; 5 copies of Natural Signs and Impending Local Tsunami; 3 copies of How to Conduct Tsunami Drill; 3 copies of Tsunami; 10 copies of Earthquake Preparedness Guide; and 10 copies of PEIS</t>
  </si>
  <si>
    <t>Survey of 2018 R&amp;D Expenditures and Human Resources in the Public Higher Education Sector</t>
  </si>
  <si>
    <t>Immaculate Concepcion School of Theology</t>
  </si>
  <si>
    <t>Ilocos Sur Polytechnic State College-Candon Campus</t>
  </si>
  <si>
    <t>Ilocos Sur Polytechnic State College-Santiago Campus</t>
  </si>
  <si>
    <t>University of Northern Philippines</t>
  </si>
  <si>
    <t>Protected Area Management Board (PAMB) Member - Bessang Pass Natural Monument in Malaya, Cervantes</t>
  </si>
  <si>
    <t>Protected Area Management Board (PAMB) Member - Santa Lucia Protected Landscape in Salcedo</t>
  </si>
  <si>
    <t>Protected Area Management Board (PAMB) Member - Protected Landscape in Mazoro, Narvacan</t>
  </si>
  <si>
    <t>Protected Area Management Board (PAMB) Member - Northern Luzon Heroes Hill in Magsaysay, Santa</t>
  </si>
  <si>
    <t>LGU Salcedo</t>
  </si>
  <si>
    <t>LGU Santa</t>
  </si>
  <si>
    <t>5 copies of Community and Family Earthquake Safety Guide</t>
  </si>
  <si>
    <t>Tayac Elementary School - Principal Delfin Llagas</t>
  </si>
  <si>
    <t>5 copies of LINDOL</t>
  </si>
  <si>
    <t>3 copies of The Great East Japan Earthquake and Tsunami</t>
  </si>
  <si>
    <t>5 copies of Natural Signs and Impending Local Tsunami</t>
  </si>
  <si>
    <t>3 copies of How to Conduct Tsunami Drill</t>
  </si>
  <si>
    <t>3 copies of Tsunami</t>
  </si>
  <si>
    <t>10 copies of Earthquake Preparedness Guide</t>
  </si>
  <si>
    <t>10 copies of PEIS</t>
  </si>
  <si>
    <t>MIRDC Faceshields</t>
  </si>
  <si>
    <t>Ilocos Sur Provincial Office</t>
  </si>
  <si>
    <t>Tech Talk on Carrageenan PGP &amp; awarding</t>
  </si>
  <si>
    <t>LGU-Infanta</t>
  </si>
  <si>
    <t>LGU-Sta. Barbara</t>
  </si>
  <si>
    <t>Demo-operation of glass pulverizer/ August 13, 2020</t>
  </si>
  <si>
    <t>LGU-Natividad MENRO</t>
  </si>
  <si>
    <t>FOR THE MONTH OF SEPTEMBER</t>
  </si>
  <si>
    <t>Promoted thru a phone call/ Batac City, Ilocos Norte</t>
  </si>
  <si>
    <t>Dr. Mary Jane Noble</t>
  </si>
  <si>
    <t>Iron Fortified Rice (IFR)</t>
  </si>
  <si>
    <t>IFR Meeting with LGU-Balaoan, San Pablo MPC and PHO</t>
  </si>
  <si>
    <t>LGU-Balaoan, San Pablo MPC and PHO</t>
  </si>
  <si>
    <t>Meeting Report, Attendance</t>
  </si>
  <si>
    <t>Discussion with LGU San Gabriel and Picao Farmers Association</t>
  </si>
  <si>
    <t>LGU San Gabriel and Picao Farmers Association</t>
  </si>
  <si>
    <t>Virgin Coconut Oil Personal Care Products (DOST-ITDI)</t>
  </si>
  <si>
    <t>Shared via Official Facebook Page (138 people reached, 1 engagements)/ September 2, 2020/ Lingayen, Pangasinan</t>
  </si>
  <si>
    <t>Bamboo Fibers (DOST-PTRI)</t>
  </si>
  <si>
    <t>Shared via Official Facebook Page (101 people reached, 1 engagements)/ September 7, 2020/ Lingayen, Pangasinan</t>
  </si>
  <si>
    <t xml:space="preserve">Ginger Tea (Instant Salabat) (DOST-ITDI)
</t>
  </si>
  <si>
    <t>Shared via Official Facebook Page (181 people reached, 13 engagements)/ September 7, 2020/ Lingayen, Pangasinan</t>
  </si>
  <si>
    <t>Bamboo-framed Face Shield (DOST-FPRDI)</t>
  </si>
  <si>
    <t>Shared via Official Facebook Page (208 people reached, 10 engagements)/ September 10, 2020/ Lingayen, Pangasinan</t>
  </si>
  <si>
    <t>Engineered Bamboo Production</t>
  </si>
  <si>
    <t>Shared via Official Facebook page/ September 24, 2020/ Urdaneta City, Pangasinan</t>
  </si>
  <si>
    <t>Briquetting Technology</t>
  </si>
  <si>
    <t>Cacao Tablea - Chocolate Liquor in Bar</t>
  </si>
  <si>
    <t>Kaalaman at Kabuhayan mula sa Kawayan</t>
  </si>
  <si>
    <t>Resin Bonded Artwares</t>
  </si>
  <si>
    <t xml:space="preserve">Garlic and Onion Processing
</t>
  </si>
  <si>
    <t>LGU-San Gabriel and PICAO Farmers Association/ San Gabriel, La Union</t>
  </si>
  <si>
    <t>PST Clock</t>
  </si>
  <si>
    <t>DZAG Radyo Pilipinas Agoo/ Agoo, La Union</t>
  </si>
  <si>
    <t>Photos, Press Release</t>
  </si>
  <si>
    <t>Jaime Aquino/ Brgy. Tatarac, Bayambang, Pangasinan</t>
  </si>
  <si>
    <t>William Magsumbol/ Brgy. Tatarac, Bayambang, Pangasinan</t>
  </si>
  <si>
    <t>Artemio Vitales/ Brgy. Tatarac, Bayambang, Pangasinan</t>
  </si>
  <si>
    <t>Elmar Quijalvo/ Brgy. Tatarac, Bayambang, Pangasinan</t>
  </si>
  <si>
    <t>James Corpuz/ Brgy. Tatarac, Bayambang, Pangasinan</t>
  </si>
  <si>
    <t>John Asuncion/ Brgy. Tatarac, Bayambang, Pangasinan</t>
  </si>
  <si>
    <t>Miguel Aquino/ Brgy. Tatarac, Bayambang, Pangasinan</t>
  </si>
  <si>
    <t>Alejandro Lacar/ Brgy. Tatarac, Bayambang, Pangasinan</t>
  </si>
  <si>
    <t>Nemesio Dulay/ Brgy. Tatarac, Bayambang, Pangasinan</t>
  </si>
  <si>
    <t>Charliemen Asuncion/ Brgy. Tatarac, Bayambang, Pangasinan</t>
  </si>
  <si>
    <t>Jose Mariano/ Brgy. Tatarac, Bayambang, Pangasinan</t>
  </si>
  <si>
    <t>Noli Aquino/ Brgy. Tatarac, Bayambang, Pangasinan</t>
  </si>
  <si>
    <t>Francisco Asuncion// Brgy. Tatarac, Bayambang, Pangasinan</t>
  </si>
  <si>
    <t>Alfredo Aquino/ Brgy. Tatarac, Bayambang, Pangasinan</t>
  </si>
  <si>
    <t>Marcelino Asuncion/ Brgy. Tatarac, Bayambang, Pangasinan</t>
  </si>
  <si>
    <t>Cecilia Asuncion/ Brgy. Tatarac, Bayambang, Pangasinan</t>
  </si>
  <si>
    <t>Rolly Alcantara/ Brgy. Tatarac, Bayambang, Pangasinan</t>
  </si>
  <si>
    <t>Trinidad Bueno/ Brgy. Tatarac, Bayambang, Pangasinan</t>
  </si>
  <si>
    <t>Violeta Torres/ Brgy. Tatarac, Bayambang, Pangasinan</t>
  </si>
  <si>
    <t>Elisha Bay Dagupan Bangus/ Mangin Dist., Dagupan City, Pangasinan</t>
  </si>
  <si>
    <t>1 unit Meat Grinder</t>
  </si>
  <si>
    <t>Laring's Meat and Processed Food Products</t>
  </si>
  <si>
    <t>1 unit Meat Mixer</t>
  </si>
  <si>
    <t>1 unit Meat Slicer</t>
  </si>
  <si>
    <t>Golda's Miki Manufacturing</t>
  </si>
  <si>
    <t>Del Mar Mothers Shellcraft MPC</t>
  </si>
  <si>
    <t>Barani Meat Processors Association</t>
  </si>
  <si>
    <t>1 unit Crimping Machine</t>
  </si>
  <si>
    <t>1 unit Cooking Mixer/ September 25, 2020/ Suyo, Bagulin, La Union</t>
  </si>
  <si>
    <t>Naguey Rural Improvement Club</t>
  </si>
  <si>
    <t>1 unit Pipe Bender/ September 19, 2020</t>
  </si>
  <si>
    <t>Technology Training on Moulder and Candle Making/ September 22, 2020/ Maawi Covered Court, Brgy. Maawi, Alaminos City, Pangasinan</t>
  </si>
  <si>
    <t>Maawi Rural Workers Association Inc.</t>
  </si>
  <si>
    <t>Dipping Cans/ September 22, 2020/  Maawi Covered Court, Brgy. Maawi, Alaminos City, Pangasinan</t>
  </si>
  <si>
    <t>Label Design/ September 22, 2020/  Maawi Covered Court, Brgy. Maawi, Alaminos City, Pangasinan</t>
  </si>
  <si>
    <t>1 unit Offset Printing Machine</t>
  </si>
  <si>
    <t>DC Danzcut Stickers</t>
  </si>
  <si>
    <t>4,000 pcs. (initial) Tupig Boxes</t>
  </si>
  <si>
    <t>Tocok Tupig Association</t>
  </si>
  <si>
    <t>Training on Food Safety (PGIN and PSTC-IN partnership)/ September 17, 2020</t>
  </si>
  <si>
    <t>Training on Packaging and Labeling/ September 17-18, 2020</t>
  </si>
  <si>
    <t>Training on Fish Processing/ September 25, 2020</t>
  </si>
  <si>
    <t>Orientation Webinar on OneSTore and OneSTore.City App/ September 4, 2020/ via Microsoft Teams</t>
  </si>
  <si>
    <t>Awareness Seminar on cGMP for Tubao, La Union/ September 1, 2020</t>
  </si>
  <si>
    <t>Barangay Anduyan and Rizal Indigenous People Organization</t>
  </si>
  <si>
    <t>Photos during the training and seminar</t>
  </si>
  <si>
    <t>Skills Training on Ube Processing/ September 2, 2020</t>
  </si>
  <si>
    <t>Maawi Rural Workers Association, Inc./ Brgy. Maawi, Alaminos City, Pangasinan</t>
  </si>
  <si>
    <t>Waste Analysis and Characterization Study (WACS)/ September 2-3, 2020/ Waste Management Division Building, Dagupan City</t>
  </si>
  <si>
    <t>Carl Louie Vigan Longganisa and Bagnet Processing/ Capangpangan, Vigan City, Ilocos Sur</t>
  </si>
  <si>
    <t>Fred-Invo Auto Supply &amp; Car Care Center/ Calaoa-an, Candon City, Ilocos Sur</t>
  </si>
  <si>
    <t>Barangay Anduyan and Rizal Indigenous People Organization/ Tubao, La Union</t>
  </si>
  <si>
    <t>Margarette's Food Products</t>
  </si>
  <si>
    <t>Quotation, Proof of payment, Sales Invoice</t>
  </si>
  <si>
    <t>Candle and Moulder Making</t>
  </si>
  <si>
    <t>Arsenio Ang-angco/ Goldland Spring</t>
  </si>
  <si>
    <t>Calibration/ 1 samples</t>
  </si>
  <si>
    <t>PhilRice/Batac City, Ilocos Norte</t>
  </si>
  <si>
    <t>Loenardo Madriaga/ Bantay, Ilocos Sur</t>
  </si>
  <si>
    <t>Judelyn Ragudo/ Fuerte, Caoayan, Ilocos Sur</t>
  </si>
  <si>
    <t>Paulo Reonillo/ Vigan City, Ilocos Sur</t>
  </si>
  <si>
    <t>DPWH-RO1/San Fernando City, La Union</t>
  </si>
  <si>
    <t>Mae-Guia Sari Sari Store/ Naguilian, La Union</t>
  </si>
  <si>
    <t>Ube Jam</t>
  </si>
  <si>
    <t>540 pcs. 500ml glass jars</t>
  </si>
  <si>
    <t>Naguey Rural Improvement Club/ Suyo, Bagulin, La Union</t>
  </si>
  <si>
    <t>Sales Invoice, photos</t>
  </si>
  <si>
    <t>480 pcs. 220ml glass jars</t>
  </si>
  <si>
    <t xml:space="preserve">  </t>
  </si>
  <si>
    <t>Maawi Rural Workers Association Inc./ Brgy. Maawi, Alaminos City, Pangasinan</t>
  </si>
  <si>
    <t>Tupig</t>
  </si>
  <si>
    <t>4,000 pcs. Tupig boxes</t>
  </si>
  <si>
    <t>Tocok Tupig Association/ Tocok, San Fabian, Pangasinan</t>
  </si>
  <si>
    <t>Judith Pascual</t>
  </si>
  <si>
    <t>Mushrooom Fabrication</t>
  </si>
  <si>
    <t>Rafael Saymo</t>
  </si>
  <si>
    <t>Paoay, Ilcocos Norte</t>
  </si>
  <si>
    <t>Guillen Lopez</t>
  </si>
  <si>
    <t>MMSU Dev Com/ Batac City, Ilocos Norte</t>
  </si>
  <si>
    <t>Mary Cristina Labangcop</t>
  </si>
  <si>
    <t xml:space="preserve">Inquiry on SETUP/ Packaging materials/ processing technologies/ shelf-life testing </t>
  </si>
  <si>
    <t>Benedicta Quiocho</t>
  </si>
  <si>
    <t>Rosario Taberna</t>
  </si>
  <si>
    <t>DOST Programs/ Projects</t>
  </si>
  <si>
    <t>Cadacad Farmers Association</t>
  </si>
  <si>
    <t>Regta Buliclic Farmers Association</t>
  </si>
  <si>
    <t>Requesting for a copy of organic agriculture in the Philippines Training Manual</t>
  </si>
  <si>
    <t>Herbert A. Buenagua</t>
  </si>
  <si>
    <t>Facebook inquiry</t>
  </si>
  <si>
    <t>Testing of urine sample</t>
  </si>
  <si>
    <t>Harrold Louise Mamaril</t>
  </si>
  <si>
    <t>Eduardo Fillon</t>
  </si>
  <si>
    <t>Calibration of Road Tanker</t>
  </si>
  <si>
    <t>Eric De Leon</t>
  </si>
  <si>
    <t>Caroline Calugas</t>
  </si>
  <si>
    <t>Laboratory Testing</t>
  </si>
  <si>
    <t>Ditas Picar Marinas</t>
  </si>
  <si>
    <t>Jun Tuazon Gamayo</t>
  </si>
  <si>
    <t>Discussion on the Small Enterprise Technology Upgrading Program</t>
  </si>
  <si>
    <t>Michael Zarate</t>
  </si>
  <si>
    <t>Face to face consultation/ MOV-Logbook</t>
  </si>
  <si>
    <t>Danilo Bauya/EJ Woodcraft</t>
  </si>
  <si>
    <t>Balungao, Pangasinan</t>
  </si>
  <si>
    <t>Phone Call</t>
  </si>
  <si>
    <t xml:space="preserve">Plastic Packaging Supplier  </t>
  </si>
  <si>
    <t>BS Cuison Enterprise</t>
  </si>
  <si>
    <t>Laboratory Testing of Salt for FDA LTO Application</t>
  </si>
  <si>
    <t xml:space="preserve">Assistance for tire repair shop and car maintenance, Car lifter </t>
  </si>
  <si>
    <t>Hadaza Tire Repair</t>
  </si>
  <si>
    <t>Bani, Pangasinan</t>
  </si>
  <si>
    <t>SETUP assistance for longganisa products</t>
  </si>
  <si>
    <t>Veronica C. Austria</t>
  </si>
  <si>
    <t>Bical Norte, Bayambang, Pangasinan</t>
  </si>
  <si>
    <t>Laboratory test for dishwashing liquid</t>
  </si>
  <si>
    <t>Kurt Silvestre</t>
  </si>
  <si>
    <t>Facebook page</t>
  </si>
  <si>
    <t>Process on how to make ginger into powder</t>
  </si>
  <si>
    <t>Mamerto Mayor</t>
  </si>
  <si>
    <t>Food and Safety Issues in the Province</t>
  </si>
  <si>
    <t>Joana Sales</t>
  </si>
  <si>
    <t>Meycauayan, Bulacan</t>
  </si>
  <si>
    <t>Undergraduate Scholarship/ SETUP for mushroom growing</t>
  </si>
  <si>
    <t>Hazel Battalao</t>
  </si>
  <si>
    <t>Sison, Pangasinan</t>
  </si>
  <si>
    <t>S&amp;T Undergraduate online application</t>
  </si>
  <si>
    <t>Christ Elly Mamasig</t>
  </si>
  <si>
    <t>SETUP for mushroom growing</t>
  </si>
  <si>
    <t>Julie F. Tabones/ Jameel Mushroom</t>
  </si>
  <si>
    <t>Packaging and labeling</t>
  </si>
  <si>
    <t>Juvy Buenafe</t>
  </si>
  <si>
    <t>Citipoint Metal Craft/ Brgy. 16-N Quiling Norte, Batac City, Ilocos Norte</t>
  </si>
  <si>
    <t>Daniel Ranada/Male</t>
  </si>
  <si>
    <t>Marlon Fermin/ Male</t>
  </si>
  <si>
    <t>GNR Marble Products/ San Nicolas, Ilocos Norte</t>
  </si>
  <si>
    <t>Henry Sanguir/ Male</t>
  </si>
  <si>
    <t>Sahina Villa/ Female</t>
  </si>
  <si>
    <t>Greenthumb Food Depot/ 125 Magsaysay St., Brgy #6, San Nicolas, Ilocos Norte</t>
  </si>
  <si>
    <t>Maria Guittap/ Female</t>
  </si>
  <si>
    <t>Bacnat Furniture Shop/ Brgy. 9 Aglipay, Batac, Ilocos Norte</t>
  </si>
  <si>
    <t>Francis Matias/ Male</t>
  </si>
  <si>
    <t>Windel Agno/ Male</t>
  </si>
  <si>
    <t>Marbie Motorworks/ Bauang, La Union</t>
  </si>
  <si>
    <t>Kenneth Diaz</t>
  </si>
  <si>
    <t>Part-time</t>
  </si>
  <si>
    <t>Sadiri Butalid/ Male</t>
  </si>
  <si>
    <t xml:space="preserve">J.V.P. Farm/ Brgy. Lunec, Malasiqui, Pangasinan </t>
  </si>
  <si>
    <t>Ryan I. Gallardo/ Male</t>
  </si>
  <si>
    <t>Mark Joseph DC. Villarta/ Male</t>
  </si>
  <si>
    <t>Jefferson G. Villarta/ Male</t>
  </si>
  <si>
    <t>Johndel F. Sarmiento/ Male</t>
  </si>
  <si>
    <t>Omar G. Abuan/ Male</t>
  </si>
  <si>
    <t>Dondon Manago/ Male</t>
  </si>
  <si>
    <t>Rommel A. Tabiliran/ Male</t>
  </si>
  <si>
    <t>Zenrick B. Garcia/ Male</t>
  </si>
  <si>
    <t>Lendon P. Bautista/ Male</t>
  </si>
  <si>
    <t>Jay-R E. Gange/ Male</t>
  </si>
  <si>
    <t>Fortunato A. Tabiliran/ Male</t>
  </si>
  <si>
    <t>Victor Lopez/ Male</t>
  </si>
  <si>
    <t>Luke Lopez/ Male</t>
  </si>
  <si>
    <t>Cecilia Lopez/ Female</t>
  </si>
  <si>
    <t>RJ Karr Hauz General Auto Services</t>
  </si>
  <si>
    <t>Daniel Rosario/ Male</t>
  </si>
  <si>
    <t>Manny Ocampo/ Male</t>
  </si>
  <si>
    <t>John Michael Lopez/ Male</t>
  </si>
  <si>
    <t>Angelica Dela Cruz/ Female</t>
  </si>
  <si>
    <t>Rona Menor/ Female</t>
  </si>
  <si>
    <t>GM Machine Shop/ Malabago, Calasiao, Pangasinan</t>
  </si>
  <si>
    <t>Marlon Busel/ Male</t>
  </si>
  <si>
    <t>Bestmark Agro-Industrial Enterprises/ Banaoang, Sta. Barbara, Pangasinan</t>
  </si>
  <si>
    <t>Errol Montillana/ Male</t>
  </si>
  <si>
    <t>Ladies Group of Binmaley Residents – Caloocan Norte Chapter/ 62 Caloocan Norte, Binmaley, Pangasinan</t>
  </si>
  <si>
    <t>Shirley Perez/ Female</t>
  </si>
  <si>
    <t>Avelina Soriano/ Female</t>
  </si>
  <si>
    <t>Asteria Valerio/ Female</t>
  </si>
  <si>
    <t>Sawang-Bamban Assoc. of Indigenous People, Inc./ Sitio Sawang, Brgy. Bamban, Infanta, Pangasinan</t>
  </si>
  <si>
    <t>Freddie Quianqao/ Male</t>
  </si>
  <si>
    <t>Rolando Ancheta/ Male</t>
  </si>
  <si>
    <t>Fernando Dacumos/ Male</t>
  </si>
  <si>
    <t>Jose Abuyan/ Male</t>
  </si>
  <si>
    <t>Jose Payando/ Male</t>
  </si>
  <si>
    <t>Nelson Copes/ Male</t>
  </si>
  <si>
    <t>Denver Salibad/ Male</t>
  </si>
  <si>
    <t>Lourdes Mestica/ Female</t>
  </si>
  <si>
    <t>Marites Ballan/ Female</t>
  </si>
  <si>
    <t>Mary Ann Parinas/ Female</t>
  </si>
  <si>
    <t>Maria Mundo/ Female</t>
  </si>
  <si>
    <t>Glory Ann Abuyan/ Female</t>
  </si>
  <si>
    <t>Daisy Modelo/ Female</t>
  </si>
  <si>
    <t>Marivic Abuyan/ Female</t>
  </si>
  <si>
    <t>Marilyn Pulong/ Female</t>
  </si>
  <si>
    <t>Leviny Ancheta/ Female</t>
  </si>
  <si>
    <t>Marissa Mirador/ Female</t>
  </si>
  <si>
    <t>Luzviminda Ancheta/ Female</t>
  </si>
  <si>
    <t>Amy Colcol/ Female</t>
  </si>
  <si>
    <t>Virgie Fred/ Female</t>
  </si>
  <si>
    <t>Morena Mauro/ Female</t>
  </si>
  <si>
    <t>Betty Ancheta/ Female</t>
  </si>
  <si>
    <t>Dionna Basuel/ Female</t>
  </si>
  <si>
    <t>Delma Labuyan/ Female</t>
  </si>
  <si>
    <t>Rosenda Ancheta/ Female</t>
  </si>
  <si>
    <t>Elsa Barnachea/ Female</t>
  </si>
  <si>
    <t>Lorna Atiwen/ Female</t>
  </si>
  <si>
    <t>Rosalia Mirador/ Female</t>
  </si>
  <si>
    <t>Tabrilla Poultry Farm/ Brgy. Raymundo, Balungao, Pangasinan</t>
  </si>
  <si>
    <t>Cargill Joy/ Female</t>
  </si>
  <si>
    <t>Unicolor Printing Press/ Zone 4, Lipay East, Villasis, Pangasinan</t>
  </si>
  <si>
    <t>Nolasco M. David/ Male</t>
  </si>
  <si>
    <t>Rodheo Q. Penida/ Male</t>
  </si>
  <si>
    <t>Romyliza Totaan/ Female</t>
  </si>
  <si>
    <t>Marife David/ Female</t>
  </si>
  <si>
    <t>Analyn Caguioa/ Female</t>
  </si>
  <si>
    <t>LGU Cervantes boost beekeeping industry in Cervantes, awards honeybee nucs to 10 participants</t>
  </si>
  <si>
    <t>Facebook post/Blog</t>
  </si>
  <si>
    <t>PSTC-Ilocos Sur Facebook page</t>
  </si>
  <si>
    <t>DOST 1 boosts production of Bagulin coffee growers, awards multi-purpose solar dryer</t>
  </si>
  <si>
    <t>Press Release/ Faceook Post</t>
  </si>
  <si>
    <t>DOST-1 Facebook page</t>
  </si>
  <si>
    <t>DOST-1 enhances rice farming system through carrageenan PGP technology</t>
  </si>
  <si>
    <t>DOST-La Union Facebook page</t>
  </si>
  <si>
    <t>DOST 1 empowers indigenous ube growers of Tubao, La Union, Holds cGMP and Food Safety Training</t>
  </si>
  <si>
    <t>DOST Pangasinan conducted a Technology Trainig on Moulder and Candle Making to Maawi Rural Workers Association Inc. (MARWA) on September 22, 2020.</t>
  </si>
  <si>
    <t xml:space="preserve">Sonshine Radio interview regarding S&amp;T Scholarships and SETUP </t>
  </si>
  <si>
    <t>Sonshine Radio</t>
  </si>
  <si>
    <t>DOST 1 Boosts LGU Natividad Waste Management and Agriculture, Awards Glass Pulverizer and Portasol</t>
  </si>
  <si>
    <t>LGU Dagupan Gears For 10-Year Solid Waste Management Plant</t>
  </si>
  <si>
    <t>DOST-1 assists association in Alilem; ventures on Bamboo-Framed Face Shield</t>
  </si>
  <si>
    <t>PIA</t>
  </si>
  <si>
    <t>Calibration/ 11 samples</t>
  </si>
  <si>
    <t>Calibration/ 7 samples</t>
  </si>
  <si>
    <t>Calibration/ 15 samples</t>
  </si>
  <si>
    <t xml:space="preserve">Training on candle and moulder making at MARWA </t>
  </si>
  <si>
    <t>LGU Alaminos City</t>
  </si>
  <si>
    <t>Referred Anda Mushroom Growers Association for possible DOST assistance</t>
  </si>
  <si>
    <t>LGU Anda</t>
  </si>
  <si>
    <t xml:space="preserve">Served as trainer on the training on candle and moulder making </t>
  </si>
  <si>
    <t>Awarding of glass pulverizer and 4 units of Portasol, 70 pcs. Faceshield</t>
  </si>
  <si>
    <t>Online Training on WACS</t>
  </si>
  <si>
    <t>LGU Dagupan</t>
  </si>
  <si>
    <t>MOA for the new office</t>
  </si>
  <si>
    <t>PSU-Urdaneta City Campus</t>
  </si>
  <si>
    <t>FOR THE THIRD QUARTER</t>
  </si>
  <si>
    <t>Western Magsingal-Sto. Domingo Irrigator's Association Inc.</t>
  </si>
  <si>
    <t>Calibration/ 125 samples</t>
  </si>
  <si>
    <t>Calibration/ 4 sample</t>
  </si>
  <si>
    <t>Calibration/ 29 samples</t>
  </si>
  <si>
    <t>Calibration/ 18 samples</t>
  </si>
  <si>
    <t>Calibration/ 187 samples</t>
  </si>
  <si>
    <t>FOR THE MONTH OF OCTOBER</t>
  </si>
  <si>
    <t>Hydroponics and Aquaphonics</t>
  </si>
  <si>
    <t>Training on Aquaphonics for Urban Communities in th Cities of Laoag and Batac City, Ilocos Norte/ October 30, 2020/ thru Microsoft Teams</t>
  </si>
  <si>
    <t>LGU Laoag/ Laoag City, Ilocos Norte</t>
  </si>
  <si>
    <t>LGU Batac City/ Batac City, Ilocos Norte</t>
  </si>
  <si>
    <t>Smart City</t>
  </si>
  <si>
    <t>Meeting with PCIEERD, MMSU and LGU Batac/ October 14, 2020</t>
  </si>
  <si>
    <t>Meeting with PCIEERD, NWU and LGU Laoag/ October 26, 2020</t>
  </si>
  <si>
    <t>OneSTore</t>
  </si>
  <si>
    <t>PGIN/ October 1, 2020</t>
  </si>
  <si>
    <t>PGIN/ Laoag City, Ilocos Norte</t>
  </si>
  <si>
    <t>Meeting with Bakers PH/ October 6, 2020</t>
  </si>
  <si>
    <t>Bakers PH/ Brgy. 44 Zambaonga, Laoag City, Ilocos Norte</t>
  </si>
  <si>
    <t>Urban Farming - Aquaphonics</t>
  </si>
  <si>
    <t>ISPSC Peanut Processing Technologies (Peanut Polvoron, Adobong Peanut with anchovies, Peanut Brittle, Peanut Butter)</t>
  </si>
  <si>
    <t>Training on Peanut Processing/ October 27, 2020/ Conconig East, Sta. Lucia, Ilocos Sur</t>
  </si>
  <si>
    <t>FPRDI Charcoal Briquetting Technology</t>
  </si>
  <si>
    <t>IFR Soft Launching/ October 28, 2020/ San Pablo MPC, Bet-ang, Balaoan, La Union</t>
  </si>
  <si>
    <t>LGU Balaoan/ Balaoan, La Union</t>
  </si>
  <si>
    <t>Activity Report, Attendance</t>
  </si>
  <si>
    <t>Discussion with LGU Santol/ October 15, 2020/ Online</t>
  </si>
  <si>
    <t>LGU Santol (Office of the Municipal Engineer)</t>
  </si>
  <si>
    <t>CA</t>
  </si>
  <si>
    <t>NRS-WQMA Meeting/ October 23, 2020/ Online</t>
  </si>
  <si>
    <t>NRS-WQMA Joint Governing Board, Executive Committee, Technical Working Group and Multi-Sectoral Group</t>
  </si>
  <si>
    <t>Meeting Report</t>
  </si>
  <si>
    <t>Inquiry about Septic Tank at their Gasoline Station at Dagupan City/ October 30, 2020</t>
  </si>
  <si>
    <t>Robert Aficion/ Dagupan City, Pangasinan</t>
  </si>
  <si>
    <t>Discussion with Cosmos Bakery/ City of San Fernando, La Union</t>
  </si>
  <si>
    <t>Mr. Carl Tam/ City of San Fernando, La Union</t>
  </si>
  <si>
    <t>Dual Drum Composter</t>
  </si>
  <si>
    <t>Wood Preservation and Treatment (DOST-FPRDI)</t>
  </si>
  <si>
    <t>Shared via Official Facebook Page (171 people reached, 9 engagements)/ September 30, 2020/ Lingayen, Pangasinan</t>
  </si>
  <si>
    <t>Enhanced Nutribun (DOST-FNRI)</t>
  </si>
  <si>
    <t>Shared via Official Facebook Page (226 people reached, 19 engagements)/ October 5, 2020/ Lingayen, Pangasinan</t>
  </si>
  <si>
    <t>WACS &amp; DOST-ITDI Technologies (Bioreactor, Dual Drum Composter, Biogas Technology, Electric Densifier) Webinar</t>
  </si>
  <si>
    <t>Shared via Official Facebook Page (168 people reached, 15 engagements)/ October 21, 2020/ Lingayen, Pangasinan</t>
  </si>
  <si>
    <t>Carrageenan Plant Growth Promoter (Webinar)</t>
  </si>
  <si>
    <t>Shared via Official Facebook Page (168 people reached, 2 engagements)/ October 22, 2020/ Lingayen, Pangasinan</t>
  </si>
  <si>
    <t>Waste Management Technology - Vigormin/ Eco-Septic Tank</t>
  </si>
  <si>
    <t>Shared via Official Facebook Page (126 people reached, 7 engagements)/ October 27, 2020/ Lingayen, Pangasinan</t>
  </si>
  <si>
    <t xml:space="preserve">Aquaphonics Technology </t>
  </si>
  <si>
    <t>Shared via Official Facebook Page (186 people reached, 26 engagements)/ October 30, 2020/ Lingayen, Pangasinan</t>
  </si>
  <si>
    <t>Organic Squash Production</t>
  </si>
  <si>
    <t>Promoted through Facebook/ Shared on October 27, 2020/ Urdaneta City, Pangasinan</t>
  </si>
  <si>
    <t>CHARM or the Charging in Minutes by DOST-PCIEERD</t>
  </si>
  <si>
    <t>Waste Management System featuring Ecosep/Vigormin</t>
  </si>
  <si>
    <t>Promoted through Facebook/ Shared on October 25, 2020/ Urdaneta City, Pangasinan</t>
  </si>
  <si>
    <t>Bamboo Charcoaling Technology</t>
  </si>
  <si>
    <t>Promoted through Facebook/ Shared on October 21, 2020/ Urdaneta City, Pangasinan</t>
  </si>
  <si>
    <t>Promoted through Facebook/ Shared on October 15 &amp; 21, 2020/ Urdaneta City, Pangasinan</t>
  </si>
  <si>
    <t>DOST-ITDI Solid Waste Management Technologies</t>
  </si>
  <si>
    <t>Promoted through Facebook/ Shared on October 20, 2020/ Urdaneta City, Pangasinan</t>
  </si>
  <si>
    <t>Cacao Production and Processing</t>
  </si>
  <si>
    <t>Promoted through Facebook/ Shared on October 19, 2020/ Urdaneta City, Pangasinan</t>
  </si>
  <si>
    <t>Jam Making of ITDI</t>
  </si>
  <si>
    <t>Promoted through Facebook/ Shared on October 14, 2020/ Urdaneta City, Pangasinan</t>
  </si>
  <si>
    <t>Biocontrol Agent-Entomopathogenic Fungi (EPF) of DOST-PCAARRD</t>
  </si>
  <si>
    <t>Promoted through Facebook/ Shared on October 8, 2020/ Urdaneta City, Pangasinan</t>
  </si>
  <si>
    <t>DOST STARBOOKS</t>
  </si>
  <si>
    <t>Promoted through Facebook/ Shared on October 6, 2020/ Urdaneta City, Pangasinan</t>
  </si>
  <si>
    <t>DOST-ITDI Composting and Plastic Densifier Technologies</t>
  </si>
  <si>
    <t>Climate-resilient seeds development by DOST-PCAARRD</t>
  </si>
  <si>
    <t>Forest Tree Seed Quality Enhancement and Development of MTSC - Seed Tracking and Information Database System</t>
  </si>
  <si>
    <t>Complementary Foods (RIMO Products)</t>
  </si>
  <si>
    <t>Advocacy Meeting with LGU-Santol, La Union/ October 29, 2020</t>
  </si>
  <si>
    <t>LGU-Santol, La Union</t>
  </si>
  <si>
    <t>Biotek-M</t>
  </si>
  <si>
    <t>DOST-PINOY</t>
  </si>
  <si>
    <t>Cermic Water Filters</t>
  </si>
  <si>
    <t>Bakers PH/ Brgy. 44 Zamboanga, Laoag City, Ilocos Norte</t>
  </si>
  <si>
    <t>October 30, 2020</t>
  </si>
  <si>
    <t>Aquaphonics System</t>
  </si>
  <si>
    <t>LGU Batac/ City of Batac, Ilocos Norte</t>
  </si>
  <si>
    <t>San Pablo MPCI/ Balaoan, La Union</t>
  </si>
  <si>
    <t>October 28, 2020</t>
  </si>
  <si>
    <t>Photos, reports</t>
  </si>
  <si>
    <t>Marilou Celi/ Anda, Pangasinan</t>
  </si>
  <si>
    <t>Ramon Zafra/ Anda, Pangasinan</t>
  </si>
  <si>
    <t>Efrenda Escasinas/ Anda, Pangasinan</t>
  </si>
  <si>
    <t>Ruben Castrence/ Anda, Pangasinan</t>
  </si>
  <si>
    <t>Alicia Gonzales/ Anda, Pangasinan</t>
  </si>
  <si>
    <t>Jerry Cacho/ Anda, Pangasinan</t>
  </si>
  <si>
    <t>Clarissa Catabay/ Anda, Pangasinan</t>
  </si>
  <si>
    <t>Servillano Biocarles/ Anda, Pangasinan</t>
  </si>
  <si>
    <t>Jonathan Castrence/ Anda, Pangasinan</t>
  </si>
  <si>
    <t>Benjamin Calado/ Anda, Pangasinan</t>
  </si>
  <si>
    <t>Rolan Castrence/ Anda, Pangasinan</t>
  </si>
  <si>
    <t>Melodie Calicdan/ Anda, Pangasinan</t>
  </si>
  <si>
    <t>Crown Sceptre Carino/ Anda, Pangasinan</t>
  </si>
  <si>
    <t>Eric Areniego/ Anda, Pangasinan</t>
  </si>
  <si>
    <t>Melony Cezo/ Anda, Pangasinan</t>
  </si>
  <si>
    <t>Ronald Cabic/ Anda, Pangasinan</t>
  </si>
  <si>
    <t>Larry Castrence/ Anda, Pangasinan</t>
  </si>
  <si>
    <t>Virginia Calado/ Anda, Pangasinan</t>
  </si>
  <si>
    <t>Renato Cacho/ Anda, Pangasinan</t>
  </si>
  <si>
    <t>Edgar Canta/ Anda, Pangasinan</t>
  </si>
  <si>
    <t>Merly Calado/ Anda Pangasinan</t>
  </si>
  <si>
    <t>Dionisio Carilla Jr./ Anda, Pangasinan</t>
  </si>
  <si>
    <t>Victor Caracas/ Anda, Pangasinan</t>
  </si>
  <si>
    <t>Damacino Carolino Jr./ Anda, Pangasinan</t>
  </si>
  <si>
    <t>Regildo Carranza/ Anda, Pangasinan</t>
  </si>
  <si>
    <t>Bernard Carido/ Anda, Pangasinan</t>
  </si>
  <si>
    <t>Edmar Cardano/ Anda, Pangasinan</t>
  </si>
  <si>
    <t>1 unit Chiller/ Freezer</t>
  </si>
  <si>
    <t>Petrina's Pastries and Delicacies</t>
  </si>
  <si>
    <t>1 unit Cabinet Steamer Gas-type</t>
  </si>
  <si>
    <t>1 unit Rice Grinder</t>
  </si>
  <si>
    <t>1 unit Cassava Shredder</t>
  </si>
  <si>
    <t>1 unit Stainless Steel Preparation Table</t>
  </si>
  <si>
    <t>1 unit Stainless Steel Breading Table</t>
  </si>
  <si>
    <t>1 unit Stainless Steel Packaging Table</t>
  </si>
  <si>
    <t>1 unit 10 lg-cap. Melanger</t>
  </si>
  <si>
    <t>1 unit Thickness Planer</t>
  </si>
  <si>
    <t>Packaging Materials for Longganisa</t>
  </si>
  <si>
    <t>1 unit BagFilling Machine</t>
  </si>
  <si>
    <t>Chaddies Food Products</t>
  </si>
  <si>
    <t>1 unit SS Foot-operated Wash Sink with Bottom Shelf</t>
  </si>
  <si>
    <t>1 unit SS Foot-operated Hand Washing Sink</t>
  </si>
  <si>
    <t>1 unit SS Table, 3x5</t>
  </si>
  <si>
    <t>1 unit SS Table, 2x5</t>
  </si>
  <si>
    <t>1 unit Sublimation Paper</t>
  </si>
  <si>
    <t>1 unt Heat Press</t>
  </si>
  <si>
    <t>Channel Prints</t>
  </si>
  <si>
    <t>1 unit Fabricated Juicer/ October 28, 2020</t>
  </si>
  <si>
    <t>Dagup Agrarian Reform Cooperative</t>
  </si>
  <si>
    <t>Photos, AR</t>
  </si>
  <si>
    <t>1 unit 3 ft x 5 ft SS Table/ October 28, 2020</t>
  </si>
  <si>
    <t>1 unit Hand-held Refractometer/ October 28, 2020</t>
  </si>
  <si>
    <t>2 units Auto-Siphon/  October 28, 2020</t>
  </si>
  <si>
    <t>14 units Evaporation pans with stove</t>
  </si>
  <si>
    <t>1 unit Flat Boat</t>
  </si>
  <si>
    <t>Gais-Guipe Farmers &amp; Fisherfolks Association</t>
  </si>
  <si>
    <t>1 unit Forage Chopper</t>
  </si>
  <si>
    <t>Barangay Sabangan Goat Raiser Association</t>
  </si>
  <si>
    <t>Anda Mushroom Growers and Organic Farmers' Association</t>
  </si>
  <si>
    <t>Antala Production Center of Lighthouse Cooperative</t>
  </si>
  <si>
    <t>Training on Chili Processing/ October 22, 2020/ City Agricultural Office, Laoag City, Ilocos Norte</t>
  </si>
  <si>
    <t>Cleofe M. Bartolome/ Laoag City, Ilocos Norte</t>
  </si>
  <si>
    <t>Imelda B. Abela/ Laoag City, Ilocos Norte</t>
  </si>
  <si>
    <t>Janice R. Leano/ Laoag City, Ilocos Norte</t>
  </si>
  <si>
    <t>Rhodabeth I. Jupiter/ Laoag City, Ilocos Norte</t>
  </si>
  <si>
    <t>Arceli L. Bumanglag/ Laoag City, Ilocos Norte</t>
  </si>
  <si>
    <t>Jane A. Estabillo/ Laoag City, Ilocos Norte</t>
  </si>
  <si>
    <t>Elizabeth Jimenez/ Laoag City, Ilocos Norte</t>
  </si>
  <si>
    <t>Divine Grace Sambrano/ Laoag City, Ilocos Norte</t>
  </si>
  <si>
    <t>Gemma Rose O. Quilverno/ Laoag City, Ilocos Norte</t>
  </si>
  <si>
    <t>Edna R. Yapo/ LGU Laoag, Ilocos Norte</t>
  </si>
  <si>
    <t>Matherine G. Santiago/ LGU Laoag, Ilocos Norte</t>
  </si>
  <si>
    <t>Lisette Pear C. Pan/ LGU Laoag, Ilocos Norte</t>
  </si>
  <si>
    <t>Wilma T. Mamuay/ Laoag City, Ilocos Norte</t>
  </si>
  <si>
    <t>Emilia Victorina Pasion/ Laoag City, Ilocos Norte</t>
  </si>
  <si>
    <t>Beverly V. Marcos/ Laoag City, Ilocos Norte</t>
  </si>
  <si>
    <t>Ligaya S. Felipe/ Laoag City, Ilocos Norte</t>
  </si>
  <si>
    <t>Analyn R. Pascual/ Laoag City, Ilocos Norte</t>
  </si>
  <si>
    <t>Dominga P. Corpuz/ Laoag City, Ilocos Norte</t>
  </si>
  <si>
    <t>Jesusa C. Domingo/ Laoag City, Ilocos Norte</t>
  </si>
  <si>
    <t>Trinidad G. Balderin/ Laoag City, Ilocos Norte</t>
  </si>
  <si>
    <t>Jacqueline D. Taguinod/ Laoag City, Ilocos Norte</t>
  </si>
  <si>
    <t>Marilyn D. Ramos/ Laoag City, Ilocos Norte</t>
  </si>
  <si>
    <t>Rosalinda M. Juan/ Laoag City, Ilcoos Norte</t>
  </si>
  <si>
    <t>Julita M. Fontanilla/ Laoag City, Ilocos Norte</t>
  </si>
  <si>
    <t>Rodalyn G. Quijano/ LGU Laoag, Ilocos Norte</t>
  </si>
  <si>
    <t>Marilyn G. Martin, LGU Laoag, Ilocos Norte</t>
  </si>
  <si>
    <t>Juanita A. Gabriel/ Laoag City, Ilocos Norte</t>
  </si>
  <si>
    <t>Teresita N. Paz/ MMSU-CIT, Laoag City, Ilocos Norte</t>
  </si>
  <si>
    <t>Training on Aquaphonics for Urban Communities in th Cities of Laoag and Batac City, Ilocos Norte</t>
  </si>
  <si>
    <t>Aaron Steven B. Goma/ Minadanao State University</t>
  </si>
  <si>
    <t>Abigail T. Duhaylungsod/ ADROIT</t>
  </si>
  <si>
    <t>Aiche A. Torralba</t>
  </si>
  <si>
    <t>Aileen M Javines/ Megawide Construction Company</t>
  </si>
  <si>
    <t>Aileen C. Ibañez/ DepED</t>
  </si>
  <si>
    <t>Alexander G. Dela Cruz/ UP-Diliman ABM</t>
  </si>
  <si>
    <t>Alexander S. Centeno/ JJWC</t>
  </si>
  <si>
    <t>Alfonso Jay G. Mordeno</t>
  </si>
  <si>
    <t>Aliane Q. Villanluna/ CTU</t>
  </si>
  <si>
    <t xml:space="preserve">Alicia N. Valencia/ </t>
  </si>
  <si>
    <t>Alion P. Detiquiz/ INOZA FEEDMILLING CORP.</t>
  </si>
  <si>
    <t>Allan S. Domencil/ Bounty Fresh Food Inc.</t>
  </si>
  <si>
    <t>Allen L. Villatima/ LGU - CITY AGRICULTURE OFFICE</t>
  </si>
  <si>
    <t>Allen Christian M. Gallardo/ Provincial Agricultural Office, PLGU NV</t>
  </si>
  <si>
    <t>Almuhuzin A. Kuhutan/ OFW - DOHA QATAR</t>
  </si>
  <si>
    <t>Alnayah D. Mohammad Ayman/ Department of Environment and Natural Resources Region 12</t>
  </si>
  <si>
    <t>Alvin N. Trinidad/ PICE</t>
  </si>
  <si>
    <t>Amihair A. Hadji Malic/ DENR 12 - PENRO South Cotabato</t>
  </si>
  <si>
    <t>Ana Maria Theresa M. Dimaano</t>
  </si>
  <si>
    <t>Anafyl S. Dulangon</t>
  </si>
  <si>
    <t>Andrea Luz G. Nery/ Philippine Nuclear Research Institute</t>
  </si>
  <si>
    <t>Andro P. Bayang</t>
  </si>
  <si>
    <t>Angel J. Serrano</t>
  </si>
  <si>
    <t>Angel Ann B. Argawanon/ TECHNICAL EDUCATION SKILLS AND DEVELOPMENT AUTHORITY</t>
  </si>
  <si>
    <t xml:space="preserve">Angeline J. Salinas/ Harbest Agribusiness Corporation </t>
  </si>
  <si>
    <t>Angelito S. Angel/ Philippine National Police Crime Laboratory</t>
  </si>
  <si>
    <t>Angelo Lloyd C. Mayor/ Sunlife</t>
  </si>
  <si>
    <t>Anne Elaine V. Calidguid</t>
  </si>
  <si>
    <t>Annelie S. Siervo/ University of Eastern Philippines</t>
  </si>
  <si>
    <t>Anthony N. Nobleza/ Local Government Unit of General Santos</t>
  </si>
  <si>
    <t>April Rose B. Carasca/ University of Science and Technology of Southern Philippines</t>
  </si>
  <si>
    <t xml:space="preserve">Arah Rjea P. Canones/ JOSE RIZAL MEMORIAL STATE UNIVERSITY </t>
  </si>
  <si>
    <t xml:space="preserve">Arien Jean M. Lopez/ Southern Philippines Agri-Business and Marine and Aquatic School of Technology </t>
  </si>
  <si>
    <t>Arjay I. Advincula/ Manuel A. Roxas High School - Manila</t>
  </si>
  <si>
    <t xml:space="preserve">Arnel A. Alferez/ Municipal Agriculture Office </t>
  </si>
  <si>
    <t>Arnel DC. Cruz/ Department of Science and Technology - III, Provincial Science and Technology Center - Aurora</t>
  </si>
  <si>
    <t xml:space="preserve">Arnold D. Pitpitunge/ Philippine Science High School - Cagayan Valley Campus </t>
  </si>
  <si>
    <t>Arnold V. Damaso/ Nueva Ecija University of Science and Technology</t>
  </si>
  <si>
    <t>Arthur Aubrey D. Alviar/ Provincial Science and Technology Center - Ilocos Sur</t>
  </si>
  <si>
    <t>Arvin Jonathan M. Flores/ Occidental Mindoro State College</t>
  </si>
  <si>
    <t>Asmida M. Daromimbang</t>
  </si>
  <si>
    <t>Asnonisah R. Daromimbang</t>
  </si>
  <si>
    <t>Azel Jemimah V. Bedoya</t>
  </si>
  <si>
    <t>Baby Lyn T. De Guzman/ CENTRAL LUZON STATE UNIVERSITY</t>
  </si>
  <si>
    <t>Ben John N. Abad/ Adamson University</t>
  </si>
  <si>
    <t>Benjamin S. Mercado Jr./ DEPARTMENT OF SCIENCE AND TECHNOLOGY REGION 1</t>
  </si>
  <si>
    <t>Bernadette P. Galve/ Central Luzon State University</t>
  </si>
  <si>
    <t>Bernard Alan C. Flores/ Department of Education</t>
  </si>
  <si>
    <t>Bianca Diane S. Tero/ Department of Public Works and Highways Region 10</t>
  </si>
  <si>
    <t>Bianca Marie S. Aldea/ RCD Land, Inc.</t>
  </si>
  <si>
    <t>Bryan P. Sarangay/ LGU-CABAGAN</t>
  </si>
  <si>
    <t>Bryan Faith Q. Tumanguil/ Progreen Agricorp Inc</t>
  </si>
  <si>
    <t>Camila Trisha J. Romen/ Technological University of the Philippines</t>
  </si>
  <si>
    <t>Camille U. Pineda/ Philippine Nuclear Research Institute</t>
  </si>
  <si>
    <t>Carla Joie S. Gamboa/ Miano Descendants Small Farmers Association</t>
  </si>
  <si>
    <t>Carlo Mark I. Batulanon</t>
  </si>
  <si>
    <t>Carlos A. Rivero Jr./ THREE DIMENSION ENGINEERING AND ARCHITECTURAL SERVICES</t>
  </si>
  <si>
    <t>Carlos R. Padilla II/ CRPADILLA farm</t>
  </si>
  <si>
    <t>Carmi A. Cervo/ Bureau of Fisheries and Aquatic Resources- NCR</t>
  </si>
  <si>
    <t>Casimero L. Icalina/ University of Science and Technology of Southern Philippines-Claveria campus (USTP-Claveria)</t>
  </si>
  <si>
    <t>Catalino G. Gamboa Jr./ Miano Descendants Small Farmers Small</t>
  </si>
  <si>
    <t>Cathy Marie M. Cabrera</t>
  </si>
  <si>
    <t xml:space="preserve">Celina C. Rabaja/ Department of Agriculture </t>
  </si>
  <si>
    <t>Celine Anne DG. Rezonable/ Saint Louis University</t>
  </si>
  <si>
    <t>Channa R. Rosabal/ Provincial Government of Misamis Oriental</t>
  </si>
  <si>
    <t>Charess G. Lamban/ Mindanao State University Maguindanao</t>
  </si>
  <si>
    <t>Charie Fe B. Coreal/ Jose Rizal Memorial State University</t>
  </si>
  <si>
    <t xml:space="preserve">Chariz N. Raros/ Nueva Vizcaya State University </t>
  </si>
  <si>
    <t>Charmaine G. Roldan</t>
  </si>
  <si>
    <t>Chelmarie Joy S. Clavano/ Mindanao State University - Main Campus</t>
  </si>
  <si>
    <t>Chenie Mae T. Bibon/ Aurora State College of Technology</t>
  </si>
  <si>
    <t>Cherie Ann M. Torrecampo</t>
  </si>
  <si>
    <t>Cherisse May S. Libunao/ Don Mariano Marcos Memorial State University - North La Union Campus</t>
  </si>
  <si>
    <t>Cherry Ann B. Pobe</t>
  </si>
  <si>
    <t>Christian M . Narito/ Mandaluyong College of Science and Technology</t>
  </si>
  <si>
    <t>Christian C. Pacquing/ Saint Paul University Philippines</t>
  </si>
  <si>
    <t>Christian Jay R. Nob/ Mindanao State University At Naawan</t>
  </si>
  <si>
    <t>Christopher John S. Dabalos</t>
  </si>
  <si>
    <t>Chrysler S. Ladres/ Surigao del Sur State University- Lianga Campus</t>
  </si>
  <si>
    <t>Cindy C. Nazario/ Biliran Province State University-Biliran Campus</t>
  </si>
  <si>
    <t>Claire R. Calumpamg/ Visayas State University</t>
  </si>
  <si>
    <t>Clarebel R. Boyose/ Bureau of  Fisheries and Aquatic Resources</t>
  </si>
  <si>
    <t>Clarice C. Massagan</t>
  </si>
  <si>
    <t xml:space="preserve">Conrado DM. Camilon/ Laguna state polytechnic university </t>
  </si>
  <si>
    <t>Cresenciano A. Sadernas</t>
  </si>
  <si>
    <t>Criselda P. Francisco/ Central Luzon State University</t>
  </si>
  <si>
    <t>Crisostomo C. Ibarra/ DOSTXII</t>
  </si>
  <si>
    <t>Christi Cesar F. Megraso/ Cebu South Medical Center</t>
  </si>
  <si>
    <t>Cristina D. Libradilla</t>
  </si>
  <si>
    <t>Cynthia Ann R. Gadiano/ Department of Science and Technology Region 1</t>
  </si>
  <si>
    <t>Dael U. Blacka/ TRINITY UNIVERSITY OF ASIA</t>
  </si>
  <si>
    <t>Danica O. Navida/ Philippine Science High School Bicol Region Campus</t>
  </si>
  <si>
    <t>Daniel E. Sabado/ Central Luzon State University</t>
  </si>
  <si>
    <t>Danilo H. Dogillo Jr./ De La Salle Araneta University</t>
  </si>
  <si>
    <t>Dante I. Sandigan</t>
  </si>
  <si>
    <t>Daryl O. Daño</t>
  </si>
  <si>
    <t>Deborah Mae M. Cagas</t>
  </si>
  <si>
    <t>Deniece Mae F. Famatiga</t>
  </si>
  <si>
    <t>Denise R. Abellera</t>
  </si>
  <si>
    <t>Dennis C. Tanguilan/ St. Paul University Philippines</t>
  </si>
  <si>
    <t>Dennis S. Manalansang Jr./ DMCI Homes Corporate</t>
  </si>
  <si>
    <t>Dessa V. Calucer</t>
  </si>
  <si>
    <t>Devine Grace T. Nevada</t>
  </si>
  <si>
    <t>Diana P. Estocapio/ National Tobacco Administration</t>
  </si>
  <si>
    <t>Diana Hope M. Castro</t>
  </si>
  <si>
    <t>Divine Grace C. Edorot/ University of Science and Technology of Southern Philippines</t>
  </si>
  <si>
    <t>Dolores Carminda A. Alihan</t>
  </si>
  <si>
    <t>Donnavel S. De la Calsada/ Surigao State College of Technology</t>
  </si>
  <si>
    <t>Eden G. Lubag/ St. Dominic College Basic Education</t>
  </si>
  <si>
    <t>Eden S. Silagan/ Bureau of Fisheries and Aquatic Resources</t>
  </si>
  <si>
    <t>Eden Joy V. Manalo/ Aurora State College of Technology</t>
  </si>
  <si>
    <t>Edison M. Acosta/ Department of Science and Technology-I</t>
  </si>
  <si>
    <t>Editha C. Estacio/ DA RFO1</t>
  </si>
  <si>
    <t>Edmer S. Alfonso/ Korea Hydro and Nuclear Power</t>
  </si>
  <si>
    <t>Edmund M. Catungal/ Deparment of Science and Technilogy</t>
  </si>
  <si>
    <t>Edmund James N. Singson/ Escube Trading Inc.</t>
  </si>
  <si>
    <t>Elaiza Mae M. Pacursa/ Trinity University Of Asia</t>
  </si>
  <si>
    <t>Ele John I. Gamurot/ Technological Institute of the Philippines</t>
  </si>
  <si>
    <t>Elievhier R. Pascua/ ISABELA STATE UNIVERSITY, ECHAGUE CAMPUS- INSTITUTE OF FISHERIES</t>
  </si>
  <si>
    <t>Elmer H. Haim/ Department of Education/Molave Vocational Technical School (MVTS)</t>
  </si>
  <si>
    <t>Elpidio A. Uy Jr./ Harbest Agribusiness Corporation</t>
  </si>
  <si>
    <t>Elsa I. Velarde/ Samar State University</t>
  </si>
  <si>
    <t>Emeleto T. Cuarenta/ Department of Science and Technology VIII - Philippine Council for Health and Research Development</t>
  </si>
  <si>
    <t xml:space="preserve">Emiliano L. Valencia Jr./ Carmen Copper Corporation </t>
  </si>
  <si>
    <t>Emman E. Ramos/ Central Luzon State University</t>
  </si>
  <si>
    <t>Emmanuel S. Ruelo/ FWD Life Insurance</t>
  </si>
  <si>
    <t>Emy Lorraine G. Hidalgo/ ISABELA STATE UNIVERSITY</t>
  </si>
  <si>
    <t>Eric Jhon P. Hinayon/ Southern Leyte State University</t>
  </si>
  <si>
    <t>Erick Aldwin G. Suarez/ Central Luzon State University</t>
  </si>
  <si>
    <t>Eugen Yolanda I. Maxion/ Isabela State University</t>
  </si>
  <si>
    <t>Febie T. Paglinawan/ Caraga State University</t>
  </si>
  <si>
    <t>Ferdinan Alexander P. Alcantara/ Department of Agriculture - Regional Field Office I</t>
  </si>
  <si>
    <t>Floreh Hannah F. Galeno/ Far Eastern University - Nicanor Reyes Medical Foundation</t>
  </si>
  <si>
    <t>Florelexie L. Ancheta/ DEPARTMENT OF INTERIOR AND LOCAL GOVERNMENT</t>
  </si>
  <si>
    <t>Florentio C. Reyes/ Contesa Realty Corp</t>
  </si>
  <si>
    <t>Florie May B. Panelo/ Central Luzon State University</t>
  </si>
  <si>
    <t>Florisel V. Doblado</t>
  </si>
  <si>
    <t>Francis Andersen M . Lim/ DOST-FPRDI</t>
  </si>
  <si>
    <t>Franz Benjo G. Bernadez/ Surigao Education Center</t>
  </si>
  <si>
    <t xml:space="preserve">Gecris A. Marquez/ Department of Education </t>
  </si>
  <si>
    <t>Gehanne Carlo Condem/ University of Science and Technology of Southern Philippines</t>
  </si>
  <si>
    <t>Gemar A. Malapira/ BUREAU OF FISHERIES AND AQUATIC RESOURCES</t>
  </si>
  <si>
    <t>Genelyn O. Roble/ PHILIPPINE SCIENCE HIGH SCHOOL-CARAGA REGION CAMPUS</t>
  </si>
  <si>
    <t>George Emano D. Calugay/ Virgen Milagrosa University</t>
  </si>
  <si>
    <t>Gerlie U. Bayani/ CAGAYAN STATE UNIVERSITY</t>
  </si>
  <si>
    <t>Gianne R. Melocotones</t>
  </si>
  <si>
    <t xml:space="preserve">Gilbert V. Eleccion/ Fero Waterproofing Services </t>
  </si>
  <si>
    <t xml:space="preserve">Ginalyn Robel M. Brazil/ University of the Philippines Los Baños </t>
  </si>
  <si>
    <t>Ginee R. Tacasa/ Department of Science and Technology</t>
  </si>
  <si>
    <t>Glen Patrick V. Maddela</t>
  </si>
  <si>
    <t>Glenn Dale C. Gementiza</t>
  </si>
  <si>
    <t>Glenn Vergel T. De Guzman/  DEPARTMENT OF SCIENCE AND TECHNOLOGY REGION 1</t>
  </si>
  <si>
    <t>Glizelda L. Uy/ CENTRAL MINDANAO UNIVERSITY</t>
  </si>
  <si>
    <t>Glycinea M. de Peralta/ Cagayan State University</t>
  </si>
  <si>
    <t>Goldyn Anne G. Aquino/ Isabela State University</t>
  </si>
  <si>
    <t>Greg O. Quimado</t>
  </si>
  <si>
    <t>Grepearl Jane O. Saldo/ Ontanillas Store</t>
  </si>
  <si>
    <t>Hanna Feb Abigail L. Casia/ Mindanao State University-Iligan Institute of Technology</t>
  </si>
  <si>
    <t>Hannah Abigail R. Daita/ Cebu Technological University</t>
  </si>
  <si>
    <t>Hannah Cyrene O. Tablizo/ Little Acre Farm</t>
  </si>
  <si>
    <t>Hannah Mae C. Cobrado/ Bureau of Fisheries and Aquatic Resources XI</t>
  </si>
  <si>
    <t>Hazel K. Venzon/ Petron Corporation</t>
  </si>
  <si>
    <t>Hector M. De Guzman/ Bureau of Fisheries and Aquatic Resources - Cordillera Administrative Region</t>
  </si>
  <si>
    <t>Homobono C. Tijap/ Philippine Normal University</t>
  </si>
  <si>
    <t>Honey Lee E. Canda/ Local Government Unit</t>
  </si>
  <si>
    <t xml:space="preserve">Ihne Kearl B. Padasas/ Capiz State University </t>
  </si>
  <si>
    <t>Imelda H. Bergonio/ Department of Education Biñan City</t>
  </si>
  <si>
    <t>Ingri Vinleur J. Balquiqui/ Bureau of Fisheries and Aquatic Resources Region 3</t>
  </si>
  <si>
    <t>Isagani B. Dimaranan/ City Agriculture Office</t>
  </si>
  <si>
    <t>Ivan L. Mico/ Trinity University of Asia</t>
  </si>
  <si>
    <t>Ives Clark B. Landingin/ De La Salle - College of Saint Benilde</t>
  </si>
  <si>
    <t>Jabber I. Carim</t>
  </si>
  <si>
    <t>Jackielyn U. Abao/ University of Science and Technology of Southern Philippines</t>
  </si>
  <si>
    <t>Jaedrek B. Sabang/ iTECH Engineering Works &amp; Trading</t>
  </si>
  <si>
    <t>James C. Catoto</t>
  </si>
  <si>
    <t>James Dominic M. Balani</t>
  </si>
  <si>
    <t>Jamesson F. Alccaraz/ LGU-LAOAG CITY, AGRICULTURE OFFICE</t>
  </si>
  <si>
    <t>Jane P. Carreon/ Virgen Milagrosa University Foundation</t>
  </si>
  <si>
    <t>Janie I. Alfonso/ SEAOIL Foundation</t>
  </si>
  <si>
    <t xml:space="preserve">Janna Marie DS. Chavez/ Central Luzon State University </t>
  </si>
  <si>
    <t>Jasper C. Capada/ Philippine Sugar Research Foundation Incorporated</t>
  </si>
  <si>
    <t>Jasper Kit V. Tangal/ Surigao del Sur State University</t>
  </si>
  <si>
    <t>Jawahar P. Raj/ EcoAqua Biotech</t>
  </si>
  <si>
    <t xml:space="preserve">Jay-em N. Yanong/ Echague Isabela state University main campus </t>
  </si>
  <si>
    <t>Jaylenon R. Asilo/ SUSTAINABLE DEVELOPMENT AFFAIRS UNIT</t>
  </si>
  <si>
    <t>Jaymark R. Villanueva/ MASAITO DEVELOPMENT CORP.</t>
  </si>
  <si>
    <t>Jaymavel M. Masumpad</t>
  </si>
  <si>
    <t>Jayson D. Abitona/ Department of Education</t>
  </si>
  <si>
    <t xml:space="preserve">Jayson G. Candones/ NATIONAL FISHERIES RESEARCH and DEVELOPMENT INSTITUTE </t>
  </si>
  <si>
    <t>Jayvee Chloe J. Adajar</t>
  </si>
  <si>
    <t xml:space="preserve">Jeanne Phyre L. Oracion/ Caraga State University </t>
  </si>
  <si>
    <t>Jefferson M. Pallaya/ St. Paul University - Philippines</t>
  </si>
  <si>
    <t>Jellah Daine DL. Rivera/ Bataan Peninsula State University - AC</t>
  </si>
  <si>
    <t xml:space="preserve">Jemima D. Embudo/ University of Science and Technology of Southern Philippines </t>
  </si>
  <si>
    <t>Jenelyn T. Mendoza/ Marine Science Institute</t>
  </si>
  <si>
    <t>Jenifer M. Dato/ University of Northern Philippines</t>
  </si>
  <si>
    <t>Jennifer L. Bayno</t>
  </si>
  <si>
    <t>Jennifer A. Nable/ DSWD</t>
  </si>
  <si>
    <t>Jenny P. Pablico/ DepEd Caloocan</t>
  </si>
  <si>
    <t>Jerome Michael L. Abillon/ Central Luzon State University</t>
  </si>
  <si>
    <t>Jeselle V. Dasalia/ Central Luzon State University</t>
  </si>
  <si>
    <t>Jessica M. Bullos/ Central Mindanao University</t>
  </si>
  <si>
    <t>Jessica-An M. Morales/ City Government of Imus-Agriculture Office</t>
  </si>
  <si>
    <t>Jester Jun S. Namuag/ Bureau of Fisheries and Aquatic Resources XI</t>
  </si>
  <si>
    <t>Jet G. Delos Santos/ Adamson University</t>
  </si>
  <si>
    <t>Jezeil J. Alcover/ Minergy Power Corporation</t>
  </si>
  <si>
    <t>Jhoeanica M. Sibayan/ Department of Environment and Natural Resources</t>
  </si>
  <si>
    <t>Jhon Bernard C. Cabalbag/ Pangasinan State University - Urdaneta Campus</t>
  </si>
  <si>
    <t>Jobert R. Kleine Koerkamp/ Foundation University</t>
  </si>
  <si>
    <t>Jocelyn T. Zarate/ National Institute of Molecular Biology and Biotechnology (BIOTECH), University of the Philippines Los Banos</t>
  </si>
  <si>
    <t xml:space="preserve">Joefred P. Diaz/ Local Government Unit- Sofronio Española  </t>
  </si>
  <si>
    <t>Joel B. Balasta/ Partido State University</t>
  </si>
  <si>
    <t>Joey Niel R. Castil/ Partido State University</t>
  </si>
  <si>
    <t>John Carlo M. Pines/ University of Science and Technology of Southern Philippines</t>
  </si>
  <si>
    <t>John Karlo A. Sibayan</t>
  </si>
  <si>
    <t>John Paul A. Palillo</t>
  </si>
  <si>
    <t>John Paul D. Galvan/ Cagayan State University</t>
  </si>
  <si>
    <t>John Paulo H. Macasinag/ Technological University of The Philippines</t>
  </si>
  <si>
    <t>John Ray N. Moleño/ UP Visayas</t>
  </si>
  <si>
    <t>John Ray M. Cahilig/ Romblon State University</t>
  </si>
  <si>
    <t>John Rey N. Labajo/ Central Mindanao University</t>
  </si>
  <si>
    <t>Johnpy O. Gaspar/ ISABELA STATE UNIVERSITY</t>
  </si>
  <si>
    <t>Joigen V. Agusan/ CITY FINANCE OFFICE/ CAGAYAN DE ORO</t>
  </si>
  <si>
    <t>Jomari D. Dig</t>
  </si>
  <si>
    <t>Jona I. Amaranto/ Provincial Agriculture Office, Capitol Site Brgy. Dalakit, Catarman Northern Samar</t>
  </si>
  <si>
    <t>Jonard F. Cabading/ Saudi Sustainable Corp</t>
  </si>
  <si>
    <t>Josa S. Elegado/ Central Luzon State University</t>
  </si>
  <si>
    <t>Jose C. Ronquillo/ Central Luzon State University</t>
  </si>
  <si>
    <t>Jose Allan B. Dieta/ University of Rizal System</t>
  </si>
  <si>
    <t>Jose Thomas A. Ongkiko/ DEPARTMENT OF AGRICULTURE</t>
  </si>
  <si>
    <t>Jose Zalde B. Samson Jr./ Tarlac Agricultural University</t>
  </si>
  <si>
    <t>Joselito C. Santos</t>
  </si>
  <si>
    <t>Joseph M. Pasag/ Department of Science and Technology</t>
  </si>
  <si>
    <t>Joseph C. Tenorio/ Batangas State University</t>
  </si>
  <si>
    <t>Joseph S. Requilman</t>
  </si>
  <si>
    <t>Joseph A. Benedicto</t>
  </si>
  <si>
    <t xml:space="preserve">Joshua B. Cruz/ Pangasinan State University - Lingayen Campus </t>
  </si>
  <si>
    <t>Josie A. Jadumas/ SHELL</t>
  </si>
  <si>
    <t xml:space="preserve">Josue V. Penalba/ Bureau of Fisheries and Aquatic Resources </t>
  </si>
  <si>
    <t>Jovan L. Selosa/ LOCAL GOVERNMENT UNIT-ROMBLON</t>
  </si>
  <si>
    <t>Jovanni G. Bayawa/ EmgTech Global Solutions Inc.</t>
  </si>
  <si>
    <t>Jowel John B. Ladignon/ Municipal Agriculture Office</t>
  </si>
  <si>
    <t>Joyce N. De Vera/ Central Luzon State University</t>
  </si>
  <si>
    <t>Judith A. Sijbom/ Sijboms Farm</t>
  </si>
  <si>
    <t xml:space="preserve">Julianne Monica A. Abrigo/ Philippine Association of Food Technologists, Inc. </t>
  </si>
  <si>
    <t>Julie G. Cobrador/ BFAR-NATIONAL MARICULTURE CENTER</t>
  </si>
  <si>
    <t>Juliet T. Bismanos</t>
  </si>
  <si>
    <t>Julius P. Cedro/ SM Engineering Design and Development</t>
  </si>
  <si>
    <t>Julius S. Buquia</t>
  </si>
  <si>
    <t>Jun Anne C. Lingkob/ Department of Environment and Natural Resources</t>
  </si>
  <si>
    <t>Jun Mhark O. Lloren/ City Local Environment and Natural Resources Office</t>
  </si>
  <si>
    <t>Junallen R. Magsino/ Trinity University of Asia</t>
  </si>
  <si>
    <t>Junalyn C. Dasugo/ PSTC IS</t>
  </si>
  <si>
    <t>Junard A. Catabay/ Bataan Peninsula State University</t>
  </si>
  <si>
    <t>Jundy R. Castil/ Visayas State University - Main Campus</t>
  </si>
  <si>
    <t>Junel R. Misagrande/ Provincial Government of Davao del Sur</t>
  </si>
  <si>
    <t xml:space="preserve">Junnell Jan R. Revilla/ Davao del Sur State College </t>
  </si>
  <si>
    <t>Kal-el O. Jamias</t>
  </si>
  <si>
    <t>Karl Oliver C. Ricardo/ Saint Paul University Philippines</t>
  </si>
  <si>
    <t>Karlfred Junnee A. Doydora/ Jose Rizal Memorial State University - Tampilisan Campus</t>
  </si>
  <si>
    <t>Kathleen Anne R. Esbieto/ Supreme Court of the Philippines</t>
  </si>
  <si>
    <t>Kathleen Mae C. Bautista/ LGU Rosales</t>
  </si>
  <si>
    <t>Kathleene Anthonette T. Banguilan/ Local Government Unit of Cabagan, Isabela</t>
  </si>
  <si>
    <t>Kaycee Jane M. Capul/ M. MONTESCLAROS ENTERPRISES, INC.</t>
  </si>
  <si>
    <t>Kenneth Gedeon A. Ramada</t>
  </si>
  <si>
    <t xml:space="preserve">Kevin Jay F. Fadriquela/ Harbest Agribusiness Corporation </t>
  </si>
  <si>
    <t>Khalid M. Hassan/ Department of envirinment and na</t>
  </si>
  <si>
    <t>Kihara R. Abelo/ Bureau Of Fisheries and Aquatic Resources-XI</t>
  </si>
  <si>
    <t>Kim Espiritu B. Balcita III</t>
  </si>
  <si>
    <t>Kimverly L. Cartagena/ Department of Education Region 07</t>
  </si>
  <si>
    <t>Kirallee C. Oca/ Caraga State University Cabadbaran Campus</t>
  </si>
  <si>
    <t>Kirbie Ian M. Villanueva</t>
  </si>
  <si>
    <t>Konifacio Q. Casuga</t>
  </si>
  <si>
    <t>Krisha Joy P. Cofino</t>
  </si>
  <si>
    <t>Krishyll M. Tamaken/ LGU-SUYO</t>
  </si>
  <si>
    <t>Kristina E. Rapadas/ Onewash Express Laundry</t>
  </si>
  <si>
    <t>Kriztil Niña Isabella R. Montesclaros/ University of the Philippines Los Baños</t>
  </si>
  <si>
    <t>Krysha S. Fajanilan/ Romblon State University</t>
  </si>
  <si>
    <t>Kyra Mica Ella T. Flores/ Central Luzon State University</t>
  </si>
  <si>
    <t>Laila M. Gallego/ ISABELA STATE UNIVERSITY - ECHAGUE CAMPUS, ECHAGUE, ISABELA</t>
  </si>
  <si>
    <t>Lailanie H. Ocampo/ SAN AURELIO NATIONAL HIGH SCHOOL BALUNGAO ,PANGASINAN</t>
  </si>
  <si>
    <t>Larisa Mae C. Agtay/ Batangas State University</t>
  </si>
  <si>
    <t>Laurine R. Sales/ DOST-ILOCOS SUR</t>
  </si>
  <si>
    <t>Lea Teresa I. Angelo/ Isabela State University - Echague Campus</t>
  </si>
  <si>
    <t>Legee Boy G. Valmoria/ DOST - Science and Technology Information Institute</t>
  </si>
  <si>
    <t>Leslie D. Sangil</t>
  </si>
  <si>
    <t>Levy J. Rojas/ NATIONAL FISHERIES RESEARCH AND DEVELOPMENT INSTITUTE</t>
  </si>
  <si>
    <t>Lezyl C. Jaena</t>
  </si>
  <si>
    <t xml:space="preserve">Lhizel L. Claveria/ Central Bicol State University of Agriculture </t>
  </si>
  <si>
    <t>Lilben I. Daypuyat/ Local Government Unit of Maramag</t>
  </si>
  <si>
    <t>Lord Martino S. Mondigo/ Davao del Norte State College</t>
  </si>
  <si>
    <t>Lorelie S. Eyana</t>
  </si>
  <si>
    <t>Louise Ian D. Aquino/ Metro Dagupan Colleges</t>
  </si>
  <si>
    <t>Lovely B. Victore/ DEPARTMENT OF AGRICULTURE REGIONAL FIELD OFFICE I</t>
  </si>
  <si>
    <t>Lucky Andrei D. Bautista/ Isabela State University</t>
  </si>
  <si>
    <t>Lyn D. Evangelista</t>
  </si>
  <si>
    <t>Ma. Cecilia A. Sicad</t>
  </si>
  <si>
    <t>Ma. Antonietta J. Golapo/ DepEd-Marcelina National High School</t>
  </si>
  <si>
    <t>Ma. Edna G. Hernandez</t>
  </si>
  <si>
    <t>Madel B. Taguilan/ Cagayan State University</t>
  </si>
  <si>
    <t xml:space="preserve">Mae P. Lunag/ Central luzon state university </t>
  </si>
  <si>
    <t>Manny S. Oculam</t>
  </si>
  <si>
    <t>Manuel A. Miranda/ Harbest Agribusiness Corporation</t>
  </si>
  <si>
    <t>Maria Rowena R. Eguia/ Southeast Asian Fisheries Development Center Aquaculture Department</t>
  </si>
  <si>
    <t xml:space="preserve">Maria Solidad A. Linay/ University of Santo Tomas </t>
  </si>
  <si>
    <t>Maria Stella T. Hilomen</t>
  </si>
  <si>
    <t>Maria Theresa L. Perales</t>
  </si>
  <si>
    <t>Maribelle A. Soriano/ AURORA STATE COLLEGE OF TECHNOLOGY</t>
  </si>
  <si>
    <t>Mariel Mae C. Edpan/ University of Science and Technology of Southern Philippines Claveria Campus</t>
  </si>
  <si>
    <t>Marinneth B. Galleron/ LGU-ZAMBOANGA CITY, OFFICE OF THE CITY AGRICULTURIST</t>
  </si>
  <si>
    <t>Marion P. Cacatian/ Philippine Atmospheric, Geophysical and Astronomical Services Administration</t>
  </si>
  <si>
    <t>Marison Jade D. Paltep/ AGUSAN DEL SUR SCHOOL OF ARTS AND TRADES</t>
  </si>
  <si>
    <t>Marites R. Castro/ Isabela State University</t>
  </si>
  <si>
    <t>Marjoe Velasco/ Institute for Labor Studies</t>
  </si>
  <si>
    <t>Marjorie D. Libradilla</t>
  </si>
  <si>
    <t>Marjorie D. Libradilla G. Mendenilla/ Asian Entrepreneurs Technological Institute, Inc.</t>
  </si>
  <si>
    <t>Mark B. Langtiwan/ Isabela State University Echague Campus</t>
  </si>
  <si>
    <t>Mark Anthony M. Doria/ Virgen Milagrosa University Foundation</t>
  </si>
  <si>
    <t>Mark Genesis DS. Esbieto</t>
  </si>
  <si>
    <t xml:space="preserve">Mark Romy E. Nanali/ Don Mariano Marcos Memorial State University </t>
  </si>
  <si>
    <t>Markly S. Ladres/ Surigao del Sur State University- Lianga Campus</t>
  </si>
  <si>
    <t>Marlon N. Divina/ University of Eastern Philippines</t>
  </si>
  <si>
    <t>Martina Victoria DL. Pascua/ Bataan Peninsula State University - Abucay Campus</t>
  </si>
  <si>
    <t>Marvin B. Paronelmo/ Office of the Provincial Agriculturist/ Province of Davao del Sur</t>
  </si>
  <si>
    <t>Mary P. Tauli/ Bureau of Fisheries and Aquatic Resources-Cordillera Administrative Region</t>
  </si>
  <si>
    <t>Mary Ann DV. Barreo/ Saint Paul University Philippines</t>
  </si>
  <si>
    <t>Mary ann L. Daniolco</t>
  </si>
  <si>
    <t>Mary Ann F. Manlapao/ De La Salle University-Dasmariñas</t>
  </si>
  <si>
    <t>Mary Grace A. Ladia/ Department of Agriculture - Regional Field Office 1</t>
  </si>
  <si>
    <t>Mary Jean N. Santibanez/ DADIANGAS BAPTIST CHURCH, INC.</t>
  </si>
  <si>
    <t>Mary Joy H. Libatique/ Isabela State University-Roxas Campus</t>
  </si>
  <si>
    <t>Mary Joy S. San Antonio/ Bureau of Fisheries and Aquatic Resources 2</t>
  </si>
  <si>
    <t>May A. Cabral/ Bataan Peninsula State University</t>
  </si>
  <si>
    <t>Maylene E. Altimeraz/ Provincial Government of Agusan del Sur-USAD Program</t>
  </si>
  <si>
    <t>Melanie B. Ramos/ SAINT PAUL UNIVERSITY PHILIPPINES</t>
  </si>
  <si>
    <t>Melinda F. Oculam/ University of Science and Technology of Southern Philippines</t>
  </si>
  <si>
    <t>Melissa O. Guerra/ DOST-FOOD AND NUTRITION RESEARCH INSTITUTE</t>
  </si>
  <si>
    <t>Merciline Joy S. Palaje/ Environmental Management Bureau V</t>
  </si>
  <si>
    <t>Merla C. Nugas/ Accenture</t>
  </si>
  <si>
    <t>Michael Troza</t>
  </si>
  <si>
    <t>Michelle Mae R. Miñoza/ Central Mindanao University</t>
  </si>
  <si>
    <t>Mildred B. Obtera</t>
  </si>
  <si>
    <t>Minette Marie C. Alcantara/ Department of Environment and Natural Resources</t>
  </si>
  <si>
    <t>Miraflor E. Espanto/ TESDA PROVINCIAL TRAINING CENTER - SURIGAO DEL NORTE</t>
  </si>
  <si>
    <t>Mitchie Ann L. Cabiles</t>
  </si>
  <si>
    <t>Moises R. Cambaliza/ Saipem</t>
  </si>
  <si>
    <t>Mon David T. Pakingan</t>
  </si>
  <si>
    <t>Monciar A. Ybanez/ Department of Education</t>
  </si>
  <si>
    <t>Naomi E. Silguera/ Cebu Technological University Daanbantayan Campus</t>
  </si>
  <si>
    <t>Neil B. Delos Santos/ Office of the Municipal Agriculturist Local Government Unit of Baao</t>
  </si>
  <si>
    <t>Neil J. Melencion/ PCA-Zamboanga Research Center</t>
  </si>
  <si>
    <t>Nestor T. Nanquilada Jr./ Sodexo</t>
  </si>
  <si>
    <t>Nico R. Almarines/ University of the Philippines</t>
  </si>
  <si>
    <t>Nicole Jane J. Lim/ Central Luzon State University</t>
  </si>
  <si>
    <t>Nicole Lorraine R. Prieto</t>
  </si>
  <si>
    <t>Nikki N. Mamaril/ Provincial Agriculture Office-Pangasinan</t>
  </si>
  <si>
    <t>Niña Joy N. Valentino</t>
  </si>
  <si>
    <t>Nino Dave I. Razonable</t>
  </si>
  <si>
    <t>Noel C. Bedania/ San Aurelio national high school</t>
  </si>
  <si>
    <t>Noeme P. Fabiosa/ MINDANAO STATE UNIVERSITY OF NAAWAN</t>
  </si>
  <si>
    <t>Norissa Jane B. Dahang/ SOCIAL SECURITY SYSTEM</t>
  </si>
  <si>
    <t>Noroding S. Mipanga/ DENR-12</t>
  </si>
  <si>
    <t>Oliver O. Abatol/ Provincial Government of Davao de Oro</t>
  </si>
  <si>
    <t>Paterno B. Silla, Jr./ Bureau of Fisheries and Aquatic Resources-Caraga Region</t>
  </si>
  <si>
    <t>Paul Angelo R. Pastoral</t>
  </si>
  <si>
    <t>Paulene C. Choi</t>
  </si>
  <si>
    <t>Paulino B. Espinosa/ Laundrelax Lounge</t>
  </si>
  <si>
    <t>Peter Jess L. Berdon/ Provincial Agriculturist Office of Davao de Oro</t>
  </si>
  <si>
    <t>Philip R. Foronda/ Office of the Provincial Agriculturist-Isabela</t>
  </si>
  <si>
    <t>Phillip Z. Ventigan/ Ateneo de Manila University</t>
  </si>
  <si>
    <t>Pong D. Fernandez/ Saudi Air Navigation Services</t>
  </si>
  <si>
    <t>Precious Angel R. Mindoro/ Caraga State University - Cabadbaran City</t>
  </si>
  <si>
    <t>Primo C. Corpuz/ 55-a barit farmers association inc.</t>
  </si>
  <si>
    <t>Racky D. Doctor/ Nutridense Food Manufacturing Corp.</t>
  </si>
  <si>
    <t>Radel D. Rayon/ Philippine Science High School - Central Mindanao Campus</t>
  </si>
  <si>
    <t>Raffy V. Cosicol/ Caraga State University Cabadbaran City</t>
  </si>
  <si>
    <t>Raia T. Pasion/ Caraga State University</t>
  </si>
  <si>
    <t>Ramon Mikhail P. Jacosalem</t>
  </si>
  <si>
    <t>Raphael Luis C. Valero/ RDG Ecclesiastical Architecture</t>
  </si>
  <si>
    <t>Raquel C. Gamotlong/ DON MARIANO MARCOS MEMORIAL STATE UNIVERSITY-NORTH LA UNION CAMPUS</t>
  </si>
  <si>
    <t>Raymond H. Banta/ Sorsogon State College</t>
  </si>
  <si>
    <t>Raymond M. Pascua/ ISABELA STATE UNIVERSITY</t>
  </si>
  <si>
    <t>Raymund B. Bernados/ Makapandong development corporation</t>
  </si>
  <si>
    <t>Rea Christine A. Bucayon</t>
  </si>
  <si>
    <t>Rebekah C. Diamante</t>
  </si>
  <si>
    <t>Regina M. Agusan/ Provincial Agriculture Office - Misamis Oriental</t>
  </si>
  <si>
    <t>Regino D. Oabel/ RD Oabel Engineering</t>
  </si>
  <si>
    <t>Rencs Dominick A. Cueto</t>
  </si>
  <si>
    <t>Renerio I. Duallo, Jr./ Surigao State College of Technology - Mainit Campus</t>
  </si>
  <si>
    <t>Rey C. Abes/ Caraga State University Cabadbaran City</t>
  </si>
  <si>
    <t>Reynaldo Q. Salvador Jr.</t>
  </si>
  <si>
    <t xml:space="preserve">Rhea Abegail J. Gamay/ Caraga State University </t>
  </si>
  <si>
    <t>Rhea Mae G. Barangan/ Institute of Fisheries (ISU-Echague)</t>
  </si>
  <si>
    <t>Rhelivyn M. Rosendal/ Biliran Province State University - Biliran Campus</t>
  </si>
  <si>
    <t>Rhonhel A. Sanchez/ JRMSU-TC</t>
  </si>
  <si>
    <t>Rhowen A. Caguin/ Institute of Fisheries</t>
  </si>
  <si>
    <t>Rhyan O. Sulapas/ Local Government Unit</t>
  </si>
  <si>
    <t xml:space="preserve">Ricardo P. Navales Sr. </t>
  </si>
  <si>
    <t>Ricardo J. Moreno Jr.</t>
  </si>
  <si>
    <t>Richard T. Echano/ Department of Environment and Natural Resources - Environmental Management Bureau V</t>
  </si>
  <si>
    <t>Richelle B. Cachapero</t>
  </si>
  <si>
    <t>Rissa A. Nevada</t>
  </si>
  <si>
    <t>Rocelyn L. Sevillo/ Bureau of Fisheries and Aquatic Resources</t>
  </si>
  <si>
    <t>Roderick V.  Juan</t>
  </si>
  <si>
    <t>Rodgessa A. Lopez/ Department of Science and Technology</t>
  </si>
  <si>
    <t>Rodiel A. Tagupa/ Provincial Government of Agusan del Norte</t>
  </si>
  <si>
    <t>Rodolfo L. Loro Jr./ Ecosolutions</t>
  </si>
  <si>
    <t>Rodsheene C. Prado/ Habbiling and Associates Land Surveying Services</t>
  </si>
  <si>
    <t>Roel G. Damalerio/ Provincial Disaster Risk Reduction Management Office Agusan del norte</t>
  </si>
  <si>
    <t>Roelson L. Palubos/ BFAR-1</t>
  </si>
  <si>
    <t>Rogem P. Molero</t>
  </si>
  <si>
    <t>Roger L. Olaguir/ LOCAL GOVERNMENT UNIT-MARAMAG,BUKIDNON</t>
  </si>
  <si>
    <t>Roger C. Pido/ ILOCOS SUR SCIENCE AND TECHNOLOGY CENTER</t>
  </si>
  <si>
    <t xml:space="preserve">Rolando D. Rafaela/ UNIVERSITY OF SCIENCE AND TECHNOLOGY OF SOUTHERN PHILIPPINES-USTP CLAVERIA </t>
  </si>
  <si>
    <t>Roma S. Lopez</t>
  </si>
  <si>
    <t>Rommel M. Balderas</t>
  </si>
  <si>
    <t>Romnick S. Capuyan/ Central Philippines State University</t>
  </si>
  <si>
    <t>Ron Denver C. Gonzales/ Mindanao State University at Naawan</t>
  </si>
  <si>
    <t>Ronald P. Cabral/ Saint Albert the Great Science Academy</t>
  </si>
  <si>
    <t>Ronalyn C. Lamagon/ IFUGAO STATE UNIVERSITY</t>
  </si>
  <si>
    <t>Ronalyn D. Armollas/ Department of Trade &amp; Industry</t>
  </si>
  <si>
    <t>Ronnie B. Gotgotao Jr./ JCCMI -Christian Academy, Inc.</t>
  </si>
  <si>
    <t>Roseller O. Quin/ ROQ University Business Center</t>
  </si>
  <si>
    <t>Rosewin L. Sevandal/ USTP</t>
  </si>
  <si>
    <t>Rosie S. Abalos/ PANGASINAN STATE UNIVERSITY</t>
  </si>
  <si>
    <t>Rotherford P. Marmibe/ Iloilo Science and Technology University</t>
  </si>
  <si>
    <t>Rowena S. Silvano</t>
  </si>
  <si>
    <t>Ruby C. Gonzales/ Mindanao State University at Naawan</t>
  </si>
  <si>
    <t>Ruel O. Peralta/ Metro Retail Stores Group Inc.</t>
  </si>
  <si>
    <t>Ruel B. Bermudez/ WebWurx Enterprises</t>
  </si>
  <si>
    <t>Russel A. Tripole/ Visayas State University</t>
  </si>
  <si>
    <t>Russinette P. Ganub/ Ateneo de Zamboanga</t>
  </si>
  <si>
    <t>Ryan C. Tupe</t>
  </si>
  <si>
    <t>Ryan B. Completo/ Department of Education</t>
  </si>
  <si>
    <t>Ryan S. Dulay/ Department of agriculture region 1</t>
  </si>
  <si>
    <t>Ryan Daryl M. Peñalosa/ Bureau of Fisheries and Aquatic Resources IVA</t>
  </si>
  <si>
    <t>Salve S. Honrubia/ Sorsogon State College Magallanes Campus</t>
  </si>
  <si>
    <t>Samantha Alexis Pasamba/ University of Santo Tomas</t>
  </si>
  <si>
    <t>Samuel J. Ganapin</t>
  </si>
  <si>
    <t>Shaira  S. Dolit/ Saint Louis University</t>
  </si>
  <si>
    <t>Shaneen Angelique P. Morales/ Local Government Unit of General Santos</t>
  </si>
  <si>
    <t>Sharon M. Baidiango/ Bureau of Fisheries &amp; Aquatic Resources-XI</t>
  </si>
  <si>
    <t>Sheen Eisele D. Lenon/ Geodata Systems Technologies, Inc</t>
  </si>
  <si>
    <t>Sheena F. Faderogaya/ Central Luzon State University</t>
  </si>
  <si>
    <t>Sheena A. Quimson/ Mindanao State University at Naawan</t>
  </si>
  <si>
    <t>Sheena Gay G. Piscos/ Department of Science and Technology VIII</t>
  </si>
  <si>
    <t>Sheena Jane B. Segales/ SURIGAO STATE COLLEGE OF TECHNOLOGY - DEL CARMEN CAMPPUS</t>
  </si>
  <si>
    <t>Sheila G. Griengo/ Mindanao State University</t>
  </si>
  <si>
    <t xml:space="preserve">Shena Shayne B. Cocjin/ National Irrigation Administration </t>
  </si>
  <si>
    <t>Sherry Mae A. Delfino/ Bureau of Fisheries and Aquatic Resources</t>
  </si>
  <si>
    <t>Sherwin M. Hidalgo/ ISABELA STATE UNIVERSITY</t>
  </si>
  <si>
    <t>Shiela B. Pelacano/ Eastern Samar State University</t>
  </si>
  <si>
    <t>Shiela Marie M. Balanon/ Central Luzon State University</t>
  </si>
  <si>
    <t>Shiloh Niel P. Borja/ Shiloh Niel</t>
  </si>
  <si>
    <t>Sophia Lemay A. Tan/ Trinity University of Asia</t>
  </si>
  <si>
    <t>Soraida G. Acoon/ DepEd 1</t>
  </si>
  <si>
    <t>Starlet C. Tabangay/ Isabela State University echague Campus</t>
  </si>
  <si>
    <t>Stephanie Rei R. Batungbakal</t>
  </si>
  <si>
    <t>Stephen T. Bascos/ Capiz State University</t>
  </si>
  <si>
    <t xml:space="preserve">Stephen N. Valencia/ College of Agriculture </t>
  </si>
  <si>
    <t xml:space="preserve">Stephenleigh A. Guittap/ Mariano Marcos State University </t>
  </si>
  <si>
    <t xml:space="preserve">Steven N. Valencia/ College of Agriculture </t>
  </si>
  <si>
    <t>Sunshine C. Gaerlan/ Department of Science and Technology Regional Office 1</t>
  </si>
  <si>
    <t>Tommy C. Aguilar Jr./ National Food Authority Davao City</t>
  </si>
  <si>
    <t>Vam Dionesio A. Paler III/ Paler Enrerprises</t>
  </si>
  <si>
    <t>Vanielyn C. Comandante/ De La Salle Santiago Zobel</t>
  </si>
  <si>
    <t xml:space="preserve">Vernadette SP. Sanidad/ National Meat Inspection Service </t>
  </si>
  <si>
    <t>Veverlyn E. Samadan/ BFAR - National Capital Region</t>
  </si>
  <si>
    <t xml:space="preserve">Vicson U. Rivera/ Department of Agriculture </t>
  </si>
  <si>
    <t>Vince Christian N. Mendoza/ Batangas State University</t>
  </si>
  <si>
    <t>Vincent V. Flores/ Good Neighbors International Philippines</t>
  </si>
  <si>
    <t>Vincent S. Dangan/ Department of Agriculture 4A CALABARZON</t>
  </si>
  <si>
    <t>Vincent G. Quinga Jr.</t>
  </si>
  <si>
    <t>Vivian B. Flores</t>
  </si>
  <si>
    <t>Vladimir C. Paglinawan</t>
  </si>
  <si>
    <t>Von Eric E. Delos Reyes</t>
  </si>
  <si>
    <t>Von Judiel G. Macaraeg/ DepEd</t>
  </si>
  <si>
    <t>Von Ronel A. Ramos/ Occidental Mindoro State College</t>
  </si>
  <si>
    <t>William B. Rojas</t>
  </si>
  <si>
    <t>Wilson T. Choi/ Bonswan farm</t>
  </si>
  <si>
    <t>Wilson Raymund F. Dalao/ Deped</t>
  </si>
  <si>
    <t>Wiluna G. Orongan/ Department of Agrarian Reform</t>
  </si>
  <si>
    <t>Yvonne M. Paronelmo/ SANTEH Feeds Corporation</t>
  </si>
  <si>
    <t>Yvonne Dennen C. Raymundo/ Bureau of Soils and Water Management</t>
  </si>
  <si>
    <t xml:space="preserve">Zairyl E. Audencial/ Cental Luzon State University </t>
  </si>
  <si>
    <t>Zenith Y. Tupas</t>
  </si>
  <si>
    <t>Zorabel Maria A. Delos Reyes/ Adamson University, Manila</t>
  </si>
  <si>
    <t>Training on Peanut Processing/ October 27, 2020/ Brgy. Conconig East, Sta. Lucia, Ilocos Sur</t>
  </si>
  <si>
    <t>Melisa A. Arquero/ Conconig East, Sta. Lucia, Ilocos Sur</t>
  </si>
  <si>
    <t>Nora V. Castro/ Conconig East, Sta. Lucia, Ilocos Sur</t>
  </si>
  <si>
    <t>Bernardita C. Hadloc/ Conconig East, Sta. Lucia, Ilocos Sur</t>
  </si>
  <si>
    <t>Mary Ann C. Hadloc/ Conconig East, Sta. Lucia, Ilocos Sur</t>
  </si>
  <si>
    <t>Chona F. Haduca/ Conconig East, Sta. Lucia, Ilocos Sur</t>
  </si>
  <si>
    <t>Imelda H. Hermosura/ Conconig East, Sta. Lucia, Ilocos Sur</t>
  </si>
  <si>
    <t>Rosemarie S. Hermosura</t>
  </si>
  <si>
    <t>Cherry M. Layan/ Conconig East, Sta. Lucia, Ilocos Sur</t>
  </si>
  <si>
    <t>Marites Palit-ang/ Conconig East, Sta. Lucia, Ilocos Sur</t>
  </si>
  <si>
    <t>Perlie G. Quiocho/ Conconig East, Sta. Lucia, Ilocos Sur</t>
  </si>
  <si>
    <t>Romelyn H. Rabang/ Conconig East, Sta. Lucia, Ilocos Sur</t>
  </si>
  <si>
    <t>Thelma S. Rabang/ Conconig East, Sta. Lucia, Ilocos Sur</t>
  </si>
  <si>
    <t>Claudina H. Valdez/ Conconig East, Sta. Lucia, Ilocos Sur</t>
  </si>
  <si>
    <t>Gemma R. Valdez/ Conconig East, Sta. Lucia, Ilocos Sur</t>
  </si>
  <si>
    <t>Imelda E. Valdez/ Conconig East, Sta. Lucia, Ilocos Sur</t>
  </si>
  <si>
    <t>Ruena S. Simangan/ Suagayan, Sta. Lucia, Ilocos Sur</t>
  </si>
  <si>
    <t>Jonalyn J. Marcos/ Suagayan, Sta. Lucia, Ilocos Sur</t>
  </si>
  <si>
    <t>Avelina H. Gorospe/ Suagayan, Sta. Lucia, Ilocos Sur</t>
  </si>
  <si>
    <t>Tita H. Habungan/ Suagayan, Sta. Lucia, Ilocos Sur</t>
  </si>
  <si>
    <t>Rosielyn H. Duanan/ Suagayan, Sta. Lucia, Ilocos Sur</t>
  </si>
  <si>
    <t>Merci D. Haduc/ Suagayan, Sta. Lucia, Ilocos Sur</t>
  </si>
  <si>
    <t>Jonalyn H. Hernandez/ Suagayan, Sta. Lucia, Ilocos Sur</t>
  </si>
  <si>
    <t>Marissa H. Salgado/ Suagayan, Sta. Lucia, Ilocos Sur</t>
  </si>
  <si>
    <t>Nenita A. Avila/ Suagayan, Sta. Lucia, Ilocos Sur</t>
  </si>
  <si>
    <t>Nelia T. Rewarin/ Suagayan, Sta. Lucia, Ilocos Sur</t>
  </si>
  <si>
    <t>Thelma A. Ruiz/ Suagayan, Sta. Lucia, Ilocos Sur</t>
  </si>
  <si>
    <t>Pacita T. Haber/ Suagayan, Sta. Lucia, Ilocos Sur</t>
  </si>
  <si>
    <t>Catherine A. Gumangan/ Suagayan, Sta. Lucia, Ilocos Sur</t>
  </si>
  <si>
    <t>Marcelina A. Avila/ Suagayan, Sta. Lucia, Ilocos Sur</t>
  </si>
  <si>
    <t>Analyn A. Antolin/ Suagayan, Sta. Lucia, Ilocos Sur</t>
  </si>
  <si>
    <t>Reymar A. Avila/ Suagayan, Sta. Lucia, Ilocos Sur</t>
  </si>
  <si>
    <t>Jocelyn H. Nono/ Conconig East, Sta. Lucia, Ilocos Sur</t>
  </si>
  <si>
    <t>Margarita H. Mendoza/ Conconig East, Sta. Lucia, Ilocos Sur</t>
  </si>
  <si>
    <t>Erlinda S. Quiocho/ Conconig East, Sta. Lucia, Ilocos Sur</t>
  </si>
  <si>
    <t>Annabel G. Hallascon/ Conconig East, Sta. Lucia, Ilocos Sur</t>
  </si>
  <si>
    <t>Romeo A. Rabang Sr./ Conconig East, Sta. Lucia, Ilocos Sur</t>
  </si>
  <si>
    <t>Mary Ann M. Antolin/ Conconig East, Sta. Lucia, Ilocos Sur</t>
  </si>
  <si>
    <t>Plant Layout (Chicharon Processing)</t>
  </si>
  <si>
    <t>Nueva Segovia Consortium of Cooperative</t>
  </si>
  <si>
    <t>Plant Layout (Bagnet &amp; Longganisa Processing)</t>
  </si>
  <si>
    <t>Technical - Plant Layout</t>
  </si>
  <si>
    <t>Brgy. Anduyan Indigenous Peoples Organization/ Brgy. Anduyan, Rizal, Tubao, La Union</t>
  </si>
  <si>
    <t>Plant Layout Design (Soft copy)</t>
  </si>
  <si>
    <t>Technical - Initial Plant Layout</t>
  </si>
  <si>
    <t>Irah Frozen Meat Product Manufacturing/ Pugo, La Union</t>
  </si>
  <si>
    <t>Initial Proposed Plant Layout</t>
  </si>
  <si>
    <t>Technical - Assisted owner of Modulhaus Inc. at FDA to present the proposed plant layout</t>
  </si>
  <si>
    <t>Modulhaus Inc./ Ago, La Union</t>
  </si>
  <si>
    <t xml:space="preserve">Technical </t>
  </si>
  <si>
    <t>RGB Bakery/ San Fernando City, La Union</t>
  </si>
  <si>
    <t>Xavier Cakes and Pastries/ Agoo, La Union</t>
  </si>
  <si>
    <t>Sagat Crust/ Rosario, La Union</t>
  </si>
  <si>
    <t>Leichengdabs Cuisine/ Bauang, La Union</t>
  </si>
  <si>
    <t>Technical Advise</t>
  </si>
  <si>
    <t>Duhat Wine</t>
  </si>
  <si>
    <t>Dagup Agrarian Reform Cooperative/ Dagup, Bagulin, La Union</t>
  </si>
  <si>
    <t>Bugnay Wine</t>
  </si>
  <si>
    <t>Mariano Marcos State University/ City of Batac, Ilocos Norte</t>
  </si>
  <si>
    <t>Nena Tan So/ Benna's Enterprises/ Imus, Santiago, Ilocos Sur</t>
  </si>
  <si>
    <t>Calibration/ 544 samples</t>
  </si>
  <si>
    <t>DMMMSU-SLUC/ Agoo, La Union</t>
  </si>
  <si>
    <t>DMMMSU-MLUC College of Engineering/ City of San Fernando, La Union</t>
  </si>
  <si>
    <t>Macabato/ Aringay, La Union</t>
  </si>
  <si>
    <t>Alaska/ Aringay, La Union</t>
  </si>
  <si>
    <t>Sta. Cecilia/ Aringay, La Union</t>
  </si>
  <si>
    <t>Sta. Lucia/ Aringay, La Union</t>
  </si>
  <si>
    <t>SBS/ Aringay, La Union</t>
  </si>
  <si>
    <t>Pangao-aon East/ Aringay, La Union</t>
  </si>
  <si>
    <t>SSIV/ Aringay, La Union</t>
  </si>
  <si>
    <t>Gallano/ Aringay, La Union</t>
  </si>
  <si>
    <t>SBN/ Aringay, La Union</t>
  </si>
  <si>
    <t>Pangao-aon West/ Aringay, La Union</t>
  </si>
  <si>
    <t>Samara/ Aringay, La Union</t>
  </si>
  <si>
    <t>Duclao/ Aringay, La Union</t>
  </si>
  <si>
    <t>San Antonio/ Aringay, La Union</t>
  </si>
  <si>
    <t>Sto. Rosario East/ Aringay, La Union</t>
  </si>
  <si>
    <t>Sta. Rita East/ Aringay, La Union</t>
  </si>
  <si>
    <t>Linda Balangue/ Aringay, La Union</t>
  </si>
  <si>
    <t>SRW/ Aringay, La Union</t>
  </si>
  <si>
    <t>San Juan West/ Aringay, La Union</t>
  </si>
  <si>
    <t>Manga/ Aringay, La Union</t>
  </si>
  <si>
    <t>San Juan East/ Aringay, La Union</t>
  </si>
  <si>
    <t>Poblacion/ Aringay, La Union</t>
  </si>
  <si>
    <t>Basca/ Aringay, La Union</t>
  </si>
  <si>
    <t>Sto. Rosario West/ Aringay, La Union</t>
  </si>
  <si>
    <t>San Eugenio/ Aringay, La Union</t>
  </si>
  <si>
    <t>Cabaroan/ Bacnotan, La Union</t>
  </si>
  <si>
    <t>Baroro/ Bacnotan, La Union</t>
  </si>
  <si>
    <t>Guinabang/ Bacnotan, La Union</t>
  </si>
  <si>
    <t>Arosip/ Bacnotan, La Union</t>
  </si>
  <si>
    <t>No Name 2/ Bacnotan, La Union</t>
  </si>
  <si>
    <t>Lisqueb/ Bacnotan, La Union</t>
  </si>
  <si>
    <t>Sayoan/ Bacnotan, La Union</t>
  </si>
  <si>
    <t>Cabugao/ Bacnotan, La Union</t>
  </si>
  <si>
    <t>MNAO/ Bacnotan, La Union</t>
  </si>
  <si>
    <t>No Name 3/ Bacnotan, La Union</t>
  </si>
  <si>
    <t>Oya oy/ Bacnotan, La Union</t>
  </si>
  <si>
    <t>NAgsaraboan/ Bacnotan, La Union</t>
  </si>
  <si>
    <t>Salincob/ Bacnotan, La Union</t>
  </si>
  <si>
    <t>Narra BHS/ Bacnotan, La Union</t>
  </si>
  <si>
    <t>Zaragosa/ Bacnotan, La Union</t>
  </si>
  <si>
    <t>Sta. Rita East/ Bacnotan, La Union</t>
  </si>
  <si>
    <t>No name/ Bacnotan, La Union</t>
  </si>
  <si>
    <t>Bagutot BNS/ Bacnotan, La Union</t>
  </si>
  <si>
    <t>Nagsimbaanan/ Bacnotan, La Union</t>
  </si>
  <si>
    <t>Legteg/ Bacnotan, La Union</t>
  </si>
  <si>
    <t>Poblacion/ Bacnotan, La Union</t>
  </si>
  <si>
    <t>Ballogo/ Bacnotan, La Union</t>
  </si>
  <si>
    <t>Bacqui/ Bacnotan, La Union</t>
  </si>
  <si>
    <t>Quirino BHS/ Bacnotan, La Union</t>
  </si>
  <si>
    <t>Ubbog/ Bacnotan, La Union</t>
  </si>
  <si>
    <t>Casiaman/ Bacnotan, La Union</t>
  </si>
  <si>
    <t>San Jose Sur/ Agoo, La Union</t>
  </si>
  <si>
    <t>Capas/ Agoo, La Union</t>
  </si>
  <si>
    <t>San Francisco/ Agoo, La Union</t>
  </si>
  <si>
    <t>Consolacion/ Agoo, La Union</t>
  </si>
  <si>
    <t>San Marcos/ Agoo, La Union</t>
  </si>
  <si>
    <t>Macalva Central/ Agoo, La Union</t>
  </si>
  <si>
    <t>San Nicolas Sur/ Agoo, La Union</t>
  </si>
  <si>
    <t>Sta. Rita West/ Agoo, La Union</t>
  </si>
  <si>
    <t>Sta. Rita Central/ Agoo, La Union</t>
  </si>
  <si>
    <t>Puroc PCC/ Agoo, La Union</t>
  </si>
  <si>
    <t>San Antonio/ Agoo, La Union</t>
  </si>
  <si>
    <t>San Julian Central/ Agoo, La Union</t>
  </si>
  <si>
    <t>Sta. Maria/ Agoo, La Union</t>
  </si>
  <si>
    <t>San Roque/ Agoo, La Union</t>
  </si>
  <si>
    <t>Sta. Monica/ Agoo, La Union</t>
  </si>
  <si>
    <t>Elsa/ Agoo, La Union</t>
  </si>
  <si>
    <t>Mamden Milanes/ Agoo, La Union</t>
  </si>
  <si>
    <t>San Isidro/ Agoo, La Union</t>
  </si>
  <si>
    <t>Sta. Rita Norte/ Agoo, La Union</t>
  </si>
  <si>
    <t>San Miguel/ Agoo, La Union</t>
  </si>
  <si>
    <t>Ambitacay/ Agoo, La Union</t>
  </si>
  <si>
    <t>P. Norte/ Bangar, La Union</t>
  </si>
  <si>
    <t>Central East/ Bangar, La Union</t>
  </si>
  <si>
    <t>Gen Prim West/ Bangar, La Union</t>
  </si>
  <si>
    <t>MCE/ Bangar, La Union</t>
  </si>
  <si>
    <t>Nagsabaran/ Bangar, La Union</t>
  </si>
  <si>
    <t>CW2/ Bangar, La Union</t>
  </si>
  <si>
    <t>Sinapangan Sur/ Bangar, La Union</t>
  </si>
  <si>
    <t>Mena/ Bangar, La Union</t>
  </si>
  <si>
    <t>Juliet Caggao/ Bangar, La Union</t>
  </si>
  <si>
    <t>Sinapangan Norte/ Bangar, La Union</t>
  </si>
  <si>
    <t>MCW/ Bangar, La Union</t>
  </si>
  <si>
    <t>Gen. Ferrero/ Bangar, La Union</t>
  </si>
  <si>
    <t>San Bias/ Bangar, La Union</t>
  </si>
  <si>
    <t>Rissing/ Bangar, La Union</t>
  </si>
  <si>
    <t>Rissing East/ Bangar, La Union</t>
  </si>
  <si>
    <t>Paratong/ Bangar, La Union</t>
  </si>
  <si>
    <t>Mindoro/ Bangar, La Union</t>
  </si>
  <si>
    <t>Barraca/ Bangar, La Union</t>
  </si>
  <si>
    <t>Bangaoilan East/ Bangar, La Union</t>
  </si>
  <si>
    <t>LS/ Bangar, La Union</t>
  </si>
  <si>
    <t>MNAO/ Bangar, La Union</t>
  </si>
  <si>
    <t>Sta Rita East/ Agoo, La Union</t>
  </si>
  <si>
    <t>San Jose Norte/ Agoo, La Union</t>
  </si>
  <si>
    <t>San Juan/ Agoo, La Union</t>
  </si>
  <si>
    <t>Sta. Fe/ Agoo, La Union</t>
  </si>
  <si>
    <t>SVS/ Agoo, La Union</t>
  </si>
  <si>
    <t>SMN/ Agoo, La Union</t>
  </si>
  <si>
    <t>San Joaquin Sur/ Agoo, La Union</t>
  </si>
  <si>
    <t>MNAO/ Agoo, La Union</t>
  </si>
  <si>
    <t>SAE/ Agoo, La Union</t>
  </si>
  <si>
    <t>San Roque East/ Agoo, La Union</t>
  </si>
  <si>
    <t>San Pedro/ Agoo, La Union</t>
  </si>
  <si>
    <t>San Julian East/ Agoo, La Union</t>
  </si>
  <si>
    <t>Sta. RIta Sur/ Agoo, La Union</t>
  </si>
  <si>
    <t>San/ Agoo, La Union</t>
  </si>
  <si>
    <t>San Nicolas Norte/ Agoo, La Union</t>
  </si>
  <si>
    <t>Macalva Norte/ Agoo, La Union</t>
  </si>
  <si>
    <t>San Vicente Norte/ Agoo, La Union</t>
  </si>
  <si>
    <t>Macalva Sur/ Agoo, La Union</t>
  </si>
  <si>
    <t>MHO/ Balaoan, La Union</t>
  </si>
  <si>
    <t>Agdeppa/ Bangar, La Union</t>
  </si>
  <si>
    <t>No Name 1/ Bangar, La Union</t>
  </si>
  <si>
    <t>RR/ Bangar, La Union</t>
  </si>
  <si>
    <t>Alzate/ Bangar, La Union</t>
  </si>
  <si>
    <t>No name 2/ Bangar, La Union</t>
  </si>
  <si>
    <t>Ubbog/ Bangar, La Union</t>
  </si>
  <si>
    <t>Flor/ Bangar, La Union</t>
  </si>
  <si>
    <t>Caggao/ Bangar, La Union</t>
  </si>
  <si>
    <t>No name 3/ Bangar, La Union</t>
  </si>
  <si>
    <t>Bangoilan East/ Bangar, La Union</t>
  </si>
  <si>
    <t>Bangoilan West/ Bangar, La Union</t>
  </si>
  <si>
    <t>Consuegra/ Bangar, La Union</t>
  </si>
  <si>
    <t>Luzong Sur/ Bangar, La Union</t>
  </si>
  <si>
    <t>Baracca/ Bangar, La Union</t>
  </si>
  <si>
    <t>Central West/ Bangar, La Union</t>
  </si>
  <si>
    <t>Quintarong/ Bangar, La Union</t>
  </si>
  <si>
    <t>San Blas/ Bangar, La Union</t>
  </si>
  <si>
    <t>Gen Terrero/ Bangar, La Union</t>
  </si>
  <si>
    <t>Sinabangan Norte/ Bangar, La Union</t>
  </si>
  <si>
    <t>Maria Cristina East/ Bangar, La Union</t>
  </si>
  <si>
    <t>HB/ Bangar, La Union</t>
  </si>
  <si>
    <t>Luzong Norte/ Bangar, La Union</t>
  </si>
  <si>
    <t>MHO/ Bangar, La Union</t>
  </si>
  <si>
    <t>Busel-busel/ Luna, La Union</t>
  </si>
  <si>
    <t>R-3/ Luna, La Union</t>
  </si>
  <si>
    <t>R-4/ Luna, La Union</t>
  </si>
  <si>
    <t>R-2/ Luna, La Union</t>
  </si>
  <si>
    <t>Rimos 2/ Luna, La Union</t>
  </si>
  <si>
    <t>Alcala/ Luna, La Union</t>
  </si>
  <si>
    <t>R-5/ Luna, La Union</t>
  </si>
  <si>
    <t>Cantoria/ Luna, La Union</t>
  </si>
  <si>
    <t>Rissing/ Luna, La Union</t>
  </si>
  <si>
    <t>Sucoc Sur/ Luna, La Union</t>
  </si>
  <si>
    <t>Magsiping/ Luna, La Union</t>
  </si>
  <si>
    <t>Victoria/ Luna, La Union</t>
  </si>
  <si>
    <t>Rimos1/ Luna, La Union</t>
  </si>
  <si>
    <t>Darigayos/ Luna, La Union</t>
  </si>
  <si>
    <t>Tallaoen/ Luna, La Union</t>
  </si>
  <si>
    <t>Napaset/ Luna, La Union</t>
  </si>
  <si>
    <t>Oagui/ Luna, La Union</t>
  </si>
  <si>
    <t>Nalvo Norte/ Luna, La Union</t>
  </si>
  <si>
    <t>Sucoc Norte/ Luna, La Union</t>
  </si>
  <si>
    <t>Oaqui/ Luna, La Union</t>
  </si>
  <si>
    <t>Suyo/ Luna, La Union</t>
  </si>
  <si>
    <t>Salcedo/ Luna, La Union</t>
  </si>
  <si>
    <t>Barrientos/ Luna, La Union</t>
  </si>
  <si>
    <t>Magallanes/ Luna, La Union</t>
  </si>
  <si>
    <t>NS/ Luna, La Union</t>
  </si>
  <si>
    <t>No name/ Luna, La Union</t>
  </si>
  <si>
    <t>Cabalitocan/ Luna, La Union</t>
  </si>
  <si>
    <t>Mamay/ Luna, La Union</t>
  </si>
  <si>
    <t>Barangobong/ Luna, La Union</t>
  </si>
  <si>
    <t>SDN/ Luna, La Union</t>
  </si>
  <si>
    <t>Ayaoan/ Luna, La Union</t>
  </si>
  <si>
    <t>Nagrebcan/ Luna, La Union</t>
  </si>
  <si>
    <t>Bungro/ Luna, La Union</t>
  </si>
  <si>
    <t>Carisquis/ Luna, La Union</t>
  </si>
  <si>
    <t>Pila Pila/ Luna, La Union</t>
  </si>
  <si>
    <t>MHO/ Luna, La Union</t>
  </si>
  <si>
    <t>Cadapli/ Bangar, La Union</t>
  </si>
  <si>
    <t>Suguidan Sur/ Naguilian, La Union</t>
  </si>
  <si>
    <t>MHO/ Naguilian, La Union</t>
  </si>
  <si>
    <t>Barraoas Norte/ Naguilian, La Union</t>
  </si>
  <si>
    <t>Angin/ Naguilian, La Union</t>
  </si>
  <si>
    <t>Bancagan/ Naguilian, La Union</t>
  </si>
  <si>
    <t>Lioac Sur/ Naguilian, La Union</t>
  </si>
  <si>
    <t>Mamat-ing Sur/ Naguilian, La Union</t>
  </si>
  <si>
    <t>Al-alinao/ Naguilian, La Union</t>
  </si>
  <si>
    <t>Bariquir/ Naguilian, La Union</t>
  </si>
  <si>
    <t>Balecbec/ Naguilian, La Union</t>
  </si>
  <si>
    <t>Bimmotobot/ Naguilian, La Union</t>
  </si>
  <si>
    <t>Imelda/ Naguilian, La Union</t>
  </si>
  <si>
    <t>Lioac/ Naguilian, La Union</t>
  </si>
  <si>
    <t>Suguidan Norte/ Naguilian, La Union</t>
  </si>
  <si>
    <t>Ribsuan/ Naguilian, La Union</t>
  </si>
  <si>
    <t>Baraoas Norte/ Naguilian, La Union</t>
  </si>
  <si>
    <t>Ambaracao/ Naguilian, La Union</t>
  </si>
  <si>
    <t>No Name/ Naguilian, La Union</t>
  </si>
  <si>
    <t>Magungunay/ Naguilian, La Union</t>
  </si>
  <si>
    <t>Gueset/ Naguilian, La Union</t>
  </si>
  <si>
    <t>Sili/ Naguilian, La Union</t>
  </si>
  <si>
    <t>Acao/ Bauang, La Union</t>
  </si>
  <si>
    <t>Pottot/ Bauang, La Union</t>
  </si>
  <si>
    <t>Calumbaya/ Bauang, La Union</t>
  </si>
  <si>
    <t>Dili/ Bauang, La Union</t>
  </si>
  <si>
    <t>Santiago/ Bauang, La Union</t>
  </si>
  <si>
    <t>Central East/ Bauang, La Union</t>
  </si>
  <si>
    <t>Parian Este/ Bauang, La Union</t>
  </si>
  <si>
    <t>Paringao/ Bauang, La Union</t>
  </si>
  <si>
    <t>Pudoc/ Bauang, La Union</t>
  </si>
  <si>
    <t>Pilar/ Bauang, La Union</t>
  </si>
  <si>
    <t>Baccuit Norte/ Bauang, La Union</t>
  </si>
  <si>
    <t>MHO/ Bauang, La Union</t>
  </si>
  <si>
    <t>Palugsi-Limmansangan/ Bauang, La Union</t>
  </si>
  <si>
    <t>Guerrero/ Bauang, La Union</t>
  </si>
  <si>
    <t>Taberna/ Bauang, La Union</t>
  </si>
  <si>
    <t>Payocpoc Norte Este/ Bauang, La Union</t>
  </si>
  <si>
    <t>Ballay/ Bauang, La Union</t>
  </si>
  <si>
    <t>Palintucang/ Bauang, La Union</t>
  </si>
  <si>
    <t>Bucayab/ Bauang, La Union</t>
  </si>
  <si>
    <t>Bagbag/ Bauang, La Union</t>
  </si>
  <si>
    <t>Lower San Agustin/ Bauang, La Union</t>
  </si>
  <si>
    <t>Central West/ Bauang, La Union</t>
  </si>
  <si>
    <t>Payocpoc Sur/ Bauang, La Union</t>
  </si>
  <si>
    <t>Upper San Agustin/ Bauang, La Union</t>
  </si>
  <si>
    <t>Casilagan/ Bauang, La Union</t>
  </si>
  <si>
    <t>Boy-utan/ Bauang, La Union</t>
  </si>
  <si>
    <t>Payocpoc Norte Weste/ Bauang, La Union</t>
  </si>
  <si>
    <t>Payocpoc/ Bauang, La Union</t>
  </si>
  <si>
    <t>RHU-Caba San Carlos/ Caba, La Union</t>
  </si>
  <si>
    <t>San Gregorio/ Caba, La Union</t>
  </si>
  <si>
    <t>Sobredillo/ Caba, La Union</t>
  </si>
  <si>
    <t>San Jose/ Caba, La Union</t>
  </si>
  <si>
    <t>Las-Ud/ Caba, La Union</t>
  </si>
  <si>
    <t>Pob.Sur/ Caba, La Union</t>
  </si>
  <si>
    <t>RHU-Caba/ Caba, La Union</t>
  </si>
  <si>
    <t>San Fermin/ Caba, La Union</t>
  </si>
  <si>
    <t>San Cornelio/ Caba, La Union</t>
  </si>
  <si>
    <t>Wenceslao/ Caba, La Union</t>
  </si>
  <si>
    <t>Bautista/ Caba, La Union</t>
  </si>
  <si>
    <t>Luna/ Luna, La Union</t>
  </si>
  <si>
    <t>Car West/ Rosario, La Union</t>
  </si>
  <si>
    <t>Inabaan Sur/ Rosario, La Union</t>
  </si>
  <si>
    <t>Bacani/ Rosario, La Union</t>
  </si>
  <si>
    <t>Casilagan/ Rosario, La Union</t>
  </si>
  <si>
    <t>Nangcamotian/ Rosario, La Union</t>
  </si>
  <si>
    <t>Marcos/ Rosario, La Union</t>
  </si>
  <si>
    <t>Udiao/ Rosario, La Union</t>
  </si>
  <si>
    <t>Cataguingtingan/ Rosario, La Union</t>
  </si>
  <si>
    <t>Ambangonan/ Rosario, La Union</t>
  </si>
  <si>
    <t>Bani/ Rosario, La Union</t>
  </si>
  <si>
    <t>Alipang/ Rosario, La Union</t>
  </si>
  <si>
    <t>Nagtagaan/ Rosario, La Union</t>
  </si>
  <si>
    <t>Damortis/ Rosario, La Union</t>
  </si>
  <si>
    <t>Benteng Sapilang/ Rosario, La Union</t>
  </si>
  <si>
    <t>Vila/ Rosario, La Union</t>
  </si>
  <si>
    <t>Camp 1/ Rosario, La Union</t>
  </si>
  <si>
    <t>Pob. East/ Rosario, La Union</t>
  </si>
  <si>
    <t>Cadumanian/ Rosario, La Union</t>
  </si>
  <si>
    <t>Tanglag/ Rosario, La Union</t>
  </si>
  <si>
    <t>Gumot/ Rosario, La Union</t>
  </si>
  <si>
    <t>Tay-ac/ Rosario, La Union</t>
  </si>
  <si>
    <t>San Jose/ Rosario, La Union</t>
  </si>
  <si>
    <t>Pob. West/ Rosario, La Union</t>
  </si>
  <si>
    <t>Puzon/ Rosario, La Union</t>
  </si>
  <si>
    <t>Inabaan Norte/ Rosario, La Union</t>
  </si>
  <si>
    <t>Parasapas/ Rosario, La Union</t>
  </si>
  <si>
    <t>Tabtabungao/ Rosario, La Union</t>
  </si>
  <si>
    <t>Amontoc/ San Gabriel, La Union</t>
  </si>
  <si>
    <t>Apayao/ San Gabriel, La Union</t>
  </si>
  <si>
    <t>Poblacion/ San Gabriel, La Union</t>
  </si>
  <si>
    <t>Bumbuneg/ San Gabriel, La Union</t>
  </si>
  <si>
    <t>Bucao/ San Gabriel, La Union</t>
  </si>
  <si>
    <t>Lipay Sur/ San Gabriel, La Union</t>
  </si>
  <si>
    <t>Polipol/ San Gabriel, La Union</t>
  </si>
  <si>
    <t>Daking/ San Gabriel, La Union</t>
  </si>
  <si>
    <t>Poblacion/ Tubao, La Union</t>
  </si>
  <si>
    <t>Rizal/ Tubao, La Union</t>
  </si>
  <si>
    <t>Linapew/ Tubao, La Union</t>
  </si>
  <si>
    <t>Pideg/ Tubao, La Union</t>
  </si>
  <si>
    <t>Lloren/ Tubao, La Union</t>
  </si>
  <si>
    <t>Halog East/ Tubao, La Union</t>
  </si>
  <si>
    <t>Magsaysay/ Tubao, La Union</t>
  </si>
  <si>
    <t>Francia Sur/ Tubao, La Union</t>
  </si>
  <si>
    <t>Francia West/ Tubao, La Union</t>
  </si>
  <si>
    <t>Amallapay/ Tubao, La Union</t>
  </si>
  <si>
    <t>Gonzales/ Tubao, La Union</t>
  </si>
  <si>
    <t>Halog West/ Tubao, La Union</t>
  </si>
  <si>
    <t>Caoigue/ Tubao, La Union</t>
  </si>
  <si>
    <t>Garcia/ Tubao, La Union</t>
  </si>
  <si>
    <t>Leones West/ Tubao, La Union</t>
  </si>
  <si>
    <t>Sta. Teresa/ Tubao, La Union</t>
  </si>
  <si>
    <t>Anduyan/ Tubao, La Union</t>
  </si>
  <si>
    <t>Leones East/ Tubao, La Union</t>
  </si>
  <si>
    <t>Payao CDC/ Santol, La Union</t>
  </si>
  <si>
    <t>Lettac Norte/ Santol, La Union</t>
  </si>
  <si>
    <t>Puguil/ Santol, La Union</t>
  </si>
  <si>
    <t>Paagan/ Santol, La Union</t>
  </si>
  <si>
    <t>Lettac Sur/ Santol, La Union</t>
  </si>
  <si>
    <t>Sasaba/ Santol, La Union</t>
  </si>
  <si>
    <t>Poblacion/ Santol, La Union</t>
  </si>
  <si>
    <t>Tubaclay/ Santol, La Union</t>
  </si>
  <si>
    <t>Maangaan/ Santol, La Union</t>
  </si>
  <si>
    <t>Ramot/ Santol, La Union</t>
  </si>
  <si>
    <t>Corro-oy/ Santol, La Union</t>
  </si>
  <si>
    <t>Raois/ Sto. Tomas, La Union</t>
  </si>
  <si>
    <t>Cupang/ Sto. Tomas, La Union</t>
  </si>
  <si>
    <t>Patac/ Sto. Tomas, La Union</t>
  </si>
  <si>
    <t>Linong/ Sto. Tomas, La Union</t>
  </si>
  <si>
    <t>Balsaan/ Sto. Tomas, La Union</t>
  </si>
  <si>
    <t>Patao/ Sto. Tomas, La Union</t>
  </si>
  <si>
    <t>Lomboy/ Sto. Tomas, La Union</t>
  </si>
  <si>
    <t>Namonitan/ Sto. Tomas, La Union</t>
  </si>
  <si>
    <t>Poblacion/ Sto. Tomas, La Union</t>
  </si>
  <si>
    <t>Ambitacay/ Sto. Tomas, La Union</t>
  </si>
  <si>
    <t>Pong Pong/ Sto. Tomas, La Union</t>
  </si>
  <si>
    <t>Malabago/ Sto. Tomas, La Union</t>
  </si>
  <si>
    <t>Bail/ Sto. Tomas, La Union</t>
  </si>
  <si>
    <t>Damortis/ Sto. Tomas, La Union</t>
  </si>
  <si>
    <t>Fernando/ Sto. Tomas, La Union</t>
  </si>
  <si>
    <t>Baybay/ Sto. Tomas, La Union</t>
  </si>
  <si>
    <t>Casantaan/ Sto. Tomas, La Union</t>
  </si>
  <si>
    <t>Balaoc/ Sto. Tomas, La Union</t>
  </si>
  <si>
    <t>Rayuray MPCI/ Brgy. 33-S Rayuray, City of Batac, Ilocos Norte</t>
  </si>
  <si>
    <t>Label Design of Amelita's Longganisa (500g &amp; 1kg)</t>
  </si>
  <si>
    <t>Amelita's Longganisa/ Brgy. Sta. Monica, Magsingal, Ilocos Sur</t>
  </si>
  <si>
    <t>Packaging Materials for Amelita's Longganisa (500g &amp; 1kg)</t>
  </si>
  <si>
    <t>Packaging Design</t>
  </si>
  <si>
    <t>Banana and Camote Chips</t>
  </si>
  <si>
    <t>4,900 pcs. 11*18cm ST Pouch, 3,700 pcs. 13*23cm ST Pouch</t>
  </si>
  <si>
    <t>Climate Resilient Agriculture Beneficiaries of Burgos Cooperative/ Brgy. Imelda, Burgos, La Union</t>
  </si>
  <si>
    <t>Sales Invoice, Photos</t>
  </si>
  <si>
    <t>Bignay Wine</t>
  </si>
  <si>
    <t>600 pcs. Antique Green Wine Bottles (750ml) and Enhanced Label Design for Bignay &amp; Duhat Wine</t>
  </si>
  <si>
    <t>DOST SETUP Cooperators' Survey</t>
  </si>
  <si>
    <t xml:space="preserve">Charlaine Lopez </t>
  </si>
  <si>
    <t>Weighing Scale Calibration</t>
  </si>
  <si>
    <t>PAL</t>
  </si>
  <si>
    <t>Scholarship Application</t>
  </si>
  <si>
    <t>Ge Ucol</t>
  </si>
  <si>
    <t>Ilocos Norte</t>
  </si>
  <si>
    <t>John Lloyd Aquino</t>
  </si>
  <si>
    <t>Audrey Adora</t>
  </si>
  <si>
    <t>Pauline May Jao Duja</t>
  </si>
  <si>
    <t>Wingardium Leviosa</t>
  </si>
  <si>
    <t>DOST Programs/Projects</t>
  </si>
  <si>
    <t>Apatot Fish Processors Association</t>
  </si>
  <si>
    <t>Agpalo's Bakery</t>
  </si>
  <si>
    <t>NIKS Printing</t>
  </si>
  <si>
    <t>Vigan, Ilocos Sur</t>
  </si>
  <si>
    <t xml:space="preserve">Volter Selonda </t>
  </si>
  <si>
    <t>Manila</t>
  </si>
  <si>
    <t>DOST Programs/Projects/ RSTL</t>
  </si>
  <si>
    <t>Caoayan Ipon Bagoong Association</t>
  </si>
  <si>
    <t>Geordan Lopez</t>
  </si>
  <si>
    <t>Cacadarin Farmers Association</t>
  </si>
  <si>
    <t>Nutriam Health</t>
  </si>
  <si>
    <t>Inquiry about Calibration of Road Tanker</t>
  </si>
  <si>
    <t>Khaytie Estefen Tan</t>
  </si>
  <si>
    <t>Facebook Inquiry</t>
  </si>
  <si>
    <t>Inquiry about venturing for dried mango production</t>
  </si>
  <si>
    <t>Tj Ortega</t>
  </si>
  <si>
    <t>Requesting for a copy of organic agriculture in the Philippines Training manual</t>
  </si>
  <si>
    <t>Melchor Gabua</t>
  </si>
  <si>
    <t>Inquiry about Tensile Strength and Rate of Decomposition of Bioplastic</t>
  </si>
  <si>
    <t>Railey Daniel Labbao</t>
  </si>
  <si>
    <t>Request for assistance in accomplishing survey questionnaire for dissertation</t>
  </si>
  <si>
    <t>Charlaine P. Lopez</t>
  </si>
  <si>
    <t>Inquiry regarding calibration services for electrical</t>
  </si>
  <si>
    <t>Louie Lamsen</t>
  </si>
  <si>
    <t>Training for Fish Ball Processing</t>
  </si>
  <si>
    <t>Joani Marie Bantolino/ Provincial Population Cooperative and Livelihood Development Office</t>
  </si>
  <si>
    <t>Phone call/ Walk-in</t>
  </si>
  <si>
    <t>SETUP and Laboratory Testing</t>
  </si>
  <si>
    <t>JM Ginger Salabat</t>
  </si>
  <si>
    <t>SETUP - Solar Panel for Poultry Farm Electric Consumption</t>
  </si>
  <si>
    <t>Gerrilaide Farm</t>
  </si>
  <si>
    <t>Assistance for Cold Storage (SETUP)</t>
  </si>
  <si>
    <t>Charles Co/ Pangasinan Cold Storage</t>
  </si>
  <si>
    <t>Assistance on Dissertation Questionnaire Dissemination to DOST-assisted MSMEs (Topic: Occupational Safety)</t>
  </si>
  <si>
    <t xml:space="preserve">Laboratory test for Oyster Shells </t>
  </si>
  <si>
    <t>Cornilia E. Ibarra</t>
  </si>
  <si>
    <t>Licensing and Product certification for beauty product</t>
  </si>
  <si>
    <t>Markbert A. Pascua</t>
  </si>
  <si>
    <t>Process of Filing Patent of Innovation or Invention</t>
  </si>
  <si>
    <t>Wendell Corpuz</t>
  </si>
  <si>
    <t>Tubao, La Union</t>
  </si>
  <si>
    <t>Inquiry on Biocharcoal</t>
  </si>
  <si>
    <t>Carlito Vinluan</t>
  </si>
  <si>
    <t>Aguilar, Pangasinan</t>
  </si>
  <si>
    <t>Portasol for drying</t>
  </si>
  <si>
    <t>Rommel Santiago Sarmiento</t>
  </si>
  <si>
    <t>Parañaque</t>
  </si>
  <si>
    <t>Inquiry on Calibration Center on Insulation Resistance Tester</t>
  </si>
  <si>
    <t>Interest for a training regarding Home Care products</t>
  </si>
  <si>
    <t>Michael Nsdl</t>
  </si>
  <si>
    <t>Equipment for liquid soap making</t>
  </si>
  <si>
    <t>Allan Chan</t>
  </si>
  <si>
    <t>Merilyn Ocampo/ Female</t>
  </si>
  <si>
    <t>Joseph Lim/ Male</t>
  </si>
  <si>
    <t>John Manson/ Male</t>
  </si>
  <si>
    <t>GNR Marble Manufacturing/ San Nicolas, Ilocos Norte</t>
  </si>
  <si>
    <t>Jun Santos/ Male</t>
  </si>
  <si>
    <t>Chris Clemente/ Male</t>
  </si>
  <si>
    <t>JBT Prints and Graphic Design Services/ Brgy. 20, F.R. Castro St., Laoag City, Ilocos Norte</t>
  </si>
  <si>
    <t>Christelle Anne Anchete/ Female</t>
  </si>
  <si>
    <t>Malu Angela N. Manuel/ Female</t>
  </si>
  <si>
    <t>Ma. Melinda M. Campos/ Female</t>
  </si>
  <si>
    <t>Philipp G. Agtarap/ Male</t>
  </si>
  <si>
    <t>2018 SETUP/ Marbie Motor Works/ Pagdalagan Sur, Bauang, La Union</t>
  </si>
  <si>
    <t>Kenneth Diaz/ Male</t>
  </si>
  <si>
    <t>2019 SETUP/ Bermond Enterprises/ Rizal Ave., San Carlos City, Pangasinan</t>
  </si>
  <si>
    <t>Gaspar Juan/ Male</t>
  </si>
  <si>
    <t xml:space="preserve">2018 SETUP/ Mayfair Bakeshop/ 615 Agdao, San Carlos City, Pangasinan	</t>
  </si>
  <si>
    <t>Juanito Valdez/ Male</t>
  </si>
  <si>
    <t>Jomar Ragot/ Male</t>
  </si>
  <si>
    <t>Jerry Viernes/ Male</t>
  </si>
  <si>
    <t>Jomarie Tapiador/ Male</t>
  </si>
  <si>
    <t>Jonie Manzon/ Male</t>
  </si>
  <si>
    <t>Darwin Manzon/ Male</t>
  </si>
  <si>
    <t>Jovan Garcia/ Male</t>
  </si>
  <si>
    <t>Marcos Reyes/ Male</t>
  </si>
  <si>
    <t>Rodel Oligario/ Male</t>
  </si>
  <si>
    <t>Sheryl Cabuang/ Female</t>
  </si>
  <si>
    <t>Veronica De Vera/ Female</t>
  </si>
  <si>
    <t>Elena De Guzman/ Female</t>
  </si>
  <si>
    <t>Ronafe Cervantes/ Female</t>
  </si>
  <si>
    <t>Angelica Peralta/ Female</t>
  </si>
  <si>
    <t>Lyca Blazo/ Female</t>
  </si>
  <si>
    <t>Rowena De Vera/ Femalr</t>
  </si>
  <si>
    <t xml:space="preserve">2019 GIA/ Ladies Group of Binmaley Residents - Caloocan Norte Chapter/ 62 Caloocan Norte, Binmaley, Pangasinan	</t>
  </si>
  <si>
    <t>Merly Sabili/ Female</t>
  </si>
  <si>
    <t xml:space="preserve">2018 SETUP/ V.S. Baltazar Rice, Palay &amp; Corn Trading/ Brgy. Sto. Domingo, San Manuel, Pangasinan	</t>
  </si>
  <si>
    <t>Richard Cor-o Cor-o/ Male</t>
  </si>
  <si>
    <t>Christopher Ducusin/ Male</t>
  </si>
  <si>
    <t>John Ducusin/ Male</t>
  </si>
  <si>
    <t xml:space="preserve">2018 SETUP/ Gradients/ Stall #30, Villasis Bagsakan, Pangasinan	</t>
  </si>
  <si>
    <t>Joanne Catapang/ Male</t>
  </si>
  <si>
    <t>DOST R1 awards P250k fund assistance to cooperative in Ilocos Norte</t>
  </si>
  <si>
    <t>Press Release</t>
  </si>
  <si>
    <t>September 4, 2020</t>
  </si>
  <si>
    <t>DOST 1 empowers Currimao fisherfolks, conduct fish processing training</t>
  </si>
  <si>
    <t>September 29, 2020</t>
  </si>
  <si>
    <t>DWRS Commando Radio aired the interview with Laurine Sales regarding 3 topics: 2021 Undergraduate Scholarship, SETUP/ Community-based Projects, NSTW 2020</t>
  </si>
  <si>
    <t>October 5, 2020</t>
  </si>
  <si>
    <t xml:space="preserve">DWRS Commando Radio </t>
  </si>
  <si>
    <t>DOST-1, LGU Cervantes boost beekeeping industry, awards honeybee nucs</t>
  </si>
  <si>
    <t>October 23, 2020</t>
  </si>
  <si>
    <t>MMSU-ILAARRDEC Newsletter</t>
  </si>
  <si>
    <t>39 DOST-1 staff attend virtual capacity building &amp; workshop on news writing</t>
  </si>
  <si>
    <t>October 8, 2020</t>
  </si>
  <si>
    <t>DOST-1 demonstrates fermented ube wine harvesting to LGU Tubao</t>
  </si>
  <si>
    <t>DOST-1 upgrades livelihood on ube processing for the rural women of Bagulin</t>
  </si>
  <si>
    <t>October 8, 2021</t>
  </si>
  <si>
    <t>DOST La Union Facebook page</t>
  </si>
  <si>
    <t>Webinar: TechTalk on Waste Water Management featuring Vigormin/ Ecosep</t>
  </si>
  <si>
    <t>October 27, 2020</t>
  </si>
  <si>
    <t xml:space="preserve">Radio guesting on DZRD Sonshine Radio via Zoom </t>
  </si>
  <si>
    <t>October 26, 2020</t>
  </si>
  <si>
    <t>DZRD Sonshine Radio via Zoom</t>
  </si>
  <si>
    <t>Interview with PIA-Pangasinan, Nutridense Food Manufacturing Corporation and DTI-Pangasinan on the Enhanced Nutribun</t>
  </si>
  <si>
    <t>Shared  Post</t>
  </si>
  <si>
    <t>October 9, 2020</t>
  </si>
  <si>
    <t xml:space="preserve">DOST 1 enhances Alaminos City candle makers, awards dipping candle technology </t>
  </si>
  <si>
    <t>Facebook sharing of the live webinars in relation with DOST 1's NSTW Activities</t>
  </si>
  <si>
    <t>Shared Facebook Post</t>
  </si>
  <si>
    <t>Jarold's Super Dessert executes the DOST assisted label design for its ube bar</t>
  </si>
  <si>
    <t>DOST-PSTC Pangasinan Satellite Office Facebook page</t>
  </si>
  <si>
    <t>The DOST-PSTC Pangasinan Satellite Office is now relocated at Bldg. 05 in front of Teacher Education Department, PSU Urdaneta Campus, Urdaneta City</t>
  </si>
  <si>
    <t>October 15, 2020</t>
  </si>
  <si>
    <t>To all farmers and interested plantitas/ plantitos: Learn about the Carrageenan from Seaweeds as plant grwoth promoter</t>
  </si>
  <si>
    <t>Sopresa Food Product Manufacturing and Havilah Food Products are awarded with financial assistance for the improvement of their products through appropriate labeling, laboratory analyses and shelf-life testing as well as for the acquisition of necessary equipment and facilities under the Small Enterprise Technology Upgrading Program (SETUP).</t>
  </si>
  <si>
    <t>Look who visited us today in our new office! The PSU officials: Dr. Dexter R. Buted, Dr. Honorio L. Cascolan, Dr. Paulo V. Cenas, Dr. Elbert M. Galas and Engr. Rodel P. Hacla.</t>
  </si>
  <si>
    <t>October 29, 2020</t>
  </si>
  <si>
    <t>Calibration/ 12 samples</t>
  </si>
  <si>
    <t>Calibration/ 675 samples</t>
  </si>
  <si>
    <t>Online Tech Talk on Waste Water Management featuring Vigormin/ Ecosep on October 27, 2020</t>
  </si>
  <si>
    <t>Envigor Natural Products Mfg. Inc.</t>
  </si>
  <si>
    <t>FOR THE MONTH OF NOVEMBER</t>
  </si>
  <si>
    <t>STARBOOKS Online/ Offline Orientation to schools in Batac</t>
  </si>
  <si>
    <t>LGU-Batac/ Batac City, Ilocos Norte</t>
  </si>
  <si>
    <t>DepEd-Batac/ Batac City, Ilocos Norte</t>
  </si>
  <si>
    <t>DOST Courseware</t>
  </si>
  <si>
    <t>Jon Jon Fadrilan</t>
  </si>
  <si>
    <t>Anitas Café/ San Nicolas, Ilocos Norte</t>
  </si>
  <si>
    <t>FPRDI Bamboo Splitter</t>
  </si>
  <si>
    <t>MIRDC Superlilok</t>
  </si>
  <si>
    <t>ITDI Rice Hull Gasifier Combustor</t>
  </si>
  <si>
    <t>Chevon Products</t>
  </si>
  <si>
    <t>Consultative Meeting/ November 25, 2020/ Lomboy Farms Restaurant, Brgy. Urayong, Bauang, La Union</t>
  </si>
  <si>
    <t>Ms. Gracia Lomboy and Former Mayor Martin P. De Guzman III/ Brgy. Urayong, Bauang, La Union</t>
  </si>
  <si>
    <t>Consultative Meeting/ November 29, 2020/ La Union Rabbit Breeders Association/ Brgy. Bitalag, Bacnotan, La Union</t>
  </si>
  <si>
    <t>19 members of La Union Rabbit Breeders Association</t>
  </si>
  <si>
    <t>Ecosep</t>
  </si>
  <si>
    <t>Consultative Meeting/ November 24, 2020/ Leichengdabs Cuisines, Brgy. BacCuit Sur, Bauang, La Union</t>
  </si>
  <si>
    <t>Leichengdabs Cuisines/ Brgy. Baccuit Sur, Bauang, La Union</t>
  </si>
  <si>
    <t>Shared via Official Facebook page (661 people reached, 65 engagements)/ November 4, 2020/ Lingayen, Pangasinan</t>
  </si>
  <si>
    <t>Hazard and Risk Assessment Technology (GeoRiskPH, HazardHunterPH, GeoMapperPH, GeoAnalyticsPH)</t>
  </si>
  <si>
    <t>Shared via Official Facebook page (95 people reached, 2 engagements)/ November 13, 2020/ Lingayen, Pangasinan</t>
  </si>
  <si>
    <t>Sustainable Food Pack (Iron Fortified Rice, Micronutrient Powder, RTE Complementary Food, RimoBlend, RTEC Brown Rice Bar)</t>
  </si>
  <si>
    <t>Shared via Official Facebook page (110 people reached, 6 engagements)/ November 16, 2020/ Lingayen, Pangasinan</t>
  </si>
  <si>
    <t>LISA Robot</t>
  </si>
  <si>
    <t>Shared via Official Facebook page (64 people reached, 5 engagements)/ November 19, 2020/ Lingayen, Pangasinan' DZRD Sonshine Radio</t>
  </si>
  <si>
    <t>Innovative Learning Tools (PSHS FabLab, STARBOOKS, Science Explorer Bus, RadioEskwela, DOST Courseware in Science and Mathematics, nuLab, DOST-PTRI Textile Product Development Center,Genomics)</t>
  </si>
  <si>
    <t>Shared via Official Facebook page (62 people reached, 2 engagements)/ November 23, 2020/ Lingayen, Pangasinan</t>
  </si>
  <si>
    <t>Banana Processing of ITDI</t>
  </si>
  <si>
    <t>Shared on Facebook/ November 6, 2020/ Urdaneta City, Pangasinan</t>
  </si>
  <si>
    <t>DOST-PSTC Pangasinan Satellite Office Facebook Page</t>
  </si>
  <si>
    <t>Nutri-Siomai of FNRI</t>
  </si>
  <si>
    <t>Textured Vegetable Protein (TVP) Enriched Meat Processing</t>
  </si>
  <si>
    <t>Banana Processing (Chips, Ketchup, Sauce) of ITDI</t>
  </si>
  <si>
    <t>Shared on Facebook/ November 10, 2020/ Urdaneta City, Pangasinan</t>
  </si>
  <si>
    <t>Shared on Facebook/ November 16, 2020/ Urdaneta City, Pangasinan</t>
  </si>
  <si>
    <t xml:space="preserve">Technology Talk/ November 11, 2020/ </t>
  </si>
  <si>
    <t>Alcala, San Fabian, Pangasinan</t>
  </si>
  <si>
    <t>DepEd-Batac City/ Batac City, Ilocos Norte</t>
  </si>
  <si>
    <t>1 unit Glass Crusher/ Pulverizer Machine</t>
  </si>
  <si>
    <t>LGU-Rosario/ Rosario, La Union</t>
  </si>
  <si>
    <t>DOST-1 Official Facebook Page</t>
  </si>
  <si>
    <t>2kg. Vigormin 732</t>
  </si>
  <si>
    <t>Leichengdabs Cuisines/ Baccuit Sur, Bauang, La Union</t>
  </si>
  <si>
    <t>Ferdinand R. Esteban/ LGU-Bugallon, Pangasinan</t>
  </si>
  <si>
    <t>Nelson A. Canuel/ LGU-Bugallon, Pangasinan</t>
  </si>
  <si>
    <t>Marites L. Zacarias/ LGU-Bugallon, Pangasinan</t>
  </si>
  <si>
    <t>Marwen Z. Laganas/ LGU-Bugallon, Pangasinan</t>
  </si>
  <si>
    <t>Edwin Sorio/ LGU-Bugallon, Pangasinan</t>
  </si>
  <si>
    <t>Jerry M. Parona/ LGU-Bugallon, Pangasinan</t>
  </si>
  <si>
    <t>Ernan O. Salamat/ LGU-Bugallon, Pangasinan</t>
  </si>
  <si>
    <t>Jimmer Palaganas/ LGU-Bugallon, Pangasinan</t>
  </si>
  <si>
    <t>Ally Garbo/ LGU-Bugallon, Pangasinan</t>
  </si>
  <si>
    <t>Janela Bali/ LGU-Bugallon, Pangasinan</t>
  </si>
  <si>
    <t>Romeo Orin/ LGU-Bugallon, Pangasinan</t>
  </si>
  <si>
    <t>Nicolas Nilo/ LGU-Bugallon, Pangasinan</t>
  </si>
  <si>
    <t>Rosendo Orin/ LGU-Bugallon, Pangasinan</t>
  </si>
  <si>
    <t>Dick Mandapat/ LGU-Bugallon, Pangasinan</t>
  </si>
  <si>
    <t>Edgar M. Pabona/ LGU-Bugallon, Pangasinan</t>
  </si>
  <si>
    <t>Miriam Villarit/ LGU-Bugallon, Pangasinan</t>
  </si>
  <si>
    <t>Romil M. Danganan/ LGU-Bugallon, Pangasinan</t>
  </si>
  <si>
    <t>Evelyn Fernandez/ LGU-Bugallon, Pangasinan</t>
  </si>
  <si>
    <t>Julneto R. Mondala/ LGU-Bugallon, Pangasinan</t>
  </si>
  <si>
    <t>Janice Gonzales/ LGU-Bugallon, Pangasinan</t>
  </si>
  <si>
    <t>Gloria C. Aquino/ LGU-Bugallon, Pangasinan</t>
  </si>
  <si>
    <t>Coleda Ciya/ LGU-Bugallon, Pangasinan</t>
  </si>
  <si>
    <t>Reloisa Pallen/ LGU-Bugallon, Pangasinan</t>
  </si>
  <si>
    <t>Andrea Concino/ LGU-Bugallon, Pangasinan</t>
  </si>
  <si>
    <t>Danny Lopez/ LGU-Bugallon, Pangasinan</t>
  </si>
  <si>
    <t>Andiolyn Vegafria/ LGU-Bugallon, Pangasinan</t>
  </si>
  <si>
    <t>April Rose C. Vallesteros/ LGU-Bugallon, Pangasinan</t>
  </si>
  <si>
    <t>Ernesto Javier/ LGU-Bugallon, Pangasinan</t>
  </si>
  <si>
    <t>Ram Disan/ LGU-Bugallon, Pangasinan</t>
  </si>
  <si>
    <t>Danilo Torres/ LGU-Bugallon, Pangasinan</t>
  </si>
  <si>
    <t>Nicasio Aguilar/ LGU-Bugallon, Pangasinan</t>
  </si>
  <si>
    <t>Roger Cabacungan/ LGU-Bugallon, Pangasinan</t>
  </si>
  <si>
    <t>Levie Lobaton/ LGU-Bugallon, Pangasinan</t>
  </si>
  <si>
    <t>Flora Padayos/ LGU-Bugallon, Pangasinan</t>
  </si>
  <si>
    <t>Fernando Pabonil/ LGU-Bugallon, Pangasinan</t>
  </si>
  <si>
    <t>Julius Alipio/ LGU-Bugallon, Pangasinan</t>
  </si>
  <si>
    <t>Jose Vacente/ LGU-Bugallon, Pangasinan</t>
  </si>
  <si>
    <t>Tirso Castro/ LGU-Bugallon, Pangasinan</t>
  </si>
  <si>
    <t>Joel Centelo/ LGU-Bugallon, Pangasinan</t>
  </si>
  <si>
    <t>Samson Basijel/ LGU-Bugallon, Pangasinan</t>
  </si>
  <si>
    <t>Renato Jose/ LGU-Bugallon, Pangasinan</t>
  </si>
  <si>
    <t>Felicidad E. Paniliac/ LGU-Bugallon, Pangasinan</t>
  </si>
  <si>
    <t>Edward C. Espinoza/ LGU-Bugallon, Pangasinan</t>
  </si>
  <si>
    <t>Leonila Canuel/ LGU-Bugallon, Pangasinan</t>
  </si>
  <si>
    <t>Fortunato Canuel/ LGU-Bugallon, Pangasinan</t>
  </si>
  <si>
    <t>Christopher Ballesteros/ LGU-Bugallon, Pangasinan</t>
  </si>
  <si>
    <t>Fidel C. Vinoya/ LGU-Basista, Pangasinan</t>
  </si>
  <si>
    <t>Losoliso F. Custodio/ LGU-Basista, Pangasinan</t>
  </si>
  <si>
    <t>Edgardo F. Cereso/ LGU-Basista, Pangasinan</t>
  </si>
  <si>
    <t>Felix F. Sanchez Jr./ LGU-Basista, Pangasinan</t>
  </si>
  <si>
    <t>Simeon P. Saygo/ LGU-Basista, Pangasinan</t>
  </si>
  <si>
    <t>Marietta G. Cayabyab/ LGU-Basista, Pangasinan</t>
  </si>
  <si>
    <t>Ronnie P. Balocating/ LGU-Basista, Pangasinan</t>
  </si>
  <si>
    <t>Marcelo M. Malicdem/ LGU-Basista, Pangasinan</t>
  </si>
  <si>
    <t>Crispin D. Capua/ LGU-Basista, Pangasinan</t>
  </si>
  <si>
    <t>Robert F. Catubig/ LGU-Basista, Pangasinan</t>
  </si>
  <si>
    <t>Rodrigo P. Patayan/ LGU-Basista, Pangasinan</t>
  </si>
  <si>
    <t>Domingo C. Salinas/ LGU-Basista, Pangasinan</t>
  </si>
  <si>
    <t>Restituto M. Gatpoo/ LGU-Basista, Pangasinan</t>
  </si>
  <si>
    <t>Oscar M. Solomon/ LGU-Basista, Pangasinan</t>
  </si>
  <si>
    <t>Ernesto B. Vinoya/ LGU-Basista, Pangasinan</t>
  </si>
  <si>
    <t>Rogelio G. Dela Cruz/ LGU-Basista, Pangasinan</t>
  </si>
  <si>
    <t>Ricardo C. Hermogeno/ LGU-Basista, Pangasinan</t>
  </si>
  <si>
    <t>Brgy. Alacan Farmers Association, Inc./ Brgy. Alacan, San Fabian, Pangasinan</t>
  </si>
  <si>
    <t>2 units Stainless Steel Deep Fryer</t>
  </si>
  <si>
    <t>2 units Stainless Steel Tray Rack</t>
  </si>
  <si>
    <t>1 unit Stainless Steel De-Oiling Machine</t>
  </si>
  <si>
    <t>1 unit SS Preparation Table with Udnershelf</t>
  </si>
  <si>
    <t>1 unit Silent Bowl Cutter</t>
  </si>
  <si>
    <t>Sweet WEA's Delicacy</t>
  </si>
  <si>
    <t>1 unit SS Sink</t>
  </si>
  <si>
    <t>1 unit SS Cooling Rank</t>
  </si>
  <si>
    <t>Carl Louie Vigan Longganisa and Bagnet Processing</t>
  </si>
  <si>
    <t>1 unit De-Oiling Machine/ November 30, 2020/ Brgy. Reyna Regente, Bangar, La Union</t>
  </si>
  <si>
    <t>1 unit Multi-Purpose Slicing Machine/ November 17, 2020/ Brgy. Imelda, Burgos, La Union</t>
  </si>
  <si>
    <t>Climate Resilient Agriculture Beneficiaries of Burgos Cooperative (CRABBCO)</t>
  </si>
  <si>
    <t>1 unit Auto Clave/ November 12, 2020</t>
  </si>
  <si>
    <t>Product Label Design/ November 12, 2020</t>
  </si>
  <si>
    <t>Food Safety Assessment/ November 25, 2020</t>
  </si>
  <si>
    <t>Jojo Autoshop</t>
  </si>
  <si>
    <t>Jerry's Arts and Furniture Shop</t>
  </si>
  <si>
    <t>Jameel Mushroom Products Trading</t>
  </si>
  <si>
    <t>Zaldypre Calibration Diesel Injection Pump Service</t>
  </si>
  <si>
    <t>2 units SS Tables</t>
  </si>
  <si>
    <t>1 unit Band Sealer</t>
  </si>
  <si>
    <t>John Paul M. Viernes/ Maipalig-Quiom Elementary School</t>
  </si>
  <si>
    <t>Divelyn P. Maddela/ DepEd</t>
  </si>
  <si>
    <t>Zhorien Jane C. Cacas/ DEPARTMENT OF EDUCATION</t>
  </si>
  <si>
    <t>Jamieleen Joy O. Sagsagat/ Parangopong ES</t>
  </si>
  <si>
    <t>Joan R. Magbaleta/ DEPARTMENT OF EDUCATION - SCHOOLS DIVISION OF THE CITY OF BATAC</t>
  </si>
  <si>
    <t>Johnny C. Talioaga/ DEPARTMENT OF EDUCATION</t>
  </si>
  <si>
    <t>Jomar E. Caluya/ City of Batac National High School Poblacion</t>
  </si>
  <si>
    <t>Joe Jayson Caletena/ DEPED - SDO BATAC CITY (GENERAL ARTEMIO RICARTE SENIOR HIGH SCHOOL)</t>
  </si>
  <si>
    <t>Rhesa Elijah S. Abella/ DEPED</t>
  </si>
  <si>
    <t>Roxanne P. Cariaga/ DEPED</t>
  </si>
  <si>
    <t>Jessica B. Respicio/ DEPARTMENT OF EDUCATION</t>
  </si>
  <si>
    <t>Lorrie Jane F. Quizquiz/ Schools Division of the City of Batac</t>
  </si>
  <si>
    <t>Eleonor B. Ramos/ DepEd Batac-Camandingan Elementary School</t>
  </si>
  <si>
    <t>Allan B. Garcia/ BATAC NATIONAL HIGH SCHOOL</t>
  </si>
  <si>
    <t>Eliza S. Agcaoili/ PAYAO ELEMENTARY SCHOOL</t>
  </si>
  <si>
    <t>Joseph C. Quilal-lan/ DEPED BATAC NAGBACALAN ELEMENTARY SCHOOL</t>
  </si>
  <si>
    <t>Cherry A. Ulitan/ DEPARTMENT OF EDUCATION/ CATALINO ACOSTA MEMORIAL ELEMENTARY SCHOOL</t>
  </si>
  <si>
    <t>Jollibelle C. Franada/ DepEd Batac, Baoa East ES</t>
  </si>
  <si>
    <t>Grace G. Obien/ DEPED/ Catalino Acosta Memorial Elementary School</t>
  </si>
  <si>
    <t>Jared I. Manzanas/ DepEd- Batac National High School</t>
  </si>
  <si>
    <t>Mark Christian P. Caluya/ Biningan Elementary School</t>
  </si>
  <si>
    <t>Lloyd Ryan Lastimosa/ CATALINO ACOSTA MEMORIAL ELEMENTARY SCHOOL, CITY SCHOOLS DIVISION OF BSTAC CITY</t>
  </si>
  <si>
    <t>Lovella J. Galut/ SAN MATEO ELEMENTARY SCHOOL</t>
  </si>
  <si>
    <t>Oliveth M. Jerez/ BININGAN ELEMENTARY SCHOOL</t>
  </si>
  <si>
    <t>Lorelyee F. Batucal/ DepEd -Nagbacalan Elementary School</t>
  </si>
  <si>
    <t>Carmencita P. Lorenzo/ FERDINAND E. MARCOS SENIOR HIGH SCHOOL</t>
  </si>
  <si>
    <t>Ryan Jan R. Borja/ DOST1</t>
  </si>
  <si>
    <t>Edyann N. Villalobos/ DEDED/BMMES</t>
  </si>
  <si>
    <t>Janice T. Garcia/ DEPED BATAC NAGBACALAN ELEMENTARY SCHOOL</t>
  </si>
  <si>
    <t>Opresina Z. Castillo/ DepEd Batac-Mariano Marcos Memorial Elementary School</t>
  </si>
  <si>
    <t>Hazel I. Bacnat/ Department of Education- Schools Division of the City of Batac -Baoa Elementary School</t>
  </si>
  <si>
    <t>Luis R. Gajeton/ Deped ,  School Division of City of Batac , Hilario Valdez Memorial Elementary School</t>
  </si>
  <si>
    <t>Alexander L. Lino/ DepEd</t>
  </si>
  <si>
    <t>Cristina G. Paculan/ DepEd Batac, Rayuray ES</t>
  </si>
  <si>
    <t>Mark Anthony D. Diculen/ Department of Education/City Schools Division of the City of Batac</t>
  </si>
  <si>
    <t>Sheilla Mae A. Dubmrique/ DepEd</t>
  </si>
  <si>
    <t>Freddie S. Aribuabo/ Department of Education, Ferdinand E. Marcos Senior High School</t>
  </si>
  <si>
    <t>Liza Lynda B. Tagudin/ DepEd-City Schools Division of the City of Batac- Baoa East Elementary School</t>
  </si>
  <si>
    <t>Marybeth Q. Dul-loog/ DEPED</t>
  </si>
  <si>
    <t>Rona S. Manaran/ deped</t>
  </si>
  <si>
    <t>Marites A. Sagun/ DEPED</t>
  </si>
  <si>
    <t>Daisy Mae S. Calacal/ DEPARTMENT OF EDUCATION</t>
  </si>
  <si>
    <t>Leianne R. Quiocho/ DepED, Quiling ES</t>
  </si>
  <si>
    <t>Edaline T. Reyes/ Payao Elementary School</t>
  </si>
  <si>
    <t>Flordeliza C. Cacayan/ RAYURAY ELEMENTARY SCHOOL</t>
  </si>
  <si>
    <t>Jonalyn C. Ulit/ PARANGOPONG ELEMENTARY SCHOOL</t>
  </si>
  <si>
    <t>Girlie M. Ucol/ DepEd Batac - Camandingan Elementary School</t>
  </si>
  <si>
    <t>Gilbert P. Isla/ FEMSHS</t>
  </si>
  <si>
    <t>Glenys P. Domingo/ Department of Education</t>
  </si>
  <si>
    <t xml:space="preserve">Randolf Brian A. Cabanatan/ Colo-Mabaleng Elementary School </t>
  </si>
  <si>
    <t>Rochelle C. Dulig/ CUMCUMRAAS MANGGADDI PITPITAC ELEMENTARY SCHOOL</t>
  </si>
  <si>
    <t>Shiela DC. Dela Cruz/ Department of Education</t>
  </si>
  <si>
    <t>Marjorie R. Gabuten/ DepEd</t>
  </si>
  <si>
    <t>Darwin F. Aspili/ Deped Naguiragan Capacuan Elementary School</t>
  </si>
  <si>
    <t>Evelyn A. Balingit/ DepEd-SDO Batac-Tabug Elementary School</t>
  </si>
  <si>
    <t>Christine C. Antonio/ DEPED City Schools of the City of Batac</t>
  </si>
  <si>
    <t>Marlene F. Diculen/ DepEd/Schools Division of the City of Batac</t>
  </si>
  <si>
    <t>Greggy Mark G. Sayabat/ COLO-MABALENG ELEMENTARY SCHOOL</t>
  </si>
  <si>
    <t>John N. Jerez/ DepEd- Division of City of Batac</t>
  </si>
  <si>
    <t>Evangeline L. Agcaoili/ DepEd</t>
  </si>
  <si>
    <t>Claudeth A. Quiaoit/ Deped. Crispina Marcos Valdez National High School</t>
  </si>
  <si>
    <t>Sheryl G. Ancheta/ DepEd Batac</t>
  </si>
  <si>
    <t xml:space="preserve">Girly Cecile A. Esteban/ Baoa Elementary School </t>
  </si>
  <si>
    <t>Jeff P. Pungtilan/ BAAY ELEMENTARY SCHOOL</t>
  </si>
  <si>
    <t>Marlie Monica R. Managan/ DEPED-CRISPINA MARCOS-VALDEZ NATIONAL HIGH SCHOOL</t>
  </si>
  <si>
    <t>Blesilda B. Antiporda/ DepEd Batac</t>
  </si>
  <si>
    <t>Judith B. Parbo/ Department of Education - SDOBatac</t>
  </si>
  <si>
    <t>Roger L. Ibe/ CUMCUMRAAS-MANGGADDI-PITPITAC E/S-Schools Division of the City of Batac</t>
  </si>
  <si>
    <t>Bernadette B. Sereno/ DepEd</t>
  </si>
  <si>
    <t>Gerald Q. Gabriel/ PSTC ILOCOS NORTE</t>
  </si>
  <si>
    <t>Maricon P. Gapas/ Deped Batac, MMMES</t>
  </si>
  <si>
    <t>Jennifer A. Delos Reyes/ DARIWDIW ELEMENTARY SCHOOL</t>
  </si>
  <si>
    <t>Seminar on Food Safety and Basic Food Hygiene with Emphasis on Food Safety for Home-made Food and other Food Handlers in Ilocos Norte/ November 9, 2020/ Sarrat, Ilocos Norte</t>
  </si>
  <si>
    <t>Dennis Sabangan/ Earl Gervi Food Corner/ Sarrat, Ilocos Norte</t>
  </si>
  <si>
    <t>Lanie Pasco/ Mg. Tomay Lechon Manok/ Sarrat, Ilocos Norte</t>
  </si>
  <si>
    <t>Jona Charlote Gacola/ Asga Refreshment Stall/ Sarrat, Ilocos Norte</t>
  </si>
  <si>
    <t>Jesusa Badun/ LJ Carinderia/ Sarrat, Ilocos Norte</t>
  </si>
  <si>
    <t>Maria Christina Basilio/ Christina Food Stall/ Sarrat, Ilocos Norte</t>
  </si>
  <si>
    <t>Jacquelyn Malaqui/ Ten-ten's BBQ Stand/ Sarrat, Ilocos Norte</t>
  </si>
  <si>
    <t>Angel Rose Arciaga/ Sarrat, Ilocos Norte</t>
  </si>
  <si>
    <t>Jollan Corpuz/ Mang Honey Lechon Manok/ Sarrat, Ilocos Norte</t>
  </si>
  <si>
    <t>Sinamar Hilda V. Agno/ Sarrat, Ilocos Norte</t>
  </si>
  <si>
    <t>Emely L. Rasalan/ Sarrat, Ilocos Norte</t>
  </si>
  <si>
    <t>Jesielyn G. Tagasa/ Mely's Native Delicacies/ Sarrat, Ilocos Norte</t>
  </si>
  <si>
    <t>Anna Liza B. Alcon/ 4J's Empanada &amp; Ihaw-Ihaw Stand/ Sarrat, Ilocos Norte</t>
  </si>
  <si>
    <t>Jan Christopher Bali/ Sarrat, Ilocos Norte</t>
  </si>
  <si>
    <t>Seminar on Food Safety and Basic Food Hygiene with Emphasis on Food Safety for Home-made Food and other Food Handlers in Ilocos Norte/ November 9, 2020/ San Nicolas, Ilocos Norte</t>
  </si>
  <si>
    <t>Cesar Abalos Polintang/ San Nicolas, Ilocos Norte</t>
  </si>
  <si>
    <t>Rogelio T. Fiesta Jr./ San Nicolas, Ilocos Norte</t>
  </si>
  <si>
    <t>Justine Louisse Butay/ San Nicolas, Ilocos Norte</t>
  </si>
  <si>
    <t>Leila Tabangay/ San Nicolas, Ilocos Norte</t>
  </si>
  <si>
    <t>Dionicia C. Aguiran/ San Nicolas, Ilocos Norte</t>
  </si>
  <si>
    <t>Maridel Mae Romero/ San Nicolas, Ilocos Norte</t>
  </si>
  <si>
    <t>Madeline C. Padamaoa/ San Nicolas, Ilocos Norte</t>
  </si>
  <si>
    <t>Lucrecia B. Mangngamo/ San Nicolas, Ilocos Norte</t>
  </si>
  <si>
    <t>Jennifer S. Lazaro/ San Nicolas, Ilocos Norte</t>
  </si>
  <si>
    <t>Cherry Ann D. Nicolas/ San Nicolas, Ilocos Norte</t>
  </si>
  <si>
    <t>Rebecca S. Castro/ San Nicolas, Ilocos Norte</t>
  </si>
  <si>
    <t>Abigail Alban/ San Nicolas, Ilocos Norte</t>
  </si>
  <si>
    <t>Maryjane J. Baptista/ San Nicolas, Ilocos Norte</t>
  </si>
  <si>
    <t>Seminar on Food Safety and Basic Food Hygiene with Emphasis on Food Safety for Home-made Food and other Food Handlers in Ilocos Norte/ November 9, 2020/ Centennial Arena, Laoag City</t>
  </si>
  <si>
    <t>Melania U. Olaivar/ Yelles Snack Haus/ Bacarra, Ilocos Norte</t>
  </si>
  <si>
    <t>Marlita G. Unsulum/ Paulmar Eatery/ Bacarra, Ilocos Norte</t>
  </si>
  <si>
    <t>Joseline C. Inanding/ Aldrich Place/ Bacarra, Ilocos Norte</t>
  </si>
  <si>
    <t>Isabelita D. Santos/ Danbel's Snack Center/ Bacarra, Ilocos Norte</t>
  </si>
  <si>
    <t>Charibellle L. Palafox/ DMM Meatshop/ Bacarra, Ilocos Norte</t>
  </si>
  <si>
    <t>Ranily Banatosa/ Bacarra, Ilocos Norte</t>
  </si>
  <si>
    <t>Saviri Puliran/ Bacarra, Ilocos Norte</t>
  </si>
  <si>
    <t>Christian Allen P. Manuel/ Bacarra, Ilocos Norte</t>
  </si>
  <si>
    <t>Manuel Butch Castro/ Bacarra, Ilocos Norte</t>
  </si>
  <si>
    <t>Noel Q. Acob/ Acob's Puto &amp; Kutsinta/ Bacarra, Ilocos Norte</t>
  </si>
  <si>
    <t>Marites C. Caliva/ Bacarra, Ilocos Norte</t>
  </si>
  <si>
    <t>Jake Fernandez/ Bacarra, Ilocos Norte</t>
  </si>
  <si>
    <t>Chona Bartolome/ Bacarra, Ilocos Norte</t>
  </si>
  <si>
    <t>Ma. Teresa Villa/ Laoag City, Ilocos Norte</t>
  </si>
  <si>
    <t>Susan R. Austria/ Laoag City, Ilocos Norte</t>
  </si>
  <si>
    <t>Sharon A. Sacro/ Laoag City, Ilocos Norte</t>
  </si>
  <si>
    <t>Jomar Deus/ Laoag City, Ilocos Norte</t>
  </si>
  <si>
    <t>Sarah Dabucon/ Laoag City, Ilocos Norte</t>
  </si>
  <si>
    <t>Tomas B. Daquilag/ Laoag City, Ilocos Norte</t>
  </si>
  <si>
    <t>Aprille Keith L. Najera/ Laoag City, Ilocos Norte</t>
  </si>
  <si>
    <t>Laonin D. Burgos/ Laoag City, Ilocos Norte</t>
  </si>
  <si>
    <t>Benilda P. Valdez/ Laoag City, Ilocos Norte</t>
  </si>
  <si>
    <t>Ramon J. Edmonte/ Laoag City, Ilocos Norte</t>
  </si>
  <si>
    <t>Anavee F. Sugalay/ Laoag City, Ilocos Norte</t>
  </si>
  <si>
    <t>Seminar on Food Safety and Basic Food Hygiene with Emphasis on Food Safety for Home-made Food and other Food Handlers in Ilocos Norte/ November 9, 2020/ Vintar, Ilocos Norte</t>
  </si>
  <si>
    <t>Catherine P. Vidad/ Mamang's Trattoria/ Vintar, Ilocos Norte</t>
  </si>
  <si>
    <t>Maydene D. Acoba/ Seah and Charlene's Snack Haus/ Vintar, Ilocos Norte</t>
  </si>
  <si>
    <t>Lea Charity Juan/ Charity BBQ Grill/ Vintar, Ilocos Norte</t>
  </si>
  <si>
    <t>Alberta Marites Cumlat/ Vintar, Ilocos Norte</t>
  </si>
  <si>
    <t>Jeffty V. Crisostomo/ Vintar, Ilocos Norte</t>
  </si>
  <si>
    <t>Lizrah Gonzales/ Vintar, Ilocos Norte</t>
  </si>
  <si>
    <t>Irinn Q. Agpaoa/ Agpaoao's Food Products/ Vintar, Ilocos Norte</t>
  </si>
  <si>
    <t>Visita Agbayani/ Vintar, Ilocos Norte</t>
  </si>
  <si>
    <t>Zoren A. Alejandro/ Vintar, Ilocos Norte</t>
  </si>
  <si>
    <t>Terry Ann S. Castro/ Vintar, Ilocos Norte</t>
  </si>
  <si>
    <t>Emelinda G. Domingo/ Vintar, Ilocos Norte</t>
  </si>
  <si>
    <t>Ryan Racimo/ Ryan's BBQ/ Vintar, Ilocos Norte</t>
  </si>
  <si>
    <t>Seminar on Food Safety and Basic Food Hygiene with Emphasis on Food Safety for Home-made Food and other Food Handlers in Ilocos Norte/ November 17, 2020 (Solsona Entrepreneurs)</t>
  </si>
  <si>
    <t>Jenelyn M. Cacayorin/ Jiro Angelo's Bakery/ Nueva Era, Ilocos Norte</t>
  </si>
  <si>
    <t>Florence Cristobal/ Siadynnes Eatery/ Nueva Era, Ilocos Norte</t>
  </si>
  <si>
    <t>Sheldan Castillo/ Itang Eatery/ Nueva Era, Ilocos Norte</t>
  </si>
  <si>
    <t>Rosario N. Gajote/ Nueva Era, Ilocos Norte</t>
  </si>
  <si>
    <t>Corazon E. Galimba/ Gilzon's Fudhaus/ Nueva Era, Ilocos Norte</t>
  </si>
  <si>
    <t>Marie Grace Batangan/ Nueva Era, Ilocos Norte</t>
  </si>
  <si>
    <t>Sharon Pasao/ KC Food House &amp; Store/ Nueva Era, Ilocos Norte</t>
  </si>
  <si>
    <t>Maribel T. Cuanang/ Antre Pizza/ Nueva Era, Ilocos Norte</t>
  </si>
  <si>
    <t>Maria Simplicia Paz Rasalan/ Patricia's Mini Mart &amp; Eatery/ Nueva Era, Ilocos Norte</t>
  </si>
  <si>
    <t>Annabelle T. Palistino/ Banna, Ilocos Norte</t>
  </si>
  <si>
    <t>Milagros Sinfuego/ Banna, Ilocos Norte</t>
  </si>
  <si>
    <t>Joybel T. Buen/ Joyous Foodhaus/Eatery/ Nueva Era, Ilocos Norte</t>
  </si>
  <si>
    <t>Merlyn Andres/ Piddig, Ilocos Norte</t>
  </si>
  <si>
    <t>Marilyn Bayan/ Piddig, Ilocos Norte</t>
  </si>
  <si>
    <t>Juliet B. Opeña/ Piddig, Ilocos Norte</t>
  </si>
  <si>
    <t>Cristy B. Ycoy/ Piddig, Ilocos Norte</t>
  </si>
  <si>
    <t>Maryjan R. Samali/ Piddig, Ilocos Norte</t>
  </si>
  <si>
    <t>Melchor Lazaro/ Piddig, Ilocos Norte</t>
  </si>
  <si>
    <t>Marichu L. De Mesa/ Piddig, Ilocos Norte</t>
  </si>
  <si>
    <t>RB Mari Dela Cruz/ Lola Maria Foodhouse/ Dingras, Ilocos Norte</t>
  </si>
  <si>
    <t>Jocelyn Aquino/ Mang Eatery/ Dingras, Ilocos Norte</t>
  </si>
  <si>
    <t>Adlea Aggacid Tejada/ Tejada Eatery/ Dingras, Ilocos Norte</t>
  </si>
  <si>
    <t>Myra Tadena/ El Terible/ Dingras, Ilocos Norte</t>
  </si>
  <si>
    <t>Maria Antonette Balmes/ Athena's Fried Chicken/ Dingras, Ilocos Norte</t>
  </si>
  <si>
    <t>Felicidad Maneja/ Mary's Eatery/ Dingras, Ilocos Norte</t>
  </si>
  <si>
    <t>Noel S. Peralta/ Peralta's Eatery/ Dingras, Ilocos Norte</t>
  </si>
  <si>
    <t>Madeline N Espiritu/ 4DP's Meat Products Manufacturing/ Solsona, Ilocos Norte</t>
  </si>
  <si>
    <t>Perlita D. Baguial/ Perling's Eatery/ Solsona, Ilocos Norte</t>
  </si>
  <si>
    <t>Conchita A. Apostol/ Marynette Eatery/ Solsona, Ilocos Norte</t>
  </si>
  <si>
    <t>Seminar on Food Safety and Basic Food Hygiene with Emphasis on Food Safety for Home-made Food and other Food Handlers in Ilocos Norte/ November 17, 2020 (Banna Entrepreneurs)</t>
  </si>
  <si>
    <t>Gellie M. Battulayan/ Café Uchill Banna/ Marcos, Ilocos Norte</t>
  </si>
  <si>
    <t>Helen B. Dumlao/ / Café Uchill Banna/ Marcos, Ilocos Norte</t>
  </si>
  <si>
    <t>Lorna Baptista/ Marcos, Ilocos Norte</t>
  </si>
  <si>
    <t>Gloria B. Vicente/ Mia's Eatery/ Solsona, Ilocos Norte</t>
  </si>
  <si>
    <t>Jessamine G. Cristobal/ Shyvana's Cakes &amp; Pastries/ Solsona, Ilocos Norte</t>
  </si>
  <si>
    <t>Ephraim B. Espiritu/ Ephraim &amp; Hopee Burger Stall/ Solsona, Ilocos Norte</t>
  </si>
  <si>
    <t>Gemma M. Torres/ Eric-Gem Kitchenette/ Solsona, Ilocos Norte</t>
  </si>
  <si>
    <t>Madeleine N. Espiritu/ 4DP's Meat Products Manufacturing/ Solsona, Ilocos Norte</t>
  </si>
  <si>
    <t>Maria Richelle Manuel/ EA Burger Stall/ Solsona, Ilocos Norte</t>
  </si>
  <si>
    <t>KSL Genetrix Tabareja/ Ghen's Elmer Yummy Food/ Solsona, Ilocos Norte</t>
  </si>
  <si>
    <t>Perlita D. Baguio/ Perling's Eatery/ Solsona, Ilocos Norte</t>
  </si>
  <si>
    <t>Nick R. Mapa/ Hillary's Eatery/ Solsona, Ilocos Norte</t>
  </si>
  <si>
    <t>Harold John D. Arellano/ Rhein's Eatery &amp; Catering/ Solsona, Ilocos Norte</t>
  </si>
  <si>
    <t>Janine Corpuz/ Solsona, Ilocos Norte</t>
  </si>
  <si>
    <t>Danlord M. Malukag/ Solsona, Ilocos Norte</t>
  </si>
  <si>
    <t>Joedelyn M. Asuncion/ Banna, Ilocos Norte</t>
  </si>
  <si>
    <t>Venus Gacula/ Virgie Empanada/ Banna, Ilocos Norte</t>
  </si>
  <si>
    <t>Arsenia Layaoen/ Layaoen Refreshment/ Banna, Ilocos Norte</t>
  </si>
  <si>
    <t>Christine L. Jove/ Banna, Ilocos Norte</t>
  </si>
  <si>
    <t>Nonalyn Pangdan/ Banna, Ilocos Norte</t>
  </si>
  <si>
    <t>Luzviminda Turade/ Banna, Ilocos Norte</t>
  </si>
  <si>
    <t>Charita Sebastian/ Banna, Ilocos Sur</t>
  </si>
  <si>
    <t>Valentina L. Rocerido/ Banna, Ilocos Sur</t>
  </si>
  <si>
    <t>Anabelle Fausamo/ Banna, Ilocos Norte</t>
  </si>
  <si>
    <t>Jessa Agbayani/ Aloha Café/ Piddig, Ilocos Norte</t>
  </si>
  <si>
    <t>Mark Sherwin A. Domingo/ Domingo's Eatery/ Piddig, Ilocos Norte</t>
  </si>
  <si>
    <t>Pilerone S. Celino/ Carasi, Ilocos Norte</t>
  </si>
  <si>
    <t>Gemalyn Domingo/ Carasi, Ilocos Norte</t>
  </si>
  <si>
    <t>Rosana L. Domingo/ Carasi, Ilocos Norte</t>
  </si>
  <si>
    <t>Irene Jacobo/ Jacobo Eatery/ Carasi, Ilocos Norte</t>
  </si>
  <si>
    <t>Sheila Jane J. Bartolome/ Carasi, Ilocos Norte</t>
  </si>
  <si>
    <t>Rosalinda Flores/ Carasi, Ilocos Norte</t>
  </si>
  <si>
    <t>Lhanel M. Gajote/ Carasi, Ilocos Norte</t>
  </si>
  <si>
    <t>Josifina Orpia/ Carasi, Ilocos Norte</t>
  </si>
  <si>
    <t>Danlyn Aguiray/ Carasi, Ilocos Norte</t>
  </si>
  <si>
    <t>Cherry Amor Cavar/ Carasi, Ilocos Norte</t>
  </si>
  <si>
    <t>Wilma Ulep/ Piddig, Ilocos Norte</t>
  </si>
  <si>
    <t>Webinar on Textured Vegetable Protein (TVP) Enhanced Meat Processing/ November 10, 2020/ via Microsoft Teams</t>
  </si>
  <si>
    <t>James Clifford P. Quimson/ chosenjuan meat processing</t>
  </si>
  <si>
    <t>Ma. Jennifer A. Padre/ Senorita Dulce House of Foods</t>
  </si>
  <si>
    <t>DECTH-1180 P. Libunao/ DEPT OF SCIENCE AND TECHNOLOGY - REGION 1</t>
  </si>
  <si>
    <t xml:space="preserve">Silvana Jacinta M. de Vera/ Santico Food Products Manufacturing </t>
  </si>
  <si>
    <t>Arianne Hazel G. Banglos</t>
  </si>
  <si>
    <t>Monique Rae G. Lugartos</t>
  </si>
  <si>
    <t>Mary Ross B. Tinio/ H3G Water Testing Services</t>
  </si>
  <si>
    <t xml:space="preserve">Junalyn C. Dasugo/ PROVINCIAL S&amp;T CENTER ILOCOS SUR </t>
  </si>
  <si>
    <t>Arthur Aubrey R. Alviar/ Provincial Science and Technology Center - Ilocos Sur</t>
  </si>
  <si>
    <t>Meraflor S. Salabsab</t>
  </si>
  <si>
    <t>Joshua B. Cruz</t>
  </si>
  <si>
    <t xml:space="preserve">Josua V. Penalba </t>
  </si>
  <si>
    <t>Ma. Regina L. Gaspar/ Tarlac Agricultural University</t>
  </si>
  <si>
    <t>Marinique A. Guerrero/ Department of Science and Technology Region I</t>
  </si>
  <si>
    <t>Jara G. Acoon/ DOST 1</t>
  </si>
  <si>
    <t>Roger C. Pido/ Ilocos Sur Provincial Science and Technology Center</t>
  </si>
  <si>
    <t>Roy C. Sagrado/ Department of Science and Technology Region 10</t>
  </si>
  <si>
    <t>Celina Jane A. Dinoy/ University of Santo Tomas</t>
  </si>
  <si>
    <t>Maureen Heidi L. Perez/ DOST RO 1</t>
  </si>
  <si>
    <t>Ruby DG. Elumbra/ Isabela State University-Food Innovation Center Cauayan Campus</t>
  </si>
  <si>
    <t>Lloyd Prince T. Sumalpong/ Provincial Agriculture Office -  Dinagat Islands</t>
  </si>
  <si>
    <t xml:space="preserve">Martina Victoria D. Pascua/ Bataan Peninsula State University - Abucay Campus </t>
  </si>
  <si>
    <t>Gerardo R. Suan Jr./ G&amp;R Soya Food Products</t>
  </si>
  <si>
    <t>Pedro S. Tan/ BENNA'S ENTERPRISES</t>
  </si>
  <si>
    <t>Jellah Daine D. Rivera/ Bataan Peninsula State University - Abucay Campus</t>
  </si>
  <si>
    <t>Lorena L. Mangila/ Bataan Peninsula State University-Abucay Campus</t>
  </si>
  <si>
    <t>Jude Andrea Eve P. Maternal/ University of Science and Technology of Southern Philippines</t>
  </si>
  <si>
    <t>Elizabeth Tamboboy/ Healthy Bites Food Delivery Service</t>
  </si>
  <si>
    <t xml:space="preserve">Francis Sibylle L. Limalima/ </t>
  </si>
  <si>
    <t>Wilson Raymund F. Dalao/ Department of Education</t>
  </si>
  <si>
    <t>Aries E. Ordoñna/ National Metrology Laboratory</t>
  </si>
  <si>
    <t>Erlyn Grace P. Aguilar/ UNIVERSITY OF SCIENCE AND TECHNOLOGY OF SOUTHERN PHILIPPINES</t>
  </si>
  <si>
    <t>Eulynne C. Eugenio/ Department of Science and Technology Region 1</t>
  </si>
  <si>
    <t>Bernalyn P. Martinez/ Department of Science and Technology Region 1</t>
  </si>
  <si>
    <t>Domingo G. Nantes/ Adda Latta Namnama (ALN) MultiPurpose Cooperative</t>
  </si>
  <si>
    <t>Skills Training on Sugarcane Wine Making/ Bacnotan Sugarcane Producers and Farmer's Association Inc./ Bacnotan, La Union</t>
  </si>
  <si>
    <t>Bacnotan Sugarcane Producers and Farmer's Association Inc./ Bacnotan, La Union</t>
  </si>
  <si>
    <t>Photos, Attendance Sheet</t>
  </si>
  <si>
    <t>SossyBites/ 303 Zone 5, Flores St., Catbangen, City of San Fernando, La Union</t>
  </si>
  <si>
    <t>Plant Layout Design (softcopy)</t>
  </si>
  <si>
    <t>Technical - Benchmarking Acitvity at Mavy's Native Cakes House</t>
  </si>
  <si>
    <t>CA, Photos</t>
  </si>
  <si>
    <t>Technical - Food Safety Assessment</t>
  </si>
  <si>
    <t>Leichengdabs Food Products/ Baccuit Sur, Bauang, La Union</t>
  </si>
  <si>
    <t>Attendance Sheet, Photos</t>
  </si>
  <si>
    <t>Technical - Onsite Initial Assessment at the existing production area</t>
  </si>
  <si>
    <t>Café Esperanza/ City of San Fernando, La Union</t>
  </si>
  <si>
    <t>Technical - Technology Needs Assessment</t>
  </si>
  <si>
    <t>Green Valley United Cooperatives/ Natividad, Naguilian, La Union</t>
  </si>
  <si>
    <t>TNA Report, Photo</t>
  </si>
  <si>
    <t>Technical - Initial Assessment on the on-going construction of MCT Dressing Plant</t>
  </si>
  <si>
    <t>MCT Dressing Plant/ Brgy. Santiago, Bauang, La Union</t>
  </si>
  <si>
    <t>Lomboy Farms/ Urayong, Bauang, La Union</t>
  </si>
  <si>
    <t>Chelsea's Peanut Butter/ Brgy. Tococ East, Bayambang, Pangasinan</t>
  </si>
  <si>
    <t>Bani Delicious Ice Cream/ Bani, Bayambang, Pangasinan</t>
  </si>
  <si>
    <t>Shelflex Food Products/ 215 Brgy. Bongato East, Bayambang, Pangasinan</t>
  </si>
  <si>
    <t>Healthy Choice Café/ Poblacion West, Calasiao, Pangasinan</t>
  </si>
  <si>
    <t>Binmaley Upward Christian/ 278 Linoc, Binmaley, Pangasinan</t>
  </si>
  <si>
    <t>Calibration/ 80 samples</t>
  </si>
  <si>
    <t>Pacita Norvey, Piddig, Ilocos Norte</t>
  </si>
  <si>
    <t>Editha Liad/ Piddig, Ilocos Norte</t>
  </si>
  <si>
    <t>Erlinda Libaldo/ Piddig, Ilocos Norte</t>
  </si>
  <si>
    <t>Vivian Aguinaldo, Piddig, Ilocos Norte</t>
  </si>
  <si>
    <t>Mary Ann Visconde/ Solsona, Ilocos Norte</t>
  </si>
  <si>
    <t>Maryrose Galumay/ Sarrat, Ilocos Norte</t>
  </si>
  <si>
    <t>Editha Balua/ Sarrat, Ilocos Norte</t>
  </si>
  <si>
    <t>Axel Caluya/ Vintar, Ilocos Norte</t>
  </si>
  <si>
    <t>Noraliza Pascua/ Piddig, Ilocos Norte</t>
  </si>
  <si>
    <t>Hazel Pascual/ Piddig, Ilocos Norte</t>
  </si>
  <si>
    <t>Mike Lumaguip/ Batac City, Ilocos Norte</t>
  </si>
  <si>
    <t>Cherry Adella Lorenzo/ Piddig, Ilocos Norte</t>
  </si>
  <si>
    <t>Bryan Bacud/ Piddig, Ilocos Norte</t>
  </si>
  <si>
    <t>Betty Giluna/ Piddig, Ilocos Norte</t>
  </si>
  <si>
    <t>Corazon Obando/ Sarrat, Ilocos Norte</t>
  </si>
  <si>
    <t>Emma Dolores/ Sarrat, Ilocos Norte</t>
  </si>
  <si>
    <t>Valentino Dela Cruz/ Piddig, Ilocos Norte</t>
  </si>
  <si>
    <t>Remy Mateo/ Piddig, Ilocos Norte</t>
  </si>
  <si>
    <t>Yugie Baltazar/ Piddig, Ilocos Norte</t>
  </si>
  <si>
    <t>Alejandro Castillo/ Piddig, Ilocos Norte</t>
  </si>
  <si>
    <t>Esther Guillermo/ Piddig, Ilocos Norte</t>
  </si>
  <si>
    <t>Marites Hernaez/ Piddig, Ilocos Norte</t>
  </si>
  <si>
    <t>Gemma Agustin/ Piddig, Ilocos Norte</t>
  </si>
  <si>
    <t>Elisa Domingo/ Piddig, Ilocos Norte</t>
  </si>
  <si>
    <t>Anacita Domingo/ Piddig, Ilocos Norte</t>
  </si>
  <si>
    <t>Octavio Pascual/ Piddig, Ilocos Norte</t>
  </si>
  <si>
    <t>Julie Antonio/ Piddig, Ilocos Norte</t>
  </si>
  <si>
    <t>Editha Ballaen/ Piddig, Ilocos Norte</t>
  </si>
  <si>
    <t>Editha Ballaen/ Solsona, Ilocos Norte</t>
  </si>
  <si>
    <t>Elisa Agustin/ Piddig, Ilocos Norte</t>
  </si>
  <si>
    <t>Marciano Corpuz/ Piddig, Ilocos Norte</t>
  </si>
  <si>
    <t>Chita Bernal/ Paoay, Ilocos Norte</t>
  </si>
  <si>
    <t>Rodrigo Recto/ Piddig, Ilocos Norte</t>
  </si>
  <si>
    <t>Reynaldo Aguillo/ Piddig, Ilocos Norte</t>
  </si>
  <si>
    <t>Armando Dela Cruz/ Piddig, Ilocos Norte</t>
  </si>
  <si>
    <t>Lucrecia Gorospe/ Piddig, Ilocos Norte</t>
  </si>
  <si>
    <t>Ferdinand Lacuesta/ Piddig, Ilocos Norte</t>
  </si>
  <si>
    <t>Arnel Tomas/ Piddig, Ilocos Norte</t>
  </si>
  <si>
    <t>Cherry Abella/ Piddig, Ilocos Norte</t>
  </si>
  <si>
    <t>Germina Ines/ Piddig, Ilocos Norte</t>
  </si>
  <si>
    <t>Genevie Asuncion/ Piddig, Ilocos Norte</t>
  </si>
  <si>
    <t>Helen Pascua/ Piddig, Ilocos Norte</t>
  </si>
  <si>
    <t>Prudencio Natividad/ Piddig, Ilocos Norte</t>
  </si>
  <si>
    <t>Edna Corpuz/ Piddig, Ilocos Norte</t>
  </si>
  <si>
    <t>Wilma Edralin/ Piddigm Ilocos Norte</t>
  </si>
  <si>
    <t>Dina Malate/ Piddig, Ilocos Norte</t>
  </si>
  <si>
    <t>Marina Manda/ Piddig, Ilocos Norte</t>
  </si>
  <si>
    <t>Norma Barigan/ Piddig, Ilocos Norte</t>
  </si>
  <si>
    <t>Martin Pablo/ Piddig, Ilocos Norte</t>
  </si>
  <si>
    <t>Marites Asis/ Piddig, Ilocos Norte</t>
  </si>
  <si>
    <t>Mhae Anne Leanio/ Piddig, Ilocos Norte</t>
  </si>
  <si>
    <t>Rosenda Camacho/ Piddig, Ilocos Norte</t>
  </si>
  <si>
    <t>Sheila Jose/ Piddig, Ilocos Norte</t>
  </si>
  <si>
    <t>Dhemmy Prieto/ Piddig, Ilocos Norte</t>
  </si>
  <si>
    <t>Vincent Hernaez/ Piddig, Ilocos Norte</t>
  </si>
  <si>
    <t>Zenaida Castillo/ Piddig, Ilocos Norte</t>
  </si>
  <si>
    <t>Ligaya, Estiban/ Piddig, Ilocos Norte</t>
  </si>
  <si>
    <t>Luisa Pascua/ Piddig, Ilocos Norte</t>
  </si>
  <si>
    <t>Roderick Pal-laya/ Piddig, Iloco Norte</t>
  </si>
  <si>
    <t>Domingo Adonis/ Piddig, Ilocos Norte</t>
  </si>
  <si>
    <t>John Mark Barroga/ Piddig, Ilocos Norte</t>
  </si>
  <si>
    <t>Elvie Matute/ Piddig, Ilocos Norte</t>
  </si>
  <si>
    <t>Gloria Noble/ Piddig, Ilocos Norte</t>
  </si>
  <si>
    <t>Melinda Madanay/ Piddig, Ilocos Norte</t>
  </si>
  <si>
    <t>Kevin Asuncion/ Piddig, Ilocos Norte</t>
  </si>
  <si>
    <t>Celia Domingo/ Piddig, Ilocos Norte</t>
  </si>
  <si>
    <t>William Bayug/ Piddig, Ilocos Norte</t>
  </si>
  <si>
    <t>Calibration/ 398 samples</t>
  </si>
  <si>
    <t>Maniyln Quinto/ Mangaldan, Pangasinan</t>
  </si>
  <si>
    <t>Rosalie Rivera/ Dagupn, Pangasinan</t>
  </si>
  <si>
    <t>Rhodaly Biagtan/ San Fabian, Pangasinan</t>
  </si>
  <si>
    <t>Abraham Bautista/ Mangaldan, Pangasinan</t>
  </si>
  <si>
    <t>Laura Albay/ Mangaldan, Pangasinan</t>
  </si>
  <si>
    <t>Raphe De Vera/ Mangaldan, Pangasinan</t>
  </si>
  <si>
    <t>Jayson Tablang/ Mangaldan, Pangasinan</t>
  </si>
  <si>
    <t>Joe V. Enrique/ Mangaldan, Pangasinan</t>
  </si>
  <si>
    <t>Richard Delos Santos/ Mangaldan, Pangasinan</t>
  </si>
  <si>
    <t>Roseann/ Mangaldan, Pangasinan</t>
  </si>
  <si>
    <t>Cirilo Barbar/ Mangaldan, Pangasinan</t>
  </si>
  <si>
    <t>Richard Parre/ Mangaldan, Pangasinan</t>
  </si>
  <si>
    <t>Cevardo Martinez/ Mangaldan, Pangasinan</t>
  </si>
  <si>
    <t>Jocelyn Cabe/ Mangaldan, Pangasinan</t>
  </si>
  <si>
    <t>Grace Perado/ Mangaldan, Pangasinan</t>
  </si>
  <si>
    <t>Jessie Cera/ Mangaldan, Pangasinan</t>
  </si>
  <si>
    <t>Ronesa Fernandez/ Mangaldan, Pangasinan</t>
  </si>
  <si>
    <t>Nerissa V. Dela Cruz/ Mangaldan, Pangasinan</t>
  </si>
  <si>
    <t>Jessa Quirino/ Mangaldan, Pangasinan</t>
  </si>
  <si>
    <t>Norma V. Soriano/ Mangaldan, Pangasinan</t>
  </si>
  <si>
    <t>Aldrin D. Antonio/ Mangaldan, Pangasinan</t>
  </si>
  <si>
    <t>RHU Mangaldan/ Mangaldan, Pangasinan</t>
  </si>
  <si>
    <t>Naiah Cuison/ Mangaldan, Pangasinan</t>
  </si>
  <si>
    <t>Carmelo S. Laluan/ Mangaldan, Pangasinan</t>
  </si>
  <si>
    <t>Jhonny S. Manuel/ Mangaldan, Pangasinan</t>
  </si>
  <si>
    <t>Bryan Dela Cruz/ Mangaldan, Pangasinan</t>
  </si>
  <si>
    <t>Aldrin B. Apostol/ Mangaldan, Pangasinan</t>
  </si>
  <si>
    <t>Catherine D. Solis/ Mangaldan, Pangasinan</t>
  </si>
  <si>
    <t>Bangie I. Mejia/ Mangaldan, Pangasinan</t>
  </si>
  <si>
    <t>Andru M. De Real/ Mangaldan, Pangasinan</t>
  </si>
  <si>
    <t>Melissa P. Erestingcol/ Mangaldan, Pangasinan</t>
  </si>
  <si>
    <t>Jeraldine Gesalan/ Mangaldan, Pangasinan</t>
  </si>
  <si>
    <t>Gemma Aquuino/ Mangaldan, Pangasinan</t>
  </si>
  <si>
    <t>Jenevieve Godoy/ Mangaldan, Pangasinan</t>
  </si>
  <si>
    <t>Raquel E. Dela Cruz/ Mangaldan, Pangasinan</t>
  </si>
  <si>
    <t>Alex Oviedo/ Mangaldan, Pangasinan</t>
  </si>
  <si>
    <t>Gemmalyn S. Bato/ Mangaldan, Pangasinan</t>
  </si>
  <si>
    <t>Armando Espejo/ Mangaldan, Pangasinan</t>
  </si>
  <si>
    <t>Jose Aquinoja/ Mangaldan, Pangasinan</t>
  </si>
  <si>
    <t>Yolanda Parcero/ Mangaldan, Pangasinan</t>
  </si>
  <si>
    <t>Annie Abrazaldo/ Mangaldan, Pangasinan</t>
  </si>
  <si>
    <t>Maria Caballero/ Mangaldan, Pangasinan</t>
  </si>
  <si>
    <t>Shiela Palsimon/ Mangaldan, Pangasinan</t>
  </si>
  <si>
    <t>Nispo Trinidad/ Mangaldan, Pangasinan</t>
  </si>
  <si>
    <t>Bryan Estrada/ Mangaldan, Pangasinan</t>
  </si>
  <si>
    <t>Ronnel Comerciasis/ Mangaldan, Pangasinan</t>
  </si>
  <si>
    <t>Maryjane N. Casipit/ Mangaldan, Pangasinan</t>
  </si>
  <si>
    <t>Normie Campuesto/ Mangaldan, Pangasinan</t>
  </si>
  <si>
    <t>Vergie Barrozo/ Mangaldan, Pangasinan</t>
  </si>
  <si>
    <t>Marco D. Estero/ Mangaldan, Pangasinan</t>
  </si>
  <si>
    <t>Rosalie Cuison/ Mangaldan, Pangasinan</t>
  </si>
  <si>
    <t>Peter Esterno/ Mangaldan, Pangasinan</t>
  </si>
  <si>
    <t>Winnie Caballero/ Mangaldan, Pangasinan</t>
  </si>
  <si>
    <t>Erino De Vera/ Mangaldan, Pangasinan</t>
  </si>
  <si>
    <t>Marien Morales/ Mangaldan, Pangasinan</t>
  </si>
  <si>
    <t>Grace De Leon/ Mangaldan, Pangasinan</t>
  </si>
  <si>
    <t>Marite Galupe/ Manaoag Pangasinan</t>
  </si>
  <si>
    <t>Marcela Maningding/ San Fabian, Pangasinan</t>
  </si>
  <si>
    <t>Judie Calongcagong/ San Jacinto, Pangasinan</t>
  </si>
  <si>
    <t>Lorna Castro/ San Jacinto, Pangasinan</t>
  </si>
  <si>
    <t>Jose Oligan/ San Jacinto, Pangasinan</t>
  </si>
  <si>
    <t>Leonardo Tibigor/ Mangaldan, Pangasinan</t>
  </si>
  <si>
    <t>Milagros Gabriel/ Mangaldan, Pangasinan</t>
  </si>
  <si>
    <t>Mariz Bautista/ Mangaldan, Pangasinan</t>
  </si>
  <si>
    <t>Cynthia San Juan/ Mangaldan, Pangasinan</t>
  </si>
  <si>
    <t>Sunshine Calica/ Mangaldan, Pangasinan</t>
  </si>
  <si>
    <t>Rod V. Manuela/ Mangaldan, Pangasinan</t>
  </si>
  <si>
    <t>Rafael Loresco/ Mangaldan, Pangasinan</t>
  </si>
  <si>
    <t>Norman Aquino/ Mangaldan, Pangasinan</t>
  </si>
  <si>
    <t>Lolita Gabriel/ Mangaldan, Pangasinan</t>
  </si>
  <si>
    <t>Noreno Pesico/ Mangaldan, Pangasinan</t>
  </si>
  <si>
    <t>Jun Bautista/ Mangaldan, Pangasinan</t>
  </si>
  <si>
    <t>Domingo Laroco/ Mangaldan, Pangasinan</t>
  </si>
  <si>
    <t>Jun-jon Prestoza/ Mangaldan, Pangasinan</t>
  </si>
  <si>
    <t>Ronel Bautista/ Mangaldan, Pangasinan</t>
  </si>
  <si>
    <t>Marvin Habacon/ Mangaldan, Pangasinan</t>
  </si>
  <si>
    <t>Robel Oca/ Mangaldan, Pangasinan</t>
  </si>
  <si>
    <t>Mercy Menor/ Mangaldan, Pangasinan</t>
  </si>
  <si>
    <t>Judelyn Menor/ Mangaldan, Pangasinan</t>
  </si>
  <si>
    <t>Ariel Fernandez/ Mangaldan, Pangasinan</t>
  </si>
  <si>
    <t>Erlinda Aquino/ Mangaldan, Pangasinan</t>
  </si>
  <si>
    <t>Judy Ann Jimenez/ Mangaldan, Pangasinan</t>
  </si>
  <si>
    <t>Rosemarie Quijano/ Mangaldan, Pangasinan</t>
  </si>
  <si>
    <t>Cheryl Rapore/ Mangaldan, Pangasinan</t>
  </si>
  <si>
    <t>Mary Jane Naoe/ San Jacinto, Pangasinan</t>
  </si>
  <si>
    <t>Maylene Loresco/ Mangaldan, Pangasinan</t>
  </si>
  <si>
    <t>Lalaine D. Suratos/ Mangaldan, Pangasinan</t>
  </si>
  <si>
    <t>Marites Crespo/ Mangaldan, Pangasinan</t>
  </si>
  <si>
    <t>Florendo Soriano/ Mangaldan, Pangasinan</t>
  </si>
  <si>
    <t>Mary Ann Garcia/ Mangaldan, Pangasinan</t>
  </si>
  <si>
    <t>Danny Abad/ Mangaldan, Pangasinan</t>
  </si>
  <si>
    <t>Jocelyn Quines/ Mangaldan, Pangasinan</t>
  </si>
  <si>
    <t>Norma Ponseca/ San Fabian, Pangasinan</t>
  </si>
  <si>
    <t>Raquel Madayag/ Mapandan, Pangasinan</t>
  </si>
  <si>
    <t>Thelma Soriano/ Mangaldan, Pangasinan</t>
  </si>
  <si>
    <t>Belinda Barrozo/ Manaoag, Pangasinan</t>
  </si>
  <si>
    <t>Cristy Alcantara/ San Fabian, Pangasinan</t>
  </si>
  <si>
    <t>Donna Villacorta/ San Fabian, Pangasinan</t>
  </si>
  <si>
    <t>Grace Jayme/ Manaoag, Pangasinan</t>
  </si>
  <si>
    <t>Norma Quiros/ San Fabian, Pangasinan</t>
  </si>
  <si>
    <t>Gemma Villamor/ San Fabian, Pangasinan</t>
  </si>
  <si>
    <t>Jinky Cadiao/ Mangaldan, Pangasinan</t>
  </si>
  <si>
    <t>Marie P. Nayze/ Mangaldan, Pangasinan</t>
  </si>
  <si>
    <t>Marcelina Cocomen/ Mangaldan, Pangasinan</t>
  </si>
  <si>
    <t>Melanie Solomon/ Mangaldan, Pangasinan</t>
  </si>
  <si>
    <t>Timbangan ng Bayan/ Mangaldan, Pangasinan</t>
  </si>
  <si>
    <t>Benjamin Dela Cruz/ Mapandan, Pangasinan</t>
  </si>
  <si>
    <t>Remalyn Bautista/ Mangaldan, Pangasinan</t>
  </si>
  <si>
    <t>Christian Roner/ Mangaldan, Pangasinan</t>
  </si>
  <si>
    <t>Allan A. Prado/ Mangaldan, Pangasinan</t>
  </si>
  <si>
    <t>Lindon Motano/ Mangaldan, Pangasinan</t>
  </si>
  <si>
    <t>Maricel Quiden/ Mangaldan, Pangasinan</t>
  </si>
  <si>
    <t>Mely Mejia/ Dagupan City, Pangasinan</t>
  </si>
  <si>
    <t>Mark Quinto/ Mangaldan, Pangasinan</t>
  </si>
  <si>
    <t>Marcela Barrozo/ Mangaldan, Pangasinan</t>
  </si>
  <si>
    <t>Nestor S. Caca/ Mangaldan, Pangasinan</t>
  </si>
  <si>
    <t>Aquino T./ Mangaldan, Pangasinan</t>
  </si>
  <si>
    <t>Aurora Caucoan/ San Fabian, Pangasinan</t>
  </si>
  <si>
    <t>Rosario Villanueva/ Mangaldan, Pangasinan</t>
  </si>
  <si>
    <t>Virginia Zeroleca/ Mangaldan, Pangasinan</t>
  </si>
  <si>
    <t>William Progres/ Mangaldan, Pangasinan</t>
  </si>
  <si>
    <t>Rowena Ferrer/ Mangaldan, Pangasinan</t>
  </si>
  <si>
    <t>Marilyn Valencia/ Mangaldan, Pangasinan</t>
  </si>
  <si>
    <t>Alfredo Aquino/ Mangaldan, Pangasinan</t>
  </si>
  <si>
    <t>Romnel Tamayo/ Mangaldan, Pangasinan</t>
  </si>
  <si>
    <t>Teresita Licuana/ San Fabian, Pangasinan</t>
  </si>
  <si>
    <t>Virginia C. Oca/ San Fabian, Pangasinan</t>
  </si>
  <si>
    <t>Geraldine de Guzman/ San Jacinto, Pangasinan</t>
  </si>
  <si>
    <t>Linda Barrozo/ Mangaldan, Pangasinan</t>
  </si>
  <si>
    <t>APOL/ Mangaldan, Pangasinan</t>
  </si>
  <si>
    <t>Adora Nicomedez/ Mangaldan, Pangasinan</t>
  </si>
  <si>
    <t>Caridad Pasaoa/ Mangaldan, Pangasinan</t>
  </si>
  <si>
    <t>Felicidad Meneses/ Mangaldan, Pangasinan</t>
  </si>
  <si>
    <t>Maria Luisa Domingo/ Mangaldan, Pangasinan</t>
  </si>
  <si>
    <t>Cherry Nate/ Mangaldan, Pangasinan</t>
  </si>
  <si>
    <t>Desiree R. Abralaldo/ Mangaldan, Pangasinan</t>
  </si>
  <si>
    <t>Letty dela Cruz/ Mangaldan, Pangasinan</t>
  </si>
  <si>
    <t>Bernardina Ilarosa/ Mangaldan, Pangasinan</t>
  </si>
  <si>
    <t>Wilma Cera/ Mangaldan, Pangasinan</t>
  </si>
  <si>
    <t>Maria F. Perado/ Mangaldan, Pangasinan</t>
  </si>
  <si>
    <t>Bety Serulo/ Mangaldan, Pangasinan</t>
  </si>
  <si>
    <t>Rebecca Ginar/ Mangaldan, Pangasinan</t>
  </si>
  <si>
    <t>Edwardo Tianzon/ Mangaldan, Pangasinan</t>
  </si>
  <si>
    <t>Minerva Mejia/ Mangaldan, Pangasinan</t>
  </si>
  <si>
    <t>Elizabeth Curza/ Mangaldan, Pangasinan</t>
  </si>
  <si>
    <t>Lea Leones/ Mangaldan, Pangasinan</t>
  </si>
  <si>
    <t>Marites Corpuz/ San Fabian, Pangasinan</t>
  </si>
  <si>
    <t>Marcelo Catambing/ Mangaldan, Pangasinan</t>
  </si>
  <si>
    <t>Lydia Ocure/ Mangaldan, Pangasinan</t>
  </si>
  <si>
    <t>Glory Somera/ Mangaldan, Pangasinan</t>
  </si>
  <si>
    <t>Jenny Clauna/ San Fabian, Pangasinan</t>
  </si>
  <si>
    <t>Myrna Palaganas/ Mangaldan, Pangasinan</t>
  </si>
  <si>
    <t>Dina Digo/ Mangaldan, Pangasinan</t>
  </si>
  <si>
    <t>Marivic Rivo/ Mangaldan, Pangasinan</t>
  </si>
  <si>
    <t>Maritess Manaois/ Mangaldan, Pangasinan</t>
  </si>
  <si>
    <t>Nestor Revilla/ Mapandan, Pangasinan</t>
  </si>
  <si>
    <t>Miriam Martinez/ Mangaldan, Pangasinan</t>
  </si>
  <si>
    <t>Fely Fernandez/ Mangaldan, Pangasinan</t>
  </si>
  <si>
    <t>Sheila M. Zamorana/ Mangaldan, Pangasinan</t>
  </si>
  <si>
    <t>Delia R. Narag/ San Fabian, Pangasinan</t>
  </si>
  <si>
    <t>Jorge R. Narag/ San Fabian, Pangasinan</t>
  </si>
  <si>
    <t>Josie M. Biay/ Mangaldan, Pangasinan</t>
  </si>
  <si>
    <t>Anna Lahaza/ Mangaldan, Pangasinan</t>
  </si>
  <si>
    <t>Rosalinda Garcia/ Mangaldan, Pangasinan</t>
  </si>
  <si>
    <t>Jacqueline Javier/ Mangaldan, Pangasinan</t>
  </si>
  <si>
    <t>Erlinda Movida/ Mangaldan, Pangasinan</t>
  </si>
  <si>
    <t>Rosario G. Villanueva/ Mangaldan, Pangasinan</t>
  </si>
  <si>
    <t>Ahomel Viduya/ Mangaldan, Pangasinan</t>
  </si>
  <si>
    <t>Carmelita S. Benitez/ Mangaldan, Pangasinan</t>
  </si>
  <si>
    <t>Vivian De Guzman/ Mangaldan, Pangasinan</t>
  </si>
  <si>
    <t>Erlinda Libunao/ Sta. Barbara, Pangasinan</t>
  </si>
  <si>
    <t>Eddie Boy Lalas/ Mangaldan, Pangasinan</t>
  </si>
  <si>
    <t>Analyn Rosario/ Bani, Pangasinan</t>
  </si>
  <si>
    <t>Charito B. Fabros/ Mangaldan, Pangasinan</t>
  </si>
  <si>
    <t>Preilla C. Francisca/ Mangaldan, Pangasinan</t>
  </si>
  <si>
    <t>Maria B. Caldeto/ Mangaldan, Pangasinan</t>
  </si>
  <si>
    <t>Jacqueline Oligan/ Mangaldan, Pangasinan</t>
  </si>
  <si>
    <t>Diana Caldeto/ Mangaldan, Pangasinan</t>
  </si>
  <si>
    <t>Obet Bautista/ Mangaldan, Pangasinan</t>
  </si>
  <si>
    <t>Maricel V. Caballero/ Mangaldan, Pangasinan</t>
  </si>
  <si>
    <t>Mary Grace Comerciasis/ Mangaldan, Pangasinan</t>
  </si>
  <si>
    <t>Virgie Carrera/ Mangaldan, Pangasinan</t>
  </si>
  <si>
    <t>Napoleon Sagurit/ Mangaldan, Pangasinan</t>
  </si>
  <si>
    <t>Tessie Ventanilla, Mangaldan, Pangasinan</t>
  </si>
  <si>
    <t>Reggie Datuin/ Mangaldan, Pangasinan</t>
  </si>
  <si>
    <t>Marilou R. Ulanday/ Mangaldan, Pangasinan</t>
  </si>
  <si>
    <t>Allan Garcia/ Mangaldan, Pangasinan</t>
  </si>
  <si>
    <t>Thelma Biana/ Mangaldan, Pangasinan</t>
  </si>
  <si>
    <t>Florida Paraga/ Mangaldan, Pangasinan</t>
  </si>
  <si>
    <t>Mark Anthony B. Zulueta/ Mangaldan, Pangasinan</t>
  </si>
  <si>
    <t>Josephine Soriano/ Mangaldan, Pangasinan</t>
  </si>
  <si>
    <t>Letecia Macam/ Mangaldan, Pangasinan</t>
  </si>
  <si>
    <t>Marta Ulanday/ Mangaldan, Pangasinan</t>
  </si>
  <si>
    <t>Perlita Navarro/ Mangaldan, Pangasinan</t>
  </si>
  <si>
    <t>Marieta Ulep/ Mangaldan, Pangasinan</t>
  </si>
  <si>
    <t>Ruby Murong/ Mangaldan, Pangasinan</t>
  </si>
  <si>
    <t>Lydia Ellorda/ San Fabian, Pangasinan</t>
  </si>
  <si>
    <t>Lulrea Romera/ Mangaldan, Pangasinan</t>
  </si>
  <si>
    <t>Sherlita I. de Vera/ Mangaldan, Pangasinan</t>
  </si>
  <si>
    <t>Edward M. Evaristo/ Sta. Barbara, Pangasinan</t>
  </si>
  <si>
    <t>Maricel Cabinta/ Sta. Barbara, Pangasinan</t>
  </si>
  <si>
    <t>Helen Ungos/ Mangaldan, Pangasinan</t>
  </si>
  <si>
    <t>Jose Aquino/ Mangaldan, Pangasinan</t>
  </si>
  <si>
    <t>Noli N. Nudo/ Mangaldan, Pangasinan</t>
  </si>
  <si>
    <t>Rodel Bautista/ Mangaldan, Pangasinan</t>
  </si>
  <si>
    <t>Betty L. Garcia/ Mangaldan, Pangasinan</t>
  </si>
  <si>
    <t>Anita Untalan/ Mangaldan, Pangasinan</t>
  </si>
  <si>
    <t>Jenny Alviar/ Mangaldan, Pangasinan</t>
  </si>
  <si>
    <t>Jomar Aquino/ Mangaldan, Pangasinan</t>
  </si>
  <si>
    <t>Maricar Cabanban/ Mangaldan, Pangasinan</t>
  </si>
  <si>
    <t>Analyn Aranton/ Mangaldan, Pangasinan</t>
  </si>
  <si>
    <t>Virgilio Cabonel/ San Fabian, Pangasinan</t>
  </si>
  <si>
    <t>Alex N. Bautista/ Mangaldan, Pangasinan</t>
  </si>
  <si>
    <t>Grace Garico/ Mangaldan, Pangasinan</t>
  </si>
  <si>
    <t>Lolita Zarate/ Mangaldan, Pangasinan</t>
  </si>
  <si>
    <t>Joan Suratos/ Mangaldan, Pangasinan</t>
  </si>
  <si>
    <t>Raymond Ocamo/ Mangaldan, Pangasinan</t>
  </si>
  <si>
    <t>Delia Langit/ Mangaldan, Pangasinan</t>
  </si>
  <si>
    <t>Jessie Cacam/ Mangaldan, Pangasinan</t>
  </si>
  <si>
    <t>Maribel Calicdan/ Mangaldan, Pangasinan</t>
  </si>
  <si>
    <t>Jackielou V. Imatong/ Mangaldan, Pangasinan</t>
  </si>
  <si>
    <t>Marlyn/ Mangaldan, Pangasinan</t>
  </si>
  <si>
    <t>Janet V. Mostoles/ Mangaldan, Pangasinan</t>
  </si>
  <si>
    <t>Manny A. Duasi/ Mangaldan, Pangasinan</t>
  </si>
  <si>
    <t>Viado Ronie/ Mangaldan, Pangasinan</t>
  </si>
  <si>
    <t>Annie C. Cerezo/ Mangaldan, Pangasinan</t>
  </si>
  <si>
    <t>Maricel Viador/ Mangaldan, Pangasinan</t>
  </si>
  <si>
    <t>Laila Castillo/ Mangaldan, Pangasinan</t>
  </si>
  <si>
    <t>Josie Soriano/ Mangaldan, Pangasinan</t>
  </si>
  <si>
    <t>Grace Renon/ Mangaldan, Pangasinan</t>
  </si>
  <si>
    <t>Mela De Guzman/ Mangaldan, Pangasinan</t>
  </si>
  <si>
    <t>Merly/ Mangaldan, Pangasinan</t>
  </si>
  <si>
    <t>Victoria Ortaleza/ Mangaldan, Pangasinan</t>
  </si>
  <si>
    <t>Anna May Meneses/ Mangaldan, Pangasinan</t>
  </si>
  <si>
    <t>Evangeline A. Garon/ Mangaldan, Pangasinan</t>
  </si>
  <si>
    <t>Velma Nipales/ Mangaldan, Pangasinan</t>
  </si>
  <si>
    <t>Fely Carera/ Mangaldan, Pangasinan</t>
  </si>
  <si>
    <t>Marilou Velasquez/ Mangaldan, Pangasinan</t>
  </si>
  <si>
    <t>Arlene A. Dela Cruz/ Mangaldan, Pangasinan</t>
  </si>
  <si>
    <t>Marites Bautista/ Mangaldan, Pangasinan</t>
  </si>
  <si>
    <t>Lolita Marra/ Mangaldan, Pangasinan</t>
  </si>
  <si>
    <t>Emma Lori/ Mangaldan, Pangasinan</t>
  </si>
  <si>
    <t>Jennlyn Abad/ Mangaldan, Pangasinan</t>
  </si>
  <si>
    <t>Marlou Zarate/ Mangaldan, Pangasinan</t>
  </si>
  <si>
    <t>Jacqueline Z. Soriano/ Mangaldan, Pangasinan</t>
  </si>
  <si>
    <t>Robert Calicdan/ San Fabian, Pangasinan</t>
  </si>
  <si>
    <t>Marlyn Pioquito/ Mangaldan, Pangasinan</t>
  </si>
  <si>
    <t>Isabel Buedo/ Mangaldan, Pangasinan</t>
  </si>
  <si>
    <t>Salvie Garia/ Mangaldan, Pangasinan</t>
  </si>
  <si>
    <t>Rubenson Langit/ Mapandan, Pangasinan</t>
  </si>
  <si>
    <t>Jonathan Untalan/ Sta. Barbara, Pangasinan</t>
  </si>
  <si>
    <t>Jet Sarmiento/ Mangaldan, Pangasinan</t>
  </si>
  <si>
    <t>Sherly V. Guadalupe/ Mangaldan Pangasinan</t>
  </si>
  <si>
    <t>Evangeline Nipales/ Mangaldan, Pangasinan</t>
  </si>
  <si>
    <t>Mylene Dionela/ Mangaldan, Pangasinan</t>
  </si>
  <si>
    <t>Erlinda Eugenio/ Mangaldan, Pangasinan</t>
  </si>
  <si>
    <t>Maritess B. Burguillos/ Mapandan, Pangasinan</t>
  </si>
  <si>
    <t>Jocrita Esguerra/ Mangaldan, Pangasinan</t>
  </si>
  <si>
    <t>Virginia Lalata/ San Fabian, Pangasinan</t>
  </si>
  <si>
    <t>Ricky Prestoza/ Mangaldan, Pangasinan</t>
  </si>
  <si>
    <t>Leomir Movida/ Mangaldan, Pangasinan</t>
  </si>
  <si>
    <t>Edith Soriano/ San Fabian, Pangasinan</t>
  </si>
  <si>
    <t>Letecia O. Bautista/ Mangaldan, Pangasinan</t>
  </si>
  <si>
    <t>Nory Aquino/ Mangaldan, Pangasinan</t>
  </si>
  <si>
    <t>Gilmo Estredo Jr./ Mangaldan, Pangasinan</t>
  </si>
  <si>
    <t>Liya Pechece/ San Jacinto, Pangasinan</t>
  </si>
  <si>
    <t>Zenaida Biag/ Mangaldan, Pangasinan</t>
  </si>
  <si>
    <t>William Lao/ Mangaldan, Pangasinan</t>
  </si>
  <si>
    <t>Joan D. Cuison/ Mangaldan, Pangasinan</t>
  </si>
  <si>
    <t>Elloisa D. Cuison/ Mangaldan, Pangasinan</t>
  </si>
  <si>
    <t>Mario Sarmiento/ Mangaldan, Pangasinan</t>
  </si>
  <si>
    <t>Larry M. Bautista/ Mangaldan, Pangasinan</t>
  </si>
  <si>
    <t>Carla Zaratan/ Mangaldan, Pangasinan</t>
  </si>
  <si>
    <t>Jocelyn Cabe/ San Fabian, Pangasinan</t>
  </si>
  <si>
    <t>Teresa B. Cala/ San Fabian, Pangasinan</t>
  </si>
  <si>
    <t>Elena Catbagan/ San Fabian, Pangasinan</t>
  </si>
  <si>
    <t>Gina Erestinscol/ San Fabian, Pangasinan</t>
  </si>
  <si>
    <t>Cresencia San Juan/ San Fabian, Pangasinan</t>
  </si>
  <si>
    <t>Franklyn Dizon/ Mangaldan, Pangasinan</t>
  </si>
  <si>
    <t>Milagros Aquino/ Mangaldan, Pangasinan</t>
  </si>
  <si>
    <t>Ardina E. Ridan/ Mangaldan, Pangasinan</t>
  </si>
  <si>
    <t>Ferdinand Sagurit/ Mangaldan, Pangasinan</t>
  </si>
  <si>
    <t>Jenny E. Gacosta/ Mangaldan, Pangasinan</t>
  </si>
  <si>
    <t>Bernardo Garcia/ Mangaldan, Pangasinan</t>
  </si>
  <si>
    <t>Lourdes dela Cruz/ Mangaldan, Pangasinan</t>
  </si>
  <si>
    <t>Jayson Bicoy/ Mangaldan, Pangasinan</t>
  </si>
  <si>
    <t>Mariela R. de Sale/ Mangaldan, Pangasinan</t>
  </si>
  <si>
    <t>Thelma Habacon/ Mangaldan, Pangasinan</t>
  </si>
  <si>
    <t>Lee Ann de Guzman/ San Fabian, Pangasinan</t>
  </si>
  <si>
    <t>Virginia Quinto/ Mangaldan, Pangasinan</t>
  </si>
  <si>
    <t>Rowena Caldilo/ Mangaldan, Pangasinan</t>
  </si>
  <si>
    <t>Erlinda Suratos/ Mangaldan, Pangasinan</t>
  </si>
  <si>
    <t>Shiela Mae Naraja/ Mangaldan, Pangasinan</t>
  </si>
  <si>
    <t>Andrealyn Soriben/ San Fabian, Pangasinan</t>
  </si>
  <si>
    <t>Mely Barozzo/ Manaoag, Pangasinan</t>
  </si>
  <si>
    <t>Ligaya Pedraligez/ Sta. Barbara, Pangasinan</t>
  </si>
  <si>
    <t>Devie Aquino/ Mangaldan, Pangasinan</t>
  </si>
  <si>
    <t>Ritha C. Romero/ Mangaldan, Pangasinan</t>
  </si>
  <si>
    <t>Cristina Martinez/ Mangaldan, Pangasinan</t>
  </si>
  <si>
    <t>Marian Prado/ Mangaldan, Pangasinan</t>
  </si>
  <si>
    <t>Roseann Batista/ Mangaldan, Pangasinan</t>
  </si>
  <si>
    <t>Jason Zambale/ Mangaldan, Pangasinan</t>
  </si>
  <si>
    <t>John Paul Barrozo/ San Fabian, Pangasinan</t>
  </si>
  <si>
    <t>Charmaine Narcisa/ Mangaldan, Pangasinan</t>
  </si>
  <si>
    <t>Nicasio B. Costales/ Mangaldan, Pangasinan</t>
  </si>
  <si>
    <t>Jesus B. Rosario/ Mangaldan, Pangasinan</t>
  </si>
  <si>
    <t>Catherine Aquino/ Mangaldan, Pangasinan</t>
  </si>
  <si>
    <t>Robert P. Caring/ Sta. Barbara, Pangasinan</t>
  </si>
  <si>
    <t>Jered Abreia/ Mangaldan, Pangasinan</t>
  </si>
  <si>
    <t>Adela Rosario/ Mangaldan, Pangasinan</t>
  </si>
  <si>
    <t>Celing Ocay/ Mangaldan, Pangasinan</t>
  </si>
  <si>
    <t>Josie M. Soriano/ Mangaldan, Pangasinan</t>
  </si>
  <si>
    <t>Almera O. Ableon/ Manaoag, Pangasinan</t>
  </si>
  <si>
    <t>Perfecta M. Alcantara/ Mangaldan, Pangasinan</t>
  </si>
  <si>
    <t>Linda Contonjos/ Mangaldan, Pangasinan</t>
  </si>
  <si>
    <t>Jose Redito/ Mangaldan, Pangasinan</t>
  </si>
  <si>
    <t>Danilo Abrazaldo/ Mangaldan, Pangasinan</t>
  </si>
  <si>
    <t>Amy Fernandez/ Mangaldan, Pangasinan</t>
  </si>
  <si>
    <t>Mirian Dela Cuadra/ Mangaldan, Pangasinan</t>
  </si>
  <si>
    <t>Teresita Omolida/ Mangaldan, Pangasinan</t>
  </si>
  <si>
    <t>Shirley Galena/ Mangaldan, Pangasinan</t>
  </si>
  <si>
    <t>Dorey Evaristo/ Mangaldan, Pangasinan</t>
  </si>
  <si>
    <t>Judy Ann Melecio/ Mangaldan, Pangasinan</t>
  </si>
  <si>
    <t>Rebecca Fanao/ Mangaldan, Pangasinan</t>
  </si>
  <si>
    <t>Catherine Mangapot/ Mangaldan, Pangasinan</t>
  </si>
  <si>
    <t>Rinalyn Fernandez/ Mangaldan, Pangasinan</t>
  </si>
  <si>
    <t>Rose Fernandez/ Mangaldan, Pangasinan</t>
  </si>
  <si>
    <t>Elvira Espinosa/ Mangaldan, Pangasinan</t>
  </si>
  <si>
    <t>Priscilla Curemo/ Mangaldan, Pangasinan</t>
  </si>
  <si>
    <t>Mary Grace Nudo/ Mangaldan, Pangasinan</t>
  </si>
  <si>
    <t>Noel Curemo/ Mangaldan, Pangasinan</t>
  </si>
  <si>
    <t>Tom Cendana/ Mangaldan, Pangasinan</t>
  </si>
  <si>
    <t>Priscilla S. Estrada/ Mangaldan, Pangasinan</t>
  </si>
  <si>
    <t>Reynato Abrio/ Mangaldan, Pangasinan</t>
  </si>
  <si>
    <t>Gina Dizon/ Mangaldan, Pangasinan</t>
  </si>
  <si>
    <t>Raquel Ramos/ Mangaldan, Pangasinan</t>
  </si>
  <si>
    <t>Patricia Javier/ Mangaldan, Pangasinan</t>
  </si>
  <si>
    <t>Lanir Guirimit/ Mangaldan, Pangasinan</t>
  </si>
  <si>
    <t>Elena A. Apilado/ Mangaldan, Pangasinan</t>
  </si>
  <si>
    <t>Ismael Melano/ Mangaldan, Pangasinan</t>
  </si>
  <si>
    <t>Josemari Laroco/ Mangaldan, Pangasinan</t>
  </si>
  <si>
    <t>Kapitan Twinkle/ Mangaldan, Pangasinan</t>
  </si>
  <si>
    <t>Arturo Garcia/ Mangaldan, Pangasinan</t>
  </si>
  <si>
    <t>Jackielyn E. Amansec/ Mangaldan, Panagsinan</t>
  </si>
  <si>
    <t>Bernardino F. Manaois/ Mangaldan, Pangasinan</t>
  </si>
  <si>
    <t>Maribel Dalisay/ Mangaldan, Pangasinan</t>
  </si>
  <si>
    <t>Josefina Bucao/ Mangaldan, Pangasinan</t>
  </si>
  <si>
    <t>Jefferson Surait/ Mangaldan, Pangasinan</t>
  </si>
  <si>
    <t>Promencita Gomez/ Mangaldan, Pangasinan</t>
  </si>
  <si>
    <t>Maricel Garcia/ Bani, Pangasinan</t>
  </si>
  <si>
    <t>Jocita Cerezo/ Mangaldan, Pangasinan</t>
  </si>
  <si>
    <t>Rodora Malanum/ Mangaldan, Pangasinan</t>
  </si>
  <si>
    <t>Jocelyn Bautista/ San Fabian, Pangasinan</t>
  </si>
  <si>
    <t>Arlie Quillopit/ Mangaldan, Pangasinan</t>
  </si>
  <si>
    <t>Shirely Molina/ Mangaldan, Pangasinan</t>
  </si>
  <si>
    <t>Leandro Loyao/ Mangaldan, Pangasinan</t>
  </si>
  <si>
    <t>Rolando Marcella/ Mangaldan, Pangasinan</t>
  </si>
  <si>
    <t>Jocelyn P. Quines/ Mangaldan, Pangasinan</t>
  </si>
  <si>
    <t>Rostan Visperas/ Mangaldan, Pangasinan</t>
  </si>
  <si>
    <t>Ana A. Occey/ Mangaldan, Pangasinan</t>
  </si>
  <si>
    <t>Erlie P. Velasquez/ Mangaldan, Pangasinan</t>
  </si>
  <si>
    <t>Ver Bucao/ Mangaldan, Pangasinan</t>
  </si>
  <si>
    <t>Lina G. Narag/ Mangaldan, Pangasinan</t>
  </si>
  <si>
    <t>Lyka Perado/ Mangaldan, Pangasinan</t>
  </si>
  <si>
    <t>MNLA STORE/ Mangaldan, Pangasinan</t>
  </si>
  <si>
    <t>Enriquito E. Acunzo Jr./ Mangaldan, Pangasinan</t>
  </si>
  <si>
    <t>Charito C. Gotomanga/ Mangaldan, Pangasinan</t>
  </si>
  <si>
    <t>Mariam Prado/ Mangaldan, Pangasinan</t>
  </si>
  <si>
    <t>Veronica Casipit/ Mangaldan, Pangasinan</t>
  </si>
  <si>
    <t>Jerry Garcia/ Mangaldan, Pangasinan</t>
  </si>
  <si>
    <t>Raymuno R. Gesalan/ Mangaldan, Pangasinan</t>
  </si>
  <si>
    <t>Margarita T. Bagacuy/ Mangaldan, Pangasinan</t>
  </si>
  <si>
    <t>Regie Sarminto/ Mangaldan, Pangasinan</t>
  </si>
  <si>
    <t>Jocelyn M. Columnimo/ Mangaldan, Pangasinan</t>
  </si>
  <si>
    <t>Mercedes Macarag/ Mangaldan, Pangasinan</t>
  </si>
  <si>
    <t>Michael Prestosa/ Mangaldan, Pangasinan</t>
  </si>
  <si>
    <t>Girly Caguioa/ Mangaldan, Pangasinan</t>
  </si>
  <si>
    <t>Mercedes Petrola/ Mangaldan, Pangasinan</t>
  </si>
  <si>
    <t>Gloria Cerezo/ Binmaley, Pangasinan</t>
  </si>
  <si>
    <t>Daniel Franeza/ Mangaldan, Pangasinan</t>
  </si>
  <si>
    <t>Longanisa</t>
  </si>
  <si>
    <t>Garnaden MPC/ Brgy. Garnaden, Nueva Era, Ilocos Norte</t>
  </si>
  <si>
    <t>Carl Louie's Vigan Longganisa/ Brgy. Capangpangan, Vigan City, Ilocos Sur</t>
  </si>
  <si>
    <t>Green Mango Vinegar</t>
  </si>
  <si>
    <t>MJ Ferrer Food Products</t>
  </si>
  <si>
    <t>Pineapple Vinegar</t>
  </si>
  <si>
    <t>Green Mango Candy</t>
  </si>
  <si>
    <t>Rice Cracker</t>
  </si>
  <si>
    <t>Sancagulis MPC/ Brgy. Sancagulis, Bayambang, Pangasinan</t>
  </si>
  <si>
    <t>Candles</t>
  </si>
  <si>
    <t>MARWA/ Brgy. Maawi, Alaminos City, Pangasinan</t>
  </si>
  <si>
    <t>Oyster Mushroom Crumbs</t>
  </si>
  <si>
    <t>Mushroom Salternative</t>
  </si>
  <si>
    <t>Dried Ganoderma Mushroom</t>
  </si>
  <si>
    <t>Bangus Tapa</t>
  </si>
  <si>
    <t>D. Alarcio Women's RIC, Inc./ Brgy. D. Alarcio, Laoac, Pangasinan</t>
  </si>
  <si>
    <t>Ay Sows Chili Garlic Sauce</t>
  </si>
  <si>
    <t>Rod's Jellycacies/ Mangaldan, Pangasinan</t>
  </si>
  <si>
    <t>DOST Coordinator</t>
  </si>
  <si>
    <t>Reynard Mantan</t>
  </si>
  <si>
    <t>Donnavel De La Calsada</t>
  </si>
  <si>
    <t>Atty. Guillen</t>
  </si>
  <si>
    <t>Inquiry on Mechanical Dryer</t>
  </si>
  <si>
    <t>Costales Ricemill</t>
  </si>
  <si>
    <t>Napo, Magsingal, Ilocos Sur</t>
  </si>
  <si>
    <t>Lapog Harvester SLP Association</t>
  </si>
  <si>
    <t xml:space="preserve">Manang Cora Sugarcane Products Manufacturing </t>
  </si>
  <si>
    <t>Ambaristo St., Gongogong, San Ildefonso, Ilocos Sur</t>
  </si>
  <si>
    <t>MIRDC Super Lilok and SETUP Program</t>
  </si>
  <si>
    <t>Señal de Obra</t>
  </si>
  <si>
    <t>Malakas Farm</t>
  </si>
  <si>
    <t>Jezzi's Food Products</t>
  </si>
  <si>
    <t>Poblacion Norte, Santiago, Ilocos Sur</t>
  </si>
  <si>
    <t>Francisca Francisco's Place</t>
  </si>
  <si>
    <t>Ednalyn Tejada Furniture Shop</t>
  </si>
  <si>
    <t>Inquiry about Digital Scale Calibration</t>
  </si>
  <si>
    <t>Armando Flores</t>
  </si>
  <si>
    <t>Inquiry about Compressive Tensile Strength for pots</t>
  </si>
  <si>
    <t>Jolianne Maryse Noveloso</t>
  </si>
  <si>
    <t>Inquiry about the test result of marinated chicken</t>
  </si>
  <si>
    <t>Bouny Agro Ventures Inc.</t>
  </si>
  <si>
    <t>Nutritional Analysis; Calibration Services</t>
  </si>
  <si>
    <t>Myra Miguel/ Laoac Biotech Tech Inc.</t>
  </si>
  <si>
    <t>SETUP for Chicken Dressing Plant</t>
  </si>
  <si>
    <t>Daniel Cabugao</t>
  </si>
  <si>
    <t>Facebook page/ phone call</t>
  </si>
  <si>
    <t>SETUP equipment supplier</t>
  </si>
  <si>
    <t>Narciso Neil Barro</t>
  </si>
  <si>
    <t>La Trinidad, Benguet</t>
  </si>
  <si>
    <t>Supplier of Rimo Curls</t>
  </si>
  <si>
    <t>Jan Mayen Tadeo</t>
  </si>
  <si>
    <t>Application of PD 997</t>
  </si>
  <si>
    <t>Patrick Tarlit</t>
  </si>
  <si>
    <t>Vermicomposting project</t>
  </si>
  <si>
    <t>Arturo Narciso</t>
  </si>
  <si>
    <t>Sta. Ignacio, Tarlac</t>
  </si>
  <si>
    <t>SETUP, startup of printing business</t>
  </si>
  <si>
    <t>Lou Ellen Duque</t>
  </si>
  <si>
    <t>Carmen, Rosales</t>
  </si>
  <si>
    <t>2018 SETUP/ JBT Prints and Graphics Designs Services/ Laoag City, Ilocos Norte</t>
  </si>
  <si>
    <t>Cristelle Anne Ancheta/ Female</t>
  </si>
  <si>
    <t>Malu Angela Manuel/ Female</t>
  </si>
  <si>
    <t>Melinda Campos/ Female</t>
  </si>
  <si>
    <t>Joseph Garcia/ Female</t>
  </si>
  <si>
    <t>Lowe C. Areta/ Male</t>
  </si>
  <si>
    <t>2018 CBP/ TSMPC/ Bitalag, Tagudin, Ilocos Sur</t>
  </si>
  <si>
    <t>Christian Ulleingo/ Male</t>
  </si>
  <si>
    <t>2018 CBP/ Crafter's Association of Basista, Inc.</t>
  </si>
  <si>
    <t>Ryan I. Beltran</t>
  </si>
  <si>
    <t>Jonas I. Aquino/ Male</t>
  </si>
  <si>
    <t>Pablo Cayabyab/ Male</t>
  </si>
  <si>
    <t>Narciso Cayabyab/ Male</t>
  </si>
  <si>
    <t>Ronal N. Cagunot/ Male</t>
  </si>
  <si>
    <t>Eduardo Caballero/ Male</t>
  </si>
  <si>
    <t>Jose Macaraeg/ Male</t>
  </si>
  <si>
    <t>Marivic Q. Patacsil/ Female</t>
  </si>
  <si>
    <t>Jennifer R. Naveros/ Female</t>
  </si>
  <si>
    <t>Nide P. Naveros/ Female</t>
  </si>
  <si>
    <t>Rica N. Albanio/ Female</t>
  </si>
  <si>
    <t>Elvira T. Viray/ Female</t>
  </si>
  <si>
    <t>Gina I. Aquino/ Female</t>
  </si>
  <si>
    <t>Roxan I. Inasona/ Female</t>
  </si>
  <si>
    <t>Gloria C. Estayo/ Female</t>
  </si>
  <si>
    <t>Ma. Glenda C. Beltran/ Female</t>
  </si>
  <si>
    <t>Desiree D. Aliazas/ Female</t>
  </si>
  <si>
    <t>Hazel A. Naveros/ Female</t>
  </si>
  <si>
    <t>Juanita A. Almoradie/ Female</t>
  </si>
  <si>
    <t>Rosalinda Dela Cruz/ Female</t>
  </si>
  <si>
    <t>Marcides Cayabyab/ Female</t>
  </si>
  <si>
    <t>Elyza Jean Macaraeg/ Female</t>
  </si>
  <si>
    <t>Emilita S. Macaraeg/ Female</t>
  </si>
  <si>
    <t>Lillia N. De Vera/ Female</t>
  </si>
  <si>
    <t>Rejoy M. Suarez/ Female</t>
  </si>
  <si>
    <t>Josefina M. Suarez/ Female</t>
  </si>
  <si>
    <t>Estrella Macaraeg/ Female</t>
  </si>
  <si>
    <t>Natividad Navata/ Female</t>
  </si>
  <si>
    <t>Jennyflor Navata/ Female</t>
  </si>
  <si>
    <t>Caridad Navata/ Female</t>
  </si>
  <si>
    <t>Elivra Agapinay/ Female</t>
  </si>
  <si>
    <t>Ofelia A. Navata/ Female</t>
  </si>
  <si>
    <t>Rima Caballero/ Female</t>
  </si>
  <si>
    <t>Terisita Navata/ Female</t>
  </si>
  <si>
    <t>Maria Lilly Beth Caballero/ Female</t>
  </si>
  <si>
    <t>Sarah Navata/ Female</t>
  </si>
  <si>
    <t>Vilma Bardie/ Female</t>
  </si>
  <si>
    <t>Janice Cayabyab/ Female</t>
  </si>
  <si>
    <t>Aiza Ambrosio/ Female</t>
  </si>
  <si>
    <t>Aileen Ambrosio/ Female</t>
  </si>
  <si>
    <t>Lanny Quitlong/ Female</t>
  </si>
  <si>
    <t>Myrna Macaraeg/ Female</t>
  </si>
  <si>
    <t>Cristine Cayabyab/ Female</t>
  </si>
  <si>
    <t>Jacquiline Austria/ Female</t>
  </si>
  <si>
    <t>Amie Viray/ Female</t>
  </si>
  <si>
    <t>Narcisa Santos/ Female</t>
  </si>
  <si>
    <t>Rosalinda Lambino/ Female</t>
  </si>
  <si>
    <t>Ma. Edna Lone/ Female</t>
  </si>
  <si>
    <t>Pilipinas Lambino/ Female</t>
  </si>
  <si>
    <t>Mila Morales/ Female</t>
  </si>
  <si>
    <t>2017 SETUP/ Binmaley RIC/ 68 Buenafe, Binmaley, Pangasinan</t>
  </si>
  <si>
    <t>Nestor T. Sison/ Male</t>
  </si>
  <si>
    <t>2018 SETUP/ Unicolor Printing Press/ Zone 4, Lipay East, Villasis, Pangasinan</t>
  </si>
  <si>
    <t>Nolasco David/ Male</t>
  </si>
  <si>
    <t>Orlando Tamondong/ Male</t>
  </si>
  <si>
    <t>DOST awards fund assistance to 4 community-based programs</t>
  </si>
  <si>
    <t>STARBOOKS online and offline orientation to schools in Batac City, Ilocos Norte</t>
  </si>
  <si>
    <t>MOU signing STARBOOKS (DOST and DepED)</t>
  </si>
  <si>
    <t>Awarding of Certificate of Ownership to graduate SETUP beneficiairies</t>
  </si>
  <si>
    <t>DOST-Ilocos Norte Facebook Page</t>
  </si>
  <si>
    <t>Calibration caravan at Piddig, Ilocos Norte</t>
  </si>
  <si>
    <t>Food safety training in partnership of DOST and PGIN</t>
  </si>
  <si>
    <t>NSTW/ Calobration/ and other S&amp;T Activities</t>
  </si>
  <si>
    <t>via Zoom</t>
  </si>
  <si>
    <t>PIA Kapihan</t>
  </si>
  <si>
    <t>DWRS Commando Radio broadcasted the interview of Ms. Laurine Sales regarding the training on peanut processing in Conconig East,Sta. Lucia, Ilocos Sur</t>
  </si>
  <si>
    <t>DWRS Commando Radio broadcasted the interview of Laurine Sales regarding two topics: DOST Community-based Project for the Bamboo Industry of Barbar, San Juan, Ilocos Sur and the SETUP Program for the Sugarcane Manufacturer in San Ildefonso, Ilocos Sur</t>
  </si>
  <si>
    <t>DWRS Commando Radio broadcasted the interview of Arthur Aubrey regarding the status of honeybee project in Cervantes, llocos Sur</t>
  </si>
  <si>
    <t>DOST-1 conducts livelihood training on peanut processing in ELCAC communities</t>
  </si>
  <si>
    <t>KabsatTV Channel interveiwed PSTD Ramon Sumabat re DOST Programs and Projects</t>
  </si>
  <si>
    <t>KabsatTV Channel</t>
  </si>
  <si>
    <t>The DOST-Ilocos Sur Science and Technology Center conducted initial technology needs assessment to two firms in Ilocos Sur</t>
  </si>
  <si>
    <t>Serbisyo Publiko Media Forum interviewed PSTD Ramon Sumabat and Laurine Sales regarding the DOST Programs, Projects and Activities, ELCAC projects and the 2020 NSTW</t>
  </si>
  <si>
    <t>Serbisyo Publiko Media Forum</t>
  </si>
  <si>
    <t>The DOST-Ilocos Sur Science and Technology Center conducted an on-site visit to the bamboo sticks and knife/scissor producers in San Juan, Ilocos Sur</t>
  </si>
  <si>
    <t>Kapihan sa Ilocos of PIA-Region1 interviewed Laurine Sales regarding the ELCAC projects implemented in Ilocos Sur and the 2020 NSTW</t>
  </si>
  <si>
    <t>Kapihan sa Ilocos, PIA-Region 1</t>
  </si>
  <si>
    <t>Construction of the 2 units evaporating setup for Puerto Salt Refinery</t>
  </si>
  <si>
    <t>DOST conducts ons-ite monitoring and consultative meeting with the Beekkeepers of Cervantes</t>
  </si>
  <si>
    <t>DWRS Commando Radio interviewed Arthur Alviar regarding the status of honeybee project in Cervantes, Ilocos Sur</t>
  </si>
  <si>
    <t>DOST-1 ensures food safety at Leichengdabs Food Products</t>
  </si>
  <si>
    <t>DOST-La Union Facebook Page</t>
  </si>
  <si>
    <t>DOST-1 rolls out solid waste management technology to LGU-Rosario</t>
  </si>
  <si>
    <t>DOST1 boost chips production of Burgos Cooperative</t>
  </si>
  <si>
    <t>Posting of the Awarding of Carrageenan Plant Growth Promoter to LGU-Bugallon</t>
  </si>
  <si>
    <t>DOST-Pangasinan's participation during the Coconut Tree Planting Activity of Department of Agriculture-Philippine Coconut Authority</t>
  </si>
  <si>
    <t>DOST-Pangasinan awards forage choppers to Sabangan Goat Raisers Association, Alaminos City</t>
  </si>
  <si>
    <t>DOST-I monitors on-going SETUP and GIA-funded projects in Pangasinan</t>
  </si>
  <si>
    <t>Four MSMEs received its Certificate of Ownership after successful completion of the DOST SETUP Projects</t>
  </si>
  <si>
    <t>DOST-Pangasinan joins in the Mangrove Planting Activity of the DENR-EMB1 in celebration of the Environmental Awareness Month</t>
  </si>
  <si>
    <t>Public Information Office of LGU Mangaldan’s FB Page posted the Free Calibration Caravan</t>
  </si>
  <si>
    <t>Public Information Office of LGU Mangaldan’s FB Page/ DOST Pangasinan Science &amp; Technology Center Facebook page</t>
  </si>
  <si>
    <t>DOST Pangasinan conducted Food Safety Assessment to Five (5) Firms in Pangasinan on November 25-26, 2020</t>
  </si>
  <si>
    <t>Sharing of the Live Webinars in relation with the DOST I &amp; NSTW Activities</t>
  </si>
  <si>
    <t>Certificates of ownership are awarded to Ipan's Antique and Furniture Shop, Rivera's Homemade Ensaymada and Cayabyab Rice Mill with all the rights and privileges to the equipment and facilities provided to them under the Small Enterprise Technology Upgrading Program (SETUP)</t>
  </si>
  <si>
    <t>The Farmer Associations are recipients of the Grants-in-Aid (GIA) Program to receive Carrageenan Plant Growth Promoter: Barangay Alacan Farmers Assoc. Inc in San Fabian, Dupac Farmers Association, Inc. in Asingan, Poblacion East and Salud Farmers Association in Natividad</t>
  </si>
  <si>
    <t>We are inviting you to the 2-day Free Calibration Services at the Mangaldan Public Market on November 23-24,8AM-5PM</t>
  </si>
  <si>
    <t>Today, DOST Regional Office Representative with the assistance of the MTO-Business Permits and Licensing Section, together with the Office of the Market Supervisor, and the able leadership of Mayor Marilyn DG. Lambino, conducted an unannounced calibration of weighing scales at the public market and gasoline stations.</t>
  </si>
  <si>
    <t>Kapihan sa Ilocos with Department of Science and Technology Region 1</t>
  </si>
  <si>
    <t>Join us in a Seminar on Textured Vegetable Protein (TVP) Enriched Meat Processing on November 10, 2020, 9AM via Microsoft Teams annd Facebook Live.</t>
  </si>
  <si>
    <t>Calling all MSMEs! Join us on the SETUP Stakeholders' Summit brought to you by the Department of Science and Technology Region 1</t>
  </si>
  <si>
    <t>The Department of Science and Technology brings you, DOST Courseware: Innovations in Science and Mathematics Teaching and Learning</t>
  </si>
  <si>
    <t>Calibration/ 185 samples</t>
  </si>
  <si>
    <t>Calibration/ 21 samples</t>
  </si>
  <si>
    <t>Conforme Letter re: Implementation of CEST in Santol, La Union</t>
  </si>
  <si>
    <t>Santol, La Union/ October 29, 2020</t>
  </si>
  <si>
    <t>Participated in the coconut planting at Tondaligan Beach in Dagupan City</t>
  </si>
  <si>
    <t>PCA</t>
  </si>
  <si>
    <t>Participated in the mangrove planting acitivity in Brgy. Malimpuec, Lingayen, Pangasinan</t>
  </si>
  <si>
    <t>DENR-EMB 1</t>
  </si>
  <si>
    <t>Coordination in preparation of the conduct and implementation of iSTART program in the province</t>
  </si>
  <si>
    <t>PG-Pangasinan</t>
  </si>
  <si>
    <t>Free Calibration Services; Awarding of PST Clock, Face Shields</t>
  </si>
  <si>
    <t>LGU-Mangaldan</t>
  </si>
  <si>
    <t>Participation in the mangrove planting</t>
  </si>
  <si>
    <t>FOR THE MONTH OF DECEMBER</t>
  </si>
  <si>
    <t>Thru phone call</t>
  </si>
  <si>
    <t>Edwin Carino/ PGIN</t>
  </si>
  <si>
    <t>Russel Alcanciado/ Sto. Domingo, Ilocos Sur</t>
  </si>
  <si>
    <t>ITDI Ready-to-Drink Tablea</t>
  </si>
  <si>
    <t>SARAi SPIDTECH</t>
  </si>
  <si>
    <t>Mon Cabacungan/ Narvacan, Ilocos Sur</t>
  </si>
  <si>
    <t>Eduardo Daugo/ Sta. Maria, Ilocos Sur</t>
  </si>
  <si>
    <t>Leonardo Pradeza/ Baraoas Sur, Naguilian, La Union</t>
  </si>
  <si>
    <t>Eco-Sep &amp; Vigormin</t>
  </si>
  <si>
    <t>Shared via Official Facebook Page (873 people reached, 62 engagements)/ December 1, 2020/ Lingayen, Pangasinan</t>
  </si>
  <si>
    <t>Shared via Official Facebook page (99 people reached, 3 engagements)/ December 2, 2020/ Lingayen, Pangasinan</t>
  </si>
  <si>
    <t>Shared via Facebook/ December 2 &amp; 4, 2020/ Urdaneta City, Pangasinan</t>
  </si>
  <si>
    <t>Shared via Facebook/ December 2, 2020/ Urdaneta City, Pangasinan</t>
  </si>
  <si>
    <t>Shared via Facebook/ December 11, 2020/ Urdaneta City, Pangasinan</t>
  </si>
  <si>
    <t>Food, salt, and emergency food processing technologies of ITDI</t>
  </si>
  <si>
    <t>Mobile contactles COVID-19 specimen collection booth</t>
  </si>
  <si>
    <t>Shared via Facebook/ December 21, 2020/ Urdaneta City, Pangasinan</t>
  </si>
  <si>
    <t>5 units Portable Solar Drying Trays (PORTASOL)</t>
  </si>
  <si>
    <t>LGU-Agoo/ Agoo, La Union</t>
  </si>
  <si>
    <t>photos, activity report</t>
  </si>
  <si>
    <t>Marites M. Gatchalian/ Brgy. Canarem, Natividad, Pangasinan</t>
  </si>
  <si>
    <t>Gloria A. Banzon/ Brgy. Canarem, Natividad, Pangasinan</t>
  </si>
  <si>
    <t>Clarita C. Pomores/ Brgy. Canarem, Natividad, Pangasinan</t>
  </si>
  <si>
    <t>Melanie P. Obongen/ Brgy. Canarem, Natividad, Pangasinan</t>
  </si>
  <si>
    <t>Marietta R. Paa/ Brgy. Canarem, Natividad, Pangasinan</t>
  </si>
  <si>
    <t>Nieves M. Remorin/ Brgy. Canarem, Natividad, Pangasinan</t>
  </si>
  <si>
    <t>Marivic O. Canlas/ Brgy. Canarem, Natividad, Pangasinan</t>
  </si>
  <si>
    <t>Renato L. Ogoy/ Brgy. Canarem, Natividad, Pangasinan</t>
  </si>
  <si>
    <t>Angelito B. Remorin/ Brgy. Canarem, Natividad, Pangasinan</t>
  </si>
  <si>
    <t>Joemar V. Obongen/ Brgy. Canarem, Natividad, Pangasinan</t>
  </si>
  <si>
    <t>Roman L. Ancheta/ Brgy. Canarem, Natividad, Pangasinan</t>
  </si>
  <si>
    <t>Gaddiel B. Alcantara/ Brgy. Canarem, Natividad, Pangasinan</t>
  </si>
  <si>
    <t>Gigi A. Obongen/ Brgy. Canarem, Natividad, Pangasinan</t>
  </si>
  <si>
    <t>Cristo Magarro/ Brgy. Canarem, Natividad, Pangasinan</t>
  </si>
  <si>
    <t>Rosie M. Arellano/ Brgy. Canarem, Natividad, Pangasinan</t>
  </si>
  <si>
    <t>Elizabeth O. Obongen/ Brgy. Canarem, Natividad, Pangasinan</t>
  </si>
  <si>
    <t>Lilia B. Ogoy/ Brgy. Canarem, Natividad, Pangasinan</t>
  </si>
  <si>
    <t>Cariña J. Gatchalian/ Brgy. Canarem, Natividad, Pangasinan</t>
  </si>
  <si>
    <t>Alfredo Gatchalian/ Brgy. Canarem, Natividad, Pangasinan</t>
  </si>
  <si>
    <t>Diana S. Magarro/ Brgy. Canarem, Natividad, Pangasinan</t>
  </si>
  <si>
    <t>Jerry Bachicha/ Brgy. Canarem, Natividad, Pangasinan</t>
  </si>
  <si>
    <t>Emelia M. Galanta/ Brgy. Poblacion East, Natividad, Pangasinan</t>
  </si>
  <si>
    <t>Ruby A. Ferrer/ Brgy. Poblacion East, Natividad, Pangasinan</t>
  </si>
  <si>
    <t>Merly B. Collado/ Brgy. Poblacion East, Natividad, Pangasinan</t>
  </si>
  <si>
    <t>Perlita Lataoan/ Brgy. Poblacion East, Natividad, Pangasinan</t>
  </si>
  <si>
    <t>Sherley Nayal/ Brgy. Poblacion East, Natividad, Pangasinan</t>
  </si>
  <si>
    <t>Crisanto Gabaon/ Brgy. Poblacion East, Natividad, Pangasinan</t>
  </si>
  <si>
    <t>Archilis A. Baibado/ Brgy. Poblacion East, Natividad, Pangasinan</t>
  </si>
  <si>
    <t>Clarita F. Langit/ Brgy. Poblacion East, Natividad, Pangasinan</t>
  </si>
  <si>
    <t>Petronilo Ferrer/ Brgy. Poblacion East, Natividad, Pangasinan</t>
  </si>
  <si>
    <t>Cerenio Garcia/ Brgy. Poblacion East, Natividad, Pangasinan</t>
  </si>
  <si>
    <t>Victorio Sadiwan/ Brgy. Poblacion East, Natividad, Pangasinan</t>
  </si>
  <si>
    <t>Solomon Dilan/ Brgy. Poblacion East, Natividad, Pangasinan</t>
  </si>
  <si>
    <t>Mark Dave Ferrer/ Brgy. Poblacion East, Natividad, Pangasinan</t>
  </si>
  <si>
    <t>Michael Millare/ Brgy. Poblacion East, Natividad, Pangasinan</t>
  </si>
  <si>
    <t>Alvin Galanta/ Brgy. Poblacion East, Natividad, Pangasinan</t>
  </si>
  <si>
    <t>Willy Salvador/ Brgy. Poblacion East, Natividad, Pangasinan</t>
  </si>
  <si>
    <t>Rogelio Salvador/ Brgy. Poblacion East, Natividad, Pangasinan</t>
  </si>
  <si>
    <t>Domingo Apalla/ Brgy. Poblacion East, Natividad, Pangasinan</t>
  </si>
  <si>
    <t>Danilo C. Badua/ Brgy. Dupac, Asingan, Pangasinan</t>
  </si>
  <si>
    <t>Jose Delmendo Jr./ Brgy. Dupac, Asingan, Pangasinan</t>
  </si>
  <si>
    <t>Jason Asuncion/ Brgy. Dupac, Asingan, Pangasinan</t>
  </si>
  <si>
    <t>Jesus D. Badua/ Brgy. Dupac, Asingan, Pangasinan</t>
  </si>
  <si>
    <t>Fred C. Delmendo/ Brgy. Dupac, Asingan, Pangasinan</t>
  </si>
  <si>
    <t>Desiderio C. Ospiano/ Brgy. Dupac, Asingan, Pangasinan</t>
  </si>
  <si>
    <t>Wilson Soloria/ Brgy. Dupac, Asingan, Pangasinan</t>
  </si>
  <si>
    <t>Emilio F. Pascua/ Brgy. Dupac, Asingan, Pangasinan</t>
  </si>
  <si>
    <t>Jimmy B. Delmendo/ Brgy. Dupac, Asingan, Pangasinan</t>
  </si>
  <si>
    <t>Merlita Q. Caumoso/ Brgy. Dupac, Asingan, Pangasinan</t>
  </si>
  <si>
    <t>Alberto F. Pascua/ Brgy. Dupac, Asingan, Pangasinan</t>
  </si>
  <si>
    <t>Virgilio Fernandez/ Brgy. Dupac, Asingan, Pangasinan</t>
  </si>
  <si>
    <t>Antonio A. Delmendo/ Brgy. Dupac, Asingan, Pangasinan</t>
  </si>
  <si>
    <t>Arct M. Soloria/ Brgy. Dupac, Asingan, Pangasinan</t>
  </si>
  <si>
    <t>Joel T. Delmendo/ Brgy. Dupac, Asingan, Pangasinan</t>
  </si>
  <si>
    <t>Julian F. Pascua/ Brgy. Dupac, Asingan, Pangasinan</t>
  </si>
  <si>
    <t>Evangeline O. Delmendo/ Brgy. Dupac, Asingan, Pangasinan</t>
  </si>
  <si>
    <t>Norlita P. Ordonio/ Brgy. Dupac, Asingan, Pangasinan</t>
  </si>
  <si>
    <t>Irene V. Manzon/ Brgy. Dupac, Asingan, Pangasinan</t>
  </si>
  <si>
    <t>Eugenia C. Orpiano/ Brgy. Dupac, Asingan, Pangasinan</t>
  </si>
  <si>
    <t>Jocorro O. Bayubay/ Brgy. Dupac, Asingan, Pangasinan</t>
  </si>
  <si>
    <t>Flordeliza P. Paragas/ Brgy. Dupac, Asingan, Pangasinan</t>
  </si>
  <si>
    <t>Rebecca Maranion/ Brgy. Dupac, Asingan, Pangasinan</t>
  </si>
  <si>
    <t>Sivita V. Vitales/ Brgy. Dupac, Asingan, Pangasinan</t>
  </si>
  <si>
    <t>Perla R. Orpiano/ Brgy. Dupac, Asingan, Pangasinan</t>
  </si>
  <si>
    <t>Ernesto Ancheta/ Brgy. Dupac, Asingan, Pangasinan</t>
  </si>
  <si>
    <t>Yolanda Cariaga/ Brgy. Dupac, Asingan, Pangasinan</t>
  </si>
  <si>
    <t>Josephine Vidal/ Brgy. Dupac, Asingan, Pangasinan</t>
  </si>
  <si>
    <t>Cristina Beato/ Brgy. Dupac, Asingan, Pangasinan</t>
  </si>
  <si>
    <t>Crispulo Mario/ Brgy. Dupac, Asingan, Pangasinan</t>
  </si>
  <si>
    <t>Packaging Design for Banana Chips</t>
  </si>
  <si>
    <t>Bacarra Norte Agrarian Reform Cooperative</t>
  </si>
  <si>
    <t>Packaging Design for Camote Chips</t>
  </si>
  <si>
    <t>Stainless Steel Table</t>
  </si>
  <si>
    <t>Garnaden MPCI</t>
  </si>
  <si>
    <t>Quiling Norte Peanut Associarion</t>
  </si>
  <si>
    <t>Sweets WEA's Delicacy</t>
  </si>
  <si>
    <t>1 unit of Laminar Flow Hood/ December 5, 2020</t>
  </si>
  <si>
    <t>Hi-Chi Farm</t>
  </si>
  <si>
    <t>Emoh-Ruo Prints</t>
  </si>
  <si>
    <t>Ipan's Antique</t>
  </si>
  <si>
    <t>441L Vitalgro Carrageenan PGP</t>
  </si>
  <si>
    <t>Dupac Farmers Assoc. Inc.</t>
  </si>
  <si>
    <t>Poblacion East and Salud Farmers Assoc.</t>
  </si>
  <si>
    <t>Canarem Farmers Assoc.</t>
  </si>
  <si>
    <t>Training on Bread and Pastries in partnership with PGIN/ December 17-18, 2020/ Divine Word College of Laoag, Laoag City, Ilocos Norte</t>
  </si>
  <si>
    <t>Jay-Ann C. Datuin/ Laoag City, Ilocos Norte</t>
  </si>
  <si>
    <t>Janice J. Matro/ Laoag City, Ilocos Norte</t>
  </si>
  <si>
    <t>Genevie Joy Agpalza/ Laoag City, Ilocos Norte</t>
  </si>
  <si>
    <t>Danna Razoa/ Batac City, Ilocos Norte</t>
  </si>
  <si>
    <t>Maita C. Basilio/ San Nicolas, Ilocos Norte</t>
  </si>
  <si>
    <t>Opette A. Castillo/ Vintar, Ilocos Norte</t>
  </si>
  <si>
    <t>Lailani T. Almeda/ Batac City, Ilocos Norte</t>
  </si>
  <si>
    <t>Alma V. Verdejo/ Dingras, Ilocos Norte</t>
  </si>
  <si>
    <t>Crezie Mae B. Aguinaldo/ Pinili, Ilocos Norte</t>
  </si>
  <si>
    <t>May Ann S. Austria/ Batac City, Ilocos Norte</t>
  </si>
  <si>
    <t>Jacky P. Salvador/ Laoag City, Ilocos Norte</t>
  </si>
  <si>
    <t>Jesusa A. Bona/ Laoag City, Ilocos Norte</t>
  </si>
  <si>
    <t>Ronazell Gudoy/ Marcos, Ilocos Norte</t>
  </si>
  <si>
    <t>Maria Rosario Naneja/ Bacarra, Ilocos Norte</t>
  </si>
  <si>
    <t>Karen G. Luces/ Laoag City, Ilocos Norte</t>
  </si>
  <si>
    <t>Monette R. Arquillo/ Laoag City, Ilocos Norte</t>
  </si>
  <si>
    <t>Sheryl S. Julia/ Laoag City, Ilocos Norte</t>
  </si>
  <si>
    <t>Lyndel Gayle Cabreros/ Laoag City, Ilocos Norte</t>
  </si>
  <si>
    <t>Caixara Guerrero/ Laoag City, Ilocos Norte</t>
  </si>
  <si>
    <t>Harnel T. Torres/ Laoag City, Ilocos Norte</t>
  </si>
  <si>
    <t>Honeylie Balora/ Laoag City, Ilocos Norte</t>
  </si>
  <si>
    <t>Normita Ann Segismundo/ Laoag City, Ilocos Norte</t>
  </si>
  <si>
    <t>Rosario Yu/ Laoag City, Ilocos Norte</t>
  </si>
  <si>
    <t>Anttaa Lei Pagdilao/ Laoag City, Ilocos Norte</t>
  </si>
  <si>
    <t>Ann Frances M. Duque/ Paoay, Ilocos Norte</t>
  </si>
  <si>
    <t>Sheena Leigh B. Cabuyaban/ Laoag City, Ilocos Norte</t>
  </si>
  <si>
    <t>Myrna Cacal/ Bacarra, Ilocos Norte</t>
  </si>
  <si>
    <t>Peter Bryan Amodo/ Laoag City, Ilocos Norte</t>
  </si>
  <si>
    <t>Jeneth D. Natividad/ Laoag City, Ilocos Norte</t>
  </si>
  <si>
    <t>Arlyn Dadiz/ San Nicolas, Ilocos Norte</t>
  </si>
  <si>
    <t>Noel Patricio/ Laoag City, Ilocos Norte</t>
  </si>
  <si>
    <t>Maynard Agraan/ San Nicolas, Ilocos Norte</t>
  </si>
  <si>
    <t>Diana Grace Aoalin/ Dingras, Ilocos Norte</t>
  </si>
  <si>
    <t>Jacqueline Medina/ Laoag City, Ilocos Norte</t>
  </si>
  <si>
    <t>Jenevia Mari T. Lazaro/ Laoag City, Ilocos Norte</t>
  </si>
  <si>
    <t>Jaylord S. Batangan/ San Nicolas, Ilocos Norte</t>
  </si>
  <si>
    <t>Mary Rose Palima/ Laoag City, Ilocos Norte</t>
  </si>
  <si>
    <t xml:space="preserve">Seminar on Food Safety and Basic Food Hygiene with Emphasis on Food Safety for Home-made Food and other Food Handlers in Ilocos Norte/ December 21, 2020/ via Zoom </t>
  </si>
  <si>
    <t>Imelda M.Tubay/ Adams, Ilocos Norte</t>
  </si>
  <si>
    <t>Lagrina Domingo/ Adams, Ilocos Norte</t>
  </si>
  <si>
    <t>Marisa A. Tarnate/ Adams, Ilocos Norte</t>
  </si>
  <si>
    <t>Jolina May Cestona/ Adams, Ilocos Norte</t>
  </si>
  <si>
    <t>Myrna D. Alicoy/ Adams, Ilocos Norte</t>
  </si>
  <si>
    <t>Dominga Podes/ Adams, Ilocos Norte</t>
  </si>
  <si>
    <t>Edlyn Q. Ligaoen/ Adams, Ilocos Norte</t>
  </si>
  <si>
    <t>Raquel L. Macamus/ Adams, Ilocos Norte</t>
  </si>
  <si>
    <t>Laila B. Calixto/ Adams, Ilocos Norte</t>
  </si>
  <si>
    <t>Loralyn O. Calapini/ Burgos, Ilocos Norte</t>
  </si>
  <si>
    <t>Jacquiline D. Calica/ Burgos, Ilocos Norte</t>
  </si>
  <si>
    <t>April Joy Baniago/ Burgos, Ilocos Norte</t>
  </si>
  <si>
    <t>Carlina Agbayani/ Burgos, Ilocos Norte</t>
  </si>
  <si>
    <t>Sharine P. Agrida/ Burgos, Ilocos Norte</t>
  </si>
  <si>
    <t>Vincent N. Garcia/ Burgos, Ilocos Norte</t>
  </si>
  <si>
    <t>Ana M. Allan/ Burgos, Ilocos Norte</t>
  </si>
  <si>
    <t>Ritchie P. Respicio/ Burgos, Ilocos Norte</t>
  </si>
  <si>
    <t>Jenny Rose Rivera/ Burgos, Ilocos Norte</t>
  </si>
  <si>
    <t>Basilia U. Bautista/ Burgos, Ilocos Norte</t>
  </si>
  <si>
    <t>Bernadine S. Baniago/ Burgos, Ilocos Norte</t>
  </si>
  <si>
    <t>John Rose/ Burgos, Ilocos Norte</t>
  </si>
  <si>
    <t>Vinerson/ Burgos, Ilocos Norte</t>
  </si>
  <si>
    <t>Estela Suniga/ Laoag City, Ilocos Norte</t>
  </si>
  <si>
    <t>Michael C. Ramirez/ Laoag City, Ilocos Norte</t>
  </si>
  <si>
    <t>Nora A. Baguilingan/ Laoag City, Ilocos Norte</t>
  </si>
  <si>
    <t>Lilia Garte/ Laoag City, Ilocos Norte</t>
  </si>
  <si>
    <t>Catherine Balalio/ Laoag City, Ilocos Norte</t>
  </si>
  <si>
    <t>Elizabeth Tango/ Laoag City, Ilocos Norte</t>
  </si>
  <si>
    <t>Idelyn Andres/ Laoag City, Ilocos Norte</t>
  </si>
  <si>
    <t>Cezy Bitanga/ Laoag City, Ilocos Norte</t>
  </si>
  <si>
    <t>Margie S. Baguineg/ Laoag City, Ilocos Norte</t>
  </si>
  <si>
    <t>Liyanne B. Baquing/ Laoag City, Ilocos Norte</t>
  </si>
  <si>
    <t>Clarita Ringor/ Laoag City, Ilocos Norte</t>
  </si>
  <si>
    <t>Amy M. Espartero/ Laoag City, Ilocos Norte</t>
  </si>
  <si>
    <t>Cleofe B. Felipe/ Laoag City, Ilocos Norte</t>
  </si>
  <si>
    <t>Rachel Agunaon/ Laoag City, Ilocos Norte</t>
  </si>
  <si>
    <t xml:space="preserve">Princes Casaoyan/ Laoag City, Ilocos Norte </t>
  </si>
  <si>
    <t>Shuren Uanes/ Laoag City, Ilocos Norte</t>
  </si>
  <si>
    <t>Rowena S. Tabudlo/ Laoag City, Ilocos Norte</t>
  </si>
  <si>
    <t>Mary Anne T. Allen/ Bangui, Ilocos Norte</t>
  </si>
  <si>
    <t>Nelijane A. Lagmay/ Bangui, Ilocos Norte</t>
  </si>
  <si>
    <t>Elyn Grace S. Aguinaldo/ Bangui, Ilocos Norte</t>
  </si>
  <si>
    <t>Katherine Meah D. Agonoy/ Bangui, Ilocos Norte</t>
  </si>
  <si>
    <t>Wency Manegdeg/ Bangui, Ilocos Norte</t>
  </si>
  <si>
    <t>Normelyn D. Gacos/ Bangui, Ilocos Norte</t>
  </si>
  <si>
    <t>Miriam B. Sagradaca/ Bangui, Ilocos Norte</t>
  </si>
  <si>
    <t>Mary Jane E. Linda/ Bangui, Ilocos Norte</t>
  </si>
  <si>
    <t>Ma. Princess Lyka M. Pilon/ Bangui, Ilocos Norte</t>
  </si>
  <si>
    <t>Geff D. Libed/ Bangui, Ilocos Norte</t>
  </si>
  <si>
    <t>Chester D. Libed/ Bangui, Ilocos Norte</t>
  </si>
  <si>
    <t>Raizen Malabed/ Bangui, Ilocos Norte</t>
  </si>
  <si>
    <t>Rachelle G. Boado/ Bangui, Ilocos Norte</t>
  </si>
  <si>
    <t>Bee-jay B. Peilago/ Pagudpud, Ilocos Norte</t>
  </si>
  <si>
    <t>Esperanza A. Tabernero/ Pagudpud, Ilocos Norte</t>
  </si>
  <si>
    <t>Rose Ann M. Tango/ Pagudpud, Ilocos Norte</t>
  </si>
  <si>
    <t>Anna Liza P. Taguilan/ Pagudpud, Ilocos Norte</t>
  </si>
  <si>
    <t>Shyluck R. Amian/ Pagudpud, Ilocos Norte</t>
  </si>
  <si>
    <t>Elisho H. Pasura/ Pagudpud, Ilocos Norte</t>
  </si>
  <si>
    <t>Nelson P. Ulep/ Pagudpud, Ilocos Norte</t>
  </si>
  <si>
    <t>Rosemarie Ortega Agustin/ Pagudpud, Ilocos Norte</t>
  </si>
  <si>
    <t>Emmanuel L. Lagundino/ Pagudpud, Ilocos Norte</t>
  </si>
  <si>
    <t>Mariz R. Pandinuela/ Pagudpud, Ilocos Norte</t>
  </si>
  <si>
    <t>Josielyn R. Idica/ Pagudpud, Ilocos Norte</t>
  </si>
  <si>
    <t>Sigay Coffee Producers Association/ Sigay, Ilocos Sur</t>
  </si>
  <si>
    <t>Demonstration on the operation &amp; maintenance of PORTASOL</t>
  </si>
  <si>
    <t>Assistance on the coordination to printing press to facilitate the printing of Bugnay &amp; Duhat sticker labels of DARC</t>
  </si>
  <si>
    <t>Email convos</t>
  </si>
  <si>
    <t>Discussion on Vigormin Technology</t>
  </si>
  <si>
    <t>Agustin Piggery Farm/ Paoay, Ilocos Norte</t>
  </si>
  <si>
    <t>Department of Trade and Industry</t>
  </si>
  <si>
    <t>Angel Lyn Villamor Ortiz-Leandado</t>
  </si>
  <si>
    <t>Bacarra Norte Agrarian Reform Cooperative/ Brgy. Macupit, Bacarra, Ilocos Norte</t>
  </si>
  <si>
    <t>Camote Chips</t>
  </si>
  <si>
    <t>Bugnay &amp; Duhat Wine</t>
  </si>
  <si>
    <t>Label Stickers Execution (3,375 bugnay sticker labels, 1, 125 duhat sticker labels)</t>
  </si>
  <si>
    <t>photo, acknowledgment receipt</t>
  </si>
  <si>
    <t>Tugi Chips</t>
  </si>
  <si>
    <t>Label Design (75g and 165g)</t>
  </si>
  <si>
    <t>Inabaan Norte Agricultural MPC/ Inabaan Norte, Rosario, La Union</t>
  </si>
  <si>
    <t>photo</t>
  </si>
  <si>
    <t>Turmeric Plus Herbal Tea</t>
  </si>
  <si>
    <t xml:space="preserve">Sukang Iloko - Artem Labuyo </t>
  </si>
  <si>
    <t>D&amp;G Food Products Trading/ Imbalbalatong, Pozorrubio, Pangasinan</t>
  </si>
  <si>
    <t>Sukang Iloko - Zavrruso</t>
  </si>
  <si>
    <t>Sukang Iloko - Natural</t>
  </si>
  <si>
    <t>Metal Seal</t>
  </si>
  <si>
    <t>Andres Pelayo</t>
  </si>
  <si>
    <t>Dennis Bacnat</t>
  </si>
  <si>
    <t>Jessie Retamal</t>
  </si>
  <si>
    <t>Brgy. 16, San Marcos, Sitio Manapis, Payas, San Nicolas, Ilocos Norte</t>
  </si>
  <si>
    <t>Razel Miguel</t>
  </si>
  <si>
    <t>Brgy. 13, Ligot St., Laoag City, Ilocos Norte</t>
  </si>
  <si>
    <t>Consuelo Espejo</t>
  </si>
  <si>
    <t>Rodulfo Peralta</t>
  </si>
  <si>
    <t>Community-based Program</t>
  </si>
  <si>
    <t>Timpuyog Kababaihan ti Nagrebcan</t>
  </si>
  <si>
    <t>DOST-1 RSTL Services</t>
  </si>
  <si>
    <t>Inquiry about Ethanolic Extract for Laboratory Testing</t>
  </si>
  <si>
    <t>Dhen Mavic Collado</t>
  </si>
  <si>
    <t>BHC/ City of San Fernando, La Union</t>
  </si>
  <si>
    <t>Jan Edward Chu</t>
  </si>
  <si>
    <t>Inquiry about extracting anthocyanin from potato leaves</t>
  </si>
  <si>
    <t>Yngwei Amadeus Dumaguing</t>
  </si>
  <si>
    <t>Inquiry about multi-purpose dryer for plants and vegetables</t>
  </si>
  <si>
    <t>Tephanie Jean Padilla</t>
  </si>
  <si>
    <t>Inquiry about certificate to operate for water refilling</t>
  </si>
  <si>
    <t>Luz Cruz</t>
  </si>
  <si>
    <t>Inquiry about waste water testing</t>
  </si>
  <si>
    <t>Maricon Pascua</t>
  </si>
  <si>
    <t>Marand Resort and Spa</t>
  </si>
  <si>
    <t>Inquiry about schedule of calibration</t>
  </si>
  <si>
    <t>Noli C. Liwanag</t>
  </si>
  <si>
    <t>Rice Mongo Blend supplier</t>
  </si>
  <si>
    <t>Hidilyn Salanguste</t>
  </si>
  <si>
    <t>Marilao, Bulacan</t>
  </si>
  <si>
    <t>Charcoal crusher machine price</t>
  </si>
  <si>
    <t>Onnie Villaluna</t>
  </si>
  <si>
    <t>Batangas</t>
  </si>
  <si>
    <t>PSHS NCE application</t>
  </si>
  <si>
    <t>Emily S. Muerong</t>
  </si>
  <si>
    <t>Undergraduate scholarship</t>
  </si>
  <si>
    <t>Gerald Grace Garcia</t>
  </si>
  <si>
    <t>San Jacinto, Pangasinan</t>
  </si>
  <si>
    <t>thru Facebook Messenger</t>
  </si>
  <si>
    <t>Lab test for SHS research</t>
  </si>
  <si>
    <t>Dorothee Mabasa</t>
  </si>
  <si>
    <t>SETUP assistance for water station business</t>
  </si>
  <si>
    <t>Hannah Galamgam</t>
  </si>
  <si>
    <t>Nutritional Facts Analysis</t>
  </si>
  <si>
    <t>Rose Ong</t>
  </si>
  <si>
    <t>via phone call</t>
  </si>
  <si>
    <t>2018 SETUP/ Melody's Food Products/ Bantaoay, San Vicente, Ilocos Sur</t>
  </si>
  <si>
    <t>Elemar Ayson/ Male</t>
  </si>
  <si>
    <t>Joshua de Perla/ Male</t>
  </si>
  <si>
    <t>2020 SETUP/ RB Andaya Furniture Works/ Calongbuyan, Galimuyod, Ilocos Sur</t>
  </si>
  <si>
    <t>Arjie Sublaten/ Male</t>
  </si>
  <si>
    <t>Matchas Baliwan/ Male</t>
  </si>
  <si>
    <t>Marife David/ Male</t>
  </si>
  <si>
    <t>Daniel Rimando/ Male</t>
  </si>
  <si>
    <t>The DOST-PSTC Ilocos Norte conducted an on-site calibration of weighing scales used at Philippine Airlines Check-in counter</t>
  </si>
  <si>
    <t>Press Release/ Facebook Post</t>
  </si>
  <si>
    <t>DOST-Ilocos Norte Facebook page</t>
  </si>
  <si>
    <t>Training on Baking and Cooking in partnership with DOST, PGIN, MMSU and DWCL.</t>
  </si>
  <si>
    <t>The DOST-Ilocos Sur Science and Technology Center extended its technical assistance and consultancy services (TACS) thru inspecting the processing area of coffee producers cooperative in Sigay, Ilocos Sur on December 7, 2020.</t>
  </si>
  <si>
    <t>DOST Vigan Ilocos Sur Facebook page</t>
  </si>
  <si>
    <t>Uprooting success from Peanut: CEFA's Journey into Peanut Processing</t>
  </si>
  <si>
    <t>DOST Candon Field Office Facebook page</t>
  </si>
  <si>
    <t>DOST 1 employs Vigormin as sewage treatment in Lingayen, Pangasinan slaughterhouse</t>
  </si>
  <si>
    <t>DOST Pangasinan Science &amp;Technology Center Facebook page</t>
  </si>
  <si>
    <t>DOST Scholarship's Agyamanak DOST Episodes 15 &amp; 16</t>
  </si>
  <si>
    <t xml:space="preserve">December </t>
  </si>
  <si>
    <t>DOST-1 Pangasinan Satellite Office awards PST Clock to Mangaldan</t>
  </si>
  <si>
    <t>DOST-Pangasinan Satellite Office conducts free calibration services in Mangaldan</t>
  </si>
  <si>
    <t>Calibration/ 14 samples</t>
  </si>
  <si>
    <t>Calibration/ 81 samples</t>
  </si>
  <si>
    <t>Calibration/ 33 samples</t>
  </si>
  <si>
    <t>i-Salt Refinery</t>
  </si>
  <si>
    <t>Plant Layout for Sigay Coffee Processors Association</t>
  </si>
  <si>
    <t>iSTART Stakeholders' Meeting via Teams (December 7, 2020)</t>
  </si>
  <si>
    <t>LGU-Sual</t>
  </si>
  <si>
    <t>LGU-Bugallon</t>
  </si>
  <si>
    <t>LGU-Malasiqui</t>
  </si>
  <si>
    <t>LGU-San Fabian</t>
  </si>
  <si>
    <t>LGU-Alcala</t>
  </si>
  <si>
    <t>LGU-Balungao</t>
  </si>
  <si>
    <t>Submission of MHO-Dumalneg of the finalresult of the MRP for the 4th Month of 120-day Complementary Feeding using Complementary Food Products</t>
  </si>
  <si>
    <t>FOR THE FOURTH QUARTER</t>
  </si>
  <si>
    <t>Mobile contactles COVID019 specimen collection booth</t>
  </si>
  <si>
    <t>Calibration/ 43 samples</t>
  </si>
  <si>
    <t>Calibration/ 22 samples</t>
  </si>
  <si>
    <t>Calibration/ 941 samples</t>
  </si>
  <si>
    <t>Calibration/ 24 samples</t>
  </si>
  <si>
    <t>FOR THE SECOND SEMESTER</t>
  </si>
  <si>
    <t>Papaya Food Products: Papaya Achara</t>
  </si>
  <si>
    <t>Calibration/ 72 samples</t>
  </si>
  <si>
    <t>Calibration/ 40 samples</t>
  </si>
  <si>
    <t>Calibration/ 1,064 samples</t>
  </si>
  <si>
    <t>Calibration/ 211 samples</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</si>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</sst>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409]d\-mmm\-yy;@"/>
    <numFmt numFmtId="166" formatCode="[$-3409]mmmm\ dd\,\ yyyy;@"/>
    <numFmt numFmtId="167" formatCode="[$-3409]dd\-mmm\-yy;@"/>
  </numFmts>
  <fonts count="47" x14ac:knownFonts="1">
    <font>
      <sz val="10"/>
      <color theme="1"/>
      <name val="Century Gothic"/>
      <family val="2"/>
    </font>
    <font>
      <sz val="11"/>
      <color theme="1"/>
      <name val="Calibri"/>
      <family val="2"/>
      <scheme val="minor"/>
    </font>
    <font>
      <sz val="11"/>
      <color theme="1"/>
      <name val="Calibri"/>
      <family val="2"/>
      <scheme val="minor"/>
    </font>
    <font>
      <sz val="10"/>
      <color theme="1"/>
      <name val="Century Gothic"/>
      <family val="2"/>
    </font>
    <font>
      <sz val="10"/>
      <color theme="1"/>
      <name val="Calibri"/>
      <family val="2"/>
    </font>
    <font>
      <b/>
      <sz val="12"/>
      <color theme="1"/>
      <name val="Calibri"/>
      <family val="2"/>
    </font>
    <font>
      <b/>
      <sz val="10"/>
      <color theme="1"/>
      <name val="Calibri"/>
      <family val="2"/>
    </font>
    <font>
      <b/>
      <sz val="18"/>
      <color theme="1"/>
      <name val="Calibri"/>
      <family val="2"/>
    </font>
    <font>
      <b/>
      <sz val="10"/>
      <color rgb="FFFF0000"/>
      <name val="Calibri"/>
      <family val="2"/>
    </font>
    <font>
      <sz val="9"/>
      <color theme="1"/>
      <name val="Calibri"/>
      <family val="2"/>
    </font>
    <font>
      <sz val="9"/>
      <color theme="1"/>
      <name val="Calibri"/>
      <family val="2"/>
      <scheme val="minor"/>
    </font>
    <font>
      <sz val="10"/>
      <color rgb="FFFF0000"/>
      <name val="Calibri"/>
      <family val="2"/>
    </font>
    <font>
      <sz val="10"/>
      <name val="Calibri"/>
      <family val="2"/>
    </font>
    <font>
      <sz val="9"/>
      <name val="Calibri"/>
      <family val="2"/>
    </font>
    <font>
      <b/>
      <i/>
      <sz val="10"/>
      <color rgb="FF000000"/>
      <name val="Calibri"/>
      <family val="2"/>
    </font>
    <font>
      <b/>
      <sz val="10"/>
      <name val="Calibri"/>
      <family val="2"/>
    </font>
    <font>
      <b/>
      <i/>
      <sz val="10"/>
      <color rgb="FF000000"/>
      <name val="Calibri"/>
      <family val="2"/>
      <scheme val="minor"/>
    </font>
    <font>
      <b/>
      <i/>
      <sz val="10"/>
      <color theme="1"/>
      <name val="Calibri"/>
      <family val="2"/>
      <scheme val="minor"/>
    </font>
    <font>
      <b/>
      <i/>
      <sz val="10"/>
      <color rgb="FFFF0000"/>
      <name val="Calibri"/>
      <family val="2"/>
      <scheme val="minor"/>
    </font>
    <font>
      <sz val="10"/>
      <color theme="1"/>
      <name val="Calibri"/>
      <family val="2"/>
      <scheme val="minor"/>
    </font>
    <font>
      <b/>
      <sz val="10"/>
      <color theme="1"/>
      <name val="Calibri"/>
      <family val="2"/>
      <scheme val="minor"/>
    </font>
    <font>
      <sz val="15"/>
      <color theme="1"/>
      <name val="Calibri"/>
      <family val="2"/>
    </font>
    <font>
      <b/>
      <sz val="12"/>
      <color theme="1"/>
      <name val="Times New Roman"/>
      <family val="1"/>
    </font>
    <font>
      <sz val="12"/>
      <color theme="1"/>
      <name val="Times New Roman"/>
      <family val="1"/>
    </font>
    <font>
      <sz val="12"/>
      <color theme="1"/>
      <name val="Arial Narrow"/>
      <family val="2"/>
    </font>
    <font>
      <sz val="12"/>
      <name val="Times New Roman"/>
      <family val="1"/>
    </font>
    <font>
      <b/>
      <sz val="12"/>
      <name val="Times New Roman"/>
      <family val="1"/>
    </font>
    <font>
      <b/>
      <sz val="25"/>
      <color theme="1"/>
      <name val="Calibri"/>
      <family val="2"/>
    </font>
    <font>
      <sz val="12"/>
      <color rgb="FF1C1E21"/>
      <name val="Times New Roman"/>
      <family val="1"/>
    </font>
    <font>
      <sz val="12"/>
      <color rgb="FF222A35"/>
      <name val="Times New Roman"/>
      <family val="1"/>
    </font>
    <font>
      <u/>
      <sz val="10"/>
      <color theme="10"/>
      <name val="Century Gothic"/>
      <family val="2"/>
    </font>
    <font>
      <u/>
      <sz val="12"/>
      <color theme="10"/>
      <name val="Times New Roman"/>
      <family val="1"/>
    </font>
    <font>
      <sz val="8"/>
      <name val="Century Gothic"/>
      <family val="2"/>
    </font>
    <font>
      <sz val="16"/>
      <color theme="1"/>
      <name val="Times New Roman"/>
      <family val="1"/>
    </font>
    <font>
      <b/>
      <sz val="16"/>
      <color theme="1"/>
      <name val="Times New Roman"/>
      <family val="1"/>
    </font>
    <font>
      <b/>
      <sz val="18"/>
      <color theme="1"/>
      <name val="Times New Roman"/>
      <family val="1"/>
    </font>
    <font>
      <sz val="12"/>
      <color rgb="FF000000"/>
      <name val="Times New Roman"/>
      <family val="1"/>
    </font>
    <font>
      <sz val="11"/>
      <color rgb="FF000000"/>
      <name val="Times New Roman"/>
      <family val="1"/>
    </font>
    <font>
      <sz val="14"/>
      <color theme="1"/>
      <name val="Times New Roman"/>
      <family val="1"/>
    </font>
    <font>
      <sz val="18"/>
      <color theme="1"/>
      <name val="Times New Roman"/>
      <family val="1"/>
    </font>
    <font>
      <sz val="20"/>
      <color theme="1"/>
      <name val="Times New Roman"/>
      <family val="1"/>
    </font>
    <font>
      <sz val="22"/>
      <color theme="1"/>
      <name val="Times New Roman"/>
      <family val="1"/>
    </font>
    <font>
      <sz val="24"/>
      <color theme="1"/>
      <name val="Times New Roman"/>
      <family val="1"/>
    </font>
    <font>
      <b/>
      <strike/>
      <sz val="12"/>
      <color theme="1"/>
      <name val="Times New Roman"/>
      <family val="1"/>
    </font>
    <font>
      <sz val="10"/>
      <color rgb="FF000000"/>
      <name val="Calibri"/>
      <family val="2"/>
    </font>
    <font>
      <sz val="12"/>
      <color theme="1"/>
      <name val="Times New Roman"/>
      <family val="1"/>
    </font>
    <font>
      <sz val="12"/>
      <name val="Times New Roman"/>
      <family val="1"/>
    </font>
  </fonts>
  <fills count="14">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6"/>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s>
  <borders count="5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right/>
      <top style="thin">
        <color indexed="64"/>
      </top>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bottom style="thin">
        <color rgb="FF000000"/>
      </bottom>
      <diagonal/>
    </border>
    <border>
      <left style="thin">
        <color auto="1"/>
      </left>
      <right style="thin">
        <color indexed="64"/>
      </right>
      <top style="thin">
        <color rgb="FF000000"/>
      </top>
      <bottom/>
      <diagonal/>
    </border>
    <border>
      <left/>
      <right/>
      <top/>
      <bottom style="thin">
        <color rgb="FF000000"/>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indexed="64"/>
      </right>
      <top style="thin">
        <color indexed="64"/>
      </top>
      <bottom/>
      <diagonal/>
    </border>
    <border>
      <left style="thin">
        <color auto="1"/>
      </left>
      <right style="thin">
        <color rgb="FF000000"/>
      </right>
      <top/>
      <bottom/>
      <diagonal/>
    </border>
    <border>
      <left style="thin">
        <color rgb="FF000000"/>
      </left>
      <right style="thin">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right/>
      <top style="thin">
        <color rgb="FF000000"/>
      </top>
      <bottom/>
      <diagonal/>
    </border>
    <border>
      <left/>
      <right/>
      <top style="thin">
        <color rgb="FF000000"/>
      </top>
      <bottom style="thin">
        <color indexed="64"/>
      </bottom>
      <diagonal/>
    </border>
    <border>
      <left/>
      <right/>
      <top style="thin">
        <color indexed="64"/>
      </top>
      <bottom style="thin">
        <color rgb="FF000000"/>
      </bottom>
      <diagonal/>
    </border>
    <border>
      <left style="thin">
        <color rgb="FF000000"/>
      </left>
      <right style="thin">
        <color indexed="64"/>
      </right>
      <top/>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style="thin">
        <color rgb="FF000000"/>
      </bottom>
      <diagonal/>
    </border>
  </borders>
  <cellStyleXfs count="7">
    <xf numFmtId="0" fontId="0" fillId="0" borderId="0"/>
    <xf numFmtId="164" fontId="3" fillId="0" borderId="0" applyFont="0" applyFill="0" applyBorder="0" applyAlignment="0" applyProtection="0"/>
    <xf numFmtId="9" fontId="3" fillId="0" borderId="0" applyFont="0" applyFill="0" applyBorder="0" applyAlignment="0" applyProtection="0"/>
    <xf numFmtId="0" fontId="3" fillId="0" borderId="0"/>
    <xf numFmtId="0" fontId="2" fillId="0" borderId="0"/>
    <xf numFmtId="0" fontId="30" fillId="0" borderId="0" applyNumberFormat="0" applyFill="0" applyBorder="0" applyAlignment="0" applyProtection="0"/>
    <xf numFmtId="0" fontId="1" fillId="0" borderId="0"/>
  </cellStyleXfs>
  <cellXfs count="1462">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6" fillId="0" borderId="0" xfId="0" applyFont="1" applyAlignment="1">
      <alignment horizontal="center" vertical="center"/>
    </xf>
    <xf numFmtId="9" fontId="6" fillId="0" borderId="0" xfId="2" applyFont="1" applyAlignment="1">
      <alignment horizontal="center" vertical="center"/>
    </xf>
    <xf numFmtId="0" fontId="6" fillId="3" borderId="2" xfId="0" applyFont="1" applyFill="1" applyBorder="1" applyAlignment="1">
      <alignment horizontal="center" vertical="center" wrapText="1"/>
    </xf>
    <xf numFmtId="0" fontId="6" fillId="0" borderId="0" xfId="0" applyFont="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center" vertical="center"/>
    </xf>
    <xf numFmtId="0" fontId="6" fillId="0" borderId="2" xfId="0" applyFont="1" applyBorder="1" applyAlignment="1">
      <alignment horizontal="center" vertical="center"/>
    </xf>
    <xf numFmtId="9" fontId="6" fillId="0" borderId="2" xfId="2" applyFont="1" applyBorder="1" applyAlignment="1">
      <alignment horizontal="center" vertical="center"/>
    </xf>
    <xf numFmtId="0" fontId="9" fillId="0" borderId="6" xfId="0" applyFont="1" applyFill="1" applyBorder="1" applyAlignment="1">
      <alignment horizontal="left" vertical="top" indent="1"/>
    </xf>
    <xf numFmtId="0" fontId="4" fillId="0" borderId="2" xfId="0" applyFont="1" applyFill="1" applyBorder="1" applyAlignment="1">
      <alignment horizontal="center" vertical="center"/>
    </xf>
    <xf numFmtId="0" fontId="4" fillId="0" borderId="2" xfId="0" applyFont="1" applyBorder="1" applyAlignment="1">
      <alignment horizontal="center" vertical="center"/>
    </xf>
    <xf numFmtId="0" fontId="6" fillId="0" borderId="7" xfId="0" applyFont="1" applyFill="1" applyBorder="1" applyAlignment="1">
      <alignment vertical="center" wrapText="1"/>
    </xf>
    <xf numFmtId="0" fontId="6" fillId="0" borderId="7" xfId="0" applyFont="1" applyFill="1" applyBorder="1" applyAlignment="1">
      <alignment horizontal="center" vertical="center"/>
    </xf>
    <xf numFmtId="0" fontId="10" fillId="0" borderId="6" xfId="0" applyFont="1" applyFill="1" applyBorder="1" applyAlignment="1">
      <alignment horizontal="left" vertical="top" wrapText="1" indent="1"/>
    </xf>
    <xf numFmtId="0" fontId="4" fillId="0" borderId="7" xfId="0" applyFont="1" applyFill="1" applyBorder="1" applyAlignment="1">
      <alignment horizontal="center" vertical="center"/>
    </xf>
    <xf numFmtId="9" fontId="4" fillId="0" borderId="2" xfId="2" applyFont="1" applyBorder="1" applyAlignment="1">
      <alignment horizontal="center" vertical="center"/>
    </xf>
    <xf numFmtId="0" fontId="10" fillId="0" borderId="6" xfId="0" applyFont="1" applyFill="1" applyBorder="1" applyAlignment="1">
      <alignment horizontal="left" vertical="top" wrapText="1"/>
    </xf>
    <xf numFmtId="0" fontId="6" fillId="0" borderId="2" xfId="0" applyFont="1" applyBorder="1" applyAlignment="1">
      <alignment vertical="center"/>
    </xf>
    <xf numFmtId="9" fontId="6" fillId="0" borderId="7" xfId="2" applyFont="1" applyFill="1" applyBorder="1" applyAlignment="1">
      <alignment horizontal="center" vertical="center"/>
    </xf>
    <xf numFmtId="0" fontId="4" fillId="0" borderId="2" xfId="0" applyFont="1" applyBorder="1" applyAlignment="1">
      <alignment vertical="center"/>
    </xf>
    <xf numFmtId="0" fontId="4" fillId="0" borderId="3" xfId="0" applyFont="1" applyFill="1" applyBorder="1" applyAlignment="1">
      <alignment horizontal="left" vertical="center" wrapText="1"/>
    </xf>
    <xf numFmtId="9" fontId="6" fillId="0" borderId="2" xfId="2" applyFont="1" applyFill="1" applyBorder="1" applyAlignment="1">
      <alignment horizontal="center" vertical="center"/>
    </xf>
    <xf numFmtId="10" fontId="4" fillId="0" borderId="2" xfId="0" applyNumberFormat="1" applyFont="1" applyBorder="1" applyAlignment="1">
      <alignment horizontal="center" vertical="center"/>
    </xf>
    <xf numFmtId="164" fontId="6" fillId="0" borderId="2" xfId="1" applyFont="1" applyFill="1" applyBorder="1" applyAlignment="1">
      <alignment horizontal="center" vertical="center"/>
    </xf>
    <xf numFmtId="164" fontId="4" fillId="0" borderId="2" xfId="1" applyFont="1" applyBorder="1" applyAlignment="1">
      <alignment horizontal="center" vertical="center"/>
    </xf>
    <xf numFmtId="0" fontId="4" fillId="0" borderId="2" xfId="0" applyFont="1" applyBorder="1" applyAlignment="1">
      <alignment horizontal="left" vertical="center" wrapText="1"/>
    </xf>
    <xf numFmtId="0" fontId="6" fillId="0" borderId="2" xfId="0" applyFont="1" applyFill="1" applyBorder="1" applyAlignment="1">
      <alignment vertical="center"/>
    </xf>
    <xf numFmtId="0" fontId="4" fillId="0" borderId="2" xfId="0" applyFont="1" applyBorder="1" applyAlignment="1">
      <alignment vertical="center" wrapText="1"/>
    </xf>
    <xf numFmtId="0" fontId="4" fillId="0" borderId="7" xfId="0" applyFont="1" applyBorder="1" applyAlignment="1">
      <alignment vertical="center"/>
    </xf>
    <xf numFmtId="0" fontId="6" fillId="0" borderId="7" xfId="0" applyFont="1" applyFill="1" applyBorder="1" applyAlignment="1">
      <alignment vertical="center"/>
    </xf>
    <xf numFmtId="0" fontId="4" fillId="2" borderId="2" xfId="0" applyFont="1" applyFill="1" applyBorder="1" applyAlignment="1">
      <alignment vertical="center" wrapText="1"/>
    </xf>
    <xf numFmtId="0" fontId="8" fillId="0" borderId="0" xfId="0" applyFont="1" applyAlignment="1">
      <alignment vertical="center"/>
    </xf>
    <xf numFmtId="0" fontId="4" fillId="2" borderId="7" xfId="0" applyFont="1" applyFill="1" applyBorder="1" applyAlignment="1">
      <alignment vertical="center" wrapText="1"/>
    </xf>
    <xf numFmtId="0" fontId="4" fillId="0" borderId="8" xfId="0" applyFont="1" applyBorder="1" applyAlignment="1">
      <alignment vertical="center" wrapText="1"/>
    </xf>
    <xf numFmtId="0" fontId="13" fillId="0" borderId="6" xfId="0" applyFont="1" applyFill="1" applyBorder="1" applyAlignment="1">
      <alignment horizontal="left" vertical="top" indent="1"/>
    </xf>
    <xf numFmtId="0" fontId="14" fillId="0" borderId="10" xfId="0" applyFont="1" applyFill="1" applyBorder="1" applyAlignment="1">
      <alignment vertical="top" wrapText="1"/>
    </xf>
    <xf numFmtId="0" fontId="10" fillId="0" borderId="2" xfId="0" applyFont="1" applyFill="1" applyBorder="1" applyAlignment="1">
      <alignment horizontal="left" vertical="top" wrapText="1" indent="1"/>
    </xf>
    <xf numFmtId="0" fontId="16" fillId="0" borderId="6" xfId="0" applyFont="1" applyFill="1" applyBorder="1" applyAlignment="1">
      <alignment vertical="top" wrapText="1"/>
    </xf>
    <xf numFmtId="10" fontId="6" fillId="0" borderId="2" xfId="2" applyNumberFormat="1" applyFont="1" applyBorder="1" applyAlignment="1">
      <alignment horizontal="center" vertical="center"/>
    </xf>
    <xf numFmtId="0" fontId="10" fillId="0" borderId="6" xfId="0" applyFont="1" applyFill="1" applyBorder="1" applyAlignment="1">
      <alignment horizontal="left" vertical="top" indent="1"/>
    </xf>
    <xf numFmtId="9" fontId="6" fillId="0" borderId="2" xfId="0" applyNumberFormat="1" applyFont="1" applyFill="1" applyBorder="1" applyAlignment="1">
      <alignment horizontal="center" vertical="center"/>
    </xf>
    <xf numFmtId="0" fontId="19" fillId="0" borderId="0" xfId="0" applyFont="1" applyAlignment="1">
      <alignment wrapText="1"/>
    </xf>
    <xf numFmtId="0" fontId="19" fillId="0" borderId="2" xfId="0" applyFont="1" applyBorder="1" applyAlignment="1">
      <alignment wrapText="1"/>
    </xf>
    <xf numFmtId="0" fontId="19" fillId="0" borderId="2" xfId="0" applyFont="1" applyBorder="1" applyAlignment="1">
      <alignment horizontal="center" vertical="center" wrapText="1"/>
    </xf>
    <xf numFmtId="9" fontId="20" fillId="0" borderId="2" xfId="2" applyFont="1" applyBorder="1" applyAlignment="1">
      <alignment horizontal="center" vertical="center" wrapText="1"/>
    </xf>
    <xf numFmtId="0" fontId="6" fillId="3" borderId="2"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4" fillId="6" borderId="2" xfId="0" applyFont="1" applyFill="1" applyBorder="1" applyAlignment="1">
      <alignment horizontal="center" vertical="center"/>
    </xf>
    <xf numFmtId="0" fontId="6" fillId="6" borderId="7" xfId="0" applyFont="1" applyFill="1" applyBorder="1" applyAlignment="1">
      <alignment horizontal="center" vertical="center"/>
    </xf>
    <xf numFmtId="0" fontId="4" fillId="6" borderId="7" xfId="0" applyFont="1" applyFill="1" applyBorder="1" applyAlignment="1">
      <alignment horizontal="center" vertical="center"/>
    </xf>
    <xf numFmtId="9" fontId="6" fillId="6" borderId="2" xfId="2" applyFont="1" applyFill="1" applyBorder="1" applyAlignment="1">
      <alignment horizontal="center" vertical="center"/>
    </xf>
    <xf numFmtId="164" fontId="6" fillId="6" borderId="2" xfId="1" applyFont="1" applyFill="1" applyBorder="1" applyAlignment="1">
      <alignment horizontal="center" vertical="center"/>
    </xf>
    <xf numFmtId="0" fontId="6" fillId="6" borderId="2" xfId="0" applyFont="1" applyFill="1" applyBorder="1" applyAlignment="1">
      <alignment vertical="center"/>
    </xf>
    <xf numFmtId="0" fontId="6" fillId="6" borderId="2" xfId="0" quotePrefix="1" applyFont="1" applyFill="1" applyBorder="1" applyAlignment="1">
      <alignment horizontal="center" vertical="center"/>
    </xf>
    <xf numFmtId="0" fontId="6" fillId="6" borderId="7" xfId="0" applyFont="1" applyFill="1" applyBorder="1" applyAlignment="1">
      <alignment vertical="center"/>
    </xf>
    <xf numFmtId="0" fontId="15"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19" fillId="6" borderId="2" xfId="0" applyFont="1" applyFill="1" applyBorder="1" applyAlignment="1">
      <alignment horizontal="center" vertical="center" wrapText="1"/>
    </xf>
    <xf numFmtId="0" fontId="23" fillId="0" borderId="0" xfId="4" applyFont="1"/>
    <xf numFmtId="0" fontId="23" fillId="0" borderId="0" xfId="4" applyFont="1" applyAlignment="1"/>
    <xf numFmtId="0" fontId="22" fillId="0" borderId="0" xfId="4" applyFont="1"/>
    <xf numFmtId="0" fontId="22" fillId="7" borderId="0" xfId="4" applyFont="1" applyFill="1"/>
    <xf numFmtId="0" fontId="23" fillId="7" borderId="0" xfId="4" applyFont="1" applyFill="1"/>
    <xf numFmtId="0" fontId="22" fillId="0" borderId="2" xfId="4" applyFont="1" applyBorder="1" applyAlignment="1">
      <alignment horizontal="center" wrapText="1"/>
    </xf>
    <xf numFmtId="0" fontId="23" fillId="0" borderId="7" xfId="4" applyFont="1" applyBorder="1" applyAlignment="1">
      <alignment vertical="top" wrapText="1"/>
    </xf>
    <xf numFmtId="0" fontId="23" fillId="0" borderId="7" xfId="4" applyFont="1" applyBorder="1" applyAlignment="1">
      <alignment horizontal="left"/>
    </xf>
    <xf numFmtId="0" fontId="23" fillId="0" borderId="2" xfId="4" applyFont="1" applyBorder="1" applyAlignment="1">
      <alignment horizontal="left" wrapText="1"/>
    </xf>
    <xf numFmtId="0" fontId="23" fillId="0" borderId="2" xfId="4" applyFont="1" applyBorder="1" applyAlignment="1">
      <alignment vertical="top" wrapText="1"/>
    </xf>
    <xf numFmtId="0" fontId="23" fillId="0" borderId="2" xfId="4" applyFont="1" applyBorder="1" applyAlignment="1">
      <alignment vertical="top"/>
    </xf>
    <xf numFmtId="0" fontId="23" fillId="0" borderId="0" xfId="4" applyFont="1" applyBorder="1"/>
    <xf numFmtId="0" fontId="23" fillId="0" borderId="14" xfId="4" applyFont="1" applyBorder="1" applyAlignment="1">
      <alignment vertical="top" wrapText="1"/>
    </xf>
    <xf numFmtId="165" fontId="23" fillId="0" borderId="7" xfId="4" applyNumberFormat="1" applyFont="1" applyBorder="1" applyAlignment="1">
      <alignment vertical="top" wrapText="1"/>
    </xf>
    <xf numFmtId="0" fontId="23" fillId="0" borderId="13" xfId="4" applyFont="1" applyBorder="1"/>
    <xf numFmtId="0" fontId="23" fillId="0" borderId="2" xfId="4" applyFont="1" applyBorder="1"/>
    <xf numFmtId="0" fontId="23" fillId="0" borderId="5" xfId="4" applyFont="1" applyBorder="1" applyAlignment="1">
      <alignment horizontal="left" vertical="top" wrapText="1"/>
    </xf>
    <xf numFmtId="0" fontId="22" fillId="0" borderId="0" xfId="4" applyFont="1" applyBorder="1" applyAlignment="1">
      <alignment horizontal="left" vertical="top"/>
    </xf>
    <xf numFmtId="0" fontId="23" fillId="0" borderId="0" xfId="4" applyFont="1" applyBorder="1" applyAlignment="1">
      <alignment horizontal="left" vertical="top" wrapText="1"/>
    </xf>
    <xf numFmtId="0" fontId="23" fillId="0" borderId="0" xfId="4" applyFont="1" applyBorder="1" applyAlignment="1">
      <alignment vertical="top" wrapText="1"/>
    </xf>
    <xf numFmtId="0" fontId="22" fillId="0" borderId="7" xfId="4" applyFont="1" applyBorder="1" applyAlignment="1">
      <alignment horizontal="center"/>
    </xf>
    <xf numFmtId="0" fontId="24" fillId="2" borderId="0" xfId="4" applyFont="1" applyFill="1" applyBorder="1" applyAlignment="1">
      <alignment vertical="center" wrapText="1"/>
    </xf>
    <xf numFmtId="0" fontId="22" fillId="0" borderId="2" xfId="4" applyFont="1" applyBorder="1" applyAlignment="1">
      <alignment vertical="top"/>
    </xf>
    <xf numFmtId="0" fontId="25" fillId="0" borderId="2" xfId="4" applyFont="1" applyBorder="1" applyAlignment="1">
      <alignment vertical="top" wrapText="1"/>
    </xf>
    <xf numFmtId="165" fontId="23" fillId="0" borderId="2" xfId="4" applyNumberFormat="1" applyFont="1" applyBorder="1" applyAlignment="1">
      <alignment horizontal="center" vertical="top" wrapText="1"/>
    </xf>
    <xf numFmtId="0" fontId="22" fillId="0" borderId="13" xfId="4" applyFont="1" applyBorder="1" applyAlignment="1">
      <alignment vertical="top"/>
    </xf>
    <xf numFmtId="165" fontId="23" fillId="0" borderId="2" xfId="4" applyNumberFormat="1" applyFont="1" applyBorder="1" applyAlignment="1">
      <alignment vertical="center" wrapText="1"/>
    </xf>
    <xf numFmtId="0" fontId="22" fillId="0" borderId="14" xfId="4" applyFont="1" applyBorder="1" applyAlignment="1">
      <alignment vertical="top"/>
    </xf>
    <xf numFmtId="0" fontId="25" fillId="0" borderId="2" xfId="4" applyFont="1" applyBorder="1" applyAlignment="1">
      <alignment vertical="center" wrapText="1"/>
    </xf>
    <xf numFmtId="165" fontId="23" fillId="0" borderId="2" xfId="4" applyNumberFormat="1" applyFont="1" applyFill="1" applyBorder="1" applyAlignment="1">
      <alignment vertical="center" wrapText="1"/>
    </xf>
    <xf numFmtId="0" fontId="22" fillId="0" borderId="0" xfId="4" applyFont="1" applyBorder="1" applyAlignment="1">
      <alignment vertical="top"/>
    </xf>
    <xf numFmtId="0" fontId="25" fillId="0" borderId="0" xfId="4" applyFont="1" applyBorder="1" applyAlignment="1">
      <alignment horizontal="left" vertical="center" wrapText="1"/>
    </xf>
    <xf numFmtId="165" fontId="23" fillId="0" borderId="0" xfId="4" applyNumberFormat="1" applyFont="1" applyBorder="1" applyAlignment="1">
      <alignment horizontal="center" vertical="center" wrapText="1"/>
    </xf>
    <xf numFmtId="0" fontId="23" fillId="0" borderId="0" xfId="4" applyFont="1" applyBorder="1" applyAlignment="1">
      <alignment vertical="top"/>
    </xf>
    <xf numFmtId="0" fontId="22" fillId="0" borderId="2" xfId="4" applyFont="1" applyBorder="1"/>
    <xf numFmtId="0" fontId="23" fillId="0" borderId="2" xfId="4" applyFont="1" applyBorder="1" applyAlignment="1">
      <alignment vertical="center" wrapText="1"/>
    </xf>
    <xf numFmtId="0" fontId="23" fillId="0" borderId="2" xfId="4" applyFont="1" applyBorder="1" applyAlignment="1">
      <alignment horizontal="left" vertical="center" wrapText="1"/>
    </xf>
    <xf numFmtId="0" fontId="23" fillId="0" borderId="2" xfId="4" applyFont="1" applyBorder="1" applyAlignment="1">
      <alignment horizontal="center" vertical="center" wrapText="1"/>
    </xf>
    <xf numFmtId="0" fontId="22" fillId="0" borderId="7" xfId="4" applyFont="1" applyBorder="1" applyAlignment="1">
      <alignment vertical="top"/>
    </xf>
    <xf numFmtId="0" fontId="23" fillId="0" borderId="2" xfId="4" applyFont="1" applyBorder="1" applyAlignment="1">
      <alignment wrapText="1"/>
    </xf>
    <xf numFmtId="0" fontId="23" fillId="0" borderId="9" xfId="4" applyFont="1" applyBorder="1" applyAlignment="1">
      <alignment vertical="top" wrapText="1"/>
    </xf>
    <xf numFmtId="0" fontId="23" fillId="0" borderId="14" xfId="4" applyFont="1" applyBorder="1" applyAlignment="1"/>
    <xf numFmtId="0" fontId="23" fillId="0" borderId="5" xfId="4" applyFont="1" applyBorder="1" applyAlignment="1">
      <alignment vertical="top" wrapText="1"/>
    </xf>
    <xf numFmtId="0" fontId="23" fillId="0" borderId="2" xfId="4" applyFont="1" applyBorder="1" applyAlignment="1"/>
    <xf numFmtId="0" fontId="23" fillId="0" borderId="0" xfId="4" applyFont="1" applyBorder="1" applyAlignment="1"/>
    <xf numFmtId="0" fontId="23" fillId="0" borderId="5" xfId="4" applyFont="1" applyBorder="1" applyAlignment="1">
      <alignment horizontal="left" vertical="center" wrapText="1"/>
    </xf>
    <xf numFmtId="0" fontId="23" fillId="0" borderId="5" xfId="4" applyFont="1" applyBorder="1" applyAlignment="1">
      <alignment horizontal="center" vertical="center"/>
    </xf>
    <xf numFmtId="0" fontId="23" fillId="0" borderId="2" xfId="4" applyFont="1" applyBorder="1" applyAlignment="1">
      <alignment horizontal="center" vertical="top" wrapText="1"/>
    </xf>
    <xf numFmtId="0" fontId="22" fillId="0" borderId="5" xfId="4" applyFont="1" applyFill="1" applyBorder="1" applyAlignment="1">
      <alignment horizontal="center" vertical="center"/>
    </xf>
    <xf numFmtId="0" fontId="22" fillId="0" borderId="0" xfId="4" applyFont="1" applyBorder="1" applyAlignment="1">
      <alignment horizontal="left" vertical="center"/>
    </xf>
    <xf numFmtId="0" fontId="22" fillId="0" borderId="0" xfId="4" applyFont="1" applyBorder="1" applyAlignment="1">
      <alignment horizontal="center" vertical="center"/>
    </xf>
    <xf numFmtId="0" fontId="23" fillId="0" borderId="2" xfId="4" applyFont="1" applyBorder="1" applyAlignment="1">
      <alignment horizontal="center" vertical="center"/>
    </xf>
    <xf numFmtId="0" fontId="23" fillId="0" borderId="14" xfId="4" applyFont="1" applyBorder="1"/>
    <xf numFmtId="0" fontId="23" fillId="0" borderId="0" xfId="4" applyFont="1" applyBorder="1" applyAlignment="1">
      <alignment horizontal="left" vertical="center" wrapText="1"/>
    </xf>
    <xf numFmtId="0" fontId="23" fillId="0" borderId="0" xfId="4" applyFont="1" applyFill="1" applyBorder="1"/>
    <xf numFmtId="0" fontId="23" fillId="0" borderId="2" xfId="4" applyFont="1" applyBorder="1" applyAlignment="1">
      <alignment vertical="center"/>
    </xf>
    <xf numFmtId="0" fontId="22" fillId="0" borderId="0" xfId="4" applyFont="1" applyBorder="1"/>
    <xf numFmtId="0" fontId="23" fillId="0" borderId="0" xfId="4" applyFont="1" applyBorder="1" applyAlignment="1">
      <alignment horizontal="center"/>
    </xf>
    <xf numFmtId="0" fontId="22" fillId="0" borderId="13" xfId="4" applyFont="1" applyBorder="1"/>
    <xf numFmtId="0" fontId="23" fillId="0" borderId="2" xfId="4" applyFont="1" applyBorder="1" applyAlignment="1">
      <alignment horizontal="left"/>
    </xf>
    <xf numFmtId="0" fontId="22" fillId="0" borderId="0" xfId="4" applyFont="1" applyAlignment="1">
      <alignment vertical="top"/>
    </xf>
    <xf numFmtId="0" fontId="23" fillId="0" borderId="5" xfId="4" applyFont="1" applyBorder="1" applyAlignment="1">
      <alignment horizontal="left" vertical="top"/>
    </xf>
    <xf numFmtId="0" fontId="25" fillId="0" borderId="2" xfId="4" applyFont="1" applyBorder="1" applyAlignment="1">
      <alignment wrapText="1"/>
    </xf>
    <xf numFmtId="0" fontId="23" fillId="0" borderId="5" xfId="4" applyFont="1" applyBorder="1" applyAlignment="1">
      <alignment vertical="top"/>
    </xf>
    <xf numFmtId="9" fontId="23" fillId="0" borderId="0" xfId="4" applyNumberFormat="1" applyFont="1" applyBorder="1" applyAlignment="1">
      <alignment horizontal="center"/>
    </xf>
    <xf numFmtId="0" fontId="25" fillId="0" borderId="0" xfId="4" applyFont="1" applyBorder="1" applyAlignment="1">
      <alignment vertical="top"/>
    </xf>
    <xf numFmtId="0" fontId="25" fillId="0" borderId="0" xfId="4" applyFont="1" applyBorder="1" applyAlignment="1">
      <alignment vertical="top" wrapText="1"/>
    </xf>
    <xf numFmtId="0" fontId="23" fillId="0" borderId="0" xfId="4" applyFont="1" applyAlignment="1">
      <alignment vertical="center"/>
    </xf>
    <xf numFmtId="0" fontId="23" fillId="0" borderId="7" xfId="4" applyFont="1" applyBorder="1"/>
    <xf numFmtId="0" fontId="23" fillId="0" borderId="15" xfId="4" applyFont="1" applyBorder="1"/>
    <xf numFmtId="15" fontId="23" fillId="0" borderId="2" xfId="4" applyNumberFormat="1" applyFont="1" applyBorder="1" applyAlignment="1">
      <alignment horizontal="center" vertical="top"/>
    </xf>
    <xf numFmtId="0" fontId="23" fillId="0" borderId="2" xfId="4" applyFont="1" applyBorder="1" applyAlignment="1">
      <alignment horizontal="center" vertical="top"/>
    </xf>
    <xf numFmtId="15" fontId="23" fillId="0" borderId="2" xfId="4" applyNumberFormat="1" applyFont="1" applyBorder="1" applyAlignment="1">
      <alignment horizontal="center"/>
    </xf>
    <xf numFmtId="0" fontId="22" fillId="0" borderId="14" xfId="4" applyFont="1" applyBorder="1"/>
    <xf numFmtId="15" fontId="23" fillId="0" borderId="2" xfId="4" applyNumberFormat="1" applyFont="1" applyBorder="1" applyAlignment="1">
      <alignment horizontal="center" vertical="center"/>
    </xf>
    <xf numFmtId="165" fontId="23" fillId="0" borderId="2" xfId="4" applyNumberFormat="1" applyFont="1" applyBorder="1" applyAlignment="1">
      <alignment horizontal="center" vertical="center"/>
    </xf>
    <xf numFmtId="0" fontId="23" fillId="0" borderId="2" xfId="4" quotePrefix="1" applyFont="1" applyFill="1" applyBorder="1" applyAlignment="1">
      <alignment horizontal="left" vertical="top" wrapText="1"/>
    </xf>
    <xf numFmtId="165" fontId="23" fillId="0" borderId="2" xfId="4" applyNumberFormat="1" applyFont="1" applyFill="1" applyBorder="1" applyAlignment="1">
      <alignment horizontal="center" vertical="center" wrapText="1"/>
    </xf>
    <xf numFmtId="0" fontId="23" fillId="0" borderId="2" xfId="4" applyFont="1" applyFill="1" applyBorder="1" applyAlignment="1">
      <alignment horizontal="center" vertical="center" wrapText="1"/>
    </xf>
    <xf numFmtId="0" fontId="22" fillId="0" borderId="0" xfId="4" applyFont="1" applyAlignment="1">
      <alignment horizontal="center" vertical="center" wrapText="1"/>
    </xf>
    <xf numFmtId="0" fontId="22" fillId="0" borderId="7" xfId="4" applyFont="1" applyFill="1" applyBorder="1" applyAlignment="1">
      <alignment horizontal="left" vertical="center" wrapText="1"/>
    </xf>
    <xf numFmtId="0" fontId="23" fillId="0" borderId="2" xfId="4" applyFont="1" applyFill="1" applyBorder="1"/>
    <xf numFmtId="0" fontId="23" fillId="0" borderId="2" xfId="4" applyFont="1" applyFill="1" applyBorder="1" applyAlignment="1">
      <alignment horizontal="center" vertical="center"/>
    </xf>
    <xf numFmtId="9" fontId="23" fillId="0" borderId="2" xfId="4" applyNumberFormat="1" applyFont="1" applyFill="1" applyBorder="1" applyAlignment="1">
      <alignment horizontal="center" vertical="center" wrapText="1"/>
    </xf>
    <xf numFmtId="0" fontId="22" fillId="0" borderId="2" xfId="4" applyFont="1" applyFill="1" applyBorder="1" applyAlignment="1">
      <alignment horizontal="center" vertical="center" wrapText="1"/>
    </xf>
    <xf numFmtId="0" fontId="22" fillId="0" borderId="0" xfId="4" applyFont="1" applyFill="1" applyAlignment="1">
      <alignment horizontal="center" vertical="center" wrapText="1"/>
    </xf>
    <xf numFmtId="0" fontId="22" fillId="0" borderId="2" xfId="4" applyFont="1" applyFill="1" applyBorder="1"/>
    <xf numFmtId="0" fontId="23" fillId="0" borderId="2" xfId="4" applyFont="1" applyFill="1" applyBorder="1" applyAlignment="1">
      <alignment horizontal="center"/>
    </xf>
    <xf numFmtId="9" fontId="23" fillId="0" borderId="2" xfId="4" applyNumberFormat="1" applyFont="1" applyFill="1" applyBorder="1" applyAlignment="1">
      <alignment horizontal="center" vertical="center"/>
    </xf>
    <xf numFmtId="0" fontId="23" fillId="0" borderId="0" xfId="4" applyFont="1" applyFill="1"/>
    <xf numFmtId="2" fontId="23" fillId="0" borderId="2" xfId="4" applyNumberFormat="1" applyFont="1" applyFill="1" applyBorder="1" applyAlignment="1">
      <alignment horizontal="center" vertical="center"/>
    </xf>
    <xf numFmtId="0" fontId="22" fillId="0" borderId="0" xfId="4" applyFont="1" applyAlignment="1">
      <alignment horizontal="center" vertical="center"/>
    </xf>
    <xf numFmtId="0" fontId="23" fillId="0" borderId="2" xfId="4" applyFont="1" applyFill="1" applyBorder="1" applyAlignment="1">
      <alignment horizontal="center" vertical="top"/>
    </xf>
    <xf numFmtId="0" fontId="26" fillId="2" borderId="2" xfId="4" applyFont="1" applyFill="1" applyBorder="1"/>
    <xf numFmtId="9" fontId="26" fillId="2" borderId="2" xfId="4" applyNumberFormat="1" applyFont="1" applyFill="1" applyBorder="1" applyAlignment="1">
      <alignment horizontal="center"/>
    </xf>
    <xf numFmtId="0" fontId="23" fillId="0" borderId="0" xfId="4" applyFont="1" applyBorder="1" applyAlignment="1">
      <alignment wrapText="1"/>
    </xf>
    <xf numFmtId="0" fontId="23" fillId="0" borderId="0" xfId="4" applyFont="1" applyBorder="1" applyAlignment="1">
      <alignment vertical="center" wrapText="1"/>
    </xf>
    <xf numFmtId="165" fontId="23" fillId="0" borderId="0" xfId="4" applyNumberFormat="1" applyFont="1" applyBorder="1" applyAlignment="1">
      <alignment horizontal="center" vertical="center"/>
    </xf>
    <xf numFmtId="0" fontId="22" fillId="0" borderId="2" xfId="4" applyFont="1" applyBorder="1" applyAlignment="1">
      <alignment horizontal="left" vertical="center"/>
    </xf>
    <xf numFmtId="0" fontId="22" fillId="0" borderId="0" xfId="4" applyFont="1" applyBorder="1" applyAlignment="1">
      <alignment horizontal="center" vertical="center" wrapText="1"/>
    </xf>
    <xf numFmtId="0" fontId="22" fillId="0" borderId="0" xfId="4" applyFont="1" applyFill="1"/>
    <xf numFmtId="0" fontId="22" fillId="0" borderId="2" xfId="4" applyFont="1" applyBorder="1" applyAlignment="1">
      <alignment horizontal="center" vertical="top" wrapText="1"/>
    </xf>
    <xf numFmtId="0" fontId="22" fillId="0" borderId="11" xfId="4" applyFont="1" applyBorder="1" applyAlignment="1">
      <alignment vertical="top"/>
    </xf>
    <xf numFmtId="0" fontId="22" fillId="0" borderId="15" xfId="4" applyFont="1" applyBorder="1" applyAlignment="1">
      <alignment vertical="top"/>
    </xf>
    <xf numFmtId="0" fontId="22" fillId="0" borderId="12" xfId="4" applyFont="1" applyBorder="1" applyAlignment="1">
      <alignment horizontal="left" vertical="center"/>
    </xf>
    <xf numFmtId="0" fontId="22" fillId="0" borderId="5" xfId="4" applyFont="1" applyBorder="1" applyAlignment="1">
      <alignment vertical="top"/>
    </xf>
    <xf numFmtId="0" fontId="23" fillId="0" borderId="0" xfId="4" applyFont="1" applyBorder="1" applyAlignment="1">
      <alignment horizontal="center" vertical="center" wrapText="1"/>
    </xf>
    <xf numFmtId="0" fontId="22" fillId="0" borderId="0" xfId="4" applyFont="1" applyFill="1" applyBorder="1" applyAlignment="1">
      <alignment vertical="center"/>
    </xf>
    <xf numFmtId="0" fontId="23" fillId="0" borderId="0" xfId="4" applyFont="1" applyBorder="1" applyAlignment="1">
      <alignment horizontal="center" vertical="center"/>
    </xf>
    <xf numFmtId="0" fontId="22" fillId="8" borderId="3" xfId="4" applyFont="1" applyFill="1" applyBorder="1"/>
    <xf numFmtId="0" fontId="22" fillId="8" borderId="4" xfId="4" applyFont="1" applyFill="1" applyBorder="1"/>
    <xf numFmtId="0" fontId="23" fillId="8" borderId="4" xfId="4" applyFont="1" applyFill="1" applyBorder="1"/>
    <xf numFmtId="0" fontId="23" fillId="8" borderId="5" xfId="4" applyFont="1" applyFill="1" applyBorder="1"/>
    <xf numFmtId="0" fontId="23" fillId="2" borderId="0" xfId="4" applyFont="1" applyFill="1" applyBorder="1"/>
    <xf numFmtId="0" fontId="22" fillId="2" borderId="0" xfId="4" applyFont="1" applyFill="1" applyBorder="1" applyAlignment="1">
      <alignment horizontal="center" vertical="center" wrapText="1"/>
    </xf>
    <xf numFmtId="0" fontId="22" fillId="2" borderId="0" xfId="4" applyFont="1" applyFill="1" applyBorder="1" applyAlignment="1">
      <alignment horizontal="center" vertical="center"/>
    </xf>
    <xf numFmtId="0" fontId="23" fillId="2" borderId="0" xfId="4" applyFont="1" applyFill="1" applyBorder="1" applyAlignment="1">
      <alignment horizontal="center" vertical="center" wrapText="1"/>
    </xf>
    <xf numFmtId="0" fontId="23" fillId="2" borderId="0" xfId="4" applyFont="1" applyFill="1" applyBorder="1" applyAlignment="1">
      <alignment vertical="center"/>
    </xf>
    <xf numFmtId="0" fontId="22" fillId="0" borderId="2" xfId="4" applyFont="1" applyBorder="1" applyAlignment="1">
      <alignment vertical="center"/>
    </xf>
    <xf numFmtId="0" fontId="22" fillId="0" borderId="11" xfId="4" applyFont="1" applyBorder="1" applyAlignment="1">
      <alignment horizontal="left"/>
    </xf>
    <xf numFmtId="0" fontId="22" fillId="0" borderId="15" xfId="4" applyFont="1" applyBorder="1" applyAlignment="1">
      <alignment horizontal="left"/>
    </xf>
    <xf numFmtId="0" fontId="22" fillId="0" borderId="3" xfId="4" applyFont="1" applyBorder="1" applyAlignment="1">
      <alignment vertical="top"/>
    </xf>
    <xf numFmtId="0" fontId="23" fillId="0" borderId="3" xfId="4" applyFont="1" applyBorder="1" applyAlignment="1">
      <alignment horizontal="left"/>
    </xf>
    <xf numFmtId="0" fontId="23" fillId="0" borderId="3" xfId="4" applyFont="1" applyBorder="1" applyAlignment="1">
      <alignment vertical="top" wrapText="1"/>
    </xf>
    <xf numFmtId="0" fontId="23" fillId="0" borderId="0" xfId="4" applyFont="1" applyBorder="1" applyAlignment="1">
      <alignment vertical="center"/>
    </xf>
    <xf numFmtId="0" fontId="23" fillId="0" borderId="0" xfId="4" applyFont="1" applyFill="1" applyBorder="1" applyAlignment="1">
      <alignment vertical="center" wrapText="1"/>
    </xf>
    <xf numFmtId="0" fontId="23" fillId="0" borderId="0" xfId="4" applyFont="1" applyFill="1" applyBorder="1" applyAlignment="1">
      <alignment vertical="top"/>
    </xf>
    <xf numFmtId="0" fontId="23" fillId="0" borderId="3" xfId="4" applyFont="1" applyBorder="1" applyAlignment="1">
      <alignment horizontal="left" vertical="top" wrapText="1"/>
    </xf>
    <xf numFmtId="0" fontId="23" fillId="0" borderId="3" xfId="4" applyFont="1" applyBorder="1" applyAlignment="1">
      <alignment vertical="top"/>
    </xf>
    <xf numFmtId="0" fontId="23" fillId="8" borderId="2" xfId="4" applyFont="1" applyFill="1" applyBorder="1"/>
    <xf numFmtId="10" fontId="23" fillId="0" borderId="0" xfId="4" applyNumberFormat="1" applyFont="1" applyBorder="1" applyAlignment="1">
      <alignment horizontal="center" vertical="center"/>
    </xf>
    <xf numFmtId="0" fontId="22" fillId="0" borderId="3" xfId="4" applyFont="1" applyBorder="1" applyAlignment="1">
      <alignment horizontal="center" vertical="center" wrapText="1"/>
    </xf>
    <xf numFmtId="0" fontId="22" fillId="8" borderId="5" xfId="4" applyFont="1" applyFill="1" applyBorder="1"/>
    <xf numFmtId="43" fontId="23" fillId="0" borderId="2" xfId="4" applyNumberFormat="1" applyFont="1" applyBorder="1"/>
    <xf numFmtId="0" fontId="22" fillId="0" borderId="2" xfId="4" applyFont="1" applyBorder="1" applyAlignment="1">
      <alignment horizontal="right"/>
    </xf>
    <xf numFmtId="0" fontId="23" fillId="0" borderId="0" xfId="4" applyFont="1" applyFill="1" applyBorder="1" applyAlignment="1">
      <alignment vertical="center"/>
    </xf>
    <xf numFmtId="165" fontId="23" fillId="0" borderId="2" xfId="4" applyNumberFormat="1" applyFont="1" applyBorder="1" applyAlignment="1">
      <alignment vertical="top" wrapText="1"/>
    </xf>
    <xf numFmtId="10" fontId="22" fillId="0" borderId="2" xfId="4" applyNumberFormat="1" applyFont="1" applyBorder="1" applyAlignment="1">
      <alignment horizontal="center" vertical="center"/>
    </xf>
    <xf numFmtId="0" fontId="23" fillId="0" borderId="0" xfId="4" applyFont="1" applyFill="1" applyBorder="1" applyAlignment="1">
      <alignment horizontal="center" vertical="center" wrapText="1"/>
    </xf>
    <xf numFmtId="0" fontId="25" fillId="2" borderId="0" xfId="4" applyFont="1" applyFill="1" applyBorder="1"/>
    <xf numFmtId="0" fontId="26" fillId="2" borderId="0" xfId="4" applyFont="1" applyFill="1" applyBorder="1" applyAlignment="1">
      <alignment horizontal="center" vertical="center"/>
    </xf>
    <xf numFmtId="165" fontId="25" fillId="2" borderId="0" xfId="4" applyNumberFormat="1" applyFont="1" applyFill="1" applyBorder="1" applyAlignment="1">
      <alignment horizontal="center" vertical="center"/>
    </xf>
    <xf numFmtId="0" fontId="22" fillId="0" borderId="0" xfId="4" applyFont="1" applyFill="1" applyBorder="1" applyAlignment="1">
      <alignment horizontal="center" vertical="center" wrapText="1"/>
    </xf>
    <xf numFmtId="0" fontId="23" fillId="0" borderId="5" xfId="4" applyFont="1" applyBorder="1" applyAlignment="1">
      <alignment horizontal="left" vertical="center"/>
    </xf>
    <xf numFmtId="43" fontId="23" fillId="0" borderId="2" xfId="4" applyNumberFormat="1" applyFont="1" applyBorder="1" applyAlignment="1">
      <alignment horizontal="center" vertical="center" wrapText="1"/>
    </xf>
    <xf numFmtId="0" fontId="23" fillId="0" borderId="5" xfId="4" applyFont="1" applyFill="1" applyBorder="1" applyAlignment="1">
      <alignment horizontal="center"/>
    </xf>
    <xf numFmtId="0" fontId="22" fillId="0" borderId="7" xfId="4" applyFont="1" applyBorder="1" applyAlignment="1">
      <alignment horizontal="left"/>
    </xf>
    <xf numFmtId="0" fontId="22" fillId="0" borderId="13" xfId="4" applyFont="1" applyBorder="1" applyAlignment="1">
      <alignment horizontal="left"/>
    </xf>
    <xf numFmtId="0" fontId="23" fillId="0" borderId="5" xfId="4" applyFont="1" applyBorder="1" applyAlignment="1">
      <alignment horizontal="left"/>
    </xf>
    <xf numFmtId="0" fontId="22" fillId="2" borderId="0" xfId="4" applyFont="1" applyFill="1" applyBorder="1" applyAlignment="1">
      <alignment vertical="center"/>
    </xf>
    <xf numFmtId="0" fontId="23" fillId="2" borderId="0" xfId="4" applyFont="1" applyFill="1" applyBorder="1" applyAlignment="1">
      <alignment horizontal="left" vertical="top"/>
    </xf>
    <xf numFmtId="0" fontId="25" fillId="2" borderId="0" xfId="4" applyFont="1" applyFill="1" applyBorder="1" applyAlignment="1">
      <alignment wrapText="1"/>
    </xf>
    <xf numFmtId="0" fontId="23" fillId="0" borderId="3" xfId="4" applyFont="1" applyBorder="1" applyAlignment="1">
      <alignment horizontal="left" vertical="center"/>
    </xf>
    <xf numFmtId="0" fontId="25" fillId="0" borderId="3" xfId="4" applyFont="1" applyBorder="1" applyAlignment="1">
      <alignment vertical="top" wrapText="1"/>
    </xf>
    <xf numFmtId="10" fontId="25" fillId="0" borderId="3" xfId="4" applyNumberFormat="1" applyFont="1" applyBorder="1" applyAlignment="1">
      <alignment vertical="top" wrapText="1"/>
    </xf>
    <xf numFmtId="10" fontId="25" fillId="0" borderId="3" xfId="4" applyNumberFormat="1" applyFont="1" applyBorder="1" applyAlignment="1">
      <alignment horizontal="left" wrapText="1"/>
    </xf>
    <xf numFmtId="0" fontId="25" fillId="0" borderId="3" xfId="4" applyFont="1" applyBorder="1" applyAlignment="1">
      <alignment vertical="top"/>
    </xf>
    <xf numFmtId="0" fontId="25" fillId="0" borderId="14" xfId="4" applyFont="1" applyBorder="1" applyAlignment="1">
      <alignment vertical="top"/>
    </xf>
    <xf numFmtId="10" fontId="23" fillId="0" borderId="2" xfId="4" applyNumberFormat="1" applyFont="1" applyBorder="1" applyAlignment="1">
      <alignment horizontal="left" vertical="center"/>
    </xf>
    <xf numFmtId="0" fontId="25" fillId="0" borderId="12" xfId="4" applyFont="1" applyBorder="1" applyAlignment="1">
      <alignment vertical="center" wrapText="1"/>
    </xf>
    <xf numFmtId="165" fontId="23" fillId="0" borderId="7" xfId="4" applyNumberFormat="1" applyFont="1" applyFill="1" applyBorder="1" applyAlignment="1">
      <alignment vertical="center" wrapText="1"/>
    </xf>
    <xf numFmtId="9" fontId="23" fillId="0" borderId="2" xfId="4" applyNumberFormat="1" applyFont="1" applyBorder="1" applyAlignment="1">
      <alignment horizontal="left" vertical="center"/>
    </xf>
    <xf numFmtId="0" fontId="23" fillId="0" borderId="7" xfId="4" applyFont="1" applyBorder="1" applyAlignment="1">
      <alignment vertical="top"/>
    </xf>
    <xf numFmtId="0" fontId="23" fillId="0" borderId="13" xfId="4" applyFont="1" applyBorder="1" applyAlignment="1">
      <alignment vertical="top"/>
    </xf>
    <xf numFmtId="0" fontId="23" fillId="0" borderId="14" xfId="4" applyFont="1" applyBorder="1" applyAlignment="1">
      <alignment vertical="top"/>
    </xf>
    <xf numFmtId="0" fontId="23" fillId="0" borderId="2" xfId="4" applyFont="1" applyFill="1" applyBorder="1" applyAlignment="1">
      <alignment horizontal="left" vertical="center" wrapText="1"/>
    </xf>
    <xf numFmtId="43" fontId="23" fillId="0" borderId="0" xfId="4" applyNumberFormat="1" applyFont="1" applyBorder="1" applyAlignment="1">
      <alignment horizontal="center" vertical="center" wrapText="1"/>
    </xf>
    <xf numFmtId="0" fontId="23" fillId="0" borderId="4" xfId="4" applyFont="1" applyBorder="1" applyAlignment="1">
      <alignment horizontal="left" vertical="center" wrapText="1"/>
    </xf>
    <xf numFmtId="0" fontId="23" fillId="0" borderId="11"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8" xfId="4" applyFont="1" applyBorder="1" applyAlignment="1">
      <alignment horizontal="center" vertical="center" wrapText="1"/>
    </xf>
    <xf numFmtId="0" fontId="22" fillId="0" borderId="7" xfId="4" applyFont="1" applyFill="1" applyBorder="1" applyAlignment="1">
      <alignment horizontal="center" vertical="center"/>
    </xf>
    <xf numFmtId="0" fontId="22" fillId="0" borderId="13" xfId="4" applyFont="1" applyFill="1" applyBorder="1" applyAlignment="1">
      <alignment horizontal="center" vertical="center"/>
    </xf>
    <xf numFmtId="0" fontId="22" fillId="0" borderId="14" xfId="4" applyFont="1" applyFill="1" applyBorder="1" applyAlignment="1">
      <alignment horizontal="center" vertical="center"/>
    </xf>
    <xf numFmtId="0" fontId="23" fillId="0" borderId="4" xfId="4" applyFont="1" applyBorder="1" applyAlignment="1">
      <alignment horizontal="left" vertical="top" wrapText="1"/>
    </xf>
    <xf numFmtId="10" fontId="25" fillId="0" borderId="2" xfId="4" applyNumberFormat="1" applyFont="1" applyBorder="1" applyAlignment="1">
      <alignment horizontal="left" wrapText="1"/>
    </xf>
    <xf numFmtId="9" fontId="23" fillId="0" borderId="2" xfId="4" applyNumberFormat="1" applyFont="1" applyBorder="1" applyAlignment="1">
      <alignment horizontal="left" vertical="top"/>
    </xf>
    <xf numFmtId="10" fontId="25" fillId="0" borderId="3" xfId="4" applyNumberFormat="1" applyFont="1" applyBorder="1" applyAlignment="1">
      <alignment horizontal="left" vertical="top" wrapText="1"/>
    </xf>
    <xf numFmtId="9" fontId="23" fillId="0" borderId="3" xfId="4" applyNumberFormat="1" applyFont="1" applyBorder="1" applyAlignment="1">
      <alignment horizontal="left" vertical="top"/>
    </xf>
    <xf numFmtId="0" fontId="23" fillId="0" borderId="9" xfId="4" applyFont="1" applyBorder="1" applyAlignment="1">
      <alignment vertical="top"/>
    </xf>
    <xf numFmtId="0" fontId="23" fillId="0" borderId="7" xfId="4" applyFont="1" applyBorder="1" applyAlignment="1">
      <alignment horizontal="left" wrapText="1"/>
    </xf>
    <xf numFmtId="0" fontId="22" fillId="0" borderId="8" xfId="4" applyFont="1" applyBorder="1" applyAlignment="1">
      <alignment vertical="top"/>
    </xf>
    <xf numFmtId="0" fontId="25" fillId="0" borderId="5" xfId="4" applyFont="1" applyBorder="1" applyAlignment="1">
      <alignment vertical="top" wrapText="1"/>
    </xf>
    <xf numFmtId="165" fontId="23" fillId="0" borderId="2" xfId="4" applyNumberFormat="1" applyFont="1" applyBorder="1" applyAlignment="1">
      <alignment horizontal="left" vertical="top" wrapText="1"/>
    </xf>
    <xf numFmtId="10" fontId="23" fillId="0" borderId="5" xfId="4" applyNumberFormat="1" applyFont="1" applyBorder="1" applyAlignment="1">
      <alignment horizontal="left" vertical="center"/>
    </xf>
    <xf numFmtId="0" fontId="23" fillId="0" borderId="13" xfId="4" applyFont="1" applyBorder="1" applyAlignment="1">
      <alignment vertical="top" wrapText="1"/>
    </xf>
    <xf numFmtId="43" fontId="23" fillId="2" borderId="0" xfId="4" applyNumberFormat="1" applyFont="1" applyFill="1" applyBorder="1" applyAlignment="1">
      <alignment horizontal="center" vertical="center" wrapText="1"/>
    </xf>
    <xf numFmtId="0" fontId="4" fillId="0" borderId="0" xfId="0" applyFont="1" applyAlignment="1">
      <alignment horizontal="center" vertical="center"/>
    </xf>
    <xf numFmtId="9" fontId="6" fillId="3" borderId="9" xfId="2" applyFont="1" applyFill="1" applyBorder="1" applyAlignment="1">
      <alignment horizontal="center" vertical="center" wrapText="1"/>
    </xf>
    <xf numFmtId="0" fontId="6" fillId="3" borderId="1" xfId="0" applyFont="1" applyFill="1" applyBorder="1" applyAlignment="1">
      <alignment horizontal="center" vertical="center" wrapText="1"/>
    </xf>
    <xf numFmtId="10" fontId="6" fillId="0" borderId="2" xfId="0" applyNumberFormat="1" applyFont="1" applyBorder="1" applyAlignment="1">
      <alignment horizontal="center" vertical="center"/>
    </xf>
    <xf numFmtId="0" fontId="6" fillId="9" borderId="2" xfId="0" applyFont="1" applyFill="1" applyBorder="1" applyAlignment="1">
      <alignment horizontal="center" vertical="center"/>
    </xf>
    <xf numFmtId="0" fontId="4" fillId="9" borderId="2" xfId="0" applyFont="1" applyFill="1" applyBorder="1" applyAlignment="1">
      <alignment horizontal="center" vertical="center"/>
    </xf>
    <xf numFmtId="10" fontId="4" fillId="9" borderId="2" xfId="0" applyNumberFormat="1" applyFont="1" applyFill="1" applyBorder="1" applyAlignment="1">
      <alignment horizontal="center" vertical="center"/>
    </xf>
    <xf numFmtId="10" fontId="6" fillId="9" borderId="2" xfId="2" applyNumberFormat="1" applyFont="1" applyFill="1" applyBorder="1" applyAlignment="1">
      <alignment horizontal="center" vertical="center"/>
    </xf>
    <xf numFmtId="0" fontId="19" fillId="9" borderId="2" xfId="0" applyFont="1" applyFill="1" applyBorder="1" applyAlignment="1">
      <alignment horizontal="center" vertical="center" wrapText="1"/>
    </xf>
    <xf numFmtId="0" fontId="6" fillId="9" borderId="8" xfId="0" applyNumberFormat="1" applyFont="1" applyFill="1" applyBorder="1" applyAlignment="1">
      <alignment horizontal="center" vertical="center" wrapText="1"/>
    </xf>
    <xf numFmtId="0" fontId="6" fillId="9" borderId="2" xfId="0" applyNumberFormat="1" applyFont="1" applyFill="1" applyBorder="1" applyAlignment="1">
      <alignment horizontal="center" vertical="center" wrapText="1"/>
    </xf>
    <xf numFmtId="164" fontId="4" fillId="9" borderId="2" xfId="0" applyNumberFormat="1" applyFont="1" applyFill="1" applyBorder="1" applyAlignment="1">
      <alignment horizontal="center" vertical="center"/>
    </xf>
    <xf numFmtId="164" fontId="4" fillId="0" borderId="2" xfId="0" applyNumberFormat="1" applyFont="1" applyBorder="1" applyAlignment="1">
      <alignment horizontal="center" vertical="center"/>
    </xf>
    <xf numFmtId="164" fontId="6" fillId="9" borderId="2" xfId="0" applyNumberFormat="1" applyFont="1" applyFill="1" applyBorder="1" applyAlignment="1">
      <alignment horizontal="center" vertical="center"/>
    </xf>
    <xf numFmtId="10" fontId="6" fillId="9" borderId="2" xfId="0" applyNumberFormat="1" applyFont="1" applyFill="1" applyBorder="1" applyAlignment="1">
      <alignment horizontal="center" vertical="center"/>
    </xf>
    <xf numFmtId="0" fontId="23" fillId="0" borderId="11" xfId="4" applyFont="1" applyBorder="1" applyAlignment="1">
      <alignment vertical="center"/>
    </xf>
    <xf numFmtId="0" fontId="23" fillId="0" borderId="8" xfId="4" applyFont="1" applyBorder="1" applyAlignment="1">
      <alignment vertical="center"/>
    </xf>
    <xf numFmtId="0" fontId="25" fillId="0" borderId="7" xfId="4" applyFont="1" applyBorder="1" applyAlignment="1">
      <alignment vertical="center" wrapText="1"/>
    </xf>
    <xf numFmtId="0" fontId="23" fillId="0" borderId="14" xfId="4" applyFont="1" applyBorder="1" applyAlignment="1">
      <alignment horizontal="center" vertical="center" wrapText="1"/>
    </xf>
    <xf numFmtId="0" fontId="25" fillId="0" borderId="12" xfId="4" applyFont="1" applyBorder="1" applyAlignment="1">
      <alignment vertical="top" wrapText="1"/>
    </xf>
    <xf numFmtId="0" fontId="23" fillId="0" borderId="7" xfId="4" applyFont="1" applyBorder="1" applyAlignment="1">
      <alignment horizontal="center" vertical="center" wrapText="1"/>
    </xf>
    <xf numFmtId="0" fontId="23" fillId="0" borderId="13" xfId="4" applyFont="1" applyBorder="1" applyAlignment="1">
      <alignment horizontal="center" vertical="center" wrapText="1"/>
    </xf>
    <xf numFmtId="0" fontId="23" fillId="0" borderId="1" xfId="4" applyFont="1" applyBorder="1" applyAlignment="1">
      <alignment horizontal="left" vertical="center" wrapText="1"/>
    </xf>
    <xf numFmtId="0" fontId="23" fillId="0" borderId="3" xfId="4" applyFont="1" applyBorder="1" applyAlignment="1">
      <alignment horizontal="center" vertical="center" wrapText="1"/>
    </xf>
    <xf numFmtId="0" fontId="22" fillId="0" borderId="2" xfId="4" applyFont="1" applyFill="1" applyBorder="1" applyAlignment="1">
      <alignment horizontal="center" vertical="center"/>
    </xf>
    <xf numFmtId="0" fontId="22" fillId="0" borderId="11" xfId="4" applyFont="1" applyBorder="1" applyAlignment="1">
      <alignment horizontal="left" vertical="center"/>
    </xf>
    <xf numFmtId="0" fontId="22" fillId="0" borderId="15" xfId="4" applyFont="1" applyBorder="1" applyAlignment="1">
      <alignment horizontal="left" vertical="center"/>
    </xf>
    <xf numFmtId="0" fontId="22" fillId="0" borderId="7" xfId="4" applyFont="1" applyBorder="1" applyAlignment="1">
      <alignment vertical="center" wrapText="1"/>
    </xf>
    <xf numFmtId="0" fontId="22" fillId="0" borderId="13" xfId="4" applyFont="1" applyBorder="1" applyAlignment="1">
      <alignment vertical="center" wrapText="1"/>
    </xf>
    <xf numFmtId="0" fontId="22" fillId="0" borderId="14" xfId="4" applyFont="1" applyBorder="1" applyAlignment="1">
      <alignment vertical="center" wrapText="1"/>
    </xf>
    <xf numFmtId="0" fontId="22" fillId="0" borderId="7" xfId="4" applyFont="1" applyBorder="1" applyAlignment="1">
      <alignment vertical="center"/>
    </xf>
    <xf numFmtId="0" fontId="22" fillId="0" borderId="13" xfId="4" applyFont="1" applyBorder="1" applyAlignment="1">
      <alignment vertical="center"/>
    </xf>
    <xf numFmtId="0" fontId="22" fillId="0" borderId="14" xfId="4" applyFont="1" applyBorder="1" applyAlignment="1">
      <alignment vertical="center"/>
    </xf>
    <xf numFmtId="10" fontId="26" fillId="2" borderId="2" xfId="4" applyNumberFormat="1" applyFont="1" applyFill="1" applyBorder="1" applyAlignment="1">
      <alignment horizontal="center"/>
    </xf>
    <xf numFmtId="165" fontId="23" fillId="0" borderId="5" xfId="4" applyNumberFormat="1" applyFont="1" applyBorder="1" applyAlignment="1">
      <alignment horizontal="center" vertical="center" wrapText="1"/>
    </xf>
    <xf numFmtId="0" fontId="23" fillId="0" borderId="14" xfId="4" applyFont="1" applyBorder="1" applyAlignment="1">
      <alignment wrapText="1"/>
    </xf>
    <xf numFmtId="0" fontId="23" fillId="0" borderId="9" xfId="4" applyFont="1" applyBorder="1" applyAlignment="1">
      <alignment wrapText="1"/>
    </xf>
    <xf numFmtId="0" fontId="23" fillId="0" borderId="9" xfId="4" applyFont="1" applyBorder="1"/>
    <xf numFmtId="0" fontId="25" fillId="0" borderId="16" xfId="4" applyFont="1" applyBorder="1" applyAlignment="1">
      <alignment vertical="top" wrapText="1"/>
    </xf>
    <xf numFmtId="0" fontId="25" fillId="0" borderId="9" xfId="4" applyFont="1" applyBorder="1" applyAlignment="1">
      <alignment vertical="top" wrapText="1"/>
    </xf>
    <xf numFmtId="0" fontId="23" fillId="0" borderId="0" xfId="4" applyFont="1" applyAlignment="1">
      <alignment vertical="top"/>
    </xf>
    <xf numFmtId="0" fontId="23" fillId="0" borderId="5" xfId="4" applyFont="1" applyBorder="1" applyAlignment="1">
      <alignment vertical="center" wrapText="1"/>
    </xf>
    <xf numFmtId="0" fontId="23" fillId="0" borderId="12" xfId="4" applyFont="1" applyBorder="1" applyAlignment="1">
      <alignment vertical="center" wrapText="1"/>
    </xf>
    <xf numFmtId="0" fontId="23" fillId="0" borderId="9" xfId="4" applyFont="1" applyBorder="1" applyAlignment="1">
      <alignment horizontal="left" vertical="center"/>
    </xf>
    <xf numFmtId="164" fontId="23" fillId="0" borderId="2" xfId="4" applyNumberFormat="1" applyFont="1" applyFill="1" applyBorder="1" applyAlignment="1">
      <alignment horizontal="center" vertical="center"/>
    </xf>
    <xf numFmtId="164" fontId="23" fillId="0" borderId="2" xfId="4" applyNumberFormat="1" applyFont="1" applyFill="1" applyBorder="1" applyAlignment="1">
      <alignment horizontal="center"/>
    </xf>
    <xf numFmtId="0" fontId="6" fillId="3" borderId="5" xfId="0" applyFont="1" applyFill="1" applyBorder="1" applyAlignment="1">
      <alignment horizontal="center" vertical="center" wrapText="1"/>
    </xf>
    <xf numFmtId="0" fontId="23" fillId="0" borderId="4" xfId="4" applyFont="1" applyBorder="1" applyAlignment="1">
      <alignment horizontal="left"/>
    </xf>
    <xf numFmtId="0" fontId="23" fillId="0" borderId="14" xfId="4" applyFont="1" applyBorder="1" applyAlignment="1">
      <alignment horizontal="left" wrapText="1"/>
    </xf>
    <xf numFmtId="0" fontId="22" fillId="0" borderId="15" xfId="4" applyFont="1" applyBorder="1" applyAlignment="1">
      <alignment horizontal="center" vertical="center"/>
    </xf>
    <xf numFmtId="0" fontId="22" fillId="0" borderId="8" xfId="4" applyFont="1" applyBorder="1" applyAlignment="1">
      <alignment horizontal="left" vertical="center"/>
    </xf>
    <xf numFmtId="0" fontId="22" fillId="0" borderId="16" xfId="4" applyFont="1" applyBorder="1" applyAlignment="1">
      <alignment horizontal="left" vertical="center"/>
    </xf>
    <xf numFmtId="0" fontId="23" fillId="0" borderId="11" xfId="4" applyFont="1" applyBorder="1" applyAlignment="1">
      <alignment vertical="center" wrapText="1"/>
    </xf>
    <xf numFmtId="0" fontId="23" fillId="0" borderId="15" xfId="4" applyFont="1" applyBorder="1" applyAlignment="1">
      <alignment vertical="center" wrapText="1"/>
    </xf>
    <xf numFmtId="0" fontId="23" fillId="0" borderId="8" xfId="4" applyFont="1" applyBorder="1" applyAlignment="1">
      <alignment vertical="center" wrapText="1"/>
    </xf>
    <xf numFmtId="43" fontId="22" fillId="0" borderId="2" xfId="4" applyNumberFormat="1" applyFont="1" applyBorder="1"/>
    <xf numFmtId="0" fontId="23" fillId="0" borderId="4" xfId="4" applyFont="1" applyBorder="1" applyAlignment="1">
      <alignment vertical="top" wrapText="1"/>
    </xf>
    <xf numFmtId="0" fontId="23" fillId="0" borderId="11" xfId="4" applyFont="1" applyBorder="1" applyAlignment="1">
      <alignment vertical="top" wrapText="1"/>
    </xf>
    <xf numFmtId="0" fontId="23" fillId="0" borderId="15" xfId="4" applyFont="1" applyBorder="1" applyAlignment="1">
      <alignment vertical="top" wrapText="1"/>
    </xf>
    <xf numFmtId="0" fontId="23" fillId="2" borderId="5" xfId="4" applyFont="1" applyFill="1" applyBorder="1" applyAlignment="1">
      <alignment horizontal="left" vertical="center" wrapText="1"/>
    </xf>
    <xf numFmtId="0" fontId="23" fillId="2" borderId="2" xfId="4" applyFont="1" applyFill="1" applyBorder="1" applyAlignment="1">
      <alignment horizontal="center" vertical="center" wrapText="1"/>
    </xf>
    <xf numFmtId="0" fontId="23" fillId="2" borderId="3" xfId="4" applyFont="1" applyFill="1" applyBorder="1" applyAlignment="1">
      <alignment horizontal="left"/>
    </xf>
    <xf numFmtId="0" fontId="23" fillId="2" borderId="2" xfId="4" applyFont="1" applyFill="1" applyBorder="1" applyAlignment="1">
      <alignment vertical="top" wrapText="1"/>
    </xf>
    <xf numFmtId="0" fontId="25" fillId="0" borderId="7" xfId="4" applyFont="1" applyBorder="1" applyAlignment="1">
      <alignment vertical="top" wrapText="1"/>
    </xf>
    <xf numFmtId="165" fontId="23" fillId="0" borderId="7" xfId="4" applyNumberFormat="1" applyFont="1" applyBorder="1" applyAlignment="1">
      <alignment vertical="center" wrapText="1"/>
    </xf>
    <xf numFmtId="0" fontId="23" fillId="0" borderId="13" xfId="4" applyFont="1" applyBorder="1" applyAlignment="1">
      <alignment horizontal="left" wrapText="1"/>
    </xf>
    <xf numFmtId="0" fontId="28" fillId="0" borderId="0" xfId="0" applyFont="1"/>
    <xf numFmtId="0" fontId="25" fillId="0" borderId="5" xfId="4" applyFont="1" applyBorder="1" applyAlignment="1">
      <alignment vertical="center" wrapText="1"/>
    </xf>
    <xf numFmtId="0" fontId="22" fillId="0" borderId="13" xfId="4" applyFont="1" applyBorder="1" applyAlignment="1">
      <alignment vertical="top" wrapText="1"/>
    </xf>
    <xf numFmtId="0" fontId="29" fillId="0" borderId="2" xfId="0" applyFont="1" applyBorder="1" applyAlignment="1">
      <alignment vertical="top" wrapText="1"/>
    </xf>
    <xf numFmtId="0" fontId="23" fillId="0" borderId="3" xfId="4" applyFont="1" applyBorder="1"/>
    <xf numFmtId="9" fontId="23" fillId="0" borderId="4" xfId="4" applyNumberFormat="1" applyFont="1" applyBorder="1" applyAlignment="1">
      <alignment horizontal="left" vertical="top"/>
    </xf>
    <xf numFmtId="0" fontId="23" fillId="2" borderId="2" xfId="4" applyFont="1" applyFill="1" applyBorder="1" applyAlignment="1">
      <alignment horizontal="left" vertical="center"/>
    </xf>
    <xf numFmtId="0" fontId="23" fillId="0" borderId="7" xfId="4" applyFont="1" applyBorder="1" applyAlignment="1">
      <alignment vertical="center"/>
    </xf>
    <xf numFmtId="0" fontId="4" fillId="0" borderId="0" xfId="0" applyFont="1" applyAlignment="1">
      <alignment horizontal="center" vertical="center"/>
    </xf>
    <xf numFmtId="0" fontId="23" fillId="0" borderId="16" xfId="4" applyFont="1" applyBorder="1" applyAlignment="1">
      <alignment vertical="top"/>
    </xf>
    <xf numFmtId="0" fontId="23" fillId="0" borderId="7" xfId="4" applyFont="1" applyBorder="1" applyAlignment="1">
      <alignment horizontal="center" vertical="center"/>
    </xf>
    <xf numFmtId="9" fontId="23" fillId="0" borderId="5" xfId="4" applyNumberFormat="1" applyFont="1" applyBorder="1" applyAlignment="1">
      <alignment horizontal="left" vertical="top"/>
    </xf>
    <xf numFmtId="165" fontId="23" fillId="0" borderId="2" xfId="4" applyNumberFormat="1" applyFont="1" applyBorder="1" applyAlignment="1">
      <alignment horizontal="center" vertical="center" wrapText="1"/>
    </xf>
    <xf numFmtId="0" fontId="23" fillId="0" borderId="2" xfId="0" applyFont="1" applyBorder="1" applyAlignment="1">
      <alignment horizontal="left" vertical="top" wrapText="1"/>
    </xf>
    <xf numFmtId="10" fontId="6" fillId="2" borderId="2" xfId="2" applyNumberFormat="1" applyFont="1" applyFill="1" applyBorder="1" applyAlignment="1">
      <alignment horizontal="center" vertical="center"/>
    </xf>
    <xf numFmtId="164" fontId="23" fillId="0" borderId="2" xfId="4" applyNumberFormat="1" applyFont="1" applyBorder="1" applyAlignment="1">
      <alignment horizontal="center" vertical="center" wrapText="1"/>
    </xf>
    <xf numFmtId="0" fontId="23" fillId="0" borderId="5" xfId="0" applyFont="1" applyBorder="1" applyAlignment="1">
      <alignment vertical="top"/>
    </xf>
    <xf numFmtId="0" fontId="23" fillId="2" borderId="3" xfId="4" applyFont="1" applyFill="1" applyBorder="1" applyAlignment="1">
      <alignment horizontal="center" vertical="center" wrapText="1"/>
    </xf>
    <xf numFmtId="0" fontId="23" fillId="0" borderId="9" xfId="4" applyFont="1" applyBorder="1" applyAlignment="1">
      <alignment horizontal="center" vertical="center"/>
    </xf>
    <xf numFmtId="0" fontId="23" fillId="0" borderId="13" xfId="4" applyFont="1" applyBorder="1" applyAlignment="1">
      <alignment horizontal="center" vertical="center"/>
    </xf>
    <xf numFmtId="0" fontId="23" fillId="0" borderId="14" xfId="4" applyFont="1" applyBorder="1" applyAlignment="1">
      <alignment horizontal="center" vertical="center"/>
    </xf>
    <xf numFmtId="0" fontId="6" fillId="2" borderId="2" xfId="0" applyFont="1" applyFill="1" applyBorder="1" applyAlignment="1">
      <alignment horizontal="center" vertical="center"/>
    </xf>
    <xf numFmtId="0" fontId="4" fillId="2" borderId="2" xfId="0" applyFont="1" applyFill="1" applyBorder="1" applyAlignment="1">
      <alignment horizontal="center" vertical="center"/>
    </xf>
    <xf numFmtId="10" fontId="4" fillId="2"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10" fontId="6" fillId="2" borderId="2" xfId="0" applyNumberFormat="1" applyFont="1" applyFill="1" applyBorder="1" applyAlignment="1">
      <alignment horizontal="center" vertical="center"/>
    </xf>
    <xf numFmtId="164" fontId="6" fillId="2" borderId="2" xfId="0" applyNumberFormat="1" applyFont="1" applyFill="1" applyBorder="1" applyAlignment="1">
      <alignment horizontal="center" vertical="center"/>
    </xf>
    <xf numFmtId="0" fontId="19" fillId="2" borderId="2" xfId="0" applyFont="1" applyFill="1" applyBorder="1" applyAlignment="1">
      <alignment horizontal="center" vertical="center" wrapText="1"/>
    </xf>
    <xf numFmtId="0" fontId="22" fillId="2" borderId="2" xfId="4" applyFont="1" applyFill="1" applyBorder="1" applyAlignment="1">
      <alignment vertical="top"/>
    </xf>
    <xf numFmtId="0" fontId="23" fillId="2" borderId="14" xfId="4" applyFont="1" applyFill="1" applyBorder="1" applyAlignment="1"/>
    <xf numFmtId="0" fontId="23" fillId="2" borderId="2" xfId="4" applyFont="1" applyFill="1" applyBorder="1" applyAlignment="1"/>
    <xf numFmtId="0" fontId="23" fillId="2" borderId="14" xfId="4" applyFont="1" applyFill="1" applyBorder="1" applyAlignment="1">
      <alignment vertical="top" wrapText="1"/>
    </xf>
    <xf numFmtId="0" fontId="23" fillId="2" borderId="9" xfId="4" applyFont="1" applyFill="1" applyBorder="1" applyAlignment="1">
      <alignment vertical="top" wrapText="1"/>
    </xf>
    <xf numFmtId="0" fontId="23" fillId="2" borderId="2" xfId="4" applyFont="1" applyFill="1" applyBorder="1" applyAlignment="1">
      <alignment horizontal="left" vertical="center" wrapText="1"/>
    </xf>
    <xf numFmtId="0" fontId="22" fillId="0" borderId="15" xfId="4" applyFont="1" applyBorder="1"/>
    <xf numFmtId="0" fontId="23" fillId="0" borderId="12" xfId="4" applyFont="1" applyBorder="1" applyAlignment="1">
      <alignment vertical="top"/>
    </xf>
    <xf numFmtId="0" fontId="23" fillId="0" borderId="12" xfId="4" applyFont="1" applyBorder="1" applyAlignment="1">
      <alignment vertical="top" wrapText="1"/>
    </xf>
    <xf numFmtId="0" fontId="23" fillId="0" borderId="4" xfId="4" applyFont="1" applyBorder="1" applyAlignment="1">
      <alignment horizontal="left" vertical="top"/>
    </xf>
    <xf numFmtId="0" fontId="22" fillId="0" borderId="9" xfId="4" applyFont="1" applyBorder="1" applyAlignment="1">
      <alignment vertical="top"/>
    </xf>
    <xf numFmtId="0" fontId="22" fillId="0" borderId="16" xfId="4" applyFont="1" applyBorder="1" applyAlignment="1">
      <alignment vertical="top"/>
    </xf>
    <xf numFmtId="0" fontId="25" fillId="0" borderId="0" xfId="4" applyFont="1" applyBorder="1" applyAlignment="1">
      <alignment vertical="center" wrapText="1"/>
    </xf>
    <xf numFmtId="165" fontId="23" fillId="0" borderId="0" xfId="4" applyNumberFormat="1" applyFont="1" applyFill="1" applyBorder="1" applyAlignment="1">
      <alignment horizontal="center" vertical="center" wrapText="1"/>
    </xf>
    <xf numFmtId="0" fontId="22" fillId="0" borderId="9" xfId="4" applyFont="1" applyFill="1" applyBorder="1" applyAlignment="1">
      <alignment horizontal="center" vertical="center"/>
    </xf>
    <xf numFmtId="0" fontId="23" fillId="0" borderId="16" xfId="4" applyFont="1" applyBorder="1" applyAlignment="1">
      <alignment horizontal="left" vertical="center" wrapText="1"/>
    </xf>
    <xf numFmtId="0" fontId="23" fillId="0" borderId="16" xfId="4" applyFont="1" applyBorder="1" applyAlignment="1">
      <alignment vertical="top" wrapText="1"/>
    </xf>
    <xf numFmtId="9" fontId="23" fillId="2" borderId="2" xfId="4" applyNumberFormat="1" applyFont="1" applyFill="1" applyBorder="1" applyAlignment="1">
      <alignment horizontal="left" vertical="center"/>
    </xf>
    <xf numFmtId="0" fontId="22" fillId="0" borderId="16" xfId="4" applyFont="1" applyBorder="1" applyAlignment="1">
      <alignment horizontal="center" vertical="center"/>
    </xf>
    <xf numFmtId="0" fontId="23" fillId="0" borderId="7" xfId="4" applyFont="1" applyBorder="1" applyAlignment="1">
      <alignment wrapText="1"/>
    </xf>
    <xf numFmtId="165" fontId="23" fillId="0" borderId="2" xfId="4" applyNumberFormat="1" applyFont="1" applyBorder="1" applyAlignment="1">
      <alignment horizontal="center" vertical="top"/>
    </xf>
    <xf numFmtId="0" fontId="22" fillId="2" borderId="2" xfId="4" applyFont="1" applyFill="1" applyBorder="1"/>
    <xf numFmtId="0" fontId="23" fillId="2" borderId="5" xfId="4" applyFont="1" applyFill="1" applyBorder="1" applyAlignment="1">
      <alignment horizontal="center"/>
    </xf>
    <xf numFmtId="0" fontId="23" fillId="2" borderId="2" xfId="4" applyFont="1" applyFill="1" applyBorder="1" applyAlignment="1">
      <alignment horizontal="center" vertical="center"/>
    </xf>
    <xf numFmtId="164" fontId="23" fillId="2" borderId="2" xfId="4" applyNumberFormat="1" applyFont="1" applyFill="1" applyBorder="1" applyAlignment="1">
      <alignment horizontal="center" vertical="center"/>
    </xf>
    <xf numFmtId="9" fontId="23" fillId="2" borderId="2" xfId="4" applyNumberFormat="1" applyFont="1" applyFill="1" applyBorder="1" applyAlignment="1">
      <alignment horizontal="center" vertical="center"/>
    </xf>
    <xf numFmtId="0" fontId="23" fillId="2" borderId="2" xfId="4" applyFont="1" applyFill="1" applyBorder="1"/>
    <xf numFmtId="0" fontId="22" fillId="0" borderId="12" xfId="4" applyFont="1" applyBorder="1" applyAlignment="1">
      <alignment vertical="top"/>
    </xf>
    <xf numFmtId="0" fontId="23" fillId="0" borderId="5" xfId="4" applyFont="1" applyBorder="1" applyAlignment="1">
      <alignment vertical="center"/>
    </xf>
    <xf numFmtId="0" fontId="23" fillId="2" borderId="5" xfId="4" applyFont="1" applyFill="1" applyBorder="1" applyAlignment="1">
      <alignment vertical="top" wrapText="1"/>
    </xf>
    <xf numFmtId="0" fontId="22" fillId="0" borderId="9" xfId="4" applyFont="1" applyBorder="1" applyAlignment="1">
      <alignment horizontal="center" vertical="center"/>
    </xf>
    <xf numFmtId="0" fontId="22" fillId="0" borderId="12" xfId="4" applyFont="1" applyBorder="1" applyAlignment="1">
      <alignment horizontal="center" vertical="center"/>
    </xf>
    <xf numFmtId="0" fontId="22" fillId="0" borderId="16" xfId="4" applyFont="1" applyBorder="1" applyAlignment="1">
      <alignment vertical="center"/>
    </xf>
    <xf numFmtId="0" fontId="12" fillId="0" borderId="2" xfId="0" applyFont="1" applyBorder="1" applyAlignment="1">
      <alignment horizontal="center" vertical="center"/>
    </xf>
    <xf numFmtId="10" fontId="12" fillId="0" borderId="2" xfId="0" applyNumberFormat="1" applyFont="1" applyBorder="1" applyAlignment="1">
      <alignment horizontal="center" vertical="center"/>
    </xf>
    <xf numFmtId="0" fontId="22" fillId="0" borderId="5" xfId="4" applyFont="1" applyBorder="1" applyAlignment="1">
      <alignment horizontal="left" vertical="top"/>
    </xf>
    <xf numFmtId="0" fontId="4" fillId="0" borderId="0" xfId="0" applyFont="1" applyAlignment="1">
      <alignment horizontal="center" vertical="center"/>
    </xf>
    <xf numFmtId="0" fontId="23" fillId="2" borderId="5" xfId="4" applyFont="1" applyFill="1" applyBorder="1" applyAlignment="1">
      <alignment horizontal="left" vertical="center"/>
    </xf>
    <xf numFmtId="0" fontId="4" fillId="2" borderId="7" xfId="0" applyFont="1" applyFill="1" applyBorder="1" applyAlignment="1">
      <alignment horizontal="center" vertical="center"/>
    </xf>
    <xf numFmtId="0" fontId="6" fillId="2" borderId="7" xfId="0" applyFont="1" applyFill="1" applyBorder="1" applyAlignment="1">
      <alignment horizontal="center" vertical="center"/>
    </xf>
    <xf numFmtId="14" fontId="23" fillId="0" borderId="2" xfId="4" applyNumberFormat="1" applyFont="1" applyBorder="1" applyAlignment="1">
      <alignment vertical="top" wrapText="1"/>
    </xf>
    <xf numFmtId="0" fontId="28" fillId="0" borderId="0" xfId="0" applyFont="1" applyAlignment="1">
      <alignment vertical="top"/>
    </xf>
    <xf numFmtId="49" fontId="23" fillId="0" borderId="2" xfId="4" applyNumberFormat="1" applyFont="1" applyBorder="1" applyAlignment="1">
      <alignment vertical="top" wrapText="1"/>
    </xf>
    <xf numFmtId="49" fontId="23" fillId="0" borderId="7" xfId="4" applyNumberFormat="1" applyFont="1" applyBorder="1" applyAlignment="1">
      <alignment vertical="top" wrapText="1"/>
    </xf>
    <xf numFmtId="49" fontId="23" fillId="0" borderId="2" xfId="4" applyNumberFormat="1" applyFont="1" applyBorder="1" applyAlignment="1">
      <alignment horizontal="left" vertical="top" wrapText="1"/>
    </xf>
    <xf numFmtId="0" fontId="22" fillId="2" borderId="0" xfId="4" applyFont="1" applyFill="1" applyBorder="1" applyAlignment="1">
      <alignment vertical="top"/>
    </xf>
    <xf numFmtId="0" fontId="23" fillId="2" borderId="0" xfId="4" applyFont="1" applyFill="1" applyBorder="1" applyAlignment="1">
      <alignment vertical="top" wrapText="1"/>
    </xf>
    <xf numFmtId="9" fontId="23" fillId="2" borderId="0" xfId="4" applyNumberFormat="1" applyFont="1" applyFill="1" applyBorder="1" applyAlignment="1">
      <alignment horizontal="left" vertical="center"/>
    </xf>
    <xf numFmtId="0" fontId="23" fillId="2" borderId="7" xfId="4" applyFont="1" applyFill="1" applyBorder="1" applyAlignment="1">
      <alignment vertical="top" wrapText="1"/>
    </xf>
    <xf numFmtId="0" fontId="23" fillId="2" borderId="13" xfId="4" applyFont="1" applyFill="1" applyBorder="1" applyAlignment="1">
      <alignment vertical="top" wrapText="1"/>
    </xf>
    <xf numFmtId="0" fontId="25" fillId="0" borderId="2" xfId="4" applyFont="1" applyBorder="1" applyAlignment="1">
      <alignment vertical="top"/>
    </xf>
    <xf numFmtId="0" fontId="22" fillId="2" borderId="7" xfId="4" applyFont="1" applyFill="1" applyBorder="1" applyAlignment="1">
      <alignment vertical="top"/>
    </xf>
    <xf numFmtId="0" fontId="22" fillId="2" borderId="13" xfId="4" applyFont="1" applyFill="1" applyBorder="1" applyAlignment="1">
      <alignment vertical="top"/>
    </xf>
    <xf numFmtId="0" fontId="22" fillId="2" borderId="14" xfId="4" applyFont="1" applyFill="1" applyBorder="1" applyAlignment="1">
      <alignment vertical="top"/>
    </xf>
    <xf numFmtId="0" fontId="23" fillId="0" borderId="2" xfId="4" quotePrefix="1" applyFont="1" applyBorder="1" applyAlignment="1">
      <alignment vertical="top" wrapText="1"/>
    </xf>
    <xf numFmtId="0" fontId="4" fillId="0" borderId="0" xfId="0" applyFont="1" applyAlignment="1">
      <alignment horizontal="center" vertical="center"/>
    </xf>
    <xf numFmtId="0" fontId="22" fillId="0" borderId="7" xfId="4" applyFont="1" applyBorder="1" applyAlignment="1">
      <alignment vertical="top" wrapText="1"/>
    </xf>
    <xf numFmtId="0" fontId="23" fillId="2" borderId="3" xfId="4" applyFont="1" applyFill="1" applyBorder="1" applyAlignment="1">
      <alignment horizontal="left" wrapText="1"/>
    </xf>
    <xf numFmtId="0" fontId="23" fillId="2" borderId="3" xfId="4" applyFont="1" applyFill="1" applyBorder="1" applyAlignment="1">
      <alignment horizontal="left" vertical="top" wrapText="1"/>
    </xf>
    <xf numFmtId="0" fontId="23" fillId="0" borderId="2" xfId="4" applyFont="1" applyFill="1" applyBorder="1" applyAlignment="1">
      <alignment horizontal="left"/>
    </xf>
    <xf numFmtId="0" fontId="23" fillId="0" borderId="2" xfId="4" applyFont="1" applyFill="1" applyBorder="1" applyAlignment="1">
      <alignment vertical="center"/>
    </xf>
    <xf numFmtId="0" fontId="23" fillId="0" borderId="3" xfId="4" applyFont="1" applyFill="1" applyBorder="1" applyAlignment="1">
      <alignment horizontal="left"/>
    </xf>
    <xf numFmtId="15" fontId="23" fillId="0" borderId="2" xfId="4" applyNumberFormat="1" applyFont="1" applyFill="1" applyBorder="1" applyAlignment="1">
      <alignment horizontal="center" vertical="top"/>
    </xf>
    <xf numFmtId="0" fontId="23" fillId="0" borderId="2" xfId="4" applyFont="1" applyFill="1" applyBorder="1" applyAlignment="1">
      <alignment horizontal="left" vertical="top"/>
    </xf>
    <xf numFmtId="0" fontId="25" fillId="0" borderId="5" xfId="5" applyFont="1" applyBorder="1" applyAlignment="1">
      <alignment vertical="top" wrapText="1"/>
    </xf>
    <xf numFmtId="0" fontId="22" fillId="0" borderId="11" xfId="4" applyFont="1" applyBorder="1" applyAlignment="1">
      <alignment horizontal="left" vertical="top"/>
    </xf>
    <xf numFmtId="0" fontId="23" fillId="0" borderId="12" xfId="4" applyFont="1" applyBorder="1" applyAlignment="1">
      <alignment horizontal="center" vertical="center"/>
    </xf>
    <xf numFmtId="0" fontId="23" fillId="0" borderId="5" xfId="4" applyFont="1" applyBorder="1" applyAlignment="1">
      <alignment horizontal="center" vertical="center" wrapText="1"/>
    </xf>
    <xf numFmtId="0" fontId="23" fillId="0" borderId="5" xfId="4" applyFont="1" applyFill="1" applyBorder="1" applyAlignment="1">
      <alignment horizontal="left" vertical="top" wrapText="1"/>
    </xf>
    <xf numFmtId="0" fontId="23" fillId="0" borderId="2" xfId="4" applyFont="1" applyFill="1" applyBorder="1" applyAlignment="1">
      <alignment vertical="top" wrapText="1"/>
    </xf>
    <xf numFmtId="0" fontId="23" fillId="0" borderId="3" xfId="4" applyFont="1" applyFill="1" applyBorder="1" applyAlignment="1">
      <alignment horizontal="left" vertical="top" wrapText="1"/>
    </xf>
    <xf numFmtId="0" fontId="22" fillId="0" borderId="7" xfId="4" applyFont="1" applyFill="1" applyBorder="1" applyAlignment="1">
      <alignment horizontal="left" vertical="top"/>
    </xf>
    <xf numFmtId="0" fontId="22" fillId="0" borderId="13" xfId="4" applyFont="1" applyFill="1" applyBorder="1" applyAlignment="1">
      <alignment horizontal="left" vertical="top"/>
    </xf>
    <xf numFmtId="0" fontId="22" fillId="0" borderId="14" xfId="4" applyFont="1" applyFill="1" applyBorder="1" applyAlignment="1">
      <alignment horizontal="left" vertical="top"/>
    </xf>
    <xf numFmtId="0" fontId="25" fillId="0" borderId="2" xfId="5" applyFont="1" applyFill="1" applyBorder="1" applyAlignment="1">
      <alignment vertical="top" wrapText="1"/>
    </xf>
    <xf numFmtId="0" fontId="23" fillId="0" borderId="2" xfId="0" applyFont="1" applyBorder="1" applyAlignment="1">
      <alignment vertical="top"/>
    </xf>
    <xf numFmtId="0" fontId="23" fillId="2" borderId="2" xfId="4" applyFont="1" applyFill="1" applyBorder="1" applyAlignment="1">
      <alignment horizontal="left" vertical="top" wrapText="1"/>
    </xf>
    <xf numFmtId="0" fontId="23" fillId="0" borderId="2" xfId="4" applyFont="1" applyFill="1" applyBorder="1" applyAlignment="1">
      <alignment horizontal="left" vertical="top" wrapText="1"/>
    </xf>
    <xf numFmtId="0" fontId="22" fillId="0" borderId="2" xfId="4" applyFont="1" applyBorder="1" applyAlignment="1">
      <alignment horizontal="left" vertical="top"/>
    </xf>
    <xf numFmtId="0" fontId="23" fillId="11" borderId="5" xfId="4" applyFont="1" applyFill="1" applyBorder="1" applyAlignment="1">
      <alignment horizontal="left" vertical="top" wrapText="1"/>
    </xf>
    <xf numFmtId="0" fontId="23" fillId="11" borderId="12" xfId="4" applyFont="1" applyFill="1" applyBorder="1" applyAlignment="1">
      <alignment horizontal="left" vertical="top" wrapText="1"/>
    </xf>
    <xf numFmtId="0" fontId="23" fillId="0" borderId="0" xfId="6" applyFont="1"/>
    <xf numFmtId="0" fontId="22" fillId="0" borderId="0" xfId="6" applyFont="1"/>
    <xf numFmtId="0" fontId="22" fillId="7" borderId="0" xfId="6" applyFont="1" applyFill="1"/>
    <xf numFmtId="0" fontId="23" fillId="7" borderId="0" xfId="6" applyFont="1" applyFill="1"/>
    <xf numFmtId="0" fontId="23" fillId="0" borderId="7" xfId="6" applyFont="1" applyBorder="1" applyAlignment="1">
      <alignment vertical="top"/>
    </xf>
    <xf numFmtId="0" fontId="23" fillId="0" borderId="2" xfId="6" applyFont="1" applyBorder="1" applyAlignment="1">
      <alignment vertical="top" wrapText="1"/>
    </xf>
    <xf numFmtId="0" fontId="23" fillId="0" borderId="2" xfId="6" applyFont="1" applyBorder="1" applyAlignment="1">
      <alignment horizontal="left"/>
    </xf>
    <xf numFmtId="0" fontId="23" fillId="0" borderId="0" xfId="6" applyFont="1" applyAlignment="1">
      <alignment vertical="top"/>
    </xf>
    <xf numFmtId="0" fontId="23" fillId="0" borderId="0" xfId="6" applyFont="1" applyAlignment="1">
      <alignment vertical="center"/>
    </xf>
    <xf numFmtId="0" fontId="23" fillId="0" borderId="2" xfId="6" applyFont="1" applyBorder="1" applyAlignment="1">
      <alignment horizontal="left" wrapText="1"/>
    </xf>
    <xf numFmtId="0" fontId="23" fillId="0" borderId="14" xfId="6" applyFont="1" applyBorder="1" applyAlignment="1">
      <alignment horizontal="left" wrapText="1"/>
    </xf>
    <xf numFmtId="0" fontId="23" fillId="0" borderId="5" xfId="6" applyFont="1" applyBorder="1" applyAlignment="1">
      <alignment horizontal="left" vertical="top"/>
    </xf>
    <xf numFmtId="14" fontId="23" fillId="0" borderId="2" xfId="6" applyNumberFormat="1" applyFont="1" applyBorder="1" applyAlignment="1">
      <alignment vertical="top" wrapText="1"/>
    </xf>
    <xf numFmtId="165" fontId="23" fillId="0" borderId="2" xfId="6" applyNumberFormat="1" applyFont="1" applyBorder="1" applyAlignment="1">
      <alignment vertical="center" wrapText="1"/>
    </xf>
    <xf numFmtId="0" fontId="23" fillId="0" borderId="2" xfId="6" applyFont="1" applyBorder="1"/>
    <xf numFmtId="0" fontId="22" fillId="0" borderId="0" xfId="6" applyFont="1" applyAlignment="1">
      <alignment vertical="center"/>
    </xf>
    <xf numFmtId="0" fontId="23" fillId="0" borderId="7" xfId="6" applyFont="1" applyBorder="1"/>
    <xf numFmtId="165" fontId="23" fillId="0" borderId="7" xfId="6" applyNumberFormat="1" applyFont="1" applyBorder="1" applyAlignment="1">
      <alignment vertical="top" wrapText="1"/>
    </xf>
    <xf numFmtId="0" fontId="22" fillId="0" borderId="7" xfId="6" applyFont="1" applyBorder="1" applyAlignment="1">
      <alignment vertical="top"/>
    </xf>
    <xf numFmtId="0" fontId="23" fillId="0" borderId="5" xfId="6" applyFont="1" applyBorder="1" applyAlignment="1">
      <alignment vertical="top" wrapText="1"/>
    </xf>
    <xf numFmtId="49" fontId="23" fillId="0" borderId="2" xfId="6" applyNumberFormat="1" applyFont="1" applyBorder="1" applyAlignment="1">
      <alignment vertical="top" wrapText="1"/>
    </xf>
    <xf numFmtId="0" fontId="23" fillId="0" borderId="0" xfId="6" applyFont="1" applyAlignment="1">
      <alignment horizontal="left" vertical="top" wrapText="1"/>
    </xf>
    <xf numFmtId="0" fontId="22" fillId="0" borderId="13" xfId="6" applyFont="1" applyBorder="1" applyAlignment="1">
      <alignment vertical="top"/>
    </xf>
    <xf numFmtId="0" fontId="23" fillId="0" borderId="0" xfId="6" applyFont="1" applyAlignment="1">
      <alignment vertical="top" wrapText="1"/>
    </xf>
    <xf numFmtId="0" fontId="22" fillId="0" borderId="0" xfId="6" applyFont="1" applyAlignment="1">
      <alignment horizontal="left" vertical="top"/>
    </xf>
    <xf numFmtId="0" fontId="24" fillId="2" borderId="0" xfId="6" applyFont="1" applyFill="1" applyAlignment="1">
      <alignment vertical="center" wrapText="1"/>
    </xf>
    <xf numFmtId="0" fontId="22" fillId="0" borderId="14" xfId="6" applyFont="1" applyBorder="1" applyAlignment="1">
      <alignment vertical="top"/>
    </xf>
    <xf numFmtId="0" fontId="22" fillId="0" borderId="15" xfId="6" applyFont="1" applyBorder="1" applyAlignment="1">
      <alignment vertical="top"/>
    </xf>
    <xf numFmtId="165" fontId="23" fillId="0" borderId="2" xfId="6" applyNumberFormat="1" applyFont="1" applyBorder="1" applyAlignment="1">
      <alignment horizontal="center" vertical="center" wrapText="1"/>
    </xf>
    <xf numFmtId="0" fontId="22" fillId="0" borderId="2" xfId="6" applyFont="1" applyBorder="1" applyAlignment="1">
      <alignment vertical="top"/>
    </xf>
    <xf numFmtId="0" fontId="23" fillId="0" borderId="2" xfId="6" applyFont="1" applyBorder="1" applyAlignment="1">
      <alignment vertical="top"/>
    </xf>
    <xf numFmtId="0" fontId="23" fillId="0" borderId="0" xfId="6" applyFont="1" applyAlignment="1">
      <alignment wrapText="1"/>
    </xf>
    <xf numFmtId="0" fontId="25" fillId="0" borderId="7" xfId="6" applyFont="1" applyBorder="1" applyAlignment="1">
      <alignment vertical="top" wrapText="1"/>
    </xf>
    <xf numFmtId="165" fontId="23" fillId="0" borderId="7" xfId="6" applyNumberFormat="1" applyFont="1" applyBorder="1" applyAlignment="1">
      <alignment vertical="center" wrapText="1"/>
    </xf>
    <xf numFmtId="0" fontId="25" fillId="0" borderId="5" xfId="6" applyFont="1" applyBorder="1" applyAlignment="1">
      <alignment vertical="center" wrapText="1"/>
    </xf>
    <xf numFmtId="0" fontId="25" fillId="0" borderId="2" xfId="6" applyFont="1" applyBorder="1" applyAlignment="1">
      <alignment horizontal="left" vertical="center" wrapText="1"/>
    </xf>
    <xf numFmtId="0" fontId="22" fillId="8" borderId="3" xfId="6" applyFont="1" applyFill="1" applyBorder="1"/>
    <xf numFmtId="0" fontId="22" fillId="8" borderId="4" xfId="6" applyFont="1" applyFill="1" applyBorder="1"/>
    <xf numFmtId="0" fontId="23" fillId="8" borderId="4" xfId="6" applyFont="1" applyFill="1" applyBorder="1"/>
    <xf numFmtId="0" fontId="23" fillId="8" borderId="5" xfId="6" applyFont="1" applyFill="1" applyBorder="1"/>
    <xf numFmtId="0" fontId="22" fillId="0" borderId="11" xfId="6" applyFont="1" applyBorder="1" applyAlignment="1">
      <alignment horizontal="left" vertical="center"/>
    </xf>
    <xf numFmtId="0" fontId="23" fillId="0" borderId="2" xfId="6" applyFont="1" applyBorder="1" applyAlignment="1">
      <alignment horizontal="left" vertical="center" wrapText="1"/>
    </xf>
    <xf numFmtId="0" fontId="23" fillId="0" borderId="7" xfId="6" applyFont="1" applyBorder="1" applyAlignment="1">
      <alignment horizontal="left" vertical="center"/>
    </xf>
    <xf numFmtId="0" fontId="22" fillId="0" borderId="2" xfId="6" applyFont="1" applyBorder="1" applyAlignment="1">
      <alignment vertical="center"/>
    </xf>
    <xf numFmtId="0" fontId="22" fillId="0" borderId="15" xfId="6" applyFont="1" applyBorder="1" applyAlignment="1">
      <alignment horizontal="left" vertical="center"/>
    </xf>
    <xf numFmtId="0" fontId="23" fillId="0" borderId="2" xfId="6" applyFont="1" applyBorder="1" applyAlignment="1">
      <alignment horizontal="left" vertical="center"/>
    </xf>
    <xf numFmtId="0" fontId="22" fillId="0" borderId="15" xfId="6" applyFont="1" applyBorder="1" applyAlignment="1">
      <alignment horizontal="center" vertical="center"/>
    </xf>
    <xf numFmtId="0" fontId="23" fillId="0" borderId="2" xfId="6" applyFont="1" applyBorder="1" applyAlignment="1">
      <alignment vertical="center" wrapText="1"/>
    </xf>
    <xf numFmtId="0" fontId="23" fillId="0" borderId="14" xfId="6" applyFont="1" applyBorder="1" applyAlignment="1">
      <alignment vertical="center" wrapText="1"/>
    </xf>
    <xf numFmtId="0" fontId="22" fillId="0" borderId="15" xfId="6" applyFont="1" applyBorder="1" applyAlignment="1">
      <alignment horizontal="left" vertical="top"/>
    </xf>
    <xf numFmtId="0" fontId="23" fillId="0" borderId="5" xfId="6" applyFont="1" applyBorder="1" applyAlignment="1">
      <alignment vertical="center" wrapText="1"/>
    </xf>
    <xf numFmtId="0" fontId="22" fillId="0" borderId="11" xfId="6" applyFont="1" applyBorder="1" applyAlignment="1">
      <alignment vertical="top"/>
    </xf>
    <xf numFmtId="0" fontId="23" fillId="0" borderId="2" xfId="6" applyFont="1" applyBorder="1" applyAlignment="1">
      <alignment wrapText="1"/>
    </xf>
    <xf numFmtId="0" fontId="25" fillId="0" borderId="12" xfId="6" applyFont="1" applyBorder="1" applyAlignment="1">
      <alignment vertical="center" wrapText="1"/>
    </xf>
    <xf numFmtId="0" fontId="25" fillId="0" borderId="12" xfId="6" applyFont="1" applyBorder="1" applyAlignment="1">
      <alignment vertical="top" wrapText="1"/>
    </xf>
    <xf numFmtId="0" fontId="23" fillId="0" borderId="14" xfId="6" applyFont="1" applyBorder="1" applyAlignment="1">
      <alignment wrapText="1"/>
    </xf>
    <xf numFmtId="0" fontId="23" fillId="0" borderId="9" xfId="6" applyFont="1" applyBorder="1" applyAlignment="1">
      <alignment wrapText="1"/>
    </xf>
    <xf numFmtId="0" fontId="23" fillId="0" borderId="9" xfId="6" applyFont="1" applyBorder="1"/>
    <xf numFmtId="0" fontId="22" fillId="0" borderId="0" xfId="6" applyFont="1" applyAlignment="1">
      <alignment vertical="top"/>
    </xf>
    <xf numFmtId="0" fontId="22" fillId="0" borderId="2" xfId="6" applyFont="1" applyBorder="1" applyAlignment="1">
      <alignment horizontal="left" vertical="center"/>
    </xf>
    <xf numFmtId="0" fontId="23" fillId="2" borderId="2" xfId="6" applyFont="1" applyFill="1" applyBorder="1" applyAlignment="1">
      <alignment horizontal="left" vertical="center"/>
    </xf>
    <xf numFmtId="0" fontId="23" fillId="2" borderId="5" xfId="6" applyFont="1" applyFill="1" applyBorder="1" applyAlignment="1">
      <alignment horizontal="left" vertical="center" wrapText="1"/>
    </xf>
    <xf numFmtId="0" fontId="23" fillId="2" borderId="2" xfId="6" applyFont="1" applyFill="1" applyBorder="1" applyAlignment="1">
      <alignment horizontal="center" vertical="center" wrapText="1"/>
    </xf>
    <xf numFmtId="0" fontId="23" fillId="0" borderId="5" xfId="6" applyFont="1" applyBorder="1" applyAlignment="1">
      <alignment horizontal="center" vertical="center"/>
    </xf>
    <xf numFmtId="0" fontId="22" fillId="0" borderId="7" xfId="6" applyFont="1" applyBorder="1" applyAlignment="1">
      <alignment horizontal="left" vertical="center"/>
    </xf>
    <xf numFmtId="0" fontId="23" fillId="0" borderId="5" xfId="6" applyFont="1" applyBorder="1" applyAlignment="1">
      <alignment horizontal="left" vertical="center" wrapText="1"/>
    </xf>
    <xf numFmtId="0" fontId="23" fillId="0" borderId="7" xfId="6" applyFont="1" applyBorder="1" applyAlignment="1">
      <alignment vertical="center" wrapText="1"/>
    </xf>
    <xf numFmtId="0" fontId="23" fillId="0" borderId="2" xfId="6" applyFont="1" applyBorder="1" applyAlignment="1">
      <alignment horizontal="center" vertical="center" wrapText="1"/>
    </xf>
    <xf numFmtId="0" fontId="23" fillId="2" borderId="2" xfId="6" applyFont="1" applyFill="1" applyBorder="1" applyAlignment="1">
      <alignment horizontal="left" vertical="center" wrapText="1"/>
    </xf>
    <xf numFmtId="0" fontId="22" fillId="0" borderId="0" xfId="6" applyFont="1" applyAlignment="1">
      <alignment horizontal="left" vertical="center"/>
    </xf>
    <xf numFmtId="0" fontId="22" fillId="0" borderId="0" xfId="6" applyFont="1" applyAlignment="1">
      <alignment horizontal="center" vertical="center"/>
    </xf>
    <xf numFmtId="0" fontId="23" fillId="0" borderId="0" xfId="6" applyFont="1" applyAlignment="1">
      <alignment horizontal="center" vertical="center"/>
    </xf>
    <xf numFmtId="0" fontId="22" fillId="0" borderId="13" xfId="6" applyFont="1" applyBorder="1" applyAlignment="1">
      <alignment horizontal="left" vertical="center"/>
    </xf>
    <xf numFmtId="0" fontId="22" fillId="0" borderId="14" xfId="6" applyFont="1" applyBorder="1" applyAlignment="1">
      <alignment horizontal="left" vertical="center"/>
    </xf>
    <xf numFmtId="0" fontId="23" fillId="0" borderId="2" xfId="6" applyFont="1" applyBorder="1" applyAlignment="1">
      <alignment vertical="center"/>
    </xf>
    <xf numFmtId="0" fontId="22" fillId="0" borderId="2" xfId="6" applyFont="1" applyBorder="1"/>
    <xf numFmtId="0" fontId="23" fillId="0" borderId="0" xfId="6" applyFont="1" applyAlignment="1">
      <alignment horizontal="left" vertical="center" wrapText="1"/>
    </xf>
    <xf numFmtId="0" fontId="23" fillId="2" borderId="0" xfId="6" applyFont="1" applyFill="1"/>
    <xf numFmtId="0" fontId="22" fillId="0" borderId="11" xfId="6" applyFont="1" applyBorder="1" applyAlignment="1">
      <alignment horizontal="center" vertical="center"/>
    </xf>
    <xf numFmtId="0" fontId="22" fillId="2" borderId="0" xfId="6" applyFont="1" applyFill="1" applyAlignment="1">
      <alignment horizontal="center" vertical="center" wrapText="1"/>
    </xf>
    <xf numFmtId="0" fontId="22" fillId="2" borderId="0" xfId="6" applyFont="1" applyFill="1" applyAlignment="1">
      <alignment horizontal="center" vertical="center"/>
    </xf>
    <xf numFmtId="0" fontId="23" fillId="0" borderId="7" xfId="6" applyFont="1" applyBorder="1" applyAlignment="1">
      <alignment vertical="center"/>
    </xf>
    <xf numFmtId="43" fontId="23" fillId="0" borderId="2" xfId="6" applyNumberFormat="1" applyFont="1" applyBorder="1" applyAlignment="1">
      <alignment horizontal="center" vertical="center" wrapText="1"/>
    </xf>
    <xf numFmtId="0" fontId="23" fillId="2" borderId="0" xfId="6" applyFont="1" applyFill="1" applyAlignment="1">
      <alignment horizontal="center" vertical="center" wrapText="1"/>
    </xf>
    <xf numFmtId="0" fontId="23" fillId="2" borderId="0" xfId="6" applyFont="1" applyFill="1" applyAlignment="1">
      <alignment vertical="center"/>
    </xf>
    <xf numFmtId="0" fontId="23" fillId="0" borderId="13" xfId="6" applyFont="1" applyBorder="1" applyAlignment="1">
      <alignment horizontal="left" vertical="center"/>
    </xf>
    <xf numFmtId="0" fontId="23" fillId="0" borderId="12" xfId="6" applyFont="1" applyBorder="1" applyAlignment="1">
      <alignment horizontal="center" vertical="center" wrapText="1"/>
    </xf>
    <xf numFmtId="0" fontId="23" fillId="0" borderId="15" xfId="6" applyFont="1" applyBorder="1" applyAlignment="1">
      <alignment horizontal="left" vertical="center"/>
    </xf>
    <xf numFmtId="43" fontId="23" fillId="0" borderId="5" xfId="6" applyNumberFormat="1" applyFont="1" applyBorder="1" applyAlignment="1">
      <alignment horizontal="center" vertical="center" wrapText="1"/>
    </xf>
    <xf numFmtId="0" fontId="22" fillId="0" borderId="8" xfId="6" applyFont="1" applyBorder="1" applyAlignment="1">
      <alignment horizontal="left" vertical="center"/>
    </xf>
    <xf numFmtId="0" fontId="23" fillId="0" borderId="8" xfId="6" applyFont="1" applyBorder="1" applyAlignment="1">
      <alignment horizontal="left" vertical="center"/>
    </xf>
    <xf numFmtId="164" fontId="23" fillId="0" borderId="2" xfId="6" applyNumberFormat="1" applyFont="1" applyBorder="1" applyAlignment="1">
      <alignment horizontal="center" vertical="center" wrapText="1"/>
    </xf>
    <xf numFmtId="164" fontId="23" fillId="2" borderId="0" xfId="6" applyNumberFormat="1" applyFont="1" applyFill="1" applyAlignment="1">
      <alignment horizontal="center" vertical="center" wrapText="1"/>
    </xf>
    <xf numFmtId="0" fontId="23" fillId="0" borderId="0" xfId="6" applyFont="1" applyAlignment="1">
      <alignment vertical="center" wrapText="1"/>
    </xf>
    <xf numFmtId="43" fontId="23" fillId="0" borderId="0" xfId="6" applyNumberFormat="1" applyFont="1" applyAlignment="1">
      <alignment horizontal="center" vertical="center" wrapText="1"/>
    </xf>
    <xf numFmtId="0" fontId="23" fillId="0" borderId="0" xfId="6" applyFont="1" applyAlignment="1">
      <alignment horizontal="center"/>
    </xf>
    <xf numFmtId="0" fontId="23" fillId="8" borderId="2" xfId="6" applyFont="1" applyFill="1" applyBorder="1"/>
    <xf numFmtId="0" fontId="22" fillId="0" borderId="7" xfId="6" applyFont="1" applyBorder="1" applyAlignment="1">
      <alignment horizontal="center"/>
    </xf>
    <xf numFmtId="0" fontId="22" fillId="0" borderId="11" xfId="6" applyFont="1" applyBorder="1" applyAlignment="1">
      <alignment horizontal="left" vertical="top"/>
    </xf>
    <xf numFmtId="0" fontId="23" fillId="0" borderId="2" xfId="6" applyFont="1" applyBorder="1" applyAlignment="1">
      <alignment horizontal="left" vertical="top"/>
    </xf>
    <xf numFmtId="0" fontId="23" fillId="2" borderId="3" xfId="6" applyFont="1" applyFill="1" applyBorder="1" applyAlignment="1">
      <alignment horizontal="left" wrapText="1"/>
    </xf>
    <xf numFmtId="0" fontId="22" fillId="0" borderId="15" xfId="6" applyFont="1" applyBorder="1" applyAlignment="1">
      <alignment horizontal="left"/>
    </xf>
    <xf numFmtId="0" fontId="23" fillId="2" borderId="3" xfId="6" applyFont="1" applyFill="1" applyBorder="1" applyAlignment="1">
      <alignment horizontal="left" vertical="top" wrapText="1"/>
    </xf>
    <xf numFmtId="0" fontId="23" fillId="0" borderId="3" xfId="6" applyFont="1" applyBorder="1" applyAlignment="1">
      <alignment horizontal="left" vertical="top" wrapText="1"/>
    </xf>
    <xf numFmtId="0" fontId="23" fillId="0" borderId="3" xfId="6" applyFont="1" applyBorder="1" applyAlignment="1">
      <alignment vertical="top"/>
    </xf>
    <xf numFmtId="0" fontId="23" fillId="0" borderId="5" xfId="6" applyFont="1" applyBorder="1" applyAlignment="1">
      <alignment wrapText="1"/>
    </xf>
    <xf numFmtId="0" fontId="23" fillId="0" borderId="3" xfId="6" applyFont="1" applyBorder="1" applyAlignment="1">
      <alignment vertical="top" wrapText="1"/>
    </xf>
    <xf numFmtId="0" fontId="22" fillId="0" borderId="3" xfId="6" applyFont="1" applyBorder="1" applyAlignment="1">
      <alignment vertical="top"/>
    </xf>
    <xf numFmtId="0" fontId="22" fillId="8" borderId="5" xfId="6" applyFont="1" applyFill="1" applyBorder="1"/>
    <xf numFmtId="10" fontId="22" fillId="0" borderId="2" xfId="6" applyNumberFormat="1" applyFont="1" applyBorder="1" applyAlignment="1">
      <alignment horizontal="center" vertical="center"/>
    </xf>
    <xf numFmtId="10" fontId="23" fillId="0" borderId="0" xfId="6" applyNumberFormat="1" applyFont="1" applyAlignment="1">
      <alignment horizontal="center" vertical="center"/>
    </xf>
    <xf numFmtId="43" fontId="23" fillId="0" borderId="2" xfId="6" applyNumberFormat="1" applyFont="1" applyBorder="1"/>
    <xf numFmtId="0" fontId="22" fillId="0" borderId="2" xfId="6" applyFont="1" applyBorder="1" applyAlignment="1">
      <alignment horizontal="right"/>
    </xf>
    <xf numFmtId="43" fontId="22" fillId="0" borderId="2" xfId="6" applyNumberFormat="1" applyFont="1" applyBorder="1"/>
    <xf numFmtId="0" fontId="22" fillId="2" borderId="0" xfId="6" applyFont="1" applyFill="1" applyAlignment="1">
      <alignment vertical="center"/>
    </xf>
    <xf numFmtId="10" fontId="23" fillId="0" borderId="5" xfId="6" applyNumberFormat="1" applyFont="1" applyBorder="1" applyAlignment="1">
      <alignment horizontal="left" vertical="center"/>
    </xf>
    <xf numFmtId="0" fontId="23" fillId="2" borderId="0" xfId="6" applyFont="1" applyFill="1" applyAlignment="1">
      <alignment horizontal="left" vertical="top"/>
    </xf>
    <xf numFmtId="0" fontId="25" fillId="0" borderId="3" xfId="6" applyFont="1" applyBorder="1" applyAlignment="1">
      <alignment vertical="top" wrapText="1"/>
    </xf>
    <xf numFmtId="0" fontId="25" fillId="2" borderId="0" xfId="6" applyFont="1" applyFill="1" applyAlignment="1">
      <alignment wrapText="1"/>
    </xf>
    <xf numFmtId="10" fontId="23" fillId="0" borderId="4" xfId="6" applyNumberFormat="1" applyFont="1" applyBorder="1" applyAlignment="1">
      <alignment horizontal="left" vertical="center"/>
    </xf>
    <xf numFmtId="10" fontId="23" fillId="0" borderId="3" xfId="6" applyNumberFormat="1" applyFont="1" applyBorder="1" applyAlignment="1">
      <alignment horizontal="left" vertical="center"/>
    </xf>
    <xf numFmtId="10" fontId="25" fillId="0" borderId="3" xfId="6" applyNumberFormat="1" applyFont="1" applyBorder="1" applyAlignment="1">
      <alignment vertical="top" wrapText="1"/>
    </xf>
    <xf numFmtId="0" fontId="23" fillId="0" borderId="14" xfId="6" applyFont="1" applyBorder="1" applyAlignment="1">
      <alignment vertical="top"/>
    </xf>
    <xf numFmtId="9" fontId="23" fillId="0" borderId="3" xfId="6" applyNumberFormat="1" applyFont="1" applyBorder="1" applyAlignment="1">
      <alignment horizontal="left" vertical="top"/>
    </xf>
    <xf numFmtId="0" fontId="25" fillId="0" borderId="14" xfId="6" applyFont="1" applyBorder="1" applyAlignment="1">
      <alignment vertical="top"/>
    </xf>
    <xf numFmtId="0" fontId="22" fillId="2" borderId="7" xfId="6" applyFont="1" applyFill="1" applyBorder="1" applyAlignment="1">
      <alignment vertical="top"/>
    </xf>
    <xf numFmtId="0" fontId="23" fillId="2" borderId="2" xfId="6" applyFont="1" applyFill="1" applyBorder="1" applyAlignment="1">
      <alignment vertical="top" wrapText="1"/>
    </xf>
    <xf numFmtId="9" fontId="23" fillId="2" borderId="2" xfId="6" applyNumberFormat="1" applyFont="1" applyFill="1" applyBorder="1" applyAlignment="1">
      <alignment horizontal="left" vertical="center"/>
    </xf>
    <xf numFmtId="0" fontId="25" fillId="0" borderId="2" xfId="6" applyFont="1" applyBorder="1" applyAlignment="1">
      <alignment vertical="top"/>
    </xf>
    <xf numFmtId="0" fontId="25" fillId="0" borderId="2" xfId="6" applyFont="1" applyBorder="1" applyAlignment="1">
      <alignment vertical="top" wrapText="1"/>
    </xf>
    <xf numFmtId="0" fontId="22" fillId="2" borderId="13" xfId="6" applyFont="1" applyFill="1" applyBorder="1" applyAlignment="1">
      <alignment vertical="top"/>
    </xf>
    <xf numFmtId="0" fontId="22" fillId="2" borderId="14" xfId="6" applyFont="1" applyFill="1" applyBorder="1" applyAlignment="1">
      <alignment vertical="top"/>
    </xf>
    <xf numFmtId="0" fontId="22" fillId="2" borderId="0" xfId="6" applyFont="1" applyFill="1" applyAlignment="1">
      <alignment vertical="top"/>
    </xf>
    <xf numFmtId="0" fontId="23" fillId="2" borderId="0" xfId="6" applyFont="1" applyFill="1" applyAlignment="1">
      <alignment vertical="top" wrapText="1"/>
    </xf>
    <xf numFmtId="9" fontId="23" fillId="2" borderId="0" xfId="6" applyNumberFormat="1" applyFont="1" applyFill="1" applyAlignment="1">
      <alignment horizontal="left" vertical="center"/>
    </xf>
    <xf numFmtId="0" fontId="25" fillId="0" borderId="0" xfId="6" applyFont="1" applyAlignment="1">
      <alignment vertical="top"/>
    </xf>
    <xf numFmtId="0" fontId="25" fillId="0" borderId="0" xfId="6" applyFont="1" applyAlignment="1">
      <alignment vertical="top" wrapText="1"/>
    </xf>
    <xf numFmtId="9" fontId="23" fillId="0" borderId="0" xfId="6" applyNumberFormat="1" applyFont="1" applyAlignment="1">
      <alignment horizontal="center"/>
    </xf>
    <xf numFmtId="0" fontId="23" fillId="0" borderId="13" xfId="6" applyFont="1" applyBorder="1"/>
    <xf numFmtId="0" fontId="23" fillId="0" borderId="14" xfId="6" applyFont="1" applyBorder="1"/>
    <xf numFmtId="0" fontId="25" fillId="0" borderId="2" xfId="6" applyFont="1" applyBorder="1" applyAlignment="1">
      <alignment wrapText="1"/>
    </xf>
    <xf numFmtId="0" fontId="23" fillId="0" borderId="5" xfId="6" applyFont="1" applyBorder="1" applyAlignment="1">
      <alignment vertical="top"/>
    </xf>
    <xf numFmtId="15" fontId="23" fillId="0" borderId="2" xfId="6" applyNumberFormat="1" applyFont="1" applyBorder="1" applyAlignment="1">
      <alignment horizontal="center" vertical="top"/>
    </xf>
    <xf numFmtId="165" fontId="23" fillId="0" borderId="2" xfId="6" applyNumberFormat="1" applyFont="1" applyBorder="1" applyAlignment="1">
      <alignment horizontal="center" vertical="center"/>
    </xf>
    <xf numFmtId="165" fontId="23" fillId="0" borderId="2" xfId="6" applyNumberFormat="1" applyFont="1" applyBorder="1" applyAlignment="1">
      <alignment horizontal="center"/>
    </xf>
    <xf numFmtId="0" fontId="23" fillId="0" borderId="2" xfId="6" quotePrefix="1" applyFont="1" applyBorder="1" applyAlignment="1">
      <alignment horizontal="left" vertical="top" wrapText="1"/>
    </xf>
    <xf numFmtId="0" fontId="23" fillId="0" borderId="0" xfId="6" quotePrefix="1" applyFont="1" applyAlignment="1">
      <alignment horizontal="left" vertical="top" wrapText="1"/>
    </xf>
    <xf numFmtId="165" fontId="23" fillId="0" borderId="0" xfId="6" applyNumberFormat="1" applyFont="1" applyAlignment="1">
      <alignment horizontal="center" vertical="center" wrapText="1"/>
    </xf>
    <xf numFmtId="0" fontId="23" fillId="0" borderId="0" xfId="6" applyFont="1" applyAlignment="1">
      <alignment horizontal="center" vertical="center" wrapText="1"/>
    </xf>
    <xf numFmtId="0" fontId="22" fillId="0" borderId="0" xfId="6" applyFont="1" applyAlignment="1">
      <alignment horizontal="center" vertical="center" wrapText="1"/>
    </xf>
    <xf numFmtId="0" fontId="22" fillId="0" borderId="7" xfId="6" applyFont="1" applyBorder="1" applyAlignment="1">
      <alignment horizontal="left" vertical="center" wrapText="1"/>
    </xf>
    <xf numFmtId="0" fontId="23" fillId="0" borderId="2" xfId="6" applyFont="1" applyBorder="1" applyAlignment="1">
      <alignment horizontal="center"/>
    </xf>
    <xf numFmtId="164" fontId="23" fillId="0" borderId="2" xfId="6" applyNumberFormat="1" applyFont="1" applyBorder="1" applyAlignment="1">
      <alignment vertical="center"/>
    </xf>
    <xf numFmtId="9" fontId="23" fillId="0" borderId="2" xfId="6" applyNumberFormat="1" applyFont="1" applyBorder="1" applyAlignment="1">
      <alignment horizontal="center" vertical="center" wrapText="1"/>
    </xf>
    <xf numFmtId="0" fontId="23" fillId="0" borderId="5" xfId="6" applyFont="1" applyBorder="1" applyAlignment="1">
      <alignment horizontal="center"/>
    </xf>
    <xf numFmtId="164" fontId="23" fillId="0" borderId="2" xfId="6" applyNumberFormat="1" applyFont="1" applyBorder="1" applyAlignment="1">
      <alignment horizontal="center"/>
    </xf>
    <xf numFmtId="9" fontId="23" fillId="0" borderId="2" xfId="6" applyNumberFormat="1" applyFont="1" applyBorder="1" applyAlignment="1">
      <alignment horizontal="center" vertical="center"/>
    </xf>
    <xf numFmtId="164" fontId="23" fillId="0" borderId="2" xfId="6" applyNumberFormat="1" applyFont="1" applyBorder="1" applyAlignment="1">
      <alignment horizontal="center" vertical="center"/>
    </xf>
    <xf numFmtId="0" fontId="22" fillId="0" borderId="13" xfId="6" applyFont="1" applyBorder="1"/>
    <xf numFmtId="0" fontId="22" fillId="0" borderId="2" xfId="6" applyFont="1" applyBorder="1" applyAlignment="1">
      <alignment horizontal="center" wrapText="1"/>
    </xf>
    <xf numFmtId="0" fontId="26" fillId="2" borderId="2" xfId="6" applyFont="1" applyFill="1" applyBorder="1"/>
    <xf numFmtId="10" fontId="26" fillId="2" borderId="2" xfId="6" applyNumberFormat="1" applyFont="1" applyFill="1" applyBorder="1" applyAlignment="1">
      <alignment horizontal="center"/>
    </xf>
    <xf numFmtId="9" fontId="26" fillId="2" borderId="2" xfId="6" applyNumberFormat="1" applyFont="1" applyFill="1" applyBorder="1" applyAlignment="1">
      <alignment horizontal="center"/>
    </xf>
    <xf numFmtId="0" fontId="25" fillId="2" borderId="0" xfId="6" applyFont="1" applyFill="1"/>
    <xf numFmtId="0" fontId="22" fillId="0" borderId="3" xfId="6" applyFont="1" applyBorder="1" applyAlignment="1">
      <alignment horizontal="center" vertical="center" wrapText="1"/>
    </xf>
    <xf numFmtId="0" fontId="26" fillId="2" borderId="0" xfId="6" applyFont="1" applyFill="1" applyAlignment="1">
      <alignment horizontal="center" vertical="center"/>
    </xf>
    <xf numFmtId="165" fontId="25" fillId="2" borderId="0" xfId="6" applyNumberFormat="1" applyFont="1" applyFill="1" applyAlignment="1">
      <alignment horizontal="center" vertical="center"/>
    </xf>
    <xf numFmtId="0" fontId="23" fillId="0" borderId="9" xfId="6" applyFont="1" applyBorder="1" applyAlignment="1">
      <alignment vertical="top"/>
    </xf>
    <xf numFmtId="0" fontId="22" fillId="0" borderId="5" xfId="6" applyFont="1" applyBorder="1" applyAlignment="1">
      <alignment vertical="top"/>
    </xf>
    <xf numFmtId="165" fontId="23" fillId="0" borderId="0" xfId="6" applyNumberFormat="1" applyFont="1" applyAlignment="1">
      <alignment horizontal="center" vertical="center"/>
    </xf>
    <xf numFmtId="0" fontId="22" fillId="0" borderId="2" xfId="6" applyFont="1" applyBorder="1" applyAlignment="1">
      <alignment horizontal="center" vertical="top" wrapText="1"/>
    </xf>
    <xf numFmtId="9" fontId="23" fillId="2" borderId="5" xfId="4" applyNumberFormat="1" applyFont="1" applyFill="1" applyBorder="1" applyAlignment="1">
      <alignment horizontal="left" vertical="center"/>
    </xf>
    <xf numFmtId="165" fontId="23" fillId="0" borderId="2" xfId="4" applyNumberFormat="1" applyFont="1" applyFill="1" applyBorder="1" applyAlignment="1">
      <alignment horizontal="center" vertical="top"/>
    </xf>
    <xf numFmtId="0" fontId="4" fillId="0" borderId="0" xfId="0" applyFont="1" applyAlignment="1">
      <alignment horizontal="center" vertical="center"/>
    </xf>
    <xf numFmtId="164" fontId="23" fillId="0" borderId="2" xfId="4" applyNumberFormat="1" applyFont="1" applyBorder="1"/>
    <xf numFmtId="164" fontId="22" fillId="0" borderId="2" xfId="4" applyNumberFormat="1" applyFont="1" applyBorder="1"/>
    <xf numFmtId="164" fontId="22" fillId="0" borderId="0" xfId="4" applyNumberFormat="1" applyFont="1"/>
    <xf numFmtId="0" fontId="22" fillId="10" borderId="0" xfId="6" applyFont="1" applyFill="1"/>
    <xf numFmtId="0" fontId="23" fillId="0" borderId="5" xfId="4" applyFont="1" applyBorder="1" applyAlignment="1">
      <alignment wrapText="1"/>
    </xf>
    <xf numFmtId="0" fontId="23" fillId="0" borderId="0" xfId="4" quotePrefix="1" applyFont="1" applyFill="1" applyBorder="1" applyAlignment="1">
      <alignment horizontal="left" vertical="top" wrapText="1"/>
    </xf>
    <xf numFmtId="0" fontId="23" fillId="0" borderId="0" xfId="6" applyFont="1" applyBorder="1" applyAlignment="1">
      <alignment vertical="top" wrapText="1"/>
    </xf>
    <xf numFmtId="0" fontId="23" fillId="0" borderId="0" xfId="6" quotePrefix="1" applyFont="1" applyBorder="1" applyAlignment="1">
      <alignment horizontal="left" vertical="top" wrapText="1"/>
    </xf>
    <xf numFmtId="165" fontId="23" fillId="0" borderId="0" xfId="6" applyNumberFormat="1" applyFont="1" applyBorder="1" applyAlignment="1">
      <alignment horizontal="center" vertical="center" wrapText="1"/>
    </xf>
    <xf numFmtId="0" fontId="6" fillId="12" borderId="2" xfId="0" applyNumberFormat="1" applyFont="1" applyFill="1" applyBorder="1" applyAlignment="1">
      <alignment horizontal="center" vertical="center" wrapText="1"/>
    </xf>
    <xf numFmtId="0" fontId="6" fillId="12" borderId="2" xfId="0" applyFont="1" applyFill="1" applyBorder="1" applyAlignment="1">
      <alignment horizontal="center" vertical="center"/>
    </xf>
    <xf numFmtId="0" fontId="4" fillId="12" borderId="2" xfId="0" applyFont="1" applyFill="1" applyBorder="1" applyAlignment="1">
      <alignment horizontal="center" vertical="center"/>
    </xf>
    <xf numFmtId="10" fontId="6" fillId="12" borderId="2" xfId="2" applyNumberFormat="1" applyFont="1" applyFill="1" applyBorder="1" applyAlignment="1">
      <alignment horizontal="center" vertical="center"/>
    </xf>
    <xf numFmtId="0" fontId="19" fillId="12" borderId="2" xfId="0" applyFont="1" applyFill="1" applyBorder="1" applyAlignment="1">
      <alignment horizontal="center" vertical="center" wrapText="1"/>
    </xf>
    <xf numFmtId="10" fontId="6" fillId="12" borderId="2" xfId="0" applyNumberFormat="1" applyFont="1" applyFill="1" applyBorder="1" applyAlignment="1">
      <alignment horizontal="center" vertical="center"/>
    </xf>
    <xf numFmtId="164" fontId="6" fillId="12" borderId="2" xfId="0" applyNumberFormat="1" applyFont="1" applyFill="1" applyBorder="1" applyAlignment="1">
      <alignment horizontal="center" vertical="center"/>
    </xf>
    <xf numFmtId="0" fontId="6" fillId="9" borderId="14" xfId="0" applyNumberFormat="1" applyFont="1" applyFill="1" applyBorder="1" applyAlignment="1">
      <alignment horizontal="center" vertical="center" wrapText="1"/>
    </xf>
    <xf numFmtId="0" fontId="6" fillId="3" borderId="14" xfId="0" applyNumberFormat="1" applyFont="1" applyFill="1" applyBorder="1" applyAlignment="1">
      <alignment horizontal="center" vertical="center" wrapText="1"/>
    </xf>
    <xf numFmtId="0" fontId="22" fillId="0" borderId="16" xfId="4" applyFont="1" applyBorder="1" applyAlignment="1">
      <alignment vertical="top" wrapText="1"/>
    </xf>
    <xf numFmtId="0" fontId="22" fillId="0" borderId="12" xfId="4" applyFont="1" applyBorder="1" applyAlignment="1">
      <alignment vertical="center" wrapText="1"/>
    </xf>
    <xf numFmtId="0" fontId="22" fillId="0" borderId="16" xfId="4" applyFont="1" applyBorder="1" applyAlignment="1">
      <alignment vertical="center" wrapText="1"/>
    </xf>
    <xf numFmtId="0" fontId="22" fillId="0" borderId="9" xfId="4" applyFont="1" applyBorder="1" applyAlignment="1">
      <alignment vertical="center" wrapText="1"/>
    </xf>
    <xf numFmtId="0" fontId="22" fillId="0" borderId="12" xfId="4" applyFont="1" applyBorder="1" applyAlignment="1">
      <alignment vertical="top" wrapText="1"/>
    </xf>
    <xf numFmtId="164" fontId="23" fillId="0" borderId="0" xfId="4" applyNumberFormat="1" applyFont="1"/>
    <xf numFmtId="0" fontId="23" fillId="2" borderId="12" xfId="4" applyFont="1" applyFill="1" applyBorder="1" applyAlignment="1">
      <alignment vertical="top" wrapText="1"/>
    </xf>
    <xf numFmtId="0" fontId="23" fillId="2" borderId="16" xfId="4" applyFont="1" applyFill="1" applyBorder="1" applyAlignment="1">
      <alignment vertical="top" wrapText="1"/>
    </xf>
    <xf numFmtId="0" fontId="23" fillId="2" borderId="5" xfId="6" applyFont="1" applyFill="1" applyBorder="1" applyAlignment="1">
      <alignment vertical="top" wrapText="1"/>
    </xf>
    <xf numFmtId="0" fontId="22" fillId="0" borderId="13" xfId="4" applyFont="1" applyFill="1" applyBorder="1" applyAlignment="1">
      <alignment vertical="top"/>
    </xf>
    <xf numFmtId="0" fontId="4" fillId="0" borderId="0" xfId="0" applyFont="1" applyAlignment="1">
      <alignment horizontal="center" vertical="center"/>
    </xf>
    <xf numFmtId="0" fontId="22" fillId="0" borderId="0" xfId="6" applyFont="1" applyAlignment="1">
      <alignment horizontal="center" vertical="center"/>
    </xf>
    <xf numFmtId="0" fontId="6" fillId="12" borderId="14" xfId="0" applyNumberFormat="1" applyFont="1" applyFill="1" applyBorder="1" applyAlignment="1">
      <alignment horizontal="center" vertical="center" wrapText="1"/>
    </xf>
    <xf numFmtId="0" fontId="22" fillId="2" borderId="0" xfId="6" applyFont="1" applyFill="1"/>
    <xf numFmtId="0" fontId="23" fillId="0" borderId="12" xfId="6" applyFont="1" applyBorder="1" applyAlignment="1">
      <alignment vertical="top"/>
    </xf>
    <xf numFmtId="0" fontId="36" fillId="0" borderId="0" xfId="0" applyFont="1"/>
    <xf numFmtId="0" fontId="23" fillId="0" borderId="5" xfId="6" applyFont="1" applyBorder="1" applyAlignment="1">
      <alignment horizontal="center" vertical="center" wrapText="1"/>
    </xf>
    <xf numFmtId="0" fontId="23" fillId="0" borderId="12" xfId="6" applyFont="1" applyBorder="1" applyAlignment="1">
      <alignment horizontal="left" vertical="center" wrapText="1"/>
    </xf>
    <xf numFmtId="10" fontId="23" fillId="0" borderId="5" xfId="6" applyNumberFormat="1" applyFont="1" applyBorder="1" applyAlignment="1">
      <alignment horizontal="left" vertical="top"/>
    </xf>
    <xf numFmtId="0" fontId="23" fillId="2" borderId="5" xfId="6" applyFont="1" applyFill="1" applyBorder="1" applyAlignment="1">
      <alignment vertical="center" wrapText="1"/>
    </xf>
    <xf numFmtId="0" fontId="23" fillId="2" borderId="2" xfId="6" applyFont="1" applyFill="1" applyBorder="1" applyAlignment="1">
      <alignment vertical="top"/>
    </xf>
    <xf numFmtId="0" fontId="22" fillId="2" borderId="13" xfId="6" applyFont="1" applyFill="1" applyBorder="1" applyAlignment="1">
      <alignment horizontal="left" vertical="top"/>
    </xf>
    <xf numFmtId="0" fontId="22" fillId="2" borderId="7" xfId="6" applyFont="1" applyFill="1" applyBorder="1" applyAlignment="1">
      <alignment horizontal="left" vertical="top"/>
    </xf>
    <xf numFmtId="0" fontId="22" fillId="0" borderId="0" xfId="6" applyFont="1" applyBorder="1" applyAlignment="1">
      <alignment horizontal="left" vertical="top"/>
    </xf>
    <xf numFmtId="49" fontId="23" fillId="0" borderId="0" xfId="6" applyNumberFormat="1" applyFont="1" applyBorder="1" applyAlignment="1">
      <alignment horizontal="left" vertical="top" wrapText="1"/>
    </xf>
    <xf numFmtId="0" fontId="23" fillId="0" borderId="2" xfId="6" applyFont="1" applyBorder="1" applyAlignment="1">
      <alignment horizontal="center" vertical="top" wrapText="1"/>
    </xf>
    <xf numFmtId="0" fontId="23" fillId="0" borderId="0" xfId="6" applyFont="1" applyBorder="1" applyAlignment="1">
      <alignment horizontal="left" vertical="top"/>
    </xf>
    <xf numFmtId="0" fontId="22" fillId="0" borderId="14" xfId="6" applyFont="1" applyBorder="1"/>
    <xf numFmtId="0" fontId="22" fillId="0" borderId="0" xfId="6" applyFont="1" applyBorder="1" applyAlignment="1">
      <alignment vertical="top"/>
    </xf>
    <xf numFmtId="0" fontId="25" fillId="0" borderId="0" xfId="6" applyFont="1" applyBorder="1" applyAlignment="1">
      <alignment vertical="top" wrapText="1"/>
    </xf>
    <xf numFmtId="0" fontId="23" fillId="0" borderId="0" xfId="6" applyFont="1" applyBorder="1" applyAlignment="1">
      <alignment wrapText="1"/>
    </xf>
    <xf numFmtId="0" fontId="23" fillId="0" borderId="0" xfId="6" applyFont="1" applyBorder="1"/>
    <xf numFmtId="0" fontId="23" fillId="0" borderId="0" xfId="6" applyFont="1" applyBorder="1" applyAlignment="1">
      <alignment horizontal="left" vertical="center" wrapText="1"/>
    </xf>
    <xf numFmtId="0" fontId="23" fillId="2" borderId="0" xfId="6" applyFont="1" applyFill="1" applyBorder="1" applyAlignment="1">
      <alignment horizontal="left" vertical="top" wrapText="1"/>
    </xf>
    <xf numFmtId="0" fontId="23" fillId="2" borderId="0" xfId="6" applyFont="1" applyFill="1" applyBorder="1" applyAlignment="1">
      <alignment horizontal="center" vertical="center" wrapText="1"/>
    </xf>
    <xf numFmtId="0" fontId="23" fillId="2" borderId="0" xfId="6" applyFont="1" applyFill="1" applyBorder="1" applyAlignment="1">
      <alignment horizontal="left" vertical="center" wrapText="1"/>
    </xf>
    <xf numFmtId="0" fontId="23" fillId="0" borderId="2" xfId="6" quotePrefix="1" applyFont="1" applyBorder="1" applyAlignment="1">
      <alignment horizontal="center" vertical="center" wrapText="1"/>
    </xf>
    <xf numFmtId="165" fontId="23" fillId="0" borderId="2" xfId="6" applyNumberFormat="1" applyFont="1" applyBorder="1" applyAlignment="1">
      <alignment horizontal="left" vertical="top" wrapText="1"/>
    </xf>
    <xf numFmtId="0" fontId="23" fillId="2" borderId="2" xfId="6" applyFont="1" applyFill="1" applyBorder="1" applyAlignment="1">
      <alignment vertical="center" wrapText="1"/>
    </xf>
    <xf numFmtId="0" fontId="23" fillId="0" borderId="0" xfId="0" applyFont="1" applyAlignment="1">
      <alignment vertical="top"/>
    </xf>
    <xf numFmtId="164" fontId="23" fillId="0" borderId="2" xfId="6" applyNumberFormat="1" applyFont="1" applyBorder="1"/>
    <xf numFmtId="0" fontId="23" fillId="2" borderId="2" xfId="6" applyFont="1" applyFill="1" applyBorder="1" applyAlignment="1">
      <alignment wrapText="1"/>
    </xf>
    <xf numFmtId="0" fontId="23" fillId="2" borderId="2" xfId="6" applyFont="1" applyFill="1" applyBorder="1" applyAlignment="1">
      <alignment horizontal="left" vertical="top"/>
    </xf>
    <xf numFmtId="164" fontId="22" fillId="0" borderId="2" xfId="6" applyNumberFormat="1" applyFont="1" applyBorder="1"/>
    <xf numFmtId="0" fontId="23" fillId="2" borderId="0" xfId="0" applyFont="1" applyFill="1" applyAlignment="1">
      <alignment vertical="center"/>
    </xf>
    <xf numFmtId="0" fontId="23" fillId="0" borderId="16" xfId="6" applyFont="1" applyBorder="1" applyAlignment="1">
      <alignment vertical="center" wrapText="1"/>
    </xf>
    <xf numFmtId="0" fontId="23" fillId="0" borderId="13" xfId="6" applyFont="1" applyBorder="1" applyAlignment="1">
      <alignment vertical="center"/>
    </xf>
    <xf numFmtId="0" fontId="23" fillId="2" borderId="7" xfId="6" applyFont="1" applyFill="1" applyBorder="1" applyAlignment="1">
      <alignment vertical="top"/>
    </xf>
    <xf numFmtId="0" fontId="25" fillId="2" borderId="5" xfId="6" applyFont="1" applyFill="1" applyBorder="1" applyAlignment="1">
      <alignment vertical="center" wrapText="1"/>
    </xf>
    <xf numFmtId="165" fontId="23" fillId="2" borderId="2" xfId="6" applyNumberFormat="1" applyFont="1" applyFill="1" applyBorder="1" applyAlignment="1">
      <alignment horizontal="center" vertical="center" wrapText="1"/>
    </xf>
    <xf numFmtId="0" fontId="23" fillId="2" borderId="5" xfId="6" applyFont="1" applyFill="1" applyBorder="1" applyAlignment="1">
      <alignment vertical="top"/>
    </xf>
    <xf numFmtId="15" fontId="23" fillId="2" borderId="2" xfId="6" applyNumberFormat="1" applyFont="1" applyFill="1" applyBorder="1" applyAlignment="1">
      <alignment horizontal="center" vertical="top"/>
    </xf>
    <xf numFmtId="165" fontId="23" fillId="2" borderId="2" xfId="6" applyNumberFormat="1" applyFont="1" applyFill="1" applyBorder="1" applyAlignment="1">
      <alignment horizontal="center" vertical="center"/>
    </xf>
    <xf numFmtId="0" fontId="22" fillId="0" borderId="0" xfId="6" applyFont="1" applyAlignment="1">
      <alignment horizontal="center" vertical="center"/>
    </xf>
    <xf numFmtId="0" fontId="23" fillId="0" borderId="2" xfId="6" applyFont="1" applyFill="1" applyBorder="1" applyAlignment="1">
      <alignment horizontal="left" vertical="top" wrapText="1"/>
    </xf>
    <xf numFmtId="0" fontId="23" fillId="0" borderId="2" xfId="6" applyFont="1" applyFill="1" applyBorder="1" applyAlignment="1">
      <alignment vertical="top" wrapText="1"/>
    </xf>
    <xf numFmtId="0" fontId="23" fillId="0" borderId="3" xfId="6" applyFont="1" applyFill="1" applyBorder="1" applyAlignment="1">
      <alignment horizontal="left" wrapText="1"/>
    </xf>
    <xf numFmtId="0" fontId="23" fillId="0" borderId="3" xfId="6" applyFont="1" applyFill="1" applyBorder="1" applyAlignment="1">
      <alignment horizontal="left" vertical="top" wrapText="1"/>
    </xf>
    <xf numFmtId="165" fontId="23" fillId="0" borderId="2" xfId="6" applyNumberFormat="1" applyFont="1" applyFill="1" applyBorder="1" applyAlignment="1">
      <alignment horizontal="center" vertical="center"/>
    </xf>
    <xf numFmtId="0" fontId="25" fillId="0" borderId="2" xfId="6" applyFont="1" applyBorder="1" applyAlignment="1">
      <alignment vertical="center" wrapText="1"/>
    </xf>
    <xf numFmtId="0" fontId="23" fillId="0" borderId="5" xfId="6" applyFont="1" applyBorder="1"/>
    <xf numFmtId="165" fontId="23" fillId="0" borderId="2" xfId="6" applyNumberFormat="1" applyFont="1" applyBorder="1" applyAlignment="1">
      <alignment vertical="top" wrapText="1"/>
    </xf>
    <xf numFmtId="0" fontId="22" fillId="0" borderId="14" xfId="6" applyFont="1" applyBorder="1" applyAlignment="1">
      <alignment vertical="top" wrapText="1"/>
    </xf>
    <xf numFmtId="0" fontId="22" fillId="0" borderId="7" xfId="6" applyFont="1" applyBorder="1" applyAlignment="1">
      <alignment vertical="top" wrapText="1"/>
    </xf>
    <xf numFmtId="0" fontId="22" fillId="0" borderId="13" xfId="6" applyFont="1" applyBorder="1" applyAlignment="1">
      <alignment vertical="top" wrapText="1"/>
    </xf>
    <xf numFmtId="0" fontId="23" fillId="0" borderId="5" xfId="0" applyFont="1" applyBorder="1" applyAlignment="1">
      <alignment horizontal="left" vertical="top" wrapText="1"/>
    </xf>
    <xf numFmtId="9" fontId="23" fillId="0" borderId="4" xfId="6" applyNumberFormat="1" applyFont="1" applyBorder="1" applyAlignment="1">
      <alignment horizontal="left" vertical="top"/>
    </xf>
    <xf numFmtId="0" fontId="23" fillId="0" borderId="0" xfId="0" applyFont="1"/>
    <xf numFmtId="0" fontId="36" fillId="0" borderId="0" xfId="0" applyFont="1" applyAlignment="1">
      <alignment vertical="top"/>
    </xf>
    <xf numFmtId="0" fontId="36" fillId="0" borderId="5" xfId="0" applyFont="1" applyBorder="1" applyAlignment="1">
      <alignment vertical="top"/>
    </xf>
    <xf numFmtId="0" fontId="23" fillId="0" borderId="2" xfId="0" applyFont="1" applyBorder="1" applyAlignment="1">
      <alignment wrapText="1"/>
    </xf>
    <xf numFmtId="0" fontId="37" fillId="0" borderId="2" xfId="0" applyFont="1" applyBorder="1" applyAlignment="1">
      <alignment horizontal="left" vertical="top" wrapText="1"/>
    </xf>
    <xf numFmtId="0" fontId="36" fillId="0" borderId="2" xfId="0" applyFont="1" applyBorder="1" applyAlignment="1">
      <alignment horizontal="left" vertical="top" wrapText="1"/>
    </xf>
    <xf numFmtId="0" fontId="23" fillId="0" borderId="5" xfId="6" applyFont="1" applyFill="1" applyBorder="1" applyAlignment="1">
      <alignment vertical="center" wrapText="1"/>
    </xf>
    <xf numFmtId="43" fontId="23" fillId="0" borderId="2" xfId="6" applyNumberFormat="1" applyFont="1" applyFill="1" applyBorder="1" applyAlignment="1">
      <alignment horizontal="center" vertical="center" wrapText="1"/>
    </xf>
    <xf numFmtId="0" fontId="23" fillId="0" borderId="14" xfId="6" applyFont="1" applyFill="1" applyBorder="1" applyAlignment="1">
      <alignment vertical="top" wrapText="1"/>
    </xf>
    <xf numFmtId="0" fontId="25" fillId="0" borderId="5" xfId="6" applyFont="1" applyBorder="1" applyAlignment="1">
      <alignment vertical="top" wrapText="1"/>
    </xf>
    <xf numFmtId="0" fontId="38" fillId="0" borderId="7" xfId="6" applyFont="1" applyBorder="1" applyAlignment="1">
      <alignment horizontal="center" vertical="center"/>
    </xf>
    <xf numFmtId="0" fontId="23" fillId="0" borderId="2" xfId="6" applyFont="1" applyFill="1" applyBorder="1" applyAlignment="1">
      <alignment horizontal="center" vertical="center" wrapText="1"/>
    </xf>
    <xf numFmtId="0" fontId="23" fillId="0" borderId="2" xfId="0" applyFont="1" applyFill="1" applyBorder="1" applyAlignment="1">
      <alignment horizontal="left" vertical="top" wrapText="1"/>
    </xf>
    <xf numFmtId="0" fontId="23" fillId="0" borderId="5" xfId="0" applyFont="1" applyFill="1" applyBorder="1" applyAlignment="1">
      <alignment horizontal="left" vertical="top" wrapText="1"/>
    </xf>
    <xf numFmtId="0" fontId="23" fillId="0" borderId="2" xfId="6" applyFont="1" applyFill="1" applyBorder="1" applyAlignment="1">
      <alignment horizontal="center" vertical="center"/>
    </xf>
    <xf numFmtId="10" fontId="4" fillId="0" borderId="0" xfId="0" applyNumberFormat="1" applyFont="1" applyAlignment="1">
      <alignment horizontal="center" vertical="center"/>
    </xf>
    <xf numFmtId="0" fontId="23" fillId="2" borderId="12" xfId="6" applyFont="1" applyFill="1" applyBorder="1" applyAlignment="1">
      <alignment horizontal="left" vertical="center"/>
    </xf>
    <xf numFmtId="0" fontId="23" fillId="0" borderId="12" xfId="6" applyFont="1" applyFill="1" applyBorder="1" applyAlignment="1">
      <alignment horizontal="left" vertical="top" wrapText="1"/>
    </xf>
    <xf numFmtId="0" fontId="23" fillId="0" borderId="2" xfId="6" applyFont="1" applyFill="1" applyBorder="1"/>
    <xf numFmtId="0" fontId="22" fillId="2" borderId="15" xfId="6" applyFont="1" applyFill="1" applyBorder="1" applyAlignment="1">
      <alignment horizontal="left" vertical="top"/>
    </xf>
    <xf numFmtId="0" fontId="23" fillId="0" borderId="7" xfId="6" applyFont="1" applyFill="1" applyBorder="1"/>
    <xf numFmtId="0" fontId="23" fillId="0" borderId="5" xfId="6" applyFont="1" applyFill="1" applyBorder="1" applyAlignment="1">
      <alignment horizontal="left" vertical="top" wrapText="1"/>
    </xf>
    <xf numFmtId="0" fontId="23" fillId="0" borderId="2" xfId="6" applyFont="1" applyFill="1" applyBorder="1" applyAlignment="1">
      <alignment vertical="center" wrapText="1"/>
    </xf>
    <xf numFmtId="0" fontId="23" fillId="0" borderId="2" xfId="0" applyFont="1" applyFill="1" applyBorder="1" applyAlignment="1">
      <alignment vertical="center" wrapText="1"/>
    </xf>
    <xf numFmtId="0" fontId="23" fillId="0" borderId="5" xfId="0" applyFont="1" applyFill="1" applyBorder="1" applyAlignment="1">
      <alignment vertical="center" wrapText="1"/>
    </xf>
    <xf numFmtId="0" fontId="22" fillId="0" borderId="0" xfId="6" applyFont="1" applyAlignment="1">
      <alignment horizontal="center" vertical="center"/>
    </xf>
    <xf numFmtId="14" fontId="23" fillId="0" borderId="14" xfId="6" applyNumberFormat="1" applyFont="1" applyBorder="1" applyAlignment="1">
      <alignment vertical="top" wrapText="1"/>
    </xf>
    <xf numFmtId="0" fontId="23" fillId="0" borderId="16" xfId="6" applyFont="1" applyBorder="1" applyAlignment="1">
      <alignment vertical="top"/>
    </xf>
    <xf numFmtId="0" fontId="25" fillId="0" borderId="5" xfId="6" applyFont="1" applyBorder="1" applyAlignment="1">
      <alignment horizontal="center" vertical="top" wrapText="1"/>
    </xf>
    <xf numFmtId="0" fontId="23" fillId="2" borderId="7" xfId="6" applyFont="1" applyFill="1" applyBorder="1" applyAlignment="1">
      <alignment vertical="top" wrapText="1"/>
    </xf>
    <xf numFmtId="0" fontId="23" fillId="2" borderId="13" xfId="6" applyFont="1" applyFill="1" applyBorder="1" applyAlignment="1">
      <alignment vertical="top" wrapText="1"/>
    </xf>
    <xf numFmtId="0" fontId="23" fillId="2" borderId="14" xfId="6" applyFont="1" applyFill="1" applyBorder="1" applyAlignment="1">
      <alignment vertical="top" wrapText="1"/>
    </xf>
    <xf numFmtId="0" fontId="39" fillId="0" borderId="7" xfId="6" applyFont="1" applyBorder="1" applyAlignment="1">
      <alignment vertical="center"/>
    </xf>
    <xf numFmtId="0" fontId="39" fillId="0" borderId="13" xfId="6" applyFont="1" applyBorder="1" applyAlignment="1">
      <alignment vertical="center"/>
    </xf>
    <xf numFmtId="0" fontId="22" fillId="0" borderId="2" xfId="6" applyFont="1" applyBorder="1" applyAlignment="1">
      <alignment vertical="top" wrapText="1"/>
    </xf>
    <xf numFmtId="0" fontId="23" fillId="0" borderId="8" xfId="6" applyFont="1" applyBorder="1"/>
    <xf numFmtId="0" fontId="22" fillId="0" borderId="0" xfId="6" applyFont="1" applyAlignment="1">
      <alignment horizontal="center" vertical="center"/>
    </xf>
    <xf numFmtId="0" fontId="23" fillId="2" borderId="12" xfId="6" applyFont="1" applyFill="1" applyBorder="1" applyAlignment="1">
      <alignment horizontal="left" vertical="center" wrapText="1"/>
    </xf>
    <xf numFmtId="43" fontId="23" fillId="8" borderId="2" xfId="6" applyNumberFormat="1" applyFont="1" applyFill="1" applyBorder="1" applyAlignment="1">
      <alignment horizontal="center" vertical="center" wrapText="1"/>
    </xf>
    <xf numFmtId="0" fontId="22" fillId="0" borderId="16" xfId="6" applyFont="1" applyBorder="1" applyAlignment="1">
      <alignment vertical="top"/>
    </xf>
    <xf numFmtId="0" fontId="23" fillId="0" borderId="9" xfId="6" applyFont="1" applyBorder="1" applyAlignment="1">
      <alignment horizontal="left" vertical="center" wrapText="1"/>
    </xf>
    <xf numFmtId="43" fontId="23" fillId="0" borderId="7" xfId="6" applyNumberFormat="1" applyFont="1" applyBorder="1" applyAlignment="1">
      <alignment horizontal="center" vertical="center" wrapText="1"/>
    </xf>
    <xf numFmtId="0" fontId="23" fillId="0" borderId="14" xfId="6" applyFont="1" applyBorder="1" applyAlignment="1">
      <alignment horizontal="left" vertical="center"/>
    </xf>
    <xf numFmtId="0" fontId="23" fillId="0" borderId="2" xfId="6" applyFont="1" applyFill="1" applyBorder="1" applyAlignment="1">
      <alignment vertical="top"/>
    </xf>
    <xf numFmtId="0" fontId="25" fillId="2" borderId="5" xfId="6" applyFont="1" applyFill="1" applyBorder="1" applyAlignment="1">
      <alignment vertical="top" wrapText="1"/>
    </xf>
    <xf numFmtId="0" fontId="23" fillId="0" borderId="0" xfId="6" applyFont="1" applyBorder="1" applyAlignment="1">
      <alignment horizontal="left" vertical="top" wrapText="1"/>
    </xf>
    <xf numFmtId="9" fontId="23" fillId="2" borderId="2" xfId="6" applyNumberFormat="1" applyFont="1" applyFill="1" applyBorder="1" applyAlignment="1">
      <alignment horizontal="left" vertical="top"/>
    </xf>
    <xf numFmtId="0" fontId="23" fillId="0" borderId="9" xfId="6" applyFont="1" applyBorder="1" applyAlignment="1">
      <alignment vertical="center" wrapText="1"/>
    </xf>
    <xf numFmtId="0" fontId="22" fillId="0" borderId="12" xfId="6" applyFont="1" applyBorder="1" applyAlignment="1">
      <alignment horizontal="center" vertical="center"/>
    </xf>
    <xf numFmtId="0" fontId="23" fillId="0" borderId="0" xfId="6" applyFont="1" applyBorder="1" applyAlignment="1">
      <alignment horizontal="center" vertical="center"/>
    </xf>
    <xf numFmtId="0" fontId="23" fillId="2" borderId="0" xfId="6" applyFont="1" applyFill="1" applyBorder="1" applyAlignment="1">
      <alignment horizontal="left" vertical="top"/>
    </xf>
    <xf numFmtId="0" fontId="22" fillId="0" borderId="13" xfId="6" applyFont="1" applyBorder="1" applyAlignment="1">
      <alignment horizontal="left"/>
    </xf>
    <xf numFmtId="0" fontId="25" fillId="0" borderId="7" xfId="5" applyFont="1" applyFill="1" applyBorder="1" applyAlignment="1">
      <alignment vertical="top" wrapText="1"/>
    </xf>
    <xf numFmtId="0" fontId="22" fillId="0" borderId="7" xfId="6" applyFont="1" applyBorder="1"/>
    <xf numFmtId="0" fontId="23" fillId="0" borderId="5" xfId="6" applyFont="1" applyFill="1" applyBorder="1" applyAlignment="1">
      <alignment horizontal="left" vertical="center" wrapText="1"/>
    </xf>
    <xf numFmtId="0" fontId="23" fillId="0" borderId="5" xfId="6" applyFont="1" applyFill="1" applyBorder="1" applyAlignment="1">
      <alignment horizontal="center" vertical="center"/>
    </xf>
    <xf numFmtId="0" fontId="23" fillId="0" borderId="12" xfId="6" applyFont="1" applyBorder="1" applyAlignment="1">
      <alignment vertical="center"/>
    </xf>
    <xf numFmtId="0" fontId="23" fillId="0" borderId="16" xfId="6" applyFont="1" applyBorder="1" applyAlignment="1">
      <alignment vertical="center"/>
    </xf>
    <xf numFmtId="0" fontId="23" fillId="0" borderId="9" xfId="6" applyFont="1" applyFill="1" applyBorder="1" applyAlignment="1">
      <alignment vertical="top" wrapText="1"/>
    </xf>
    <xf numFmtId="0" fontId="23" fillId="0" borderId="0" xfId="0" applyFont="1" applyBorder="1" applyAlignment="1">
      <alignment vertical="top"/>
    </xf>
    <xf numFmtId="0" fontId="22" fillId="2" borderId="0" xfId="6" applyFont="1" applyFill="1" applyBorder="1" applyAlignment="1">
      <alignment vertical="top"/>
    </xf>
    <xf numFmtId="9" fontId="23" fillId="2" borderId="0" xfId="6" applyNumberFormat="1" applyFont="1" applyFill="1" applyBorder="1" applyAlignment="1">
      <alignment horizontal="left" vertical="center"/>
    </xf>
    <xf numFmtId="0" fontId="25" fillId="0" borderId="0" xfId="6" applyFont="1" applyBorder="1" applyAlignment="1">
      <alignment vertical="top"/>
    </xf>
    <xf numFmtId="0" fontId="23" fillId="2" borderId="12" xfId="6" applyFont="1" applyFill="1" applyBorder="1" applyAlignment="1">
      <alignment vertical="top" wrapText="1"/>
    </xf>
    <xf numFmtId="0" fontId="23" fillId="2" borderId="16" xfId="6" applyFont="1" applyFill="1" applyBorder="1" applyAlignment="1">
      <alignment vertical="top" wrapText="1"/>
    </xf>
    <xf numFmtId="0" fontId="23" fillId="2" borderId="9" xfId="6" applyFont="1" applyFill="1" applyBorder="1" applyAlignment="1">
      <alignment vertical="top" wrapText="1"/>
    </xf>
    <xf numFmtId="0" fontId="23" fillId="0" borderId="2" xfId="6" quotePrefix="1" applyFont="1" applyBorder="1" applyAlignment="1">
      <alignment horizontal="left" vertical="center" wrapText="1"/>
    </xf>
    <xf numFmtId="0" fontId="23" fillId="0" borderId="0" xfId="6" quotePrefix="1" applyFont="1" applyBorder="1" applyAlignment="1">
      <alignment horizontal="center" vertical="center" wrapText="1"/>
    </xf>
    <xf numFmtId="0" fontId="4" fillId="0" borderId="0" xfId="0" applyFont="1" applyAlignment="1">
      <alignment horizontal="center" vertical="center"/>
    </xf>
    <xf numFmtId="0" fontId="22" fillId="0" borderId="0" xfId="6" applyFont="1" applyAlignment="1">
      <alignment horizontal="center" vertical="center"/>
    </xf>
    <xf numFmtId="43" fontId="6" fillId="12" borderId="2" xfId="0" applyNumberFormat="1" applyFont="1" applyFill="1" applyBorder="1" applyAlignment="1">
      <alignment horizontal="center" vertical="center"/>
    </xf>
    <xf numFmtId="0" fontId="6" fillId="12" borderId="2" xfId="0" applyNumberFormat="1" applyFont="1" applyFill="1" applyBorder="1" applyAlignment="1">
      <alignment horizontal="center" vertical="center"/>
    </xf>
    <xf numFmtId="43" fontId="4" fillId="9" borderId="2" xfId="0" applyNumberFormat="1" applyFont="1" applyFill="1" applyBorder="1" applyAlignment="1">
      <alignment horizontal="center" vertical="center"/>
    </xf>
    <xf numFmtId="0" fontId="22" fillId="2" borderId="11" xfId="6" applyFont="1" applyFill="1" applyBorder="1" applyAlignment="1">
      <alignment vertical="top"/>
    </xf>
    <xf numFmtId="0" fontId="22" fillId="2" borderId="15" xfId="6" applyFont="1" applyFill="1" applyBorder="1" applyAlignment="1">
      <alignment vertical="top"/>
    </xf>
    <xf numFmtId="9" fontId="23" fillId="2" borderId="5" xfId="6" applyNumberFormat="1" applyFont="1" applyFill="1" applyBorder="1" applyAlignment="1">
      <alignment horizontal="left" vertical="top"/>
    </xf>
    <xf numFmtId="9" fontId="23" fillId="2" borderId="5" xfId="6" applyNumberFormat="1" applyFont="1" applyFill="1" applyBorder="1" applyAlignment="1">
      <alignment horizontal="left" vertical="center"/>
    </xf>
    <xf numFmtId="43" fontId="4" fillId="0" borderId="2" xfId="0" applyNumberFormat="1" applyFont="1" applyBorder="1" applyAlignment="1">
      <alignment horizontal="center" vertical="center"/>
    </xf>
    <xf numFmtId="43" fontId="6" fillId="2" borderId="2" xfId="0" applyNumberFormat="1" applyFont="1" applyFill="1" applyBorder="1" applyAlignment="1">
      <alignment horizontal="center" vertical="center"/>
    </xf>
    <xf numFmtId="0" fontId="23" fillId="0" borderId="11" xfId="6" applyFont="1" applyBorder="1" applyAlignment="1">
      <alignment vertical="top"/>
    </xf>
    <xf numFmtId="0" fontId="23" fillId="0" borderId="13" xfId="6" applyFont="1" applyBorder="1" applyAlignment="1">
      <alignment vertical="top"/>
    </xf>
    <xf numFmtId="0" fontId="23" fillId="0" borderId="5" xfId="6" applyFont="1" applyBorder="1" applyAlignment="1">
      <alignment horizontal="left" vertical="center"/>
    </xf>
    <xf numFmtId="0" fontId="22" fillId="0" borderId="9" xfId="6" applyFont="1" applyBorder="1" applyAlignment="1">
      <alignment vertical="top"/>
    </xf>
    <xf numFmtId="166" fontId="23" fillId="2" borderId="2" xfId="6" applyNumberFormat="1" applyFont="1" applyFill="1" applyBorder="1" applyAlignment="1">
      <alignment horizontal="center" vertical="center"/>
    </xf>
    <xf numFmtId="0" fontId="23" fillId="0" borderId="0" xfId="6" applyFont="1" applyFill="1" applyAlignment="1">
      <alignment vertical="top"/>
    </xf>
    <xf numFmtId="0" fontId="23" fillId="0" borderId="7" xfId="6" applyFont="1" applyFill="1" applyBorder="1" applyAlignment="1">
      <alignment horizontal="left" vertical="center" wrapText="1"/>
    </xf>
    <xf numFmtId="0" fontId="23" fillId="0" borderId="13" xfId="6" applyFont="1" applyFill="1" applyBorder="1" applyAlignment="1">
      <alignment horizontal="left" vertical="center" wrapText="1"/>
    </xf>
    <xf numFmtId="0" fontId="23" fillId="0" borderId="14" xfId="6" applyFont="1" applyFill="1" applyBorder="1" applyAlignment="1">
      <alignment horizontal="left" vertical="center" wrapText="1"/>
    </xf>
    <xf numFmtId="0" fontId="23" fillId="0" borderId="4" xfId="6" applyFont="1" applyFill="1" applyBorder="1" applyAlignment="1">
      <alignment horizontal="left" vertical="center" wrapText="1"/>
    </xf>
    <xf numFmtId="0" fontId="23" fillId="0" borderId="4" xfId="6" applyFont="1" applyFill="1" applyBorder="1" applyAlignment="1">
      <alignment horizontal="left" vertical="top" wrapText="1"/>
    </xf>
    <xf numFmtId="0" fontId="23" fillId="0" borderId="17" xfId="6" applyFont="1" applyFill="1" applyBorder="1" applyAlignment="1">
      <alignment horizontal="left" vertical="top" wrapText="1"/>
    </xf>
    <xf numFmtId="15" fontId="23" fillId="0" borderId="2" xfId="6" applyNumberFormat="1" applyFont="1" applyFill="1" applyBorder="1" applyAlignment="1">
      <alignment horizontal="center" vertical="center"/>
    </xf>
    <xf numFmtId="0" fontId="23" fillId="0" borderId="2" xfId="6" applyFont="1" applyFill="1" applyBorder="1" applyAlignment="1">
      <alignment wrapText="1"/>
    </xf>
    <xf numFmtId="0" fontId="22" fillId="0" borderId="0" xfId="6" applyFont="1" applyAlignment="1">
      <alignment horizontal="center" vertical="center"/>
    </xf>
    <xf numFmtId="0" fontId="23" fillId="0" borderId="7" xfId="6" applyFont="1" applyFill="1" applyBorder="1" applyAlignment="1">
      <alignment vertical="top" wrapText="1"/>
    </xf>
    <xf numFmtId="164" fontId="23" fillId="0" borderId="7" xfId="6" applyNumberFormat="1" applyFont="1" applyBorder="1" applyAlignment="1">
      <alignment vertical="top" wrapText="1"/>
    </xf>
    <xf numFmtId="0" fontId="23" fillId="8" borderId="2" xfId="6" applyFont="1" applyFill="1" applyBorder="1" applyAlignment="1">
      <alignment horizontal="center" vertical="center"/>
    </xf>
    <xf numFmtId="0" fontId="23" fillId="8" borderId="7" xfId="6" applyFont="1" applyFill="1" applyBorder="1" applyAlignment="1">
      <alignment vertical="top" wrapText="1"/>
    </xf>
    <xf numFmtId="0" fontId="23" fillId="8" borderId="14" xfId="6" applyFont="1" applyFill="1" applyBorder="1" applyAlignment="1">
      <alignment vertical="top" wrapText="1"/>
    </xf>
    <xf numFmtId="0" fontId="23" fillId="8" borderId="2" xfId="6" applyFont="1" applyFill="1" applyBorder="1" applyAlignment="1">
      <alignment vertical="top" wrapText="1"/>
    </xf>
    <xf numFmtId="0" fontId="23" fillId="0" borderId="12" xfId="6" applyFont="1" applyFill="1" applyBorder="1" applyAlignment="1">
      <alignment vertical="center" wrapText="1"/>
    </xf>
    <xf numFmtId="0" fontId="23" fillId="8" borderId="2" xfId="6" applyFont="1" applyFill="1" applyBorder="1" applyAlignment="1">
      <alignment vertical="top"/>
    </xf>
    <xf numFmtId="167" fontId="23" fillId="2" borderId="2" xfId="6" applyNumberFormat="1" applyFont="1" applyFill="1" applyBorder="1" applyAlignment="1">
      <alignment vertical="top" wrapText="1"/>
    </xf>
    <xf numFmtId="0" fontId="23" fillId="8" borderId="2" xfId="6" applyFont="1" applyFill="1" applyBorder="1" applyAlignment="1">
      <alignment horizontal="left" vertical="top" wrapText="1"/>
    </xf>
    <xf numFmtId="0" fontId="4" fillId="0" borderId="0" xfId="0" applyFont="1" applyAlignment="1">
      <alignment horizontal="center" vertical="center"/>
    </xf>
    <xf numFmtId="0" fontId="25" fillId="0" borderId="17" xfId="6" applyFont="1" applyBorder="1" applyAlignment="1">
      <alignment vertical="top" wrapText="1"/>
    </xf>
    <xf numFmtId="165" fontId="23" fillId="0" borderId="14" xfId="6" applyNumberFormat="1" applyFont="1" applyBorder="1" applyAlignment="1">
      <alignment vertical="center" wrapText="1"/>
    </xf>
    <xf numFmtId="165" fontId="23" fillId="0" borderId="13" xfId="6" applyNumberFormat="1" applyFont="1" applyBorder="1" applyAlignment="1">
      <alignment vertical="center" wrapText="1"/>
    </xf>
    <xf numFmtId="165" fontId="23" fillId="2" borderId="14" xfId="6" applyNumberFormat="1" applyFont="1" applyFill="1" applyBorder="1" applyAlignment="1">
      <alignment horizontal="center" vertical="center" wrapText="1"/>
    </xf>
    <xf numFmtId="0" fontId="23" fillId="0" borderId="5" xfId="6" applyFont="1" applyFill="1" applyBorder="1" applyAlignment="1">
      <alignment vertical="top"/>
    </xf>
    <xf numFmtId="0" fontId="23" fillId="0" borderId="2" xfId="0" applyFont="1" applyFill="1" applyBorder="1" applyAlignment="1">
      <alignment vertical="top"/>
    </xf>
    <xf numFmtId="0" fontId="23" fillId="8" borderId="2" xfId="0" applyFont="1" applyFill="1" applyBorder="1" applyAlignment="1">
      <alignment vertical="top"/>
    </xf>
    <xf numFmtId="0" fontId="22" fillId="0" borderId="8" xfId="6" applyFont="1" applyBorder="1" applyAlignment="1">
      <alignment vertical="top"/>
    </xf>
    <xf numFmtId="0" fontId="25" fillId="0" borderId="5" xfId="6" applyFont="1" applyBorder="1" applyAlignment="1">
      <alignment horizontal="left" vertical="top" wrapText="1"/>
    </xf>
    <xf numFmtId="0" fontId="22" fillId="0" borderId="0" xfId="6" applyFont="1" applyBorder="1" applyAlignment="1">
      <alignment horizontal="left" vertical="center"/>
    </xf>
    <xf numFmtId="0" fontId="23" fillId="0" borderId="0" xfId="6" applyFont="1" applyBorder="1" applyAlignment="1">
      <alignment horizontal="left" vertical="center"/>
    </xf>
    <xf numFmtId="0" fontId="23" fillId="0" borderId="0" xfId="6" applyFont="1" applyBorder="1" applyAlignment="1">
      <alignment vertical="center" wrapText="1"/>
    </xf>
    <xf numFmtId="43" fontId="23" fillId="0" borderId="0" xfId="6" applyNumberFormat="1" applyFont="1" applyBorder="1" applyAlignment="1">
      <alignment horizontal="center" vertical="center" wrapText="1"/>
    </xf>
    <xf numFmtId="43" fontId="23" fillId="0" borderId="0" xfId="6" applyNumberFormat="1" applyFont="1"/>
    <xf numFmtId="0" fontId="22" fillId="2" borderId="8" xfId="6" applyFont="1" applyFill="1" applyBorder="1" applyAlignment="1">
      <alignment vertical="top"/>
    </xf>
    <xf numFmtId="43" fontId="6" fillId="0" borderId="2" xfId="0" applyNumberFormat="1" applyFont="1" applyBorder="1" applyAlignment="1">
      <alignment horizontal="center" vertical="center"/>
    </xf>
    <xf numFmtId="0" fontId="6" fillId="10" borderId="2" xfId="0" applyFont="1" applyFill="1" applyBorder="1" applyAlignment="1">
      <alignment horizontal="center" vertical="center"/>
    </xf>
    <xf numFmtId="0" fontId="4" fillId="10" borderId="2" xfId="0" applyFont="1" applyFill="1" applyBorder="1" applyAlignment="1">
      <alignment horizontal="center" vertical="center"/>
    </xf>
    <xf numFmtId="10" fontId="6" fillId="10" borderId="2" xfId="0" applyNumberFormat="1" applyFont="1" applyFill="1" applyBorder="1" applyAlignment="1">
      <alignment horizontal="center" vertical="center"/>
    </xf>
    <xf numFmtId="164" fontId="6" fillId="10" borderId="2" xfId="0" applyNumberFormat="1" applyFont="1" applyFill="1" applyBorder="1" applyAlignment="1">
      <alignment horizontal="center" vertical="center"/>
    </xf>
    <xf numFmtId="43" fontId="6" fillId="10" borderId="2" xfId="0" applyNumberFormat="1" applyFont="1" applyFill="1" applyBorder="1" applyAlignment="1">
      <alignment horizontal="center" vertical="center"/>
    </xf>
    <xf numFmtId="0" fontId="19" fillId="10" borderId="2" xfId="0" applyFont="1" applyFill="1" applyBorder="1" applyAlignment="1">
      <alignment horizontal="center" vertical="center" wrapText="1"/>
    </xf>
    <xf numFmtId="10" fontId="6" fillId="10" borderId="2" xfId="2" applyNumberFormat="1" applyFont="1" applyFill="1" applyBorder="1" applyAlignment="1">
      <alignment horizontal="center" vertical="center"/>
    </xf>
    <xf numFmtId="0" fontId="6" fillId="13" borderId="2" xfId="0" applyFont="1" applyFill="1" applyBorder="1" applyAlignment="1">
      <alignment horizontal="center" vertical="center"/>
    </xf>
    <xf numFmtId="10" fontId="6" fillId="13" borderId="2" xfId="0" applyNumberFormat="1" applyFont="1" applyFill="1" applyBorder="1" applyAlignment="1">
      <alignment horizontal="center" vertical="center"/>
    </xf>
    <xf numFmtId="43" fontId="6" fillId="13" borderId="2" xfId="0" applyNumberFormat="1" applyFont="1" applyFill="1" applyBorder="1" applyAlignment="1">
      <alignment horizontal="center" vertical="center"/>
    </xf>
    <xf numFmtId="0" fontId="4" fillId="13" borderId="2" xfId="0" applyFont="1" applyFill="1" applyBorder="1" applyAlignment="1">
      <alignment horizontal="center" vertical="center"/>
    </xf>
    <xf numFmtId="0" fontId="23" fillId="0" borderId="13" xfId="6" applyFont="1" applyBorder="1" applyAlignment="1">
      <alignment wrapText="1"/>
    </xf>
    <xf numFmtId="0" fontId="22" fillId="0" borderId="0" xfId="6" applyFont="1" applyAlignment="1">
      <alignment horizontal="center" vertical="center"/>
    </xf>
    <xf numFmtId="43" fontId="23" fillId="0" borderId="13" xfId="6" applyNumberFormat="1" applyFont="1" applyBorder="1" applyAlignment="1">
      <alignment horizontal="center" vertical="center" wrapText="1"/>
    </xf>
    <xf numFmtId="43" fontId="23" fillId="0" borderId="14" xfId="6" applyNumberFormat="1" applyFont="1" applyBorder="1" applyAlignment="1">
      <alignment horizontal="center" vertical="center" wrapText="1"/>
    </xf>
    <xf numFmtId="0" fontId="23" fillId="0" borderId="12" xfId="6" applyFont="1" applyFill="1" applyBorder="1" applyAlignment="1">
      <alignment vertical="top"/>
    </xf>
    <xf numFmtId="0" fontId="23" fillId="0" borderId="5" xfId="6" applyFont="1" applyFill="1" applyBorder="1" applyAlignment="1">
      <alignment vertical="top" wrapText="1"/>
    </xf>
    <xf numFmtId="165" fontId="23" fillId="0" borderId="2" xfId="6" applyNumberFormat="1" applyFont="1" applyFill="1" applyBorder="1" applyAlignment="1">
      <alignment horizontal="center" vertical="center" wrapText="1"/>
    </xf>
    <xf numFmtId="0" fontId="23" fillId="0" borderId="7" xfId="6" applyFont="1" applyFill="1" applyBorder="1" applyAlignment="1">
      <alignment vertical="top"/>
    </xf>
    <xf numFmtId="165" fontId="23" fillId="0" borderId="7" xfId="6" applyNumberFormat="1" applyFont="1" applyFill="1" applyBorder="1" applyAlignment="1">
      <alignment horizontal="center" vertical="center" wrapText="1"/>
    </xf>
    <xf numFmtId="0" fontId="23" fillId="0" borderId="16" xfId="6" applyFont="1" applyFill="1" applyBorder="1" applyAlignment="1">
      <alignment vertical="top"/>
    </xf>
    <xf numFmtId="0" fontId="25" fillId="0" borderId="17" xfId="6" applyFont="1" applyFill="1" applyBorder="1" applyAlignment="1">
      <alignment vertical="top" wrapText="1"/>
    </xf>
    <xf numFmtId="0" fontId="23" fillId="0" borderId="7" xfId="0" applyFont="1" applyFill="1" applyBorder="1" applyAlignment="1">
      <alignment vertical="center"/>
    </xf>
    <xf numFmtId="0" fontId="23" fillId="0" borderId="0" xfId="6" applyFont="1" applyBorder="1" applyAlignment="1">
      <alignment vertical="top"/>
    </xf>
    <xf numFmtId="0" fontId="23" fillId="0" borderId="19" xfId="6" applyFont="1" applyBorder="1" applyAlignment="1">
      <alignment vertical="top"/>
    </xf>
    <xf numFmtId="0" fontId="23" fillId="0" borderId="20" xfId="6" applyFont="1" applyBorder="1" applyAlignment="1">
      <alignment vertical="top" wrapText="1"/>
    </xf>
    <xf numFmtId="0" fontId="23" fillId="0" borderId="20" xfId="6" applyFont="1" applyBorder="1" applyAlignment="1">
      <alignment wrapText="1"/>
    </xf>
    <xf numFmtId="0" fontId="23" fillId="0" borderId="20" xfId="6" applyFont="1" applyBorder="1"/>
    <xf numFmtId="0" fontId="23" fillId="0" borderId="3" xfId="6" applyFont="1" applyBorder="1" applyAlignment="1">
      <alignment horizontal="center" vertical="top" wrapText="1"/>
    </xf>
    <xf numFmtId="0" fontId="23" fillId="0" borderId="12" xfId="6" applyFont="1" applyBorder="1" applyAlignment="1">
      <alignment wrapText="1"/>
    </xf>
    <xf numFmtId="0" fontId="22" fillId="0" borderId="20" xfId="6" applyFont="1" applyBorder="1" applyAlignment="1">
      <alignment vertical="top" wrapText="1"/>
    </xf>
    <xf numFmtId="0" fontId="23" fillId="0" borderId="4" xfId="6" applyFont="1" applyBorder="1" applyAlignment="1">
      <alignment horizontal="left" vertical="center" wrapText="1"/>
    </xf>
    <xf numFmtId="0" fontId="23" fillId="0" borderId="4" xfId="6" applyFont="1" applyBorder="1" applyAlignment="1">
      <alignment horizontal="left" vertical="top" wrapText="1"/>
    </xf>
    <xf numFmtId="0" fontId="22" fillId="0" borderId="21" xfId="6" applyFont="1" applyBorder="1" applyAlignment="1">
      <alignment horizontal="left" vertical="top"/>
    </xf>
    <xf numFmtId="0" fontId="22" fillId="0" borderId="23" xfId="6" applyFont="1" applyBorder="1" applyAlignment="1">
      <alignment horizontal="left" vertical="center"/>
    </xf>
    <xf numFmtId="0" fontId="23" fillId="2" borderId="0" xfId="6" applyFont="1" applyFill="1" applyBorder="1" applyAlignment="1">
      <alignment vertical="top" wrapText="1"/>
    </xf>
    <xf numFmtId="0" fontId="22" fillId="0" borderId="18" xfId="6" applyFont="1" applyBorder="1" applyAlignment="1">
      <alignment vertical="top"/>
    </xf>
    <xf numFmtId="0" fontId="23" fillId="0" borderId="12" xfId="6" applyFont="1" applyBorder="1" applyAlignment="1">
      <alignment vertical="center" wrapText="1"/>
    </xf>
    <xf numFmtId="0" fontId="23" fillId="0" borderId="17" xfId="6" applyFont="1" applyBorder="1" applyAlignment="1">
      <alignment horizontal="left" vertical="top" wrapText="1"/>
    </xf>
    <xf numFmtId="0" fontId="23" fillId="0" borderId="18" xfId="6" applyFont="1" applyBorder="1" applyAlignment="1">
      <alignment horizontal="left" vertical="center"/>
    </xf>
    <xf numFmtId="0" fontId="25" fillId="0" borderId="20" xfId="6" applyFont="1" applyBorder="1" applyAlignment="1">
      <alignment vertical="top"/>
    </xf>
    <xf numFmtId="0" fontId="25" fillId="0" borderId="20" xfId="6" applyFont="1" applyBorder="1" applyAlignment="1">
      <alignment vertical="top" wrapText="1"/>
    </xf>
    <xf numFmtId="9" fontId="23" fillId="2" borderId="4" xfId="6" applyNumberFormat="1" applyFont="1" applyFill="1" applyBorder="1" applyAlignment="1">
      <alignment horizontal="left" vertical="top"/>
    </xf>
    <xf numFmtId="0" fontId="25" fillId="0" borderId="7" xfId="6" applyFont="1" applyBorder="1" applyAlignment="1">
      <alignment vertical="top"/>
    </xf>
    <xf numFmtId="0" fontId="25" fillId="0" borderId="13" xfId="6" applyFont="1" applyBorder="1" applyAlignment="1">
      <alignment vertical="top"/>
    </xf>
    <xf numFmtId="9" fontId="23" fillId="2" borderId="4" xfId="6" applyNumberFormat="1" applyFont="1" applyFill="1" applyBorder="1" applyAlignment="1">
      <alignment horizontal="left" vertical="center"/>
    </xf>
    <xf numFmtId="0" fontId="25" fillId="0" borderId="27" xfId="6" applyFont="1" applyBorder="1" applyAlignment="1">
      <alignment vertical="top"/>
    </xf>
    <xf numFmtId="0" fontId="25" fillId="0" borderId="27" xfId="6" applyFont="1" applyBorder="1" applyAlignment="1">
      <alignment vertical="top" wrapText="1"/>
    </xf>
    <xf numFmtId="0" fontId="22" fillId="0" borderId="28" xfId="6" applyFont="1" applyBorder="1" applyAlignment="1">
      <alignment vertical="top"/>
    </xf>
    <xf numFmtId="0" fontId="22" fillId="0" borderId="12" xfId="6" applyFont="1" applyBorder="1" applyAlignment="1">
      <alignment vertical="top"/>
    </xf>
    <xf numFmtId="0" fontId="22" fillId="0" borderId="19" xfId="6" applyFont="1" applyBorder="1" applyAlignment="1">
      <alignment vertical="top"/>
    </xf>
    <xf numFmtId="0" fontId="23" fillId="2" borderId="29" xfId="6" applyFont="1" applyFill="1" applyBorder="1" applyAlignment="1">
      <alignment horizontal="left" vertical="top" wrapText="1"/>
    </xf>
    <xf numFmtId="0" fontId="23" fillId="0" borderId="2" xfId="0" applyFont="1" applyBorder="1" applyAlignment="1">
      <alignment vertical="center" wrapText="1"/>
    </xf>
    <xf numFmtId="0" fontId="23" fillId="0" borderId="5" xfId="0" applyFont="1" applyBorder="1" applyAlignment="1">
      <alignment vertical="center" wrapText="1"/>
    </xf>
    <xf numFmtId="0" fontId="23" fillId="0" borderId="0" xfId="6" applyFont="1" applyFill="1" applyBorder="1" applyAlignment="1">
      <alignment vertical="top" wrapText="1"/>
    </xf>
    <xf numFmtId="0" fontId="23" fillId="0" borderId="0" xfId="6" applyFont="1" applyBorder="1" applyAlignment="1">
      <alignment horizontal="center" vertical="center" wrapText="1"/>
    </xf>
    <xf numFmtId="0" fontId="22" fillId="0" borderId="7" xfId="6" applyFont="1" applyBorder="1" applyAlignment="1">
      <alignment vertical="center"/>
    </xf>
    <xf numFmtId="0" fontId="22" fillId="0" borderId="13" xfId="6" applyFont="1" applyBorder="1" applyAlignment="1">
      <alignment vertical="center"/>
    </xf>
    <xf numFmtId="0" fontId="22" fillId="0" borderId="18" xfId="6" applyFont="1" applyBorder="1" applyAlignment="1">
      <alignment vertical="center"/>
    </xf>
    <xf numFmtId="0" fontId="22" fillId="0" borderId="14" xfId="6" applyFont="1" applyBorder="1" applyAlignment="1">
      <alignment vertical="center"/>
    </xf>
    <xf numFmtId="0" fontId="22" fillId="0" borderId="17" xfId="6" applyFont="1" applyBorder="1" applyAlignment="1">
      <alignment vertical="top"/>
    </xf>
    <xf numFmtId="0" fontId="22" fillId="0" borderId="23" xfId="6" applyFont="1" applyBorder="1" applyAlignment="1">
      <alignment vertical="top"/>
    </xf>
    <xf numFmtId="9" fontId="23" fillId="2" borderId="3" xfId="6" applyNumberFormat="1" applyFont="1" applyFill="1" applyBorder="1" applyAlignment="1">
      <alignment horizontal="left" vertical="top"/>
    </xf>
    <xf numFmtId="9" fontId="23" fillId="2" borderId="3" xfId="6" applyNumberFormat="1" applyFont="1" applyFill="1" applyBorder="1" applyAlignment="1">
      <alignment horizontal="left" vertical="center"/>
    </xf>
    <xf numFmtId="0" fontId="22" fillId="0" borderId="24" xfId="6" applyFont="1" applyBorder="1" applyAlignment="1">
      <alignment vertical="top"/>
    </xf>
    <xf numFmtId="0" fontId="22" fillId="0" borderId="26" xfId="6" applyFont="1" applyBorder="1" applyAlignment="1">
      <alignment vertical="top"/>
    </xf>
    <xf numFmtId="0" fontId="22" fillId="0" borderId="23" xfId="6" applyFont="1" applyBorder="1" applyAlignment="1">
      <alignment horizontal="left" vertical="top"/>
    </xf>
    <xf numFmtId="0" fontId="22" fillId="0" borderId="25" xfId="6" applyFont="1" applyBorder="1" applyAlignment="1">
      <alignment vertical="top"/>
    </xf>
    <xf numFmtId="0" fontId="22" fillId="0" borderId="31" xfId="6" applyFont="1" applyBorder="1" applyAlignment="1">
      <alignment vertical="top"/>
    </xf>
    <xf numFmtId="0" fontId="22" fillId="0" borderId="12" xfId="6" applyFont="1" applyBorder="1" applyAlignment="1">
      <alignment vertical="center"/>
    </xf>
    <xf numFmtId="0" fontId="22" fillId="0" borderId="16" xfId="6" applyFont="1" applyBorder="1" applyAlignment="1">
      <alignment vertical="center"/>
    </xf>
    <xf numFmtId="0" fontId="23" fillId="0" borderId="33" xfId="6" applyFont="1" applyBorder="1" applyAlignment="1">
      <alignment vertical="top" wrapText="1"/>
    </xf>
    <xf numFmtId="0" fontId="22" fillId="0" borderId="34" xfId="6" applyFont="1" applyBorder="1" applyAlignment="1">
      <alignment horizontal="left" vertical="top"/>
    </xf>
    <xf numFmtId="0" fontId="23" fillId="0" borderId="35" xfId="6" applyFont="1" applyBorder="1" applyAlignment="1">
      <alignment vertical="top"/>
    </xf>
    <xf numFmtId="0" fontId="23" fillId="0" borderId="25" xfId="6" applyFont="1" applyFill="1" applyBorder="1" applyAlignment="1">
      <alignment vertical="top" wrapText="1"/>
    </xf>
    <xf numFmtId="0" fontId="23" fillId="0" borderId="26" xfId="6" applyFont="1" applyFill="1" applyBorder="1" applyAlignment="1">
      <alignment vertical="top" wrapText="1"/>
    </xf>
    <xf numFmtId="0" fontId="23" fillId="0" borderId="20" xfId="6" applyFont="1" applyFill="1" applyBorder="1" applyAlignment="1">
      <alignment vertical="top" wrapText="1"/>
    </xf>
    <xf numFmtId="0" fontId="23" fillId="0" borderId="39" xfId="6" applyFont="1" applyBorder="1" applyAlignment="1">
      <alignment vertical="center" wrapText="1"/>
    </xf>
    <xf numFmtId="43" fontId="23" fillId="0" borderId="40" xfId="6" applyNumberFormat="1" applyFont="1" applyBorder="1" applyAlignment="1">
      <alignment horizontal="center" vertical="center" wrapText="1"/>
    </xf>
    <xf numFmtId="0" fontId="22" fillId="0" borderId="27" xfId="6" applyFont="1" applyBorder="1" applyAlignment="1">
      <alignment vertical="top"/>
    </xf>
    <xf numFmtId="0" fontId="22" fillId="0" borderId="34" xfId="6" applyFont="1" applyBorder="1" applyAlignment="1">
      <alignment vertical="top"/>
    </xf>
    <xf numFmtId="15" fontId="23" fillId="0" borderId="2" xfId="6" applyNumberFormat="1" applyFont="1" applyBorder="1" applyAlignment="1">
      <alignment horizontal="left" vertical="top" wrapText="1"/>
    </xf>
    <xf numFmtId="0" fontId="22" fillId="0" borderId="20" xfId="6" applyFont="1" applyBorder="1" applyAlignment="1">
      <alignment vertical="top"/>
    </xf>
    <xf numFmtId="0" fontId="22" fillId="0" borderId="38" xfId="6" applyFont="1" applyBorder="1" applyAlignment="1">
      <alignment horizontal="left" vertical="top"/>
    </xf>
    <xf numFmtId="0" fontId="22" fillId="0" borderId="42" xfId="6" applyFont="1" applyBorder="1" applyAlignment="1">
      <alignment horizontal="left" vertical="top"/>
    </xf>
    <xf numFmtId="0" fontId="23" fillId="0" borderId="27" xfId="6" applyFont="1" applyBorder="1" applyAlignment="1">
      <alignment horizontal="left" vertical="center"/>
    </xf>
    <xf numFmtId="0" fontId="23" fillId="0" borderId="38" xfId="6" applyFont="1" applyBorder="1" applyAlignment="1">
      <alignment vertical="top"/>
    </xf>
    <xf numFmtId="0" fontId="23" fillId="0" borderId="42" xfId="6" applyFont="1" applyBorder="1" applyAlignment="1">
      <alignment vertical="top"/>
    </xf>
    <xf numFmtId="0" fontId="23" fillId="0" borderId="27" xfId="6" applyFont="1" applyBorder="1" applyAlignment="1">
      <alignment vertical="center" wrapText="1"/>
    </xf>
    <xf numFmtId="0" fontId="22" fillId="0" borderId="36" xfId="6" applyFont="1" applyBorder="1" applyAlignment="1">
      <alignment vertical="top"/>
    </xf>
    <xf numFmtId="0" fontId="22" fillId="0" borderId="38" xfId="6" applyFont="1" applyBorder="1" applyAlignment="1">
      <alignment vertical="top"/>
    </xf>
    <xf numFmtId="0" fontId="22" fillId="0" borderId="41" xfId="6" applyFont="1" applyBorder="1" applyAlignment="1">
      <alignment vertical="top"/>
    </xf>
    <xf numFmtId="0" fontId="22" fillId="0" borderId="42" xfId="6" applyFont="1" applyBorder="1" applyAlignment="1">
      <alignment vertical="top"/>
    </xf>
    <xf numFmtId="0" fontId="23" fillId="0" borderId="8" xfId="6" applyFont="1" applyBorder="1" applyAlignment="1">
      <alignment vertical="top" wrapText="1"/>
    </xf>
    <xf numFmtId="0" fontId="22" fillId="0" borderId="43" xfId="6" applyFont="1" applyBorder="1" applyAlignment="1">
      <alignment horizontal="left" vertical="center"/>
    </xf>
    <xf numFmtId="0" fontId="23" fillId="0" borderId="6" xfId="6" applyFont="1" applyBorder="1" applyAlignment="1">
      <alignment horizontal="left" vertical="center"/>
    </xf>
    <xf numFmtId="0" fontId="25" fillId="0" borderId="0" xfId="6" applyFont="1" applyBorder="1" applyAlignment="1">
      <alignment horizontal="left" vertical="top" wrapText="1"/>
    </xf>
    <xf numFmtId="0" fontId="25" fillId="0" borderId="0" xfId="6" applyFont="1" applyBorder="1" applyAlignment="1">
      <alignment horizontal="left" vertical="top"/>
    </xf>
    <xf numFmtId="0" fontId="23" fillId="0" borderId="44" xfId="6" applyFont="1" applyBorder="1"/>
    <xf numFmtId="0" fontId="23" fillId="0" borderId="45" xfId="6" applyFont="1" applyBorder="1"/>
    <xf numFmtId="0" fontId="23" fillId="0" borderId="46" xfId="6" applyFont="1" applyBorder="1"/>
    <xf numFmtId="0" fontId="23" fillId="0" borderId="12" xfId="6" applyFont="1" applyBorder="1"/>
    <xf numFmtId="10" fontId="23" fillId="0" borderId="4" xfId="6" applyNumberFormat="1" applyFont="1" applyBorder="1" applyAlignment="1">
      <alignment horizontal="left" vertical="top"/>
    </xf>
    <xf numFmtId="0" fontId="23" fillId="0" borderId="37" xfId="6" applyFont="1" applyBorder="1" applyAlignment="1">
      <alignment vertical="top" wrapText="1"/>
    </xf>
    <xf numFmtId="0" fontId="23" fillId="0" borderId="25" xfId="6" applyFont="1" applyBorder="1" applyAlignment="1">
      <alignment vertical="top" wrapText="1"/>
    </xf>
    <xf numFmtId="0" fontId="23" fillId="0" borderId="26" xfId="6" applyFont="1" applyBorder="1" applyAlignment="1">
      <alignment vertical="top" wrapText="1"/>
    </xf>
    <xf numFmtId="0" fontId="23" fillId="0" borderId="36" xfId="6" applyFont="1" applyFill="1" applyBorder="1" applyAlignment="1">
      <alignment vertical="top" wrapText="1"/>
    </xf>
    <xf numFmtId="0" fontId="23" fillId="0" borderId="34" xfId="6" applyFont="1" applyFill="1" applyBorder="1" applyAlignment="1">
      <alignment vertical="top" wrapText="1"/>
    </xf>
    <xf numFmtId="0" fontId="23" fillId="0" borderId="27" xfId="6" applyFont="1" applyFill="1" applyBorder="1" applyAlignment="1">
      <alignment vertical="top" wrapText="1"/>
    </xf>
    <xf numFmtId="0" fontId="23" fillId="2" borderId="27" xfId="6" applyFont="1" applyFill="1" applyBorder="1" applyAlignment="1">
      <alignment horizontal="center" vertical="center" wrapText="1"/>
    </xf>
    <xf numFmtId="0" fontId="23" fillId="2" borderId="36" xfId="6" applyFont="1" applyFill="1" applyBorder="1" applyAlignment="1">
      <alignment horizontal="center" vertical="center" wrapText="1"/>
    </xf>
    <xf numFmtId="0" fontId="23" fillId="2" borderId="34" xfId="6" applyFont="1" applyFill="1" applyBorder="1" applyAlignment="1">
      <alignment horizontal="center" vertical="center" wrapText="1"/>
    </xf>
    <xf numFmtId="0" fontId="23" fillId="0" borderId="37" xfId="6" applyFont="1" applyFill="1" applyBorder="1" applyAlignment="1">
      <alignment vertical="top" wrapText="1"/>
    </xf>
    <xf numFmtId="0" fontId="44" fillId="0" borderId="2" xfId="0" applyFont="1" applyBorder="1" applyAlignment="1">
      <alignment horizontal="center" vertical="center"/>
    </xf>
    <xf numFmtId="0" fontId="23" fillId="0" borderId="0" xfId="6" applyFont="1" applyFill="1" applyBorder="1" applyAlignment="1">
      <alignment vertical="top"/>
    </xf>
    <xf numFmtId="0" fontId="23" fillId="0" borderId="9" xfId="6" applyFont="1" applyFill="1" applyBorder="1" applyAlignment="1">
      <alignment horizontal="left" vertical="top" wrapText="1"/>
    </xf>
    <xf numFmtId="0" fontId="45" fillId="0" borderId="43" xfId="0" applyFont="1" applyBorder="1" applyAlignment="1">
      <alignment vertical="top" wrapText="1"/>
    </xf>
    <xf numFmtId="0" fontId="46" fillId="0" borderId="43" xfId="6" applyFont="1" applyFill="1" applyBorder="1" applyAlignment="1">
      <alignment vertical="top" wrapText="1"/>
    </xf>
    <xf numFmtId="0" fontId="23" fillId="0" borderId="14" xfId="6" applyFont="1" applyFill="1" applyBorder="1" applyAlignment="1">
      <alignment vertical="top"/>
    </xf>
    <xf numFmtId="165" fontId="23" fillId="0" borderId="38" xfId="6" applyNumberFormat="1" applyFont="1" applyFill="1" applyBorder="1" applyAlignment="1">
      <alignment horizontal="center" vertical="center" wrapText="1"/>
    </xf>
    <xf numFmtId="165" fontId="23" fillId="0" borderId="41" xfId="6" applyNumberFormat="1" applyFont="1" applyFill="1" applyBorder="1" applyAlignment="1">
      <alignment horizontal="center" vertical="center" wrapText="1"/>
    </xf>
    <xf numFmtId="165" fontId="23" fillId="0" borderId="42" xfId="6" applyNumberFormat="1" applyFont="1" applyFill="1" applyBorder="1" applyAlignment="1">
      <alignment horizontal="center" vertical="center" wrapText="1"/>
    </xf>
    <xf numFmtId="0" fontId="23" fillId="0" borderId="12" xfId="6" applyFont="1" applyFill="1" applyBorder="1" applyAlignment="1">
      <alignment vertical="top" wrapText="1"/>
    </xf>
    <xf numFmtId="0" fontId="23" fillId="0" borderId="47" xfId="6" applyFont="1" applyFill="1" applyBorder="1" applyAlignment="1">
      <alignment vertical="top"/>
    </xf>
    <xf numFmtId="0" fontId="23" fillId="0" borderId="23" xfId="6" applyFont="1" applyFill="1" applyBorder="1" applyAlignment="1">
      <alignment vertical="top"/>
    </xf>
    <xf numFmtId="0" fontId="22" fillId="2" borderId="27" xfId="6" applyFont="1" applyFill="1" applyBorder="1" applyAlignment="1">
      <alignment vertical="top"/>
    </xf>
    <xf numFmtId="0" fontId="22" fillId="2" borderId="36" xfId="6" applyFont="1" applyFill="1" applyBorder="1" applyAlignment="1">
      <alignment vertical="top"/>
    </xf>
    <xf numFmtId="0" fontId="22" fillId="2" borderId="34" xfId="6" applyFont="1" applyFill="1" applyBorder="1" applyAlignment="1">
      <alignment vertical="top"/>
    </xf>
    <xf numFmtId="0" fontId="23" fillId="2" borderId="12" xfId="6" applyFont="1" applyFill="1" applyBorder="1" applyAlignment="1">
      <alignment vertical="top"/>
    </xf>
    <xf numFmtId="0" fontId="22" fillId="0" borderId="27" xfId="6" applyFont="1" applyBorder="1" applyAlignment="1">
      <alignment vertical="top" wrapText="1"/>
    </xf>
    <xf numFmtId="0" fontId="22" fillId="0" borderId="37" xfId="6" applyFont="1" applyBorder="1" applyAlignment="1">
      <alignment horizontal="left" vertical="top"/>
    </xf>
    <xf numFmtId="0" fontId="23" fillId="0" borderId="48" xfId="6" applyFont="1" applyFill="1" applyBorder="1" applyAlignment="1">
      <alignment horizontal="left" vertical="top" wrapText="1"/>
    </xf>
    <xf numFmtId="0" fontId="23" fillId="2" borderId="10" xfId="6" applyFont="1" applyFill="1" applyBorder="1" applyAlignment="1">
      <alignment horizontal="center" vertical="center" wrapText="1"/>
    </xf>
    <xf numFmtId="0" fontId="23" fillId="2" borderId="31" xfId="6" applyFont="1" applyFill="1" applyBorder="1" applyAlignment="1">
      <alignment horizontal="center" vertical="center" wrapText="1"/>
    </xf>
    <xf numFmtId="0" fontId="23" fillId="0" borderId="49" xfId="6" applyFont="1" applyFill="1" applyBorder="1" applyAlignment="1">
      <alignment horizontal="left" vertical="center" wrapText="1"/>
    </xf>
    <xf numFmtId="0" fontId="22" fillId="0" borderId="15" xfId="6" applyFont="1" applyFill="1" applyBorder="1" applyAlignment="1">
      <alignment horizontal="left" vertical="top"/>
    </xf>
    <xf numFmtId="0" fontId="23" fillId="0" borderId="2" xfId="6" applyFont="1" applyFill="1" applyBorder="1" applyAlignment="1">
      <alignment horizontal="left" vertical="center" wrapText="1"/>
    </xf>
    <xf numFmtId="0" fontId="22" fillId="0" borderId="15" xfId="6" applyFont="1" applyFill="1" applyBorder="1" applyAlignment="1">
      <alignment horizontal="left" vertical="center"/>
    </xf>
    <xf numFmtId="0" fontId="23" fillId="0" borderId="36" xfId="6" applyFont="1" applyBorder="1"/>
    <xf numFmtId="0" fontId="23" fillId="0" borderId="4" xfId="6" applyFont="1" applyBorder="1" applyAlignment="1">
      <alignment vertical="center" wrapText="1"/>
    </xf>
    <xf numFmtId="43" fontId="23" fillId="0" borderId="27" xfId="6" applyNumberFormat="1" applyFont="1" applyBorder="1" applyAlignment="1">
      <alignment horizontal="center" vertical="center" wrapText="1"/>
    </xf>
    <xf numFmtId="43" fontId="23" fillId="0" borderId="36" xfId="6" applyNumberFormat="1" applyFont="1" applyBorder="1" applyAlignment="1">
      <alignment horizontal="center" vertical="center" wrapText="1"/>
    </xf>
    <xf numFmtId="43" fontId="23" fillId="0" borderId="34" xfId="6" applyNumberFormat="1" applyFont="1" applyBorder="1" applyAlignment="1">
      <alignment horizontal="center" vertical="center" wrapText="1"/>
    </xf>
    <xf numFmtId="0" fontId="23" fillId="0" borderId="16" xfId="6" applyFont="1" applyBorder="1" applyAlignment="1">
      <alignment horizontal="left" vertical="center"/>
    </xf>
    <xf numFmtId="0" fontId="22" fillId="0" borderId="27" xfId="6" applyFont="1" applyBorder="1" applyAlignment="1">
      <alignment horizontal="left" vertical="center"/>
    </xf>
    <xf numFmtId="0" fontId="22" fillId="0" borderId="36" xfId="6" applyFont="1" applyBorder="1" applyAlignment="1">
      <alignment horizontal="left" vertical="center"/>
    </xf>
    <xf numFmtId="0" fontId="22" fillId="0" borderId="34" xfId="6" applyFont="1" applyBorder="1" applyAlignment="1">
      <alignment horizontal="left" vertical="center"/>
    </xf>
    <xf numFmtId="0" fontId="22" fillId="0" borderId="36" xfId="6" applyFont="1" applyBorder="1"/>
    <xf numFmtId="0" fontId="22" fillId="0" borderId="34" xfId="6" applyFont="1" applyBorder="1"/>
    <xf numFmtId="0" fontId="23" fillId="0" borderId="44" xfId="6" applyFont="1" applyBorder="1" applyAlignment="1">
      <alignment vertical="top" wrapText="1"/>
    </xf>
    <xf numFmtId="0" fontId="23" fillId="0" borderId="34" xfId="6" applyFont="1" applyBorder="1"/>
    <xf numFmtId="0" fontId="22" fillId="2" borderId="34" xfId="6" applyFont="1" applyFill="1" applyBorder="1" applyAlignment="1">
      <alignment horizontal="left" vertical="top"/>
    </xf>
    <xf numFmtId="0" fontId="23" fillId="0" borderId="20" xfId="6" applyFont="1" applyFill="1" applyBorder="1" applyAlignment="1">
      <alignment horizontal="left" vertical="top"/>
    </xf>
    <xf numFmtId="0" fontId="23" fillId="0" borderId="16" xfId="6" applyFont="1" applyBorder="1" applyAlignment="1">
      <alignment horizontal="left" vertical="center" wrapText="1"/>
    </xf>
    <xf numFmtId="0" fontId="22" fillId="0" borderId="27" xfId="6" applyFont="1" applyBorder="1" applyAlignment="1">
      <alignment vertical="center"/>
    </xf>
    <xf numFmtId="0" fontId="22" fillId="0" borderId="36" xfId="6" applyFont="1" applyBorder="1" applyAlignment="1">
      <alignment vertical="center"/>
    </xf>
    <xf numFmtId="0" fontId="22" fillId="0" borderId="34" xfId="6" applyFont="1" applyBorder="1" applyAlignment="1">
      <alignment vertical="center"/>
    </xf>
    <xf numFmtId="0" fontId="23" fillId="0" borderId="5" xfId="6" applyFont="1" applyBorder="1" applyAlignment="1">
      <alignment vertical="center"/>
    </xf>
    <xf numFmtId="0" fontId="23" fillId="0" borderId="47" xfId="6" applyFont="1" applyBorder="1" applyAlignment="1">
      <alignment vertical="top"/>
    </xf>
    <xf numFmtId="0" fontId="23" fillId="0" borderId="23" xfId="6" applyFont="1" applyBorder="1" applyAlignment="1">
      <alignment vertical="top"/>
    </xf>
    <xf numFmtId="0" fontId="23" fillId="8" borderId="7" xfId="6" applyFont="1" applyFill="1" applyBorder="1" applyAlignment="1">
      <alignment vertical="top"/>
    </xf>
    <xf numFmtId="0" fontId="23" fillId="0" borderId="45" xfId="6" applyFont="1" applyBorder="1" applyAlignment="1">
      <alignment vertical="top" wrapText="1"/>
    </xf>
    <xf numFmtId="0" fontId="23" fillId="0" borderId="46" xfId="6" applyFont="1" applyBorder="1" applyAlignment="1">
      <alignment vertical="top" wrapText="1"/>
    </xf>
    <xf numFmtId="0" fontId="23" fillId="0" borderId="30" xfId="6" applyFont="1" applyBorder="1" applyAlignment="1">
      <alignment vertical="top" wrapText="1"/>
    </xf>
    <xf numFmtId="0" fontId="23" fillId="0" borderId="20" xfId="6" applyFont="1" applyBorder="1" applyAlignment="1">
      <alignment horizontal="left" vertical="top" wrapText="1"/>
    </xf>
    <xf numFmtId="0" fontId="23" fillId="0" borderId="50" xfId="6" applyFont="1" applyBorder="1" applyAlignment="1">
      <alignment horizontal="left" vertical="top" wrapText="1"/>
    </xf>
    <xf numFmtId="0" fontId="23" fillId="0" borderId="27" xfId="6" applyFont="1" applyBorder="1" applyAlignment="1">
      <alignment vertical="top" wrapText="1"/>
    </xf>
    <xf numFmtId="0" fontId="23" fillId="0" borderId="36" xfId="6" applyFont="1" applyBorder="1" applyAlignment="1">
      <alignment vertical="top" wrapText="1"/>
    </xf>
    <xf numFmtId="0" fontId="23" fillId="0" borderId="34" xfId="6" applyFont="1" applyBorder="1" applyAlignment="1">
      <alignment vertical="top" wrapText="1"/>
    </xf>
    <xf numFmtId="0" fontId="43" fillId="2" borderId="36" xfId="6" applyFont="1" applyFill="1" applyBorder="1" applyAlignment="1">
      <alignment vertical="top"/>
    </xf>
    <xf numFmtId="0" fontId="22" fillId="0" borderId="7" xfId="6" applyFont="1" applyBorder="1" applyAlignment="1">
      <alignment horizontal="center" vertical="top" wrapText="1"/>
    </xf>
    <xf numFmtId="0" fontId="23" fillId="0" borderId="51" xfId="6" applyFont="1" applyBorder="1" applyAlignment="1">
      <alignment wrapText="1"/>
    </xf>
    <xf numFmtId="0" fontId="23" fillId="0" borderId="52" xfId="6" applyFont="1" applyBorder="1" applyAlignment="1">
      <alignment wrapText="1"/>
    </xf>
    <xf numFmtId="0" fontId="23" fillId="0" borderId="52" xfId="6" applyFont="1" applyBorder="1" applyAlignment="1">
      <alignment vertical="top" wrapText="1"/>
    </xf>
    <xf numFmtId="0" fontId="23" fillId="0" borderId="53" xfId="6" applyFont="1" applyBorder="1" applyAlignment="1">
      <alignment wrapText="1"/>
    </xf>
    <xf numFmtId="0" fontId="23" fillId="0" borderId="41" xfId="6" applyFont="1" applyBorder="1"/>
    <xf numFmtId="0" fontId="23" fillId="0" borderId="42" xfId="6" applyFont="1" applyBorder="1"/>
    <xf numFmtId="0" fontId="23" fillId="0" borderId="3" xfId="6" quotePrefix="1" applyFont="1" applyBorder="1" applyAlignment="1">
      <alignment horizontal="left" vertical="top" wrapText="1"/>
    </xf>
    <xf numFmtId="0" fontId="6" fillId="3" borderId="8" xfId="0" applyFont="1" applyFill="1" applyBorder="1" applyAlignment="1">
      <alignment horizontal="center" vertical="center" wrapText="1"/>
    </xf>
    <xf numFmtId="0" fontId="4" fillId="0" borderId="0" xfId="0" applyFont="1" applyAlignment="1">
      <alignment horizontal="center" vertical="center"/>
    </xf>
    <xf numFmtId="9" fontId="6" fillId="3" borderId="2" xfId="2" applyFont="1" applyFill="1" applyBorder="1" applyAlignment="1">
      <alignment horizontal="center" vertical="center" wrapText="1"/>
    </xf>
    <xf numFmtId="0" fontId="22" fillId="0" borderId="7" xfId="4" applyFont="1" applyBorder="1" applyAlignment="1">
      <alignment horizontal="center" vertical="center"/>
    </xf>
    <xf numFmtId="0" fontId="22" fillId="0" borderId="13" xfId="4" applyFont="1" applyBorder="1" applyAlignment="1">
      <alignment horizontal="center" vertical="center"/>
    </xf>
    <xf numFmtId="0" fontId="22" fillId="0" borderId="14" xfId="4" applyFont="1" applyBorder="1" applyAlignment="1">
      <alignment horizontal="center" vertical="center"/>
    </xf>
    <xf numFmtId="0" fontId="23" fillId="0" borderId="7" xfId="4" applyFont="1" applyBorder="1" applyAlignment="1">
      <alignment horizontal="left" vertical="center" wrapText="1"/>
    </xf>
    <xf numFmtId="0" fontId="23" fillId="0" borderId="13" xfId="4" applyFont="1" applyBorder="1" applyAlignment="1">
      <alignment horizontal="left" vertical="center" wrapText="1"/>
    </xf>
    <xf numFmtId="0" fontId="23" fillId="0" borderId="14" xfId="4" applyFont="1" applyBorder="1" applyAlignment="1">
      <alignment horizontal="left" vertical="center" wrapText="1"/>
    </xf>
    <xf numFmtId="0" fontId="22" fillId="0" borderId="2" xfId="4" applyFont="1" applyBorder="1" applyAlignment="1">
      <alignment horizontal="center" vertical="center"/>
    </xf>
    <xf numFmtId="0" fontId="22" fillId="0" borderId="3" xfId="4" applyFont="1" applyBorder="1" applyAlignment="1">
      <alignment horizontal="center" vertical="center"/>
    </xf>
    <xf numFmtId="0" fontId="22" fillId="0" borderId="5" xfId="4" applyFont="1" applyBorder="1" applyAlignment="1">
      <alignment horizontal="center" vertical="center"/>
    </xf>
    <xf numFmtId="0" fontId="22" fillId="0" borderId="2" xfId="4" applyFont="1" applyBorder="1" applyAlignment="1">
      <alignment horizontal="center" vertical="center" wrapText="1"/>
    </xf>
    <xf numFmtId="0" fontId="23" fillId="0" borderId="7" xfId="4" applyFont="1" applyBorder="1" applyAlignment="1">
      <alignment horizontal="left" vertical="top" wrapText="1"/>
    </xf>
    <xf numFmtId="0" fontId="23" fillId="0" borderId="14" xfId="4" applyFont="1" applyBorder="1" applyAlignment="1">
      <alignment horizontal="left" vertical="top" wrapText="1"/>
    </xf>
    <xf numFmtId="0" fontId="22" fillId="0" borderId="7" xfId="4" applyFont="1" applyBorder="1" applyAlignment="1">
      <alignment horizontal="center" vertical="center" wrapText="1"/>
    </xf>
    <xf numFmtId="0" fontId="22" fillId="0" borderId="11" xfId="4" applyFont="1" applyBorder="1" applyAlignment="1">
      <alignment horizontal="center" vertical="center"/>
    </xf>
    <xf numFmtId="0" fontId="22" fillId="0" borderId="2" xfId="4" applyFont="1" applyBorder="1" applyAlignment="1">
      <alignment horizontal="center"/>
    </xf>
    <xf numFmtId="0" fontId="23" fillId="0" borderId="7" xfId="4" applyFont="1" applyBorder="1" applyAlignment="1">
      <alignment horizontal="left" vertical="center"/>
    </xf>
    <xf numFmtId="0" fontId="23" fillId="0" borderId="14" xfId="4" applyFont="1" applyBorder="1" applyAlignment="1">
      <alignment horizontal="left" vertical="center"/>
    </xf>
    <xf numFmtId="0" fontId="22" fillId="0" borderId="3" xfId="4" applyFont="1" applyBorder="1" applyAlignment="1">
      <alignment horizontal="center"/>
    </xf>
    <xf numFmtId="0" fontId="22" fillId="0" borderId="4" xfId="4" applyFont="1" applyBorder="1" applyAlignment="1">
      <alignment horizontal="center"/>
    </xf>
    <xf numFmtId="0" fontId="22" fillId="0" borderId="7" xfId="4" applyFont="1" applyBorder="1" applyAlignment="1">
      <alignment horizontal="left" vertical="center"/>
    </xf>
    <xf numFmtId="0" fontId="22" fillId="0" borderId="13" xfId="4" applyFont="1" applyBorder="1" applyAlignment="1">
      <alignment horizontal="left" vertical="center"/>
    </xf>
    <xf numFmtId="0" fontId="22" fillId="0" borderId="14" xfId="4" applyFont="1" applyBorder="1" applyAlignment="1">
      <alignment horizontal="left" vertical="center"/>
    </xf>
    <xf numFmtId="0" fontId="23" fillId="0" borderId="7" xfId="4" applyFont="1" applyBorder="1" applyAlignment="1">
      <alignment vertical="center" wrapText="1"/>
    </xf>
    <xf numFmtId="0" fontId="23" fillId="0" borderId="13" xfId="4" applyFont="1" applyBorder="1" applyAlignment="1">
      <alignment vertical="center" wrapText="1"/>
    </xf>
    <xf numFmtId="0" fontId="23" fillId="0" borderId="14" xfId="4" applyFont="1" applyBorder="1" applyAlignment="1">
      <alignment vertical="center" wrapText="1"/>
    </xf>
    <xf numFmtId="0" fontId="23" fillId="0" borderId="13" xfId="4" applyFont="1" applyBorder="1" applyAlignment="1">
      <alignment horizontal="left" vertical="center"/>
    </xf>
    <xf numFmtId="165" fontId="23" fillId="0" borderId="7" xfId="4" applyNumberFormat="1" applyFont="1" applyFill="1" applyBorder="1" applyAlignment="1">
      <alignment horizontal="center" vertical="center" wrapText="1"/>
    </xf>
    <xf numFmtId="0" fontId="23" fillId="0" borderId="2" xfId="4" applyFont="1" applyBorder="1" applyAlignment="1">
      <alignment horizontal="left" vertical="top" wrapText="1"/>
    </xf>
    <xf numFmtId="0" fontId="23" fillId="0" borderId="2" xfId="4" applyFont="1" applyBorder="1" applyAlignment="1">
      <alignment horizontal="left" vertical="top"/>
    </xf>
    <xf numFmtId="15" fontId="23" fillId="0" borderId="7" xfId="4" applyNumberFormat="1" applyFont="1" applyBorder="1" applyAlignment="1">
      <alignment horizontal="center" vertical="top"/>
    </xf>
    <xf numFmtId="0" fontId="23" fillId="0" borderId="7" xfId="4" applyFont="1" applyBorder="1" applyAlignment="1">
      <alignment horizontal="left" vertical="top"/>
    </xf>
    <xf numFmtId="0" fontId="23" fillId="0" borderId="14" xfId="4" applyFont="1" applyBorder="1" applyAlignment="1">
      <alignment horizontal="left" vertical="top"/>
    </xf>
    <xf numFmtId="0" fontId="23" fillId="0" borderId="12" xfId="4" applyFont="1" applyBorder="1" applyAlignment="1">
      <alignment horizontal="left" vertical="center" wrapText="1"/>
    </xf>
    <xf numFmtId="0" fontId="23" fillId="0" borderId="9" xfId="4" applyFont="1" applyBorder="1" applyAlignment="1">
      <alignment horizontal="left" vertical="center" wrapText="1"/>
    </xf>
    <xf numFmtId="0" fontId="23" fillId="0" borderId="2" xfId="4" applyFont="1" applyBorder="1" applyAlignment="1">
      <alignment horizontal="left" vertical="center"/>
    </xf>
    <xf numFmtId="0" fontId="22" fillId="0" borderId="7" xfId="4" applyFont="1" applyBorder="1" applyAlignment="1">
      <alignment horizontal="left" vertical="top"/>
    </xf>
    <xf numFmtId="0" fontId="22" fillId="0" borderId="13" xfId="4" applyFont="1" applyBorder="1" applyAlignment="1">
      <alignment horizontal="left" vertical="top"/>
    </xf>
    <xf numFmtId="0" fontId="22" fillId="0" borderId="14" xfId="4" applyFont="1" applyBorder="1" applyAlignment="1">
      <alignment horizontal="left" vertical="top"/>
    </xf>
    <xf numFmtId="0" fontId="23" fillId="0" borderId="12" xfId="4" applyFont="1" applyBorder="1" applyAlignment="1">
      <alignment horizontal="left" vertical="center"/>
    </xf>
    <xf numFmtId="0" fontId="23" fillId="0" borderId="16" xfId="4" applyFont="1" applyBorder="1" applyAlignment="1">
      <alignment horizontal="left" vertical="center"/>
    </xf>
    <xf numFmtId="0" fontId="23" fillId="0" borderId="12" xfId="4" applyFont="1" applyBorder="1" applyAlignment="1">
      <alignment horizontal="left" vertical="top"/>
    </xf>
    <xf numFmtId="0" fontId="23" fillId="0" borderId="16" xfId="4" applyFont="1" applyBorder="1" applyAlignment="1">
      <alignment horizontal="left" vertical="top"/>
    </xf>
    <xf numFmtId="0" fontId="23" fillId="0" borderId="9" xfId="4" applyFont="1" applyBorder="1" applyAlignment="1">
      <alignment horizontal="left" vertical="top"/>
    </xf>
    <xf numFmtId="0" fontId="22" fillId="0" borderId="2" xfId="6" applyFont="1" applyBorder="1" applyAlignment="1">
      <alignment horizontal="center" vertical="center"/>
    </xf>
    <xf numFmtId="0" fontId="23" fillId="0" borderId="7" xfId="6" applyFont="1" applyBorder="1" applyAlignment="1">
      <alignment horizontal="left" vertical="top" wrapText="1"/>
    </xf>
    <xf numFmtId="0" fontId="23" fillId="0" borderId="14" xfId="6" applyFont="1" applyBorder="1" applyAlignment="1">
      <alignment horizontal="left" vertical="top" wrapText="1"/>
    </xf>
    <xf numFmtId="0" fontId="23" fillId="0" borderId="13" xfId="6" applyFont="1" applyBorder="1" applyAlignment="1">
      <alignment horizontal="left" vertical="top" wrapText="1"/>
    </xf>
    <xf numFmtId="0" fontId="22" fillId="0" borderId="7" xfId="6" applyFont="1" applyBorder="1" applyAlignment="1">
      <alignment horizontal="center" vertical="center" wrapText="1"/>
    </xf>
    <xf numFmtId="0" fontId="22" fillId="0" borderId="3" xfId="6" applyFont="1" applyBorder="1" applyAlignment="1">
      <alignment horizontal="center" vertical="center"/>
    </xf>
    <xf numFmtId="0" fontId="22" fillId="0" borderId="0" xfId="6" applyFont="1" applyAlignment="1">
      <alignment horizontal="center" vertical="center"/>
    </xf>
    <xf numFmtId="0" fontId="22" fillId="0" borderId="7" xfId="6" applyFont="1" applyBorder="1" applyAlignment="1">
      <alignment horizontal="center" vertical="center"/>
    </xf>
    <xf numFmtId="0" fontId="23" fillId="2" borderId="2" xfId="6" applyFont="1" applyFill="1" applyBorder="1" applyAlignment="1">
      <alignment horizontal="left" vertical="top" wrapText="1"/>
    </xf>
    <xf numFmtId="0" fontId="22" fillId="0" borderId="2" xfId="6" applyFont="1" applyBorder="1" applyAlignment="1">
      <alignment horizontal="left" vertical="top"/>
    </xf>
    <xf numFmtId="0" fontId="23" fillId="0" borderId="12" xfId="6" applyFont="1" applyBorder="1" applyAlignment="1">
      <alignment horizontal="left" vertical="center"/>
    </xf>
    <xf numFmtId="0" fontId="23" fillId="0" borderId="9" xfId="6" applyFont="1" applyBorder="1" applyAlignment="1">
      <alignment horizontal="left" vertical="center"/>
    </xf>
    <xf numFmtId="0" fontId="22" fillId="0" borderId="13" xfId="6" applyFont="1" applyBorder="1" applyAlignment="1">
      <alignment horizontal="center" vertical="center"/>
    </xf>
    <xf numFmtId="0" fontId="22" fillId="0" borderId="7" xfId="6" applyFont="1" applyBorder="1" applyAlignment="1">
      <alignment horizontal="left" vertical="top"/>
    </xf>
    <xf numFmtId="0" fontId="22" fillId="0" borderId="13" xfId="6" applyFont="1" applyBorder="1" applyAlignment="1">
      <alignment horizontal="left" vertical="top"/>
    </xf>
    <xf numFmtId="0" fontId="23" fillId="0" borderId="2" xfId="6" applyFont="1" applyBorder="1" applyAlignment="1">
      <alignment horizontal="left" vertical="top" wrapText="1"/>
    </xf>
    <xf numFmtId="0" fontId="22" fillId="0" borderId="2" xfId="6" applyFont="1" applyBorder="1" applyAlignment="1">
      <alignment horizontal="center"/>
    </xf>
    <xf numFmtId="0" fontId="22" fillId="0" borderId="5" xfId="6" applyFont="1" applyBorder="1" applyAlignment="1">
      <alignment horizontal="center" vertical="center"/>
    </xf>
    <xf numFmtId="0" fontId="22" fillId="0" borderId="14" xfId="6" applyFont="1" applyBorder="1" applyAlignment="1">
      <alignment horizontal="left" vertical="top"/>
    </xf>
    <xf numFmtId="0" fontId="23" fillId="0" borderId="7" xfId="6" applyFont="1" applyBorder="1" applyAlignment="1">
      <alignment horizontal="left" vertical="center" wrapText="1"/>
    </xf>
    <xf numFmtId="0" fontId="23" fillId="0" borderId="14" xfId="6" applyFont="1" applyBorder="1" applyAlignment="1">
      <alignment horizontal="left" vertical="center" wrapText="1"/>
    </xf>
    <xf numFmtId="0" fontId="22" fillId="0" borderId="3" xfId="6" applyFont="1" applyBorder="1" applyAlignment="1">
      <alignment horizontal="center"/>
    </xf>
    <xf numFmtId="0" fontId="22" fillId="0" borderId="4" xfId="6" applyFont="1" applyBorder="1" applyAlignment="1">
      <alignment horizontal="center"/>
    </xf>
    <xf numFmtId="0" fontId="23" fillId="0" borderId="12" xfId="6" applyFont="1" applyBorder="1" applyAlignment="1">
      <alignment horizontal="left" vertical="top"/>
    </xf>
    <xf numFmtId="0" fontId="23" fillId="0" borderId="16" xfId="6" applyFont="1" applyBorder="1" applyAlignment="1">
      <alignment horizontal="left" vertical="top"/>
    </xf>
    <xf numFmtId="0" fontId="23" fillId="0" borderId="7" xfId="6" applyFont="1" applyBorder="1" applyAlignment="1">
      <alignment horizontal="left" vertical="top"/>
    </xf>
    <xf numFmtId="0" fontId="23" fillId="0" borderId="14" xfId="6" applyFont="1" applyBorder="1" applyAlignment="1">
      <alignment horizontal="left" vertical="top"/>
    </xf>
    <xf numFmtId="0" fontId="22" fillId="0" borderId="2" xfId="6" applyFont="1" applyBorder="1" applyAlignment="1">
      <alignment horizontal="center" vertical="center" wrapText="1"/>
    </xf>
    <xf numFmtId="0" fontId="23" fillId="0" borderId="12" xfId="6" applyFont="1" applyBorder="1" applyAlignment="1">
      <alignment horizontal="left" vertical="top" wrapText="1"/>
    </xf>
    <xf numFmtId="0" fontId="23" fillId="0" borderId="9" xfId="6" applyFont="1" applyBorder="1" applyAlignment="1">
      <alignment horizontal="left" vertical="top" wrapText="1"/>
    </xf>
    <xf numFmtId="0" fontId="23" fillId="0" borderId="9" xfId="6" applyFont="1" applyBorder="1" applyAlignment="1">
      <alignment horizontal="left" vertical="top"/>
    </xf>
    <xf numFmtId="0" fontId="23" fillId="0" borderId="12" xfId="4" applyFont="1" applyBorder="1" applyAlignment="1">
      <alignment horizontal="left" vertical="top" wrapText="1"/>
    </xf>
    <xf numFmtId="0" fontId="23" fillId="0" borderId="9" xfId="4" applyFont="1" applyBorder="1" applyAlignment="1">
      <alignment horizontal="left" vertical="top" wrapText="1"/>
    </xf>
    <xf numFmtId="0" fontId="22" fillId="0" borderId="12" xfId="6" applyFont="1" applyBorder="1" applyAlignment="1">
      <alignment horizontal="left" vertical="top"/>
    </xf>
    <xf numFmtId="0" fontId="22" fillId="0" borderId="16" xfId="6" applyFont="1" applyBorder="1" applyAlignment="1">
      <alignment horizontal="left" vertical="top"/>
    </xf>
    <xf numFmtId="0" fontId="22" fillId="0" borderId="5" xfId="6" applyFont="1" applyBorder="1" applyAlignment="1">
      <alignment horizontal="left" vertical="top"/>
    </xf>
    <xf numFmtId="0" fontId="23" fillId="2" borderId="5" xfId="6" applyFont="1" applyFill="1" applyBorder="1" applyAlignment="1">
      <alignment horizontal="left" vertical="top" wrapText="1"/>
    </xf>
    <xf numFmtId="0" fontId="23" fillId="0" borderId="7" xfId="6" applyFont="1" applyBorder="1" applyAlignment="1">
      <alignment horizontal="center" vertical="center"/>
    </xf>
    <xf numFmtId="0" fontId="23" fillId="0" borderId="13" xfId="6" applyFont="1" applyBorder="1" applyAlignment="1">
      <alignment horizontal="center" vertical="center"/>
    </xf>
    <xf numFmtId="0" fontId="23" fillId="0" borderId="14" xfId="6" applyFont="1" applyBorder="1" applyAlignment="1">
      <alignment horizontal="center" vertical="center"/>
    </xf>
    <xf numFmtId="0" fontId="23" fillId="0" borderId="12" xfId="6" applyFont="1" applyBorder="1" applyAlignment="1">
      <alignment horizontal="center" vertical="center"/>
    </xf>
    <xf numFmtId="0" fontId="23" fillId="0" borderId="2" xfId="6" applyFont="1" applyBorder="1" applyAlignment="1">
      <alignment horizontal="center" vertical="top"/>
    </xf>
    <xf numFmtId="15" fontId="23" fillId="0" borderId="2" xfId="6" applyNumberFormat="1" applyFont="1" applyBorder="1" applyAlignment="1">
      <alignment horizontal="center" vertical="center"/>
    </xf>
    <xf numFmtId="0" fontId="23" fillId="0" borderId="2" xfId="6" applyFont="1" applyBorder="1" applyAlignment="1">
      <alignment horizontal="center" vertical="center"/>
    </xf>
    <xf numFmtId="49" fontId="23" fillId="0" borderId="2" xfId="6" applyNumberFormat="1" applyFont="1" applyBorder="1" applyAlignment="1">
      <alignment horizontal="left" vertical="top" wrapText="1"/>
    </xf>
    <xf numFmtId="0" fontId="23" fillId="0" borderId="7" xfId="6" applyFont="1" applyBorder="1" applyAlignment="1">
      <alignment horizontal="center" vertical="center" wrapText="1"/>
    </xf>
    <xf numFmtId="0" fontId="23" fillId="0" borderId="13" xfId="6" applyFont="1" applyBorder="1" applyAlignment="1">
      <alignment horizontal="center" vertical="center" wrapText="1"/>
    </xf>
    <xf numFmtId="0" fontId="23" fillId="0" borderId="14" xfId="6" applyFont="1" applyBorder="1" applyAlignment="1">
      <alignment horizontal="center" vertical="center" wrapText="1"/>
    </xf>
    <xf numFmtId="0" fontId="23" fillId="2" borderId="7" xfId="6" applyFont="1" applyFill="1" applyBorder="1" applyAlignment="1">
      <alignment horizontal="center" vertical="center" wrapText="1"/>
    </xf>
    <xf numFmtId="0" fontId="23" fillId="2" borderId="13" xfId="6" applyFont="1" applyFill="1" applyBorder="1" applyAlignment="1">
      <alignment horizontal="center" vertical="center" wrapText="1"/>
    </xf>
    <xf numFmtId="0" fontId="23" fillId="2" borderId="14" xfId="6" applyFont="1" applyFill="1" applyBorder="1" applyAlignment="1">
      <alignment horizontal="center" vertical="center" wrapText="1"/>
    </xf>
    <xf numFmtId="0" fontId="23" fillId="2" borderId="7" xfId="6" applyFont="1" applyFill="1" applyBorder="1" applyAlignment="1">
      <alignment horizontal="left" vertical="top" wrapText="1"/>
    </xf>
    <xf numFmtId="0" fontId="22" fillId="0" borderId="9" xfId="6" applyFont="1" applyBorder="1" applyAlignment="1">
      <alignment horizontal="left" vertical="top"/>
    </xf>
    <xf numFmtId="0" fontId="22" fillId="0" borderId="20" xfId="6" applyFont="1" applyBorder="1" applyAlignment="1">
      <alignment horizontal="left" vertical="top"/>
    </xf>
    <xf numFmtId="0" fontId="23" fillId="0" borderId="7" xfId="6" applyFont="1" applyBorder="1" applyAlignment="1">
      <alignment vertical="top" wrapText="1"/>
    </xf>
    <xf numFmtId="0" fontId="23" fillId="0" borderId="13" xfId="6" applyFont="1" applyBorder="1" applyAlignment="1">
      <alignment vertical="top" wrapText="1"/>
    </xf>
    <xf numFmtId="0" fontId="23" fillId="0" borderId="14" xfId="6" applyFont="1" applyBorder="1" applyAlignment="1">
      <alignment vertical="top" wrapText="1"/>
    </xf>
    <xf numFmtId="0" fontId="33" fillId="0" borderId="7" xfId="6" applyFont="1" applyBorder="1" applyAlignment="1">
      <alignment horizontal="center" vertical="center"/>
    </xf>
    <xf numFmtId="0" fontId="23" fillId="0" borderId="7" xfId="6" applyFont="1" applyFill="1" applyBorder="1" applyAlignment="1">
      <alignment horizontal="left" vertical="top" wrapText="1"/>
    </xf>
    <xf numFmtId="0" fontId="23" fillId="0" borderId="7" xfId="6" applyFont="1" applyBorder="1" applyAlignment="1">
      <alignment horizontal="center" vertical="top" wrapText="1"/>
    </xf>
    <xf numFmtId="165" fontId="23" fillId="0" borderId="7" xfId="6" applyNumberFormat="1" applyFont="1" applyBorder="1" applyAlignment="1">
      <alignment horizontal="center" vertical="center" wrapText="1"/>
    </xf>
    <xf numFmtId="0" fontId="23" fillId="0" borderId="7" xfId="6" applyFont="1" applyFill="1" applyBorder="1" applyAlignment="1">
      <alignment horizontal="center" vertical="center"/>
    </xf>
    <xf numFmtId="0" fontId="33" fillId="0" borderId="12" xfId="6" applyFont="1" applyBorder="1" applyAlignment="1">
      <alignment horizontal="center" vertical="center"/>
    </xf>
    <xf numFmtId="0" fontId="23" fillId="2" borderId="7" xfId="6" applyFont="1" applyFill="1" applyBorder="1" applyAlignment="1">
      <alignment horizontal="left" vertical="top"/>
    </xf>
    <xf numFmtId="0" fontId="23" fillId="2" borderId="14" xfId="6" applyFont="1" applyFill="1" applyBorder="1" applyAlignment="1">
      <alignment horizontal="left" vertical="top"/>
    </xf>
    <xf numFmtId="0" fontId="23" fillId="0" borderId="5" xfId="6" applyFont="1" applyBorder="1" applyAlignment="1">
      <alignment horizontal="left" vertical="top" wrapText="1"/>
    </xf>
    <xf numFmtId="0" fontId="23" fillId="2" borderId="12" xfId="6" applyFont="1" applyFill="1" applyBorder="1" applyAlignment="1">
      <alignment horizontal="left" vertical="top" wrapText="1"/>
    </xf>
    <xf numFmtId="0" fontId="23" fillId="0" borderId="12" xfId="6" applyFont="1" applyFill="1" applyBorder="1" applyAlignment="1">
      <alignment horizontal="left" vertical="top"/>
    </xf>
    <xf numFmtId="0" fontId="22" fillId="0" borderId="27" xfId="6" applyFont="1" applyBorder="1" applyAlignment="1">
      <alignment horizontal="left" vertical="top"/>
    </xf>
    <xf numFmtId="0" fontId="22" fillId="0" borderId="36" xfId="6" applyFont="1" applyBorder="1" applyAlignment="1">
      <alignment horizontal="left" vertical="top"/>
    </xf>
    <xf numFmtId="0" fontId="22" fillId="2" borderId="36" xfId="6" applyFont="1" applyFill="1" applyBorder="1" applyAlignment="1">
      <alignment horizontal="left" vertical="top"/>
    </xf>
    <xf numFmtId="0" fontId="25" fillId="0" borderId="12" xfId="6" applyFont="1" applyBorder="1" applyAlignment="1">
      <alignment horizontal="left" vertical="top" wrapText="1"/>
    </xf>
    <xf numFmtId="0" fontId="22" fillId="0" borderId="24" xfId="6" applyFont="1" applyBorder="1" applyAlignment="1">
      <alignment horizontal="left" vertical="top"/>
    </xf>
    <xf numFmtId="0" fontId="22" fillId="0" borderId="25" xfId="6" applyFont="1" applyBorder="1" applyAlignment="1">
      <alignment horizontal="left" vertical="top"/>
    </xf>
    <xf numFmtId="0" fontId="22" fillId="0" borderId="26" xfId="6" applyFont="1" applyBorder="1" applyAlignment="1">
      <alignment horizontal="left" vertical="top"/>
    </xf>
    <xf numFmtId="0" fontId="23" fillId="0" borderId="12" xfId="6" applyFont="1" applyBorder="1" applyAlignment="1">
      <alignment vertical="top" wrapText="1"/>
    </xf>
    <xf numFmtId="0" fontId="23" fillId="0" borderId="16" xfId="6" applyFont="1" applyBorder="1" applyAlignment="1">
      <alignment vertical="top" wrapText="1"/>
    </xf>
    <xf numFmtId="0" fontId="23" fillId="0" borderId="9" xfId="6" applyFont="1" applyBorder="1" applyAlignment="1">
      <alignment vertical="top" wrapText="1"/>
    </xf>
    <xf numFmtId="0" fontId="23" fillId="0" borderId="30" xfId="6" applyFont="1" applyBorder="1" applyAlignment="1">
      <alignment horizontal="left" vertical="top" wrapText="1"/>
    </xf>
    <xf numFmtId="0" fontId="6" fillId="10" borderId="7"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6" fillId="10" borderId="14"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6" fillId="13" borderId="13" xfId="0" applyFont="1" applyFill="1" applyBorder="1" applyAlignment="1">
      <alignment horizontal="center" vertical="center" wrapText="1"/>
    </xf>
    <xf numFmtId="0" fontId="6" fillId="13" borderId="14"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8" xfId="0" applyFont="1" applyFill="1" applyBorder="1" applyAlignment="1">
      <alignment horizontal="center" vertical="center"/>
    </xf>
    <xf numFmtId="0" fontId="6" fillId="4" borderId="1" xfId="0" applyFont="1" applyFill="1" applyBorder="1" applyAlignment="1">
      <alignment horizontal="center" vertical="center"/>
    </xf>
    <xf numFmtId="0" fontId="6" fillId="4" borderId="9" xfId="0" applyFont="1" applyFill="1" applyBorder="1" applyAlignment="1">
      <alignment horizontal="center" vertical="center"/>
    </xf>
    <xf numFmtId="0" fontId="6" fillId="3" borderId="1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27" fillId="3" borderId="3" xfId="0" applyNumberFormat="1" applyFont="1" applyFill="1" applyBorder="1" applyAlignment="1">
      <alignment horizontal="center" vertical="center" wrapText="1"/>
    </xf>
    <xf numFmtId="0" fontId="27" fillId="3" borderId="4" xfId="0" applyNumberFormat="1" applyFont="1" applyFill="1" applyBorder="1" applyAlignment="1">
      <alignment horizontal="center" vertical="center" wrapText="1"/>
    </xf>
    <xf numFmtId="0" fontId="27" fillId="3" borderId="5" xfId="0" applyNumberFormat="1"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6" fillId="0" borderId="1" xfId="0" applyFont="1" applyBorder="1" applyAlignment="1">
      <alignment horizontal="center" vertical="center"/>
    </xf>
    <xf numFmtId="9" fontId="6" fillId="3" borderId="2" xfId="2" applyFont="1" applyFill="1" applyBorder="1" applyAlignment="1">
      <alignment horizontal="center" vertical="center" wrapText="1"/>
    </xf>
    <xf numFmtId="0" fontId="6" fillId="10" borderId="3" xfId="0" applyNumberFormat="1" applyFont="1" applyFill="1" applyBorder="1" applyAlignment="1">
      <alignment horizontal="center" vertical="center" wrapText="1"/>
    </xf>
    <xf numFmtId="0" fontId="6" fillId="10" borderId="4" xfId="0" applyNumberFormat="1" applyFont="1" applyFill="1" applyBorder="1" applyAlignment="1">
      <alignment horizontal="center" vertical="center" wrapText="1"/>
    </xf>
    <xf numFmtId="0" fontId="6" fillId="10" borderId="5" xfId="0" applyNumberFormat="1" applyFont="1" applyFill="1" applyBorder="1" applyAlignment="1">
      <alignment horizontal="center" vertical="center" wrapText="1"/>
    </xf>
    <xf numFmtId="0" fontId="21" fillId="0" borderId="0" xfId="0" applyFont="1" applyAlignment="1">
      <alignment horizontal="center" vertical="center"/>
    </xf>
    <xf numFmtId="0" fontId="22" fillId="0" borderId="7" xfId="4" applyFont="1" applyBorder="1" applyAlignment="1">
      <alignment horizontal="center" vertical="center"/>
    </xf>
    <xf numFmtId="0" fontId="22" fillId="0" borderId="13" xfId="4" applyFont="1" applyBorder="1" applyAlignment="1">
      <alignment horizontal="center" vertical="center"/>
    </xf>
    <xf numFmtId="0" fontId="22" fillId="0" borderId="14" xfId="4" applyFont="1" applyBorder="1" applyAlignment="1">
      <alignment horizontal="center" vertical="center"/>
    </xf>
    <xf numFmtId="0" fontId="23" fillId="0" borderId="7" xfId="4" applyFont="1" applyBorder="1" applyAlignment="1">
      <alignment horizontal="left" vertical="center" wrapText="1"/>
    </xf>
    <xf numFmtId="0" fontId="23" fillId="0" borderId="13" xfId="4" applyFont="1" applyBorder="1" applyAlignment="1">
      <alignment horizontal="left" vertical="center" wrapText="1"/>
    </xf>
    <xf numFmtId="0" fontId="23" fillId="0" borderId="14" xfId="4" applyFont="1" applyBorder="1" applyAlignment="1">
      <alignment horizontal="left" vertical="center" wrapText="1"/>
    </xf>
    <xf numFmtId="165" fontId="23" fillId="0" borderId="7" xfId="4" applyNumberFormat="1" applyFont="1" applyBorder="1" applyAlignment="1">
      <alignment horizontal="left" vertical="center" wrapText="1"/>
    </xf>
    <xf numFmtId="165" fontId="23" fillId="0" borderId="13" xfId="4" applyNumberFormat="1" applyFont="1" applyBorder="1" applyAlignment="1">
      <alignment horizontal="left" vertical="center" wrapText="1"/>
    </xf>
    <xf numFmtId="165" fontId="23" fillId="0" borderId="14" xfId="4" applyNumberFormat="1" applyFont="1" applyBorder="1" applyAlignment="1">
      <alignment horizontal="left" vertical="center" wrapText="1"/>
    </xf>
    <xf numFmtId="0" fontId="22" fillId="7" borderId="0" xfId="4" applyFont="1" applyFill="1" applyAlignment="1">
      <alignment horizontal="left" wrapText="1"/>
    </xf>
    <xf numFmtId="0" fontId="22" fillId="0" borderId="2" xfId="4" applyFont="1" applyBorder="1" applyAlignment="1">
      <alignment horizontal="center" vertical="center"/>
    </xf>
    <xf numFmtId="0" fontId="22" fillId="0" borderId="3" xfId="4" applyFont="1" applyBorder="1" applyAlignment="1">
      <alignment horizontal="center" vertical="center"/>
    </xf>
    <xf numFmtId="0" fontId="22" fillId="0" borderId="5" xfId="4" applyFont="1" applyBorder="1" applyAlignment="1">
      <alignment horizontal="center" vertical="center"/>
    </xf>
    <xf numFmtId="0" fontId="22" fillId="0" borderId="2" xfId="4" applyFont="1" applyBorder="1" applyAlignment="1">
      <alignment horizontal="center" vertical="center" wrapText="1"/>
    </xf>
    <xf numFmtId="0" fontId="22" fillId="8" borderId="3" xfId="4" applyFont="1" applyFill="1" applyBorder="1" applyAlignment="1">
      <alignment horizontal="left"/>
    </xf>
    <xf numFmtId="0" fontId="22" fillId="8" borderId="4" xfId="4" applyFont="1" applyFill="1" applyBorder="1" applyAlignment="1">
      <alignment horizontal="left"/>
    </xf>
    <xf numFmtId="0" fontId="22" fillId="8" borderId="5" xfId="4" applyFont="1" applyFill="1" applyBorder="1" applyAlignment="1">
      <alignment horizontal="left"/>
    </xf>
    <xf numFmtId="0" fontId="23" fillId="0" borderId="7" xfId="4" applyFont="1" applyBorder="1" applyAlignment="1">
      <alignment horizontal="left" vertical="top" wrapText="1"/>
    </xf>
    <xf numFmtId="0" fontId="23" fillId="0" borderId="13" xfId="4" applyFont="1" applyBorder="1" applyAlignment="1">
      <alignment horizontal="left" vertical="top" wrapText="1"/>
    </xf>
    <xf numFmtId="0" fontId="23" fillId="0" borderId="14" xfId="4" applyFont="1" applyBorder="1" applyAlignment="1">
      <alignment horizontal="left" vertical="top" wrapText="1"/>
    </xf>
    <xf numFmtId="0" fontId="22" fillId="8" borderId="2" xfId="4" applyFont="1" applyFill="1" applyBorder="1" applyAlignment="1">
      <alignment horizontal="left"/>
    </xf>
    <xf numFmtId="0" fontId="22" fillId="0" borderId="7" xfId="4" applyFont="1" applyBorder="1" applyAlignment="1">
      <alignment horizontal="center" vertical="center" wrapText="1"/>
    </xf>
    <xf numFmtId="0" fontId="22" fillId="0" borderId="13" xfId="4" applyFont="1" applyBorder="1" applyAlignment="1">
      <alignment horizontal="center" vertical="center" wrapText="1"/>
    </xf>
    <xf numFmtId="0" fontId="22" fillId="0" borderId="14" xfId="4" applyFont="1" applyBorder="1" applyAlignment="1">
      <alignment horizontal="center" vertical="center" wrapText="1"/>
    </xf>
    <xf numFmtId="0" fontId="22" fillId="0" borderId="8" xfId="4" applyFont="1" applyBorder="1" applyAlignment="1">
      <alignment horizontal="center" vertical="center"/>
    </xf>
    <xf numFmtId="0" fontId="22" fillId="0" borderId="11" xfId="4" applyFont="1" applyBorder="1" applyAlignment="1">
      <alignment horizontal="center" vertical="center"/>
    </xf>
    <xf numFmtId="0" fontId="22" fillId="0" borderId="0" xfId="4" applyFont="1" applyAlignment="1">
      <alignment horizontal="center"/>
    </xf>
    <xf numFmtId="0" fontId="22" fillId="0" borderId="2" xfId="4" applyFont="1" applyBorder="1" applyAlignment="1">
      <alignment horizontal="center"/>
    </xf>
    <xf numFmtId="0" fontId="23" fillId="0" borderId="7" xfId="4" applyFont="1" applyBorder="1" applyAlignment="1">
      <alignment horizontal="left" vertical="center"/>
    </xf>
    <xf numFmtId="0" fontId="23" fillId="0" borderId="14" xfId="4" applyFont="1" applyBorder="1" applyAlignment="1">
      <alignment horizontal="left" vertical="center"/>
    </xf>
    <xf numFmtId="0" fontId="23" fillId="0" borderId="11" xfId="4" applyFont="1" applyBorder="1" applyAlignment="1">
      <alignment horizontal="left" vertical="center"/>
    </xf>
    <xf numFmtId="0" fontId="23" fillId="0" borderId="8" xfId="4" applyFont="1" applyBorder="1" applyAlignment="1">
      <alignment horizontal="left" vertical="center"/>
    </xf>
    <xf numFmtId="0" fontId="22" fillId="0" borderId="3" xfId="4" applyFont="1" applyBorder="1" applyAlignment="1">
      <alignment horizontal="center"/>
    </xf>
    <xf numFmtId="0" fontId="22" fillId="0" borderId="4" xfId="4" applyFont="1" applyBorder="1" applyAlignment="1">
      <alignment horizontal="center"/>
    </xf>
    <xf numFmtId="0" fontId="22" fillId="0" borderId="5" xfId="4" applyFont="1" applyBorder="1" applyAlignment="1">
      <alignment horizontal="center"/>
    </xf>
    <xf numFmtId="0" fontId="22" fillId="0" borderId="7" xfId="4" applyFont="1" applyBorder="1" applyAlignment="1">
      <alignment horizontal="left" vertical="center"/>
    </xf>
    <xf numFmtId="0" fontId="22" fillId="0" borderId="13" xfId="4" applyFont="1" applyBorder="1" applyAlignment="1">
      <alignment horizontal="left" vertical="center"/>
    </xf>
    <xf numFmtId="0" fontId="22" fillId="0" borderId="14" xfId="4" applyFont="1" applyBorder="1" applyAlignment="1">
      <alignment horizontal="left" vertical="center"/>
    </xf>
    <xf numFmtId="0" fontId="22" fillId="0" borderId="11" xfId="4" applyFont="1" applyBorder="1" applyAlignment="1">
      <alignment horizontal="center" vertical="center" wrapText="1"/>
    </xf>
    <xf numFmtId="0" fontId="22" fillId="0" borderId="8" xfId="4" applyFont="1" applyBorder="1" applyAlignment="1">
      <alignment horizontal="center" vertical="center" wrapText="1"/>
    </xf>
    <xf numFmtId="0" fontId="25" fillId="0" borderId="7" xfId="4" applyFont="1" applyBorder="1" applyAlignment="1">
      <alignment horizontal="left" vertical="center" wrapText="1"/>
    </xf>
    <xf numFmtId="0" fontId="25" fillId="0" borderId="13" xfId="4" applyFont="1" applyBorder="1" applyAlignment="1">
      <alignment horizontal="left" vertical="center" wrapText="1"/>
    </xf>
    <xf numFmtId="0" fontId="25" fillId="0" borderId="14" xfId="4" applyFont="1" applyBorder="1" applyAlignment="1">
      <alignment horizontal="left" vertical="center" wrapText="1"/>
    </xf>
    <xf numFmtId="0" fontId="22" fillId="0" borderId="7" xfId="4" applyFont="1" applyBorder="1" applyAlignment="1">
      <alignment horizontal="left" vertical="center" wrapText="1"/>
    </xf>
    <xf numFmtId="0" fontId="22" fillId="0" borderId="13" xfId="4" applyFont="1" applyBorder="1" applyAlignment="1">
      <alignment horizontal="left" vertical="center" wrapText="1"/>
    </xf>
    <xf numFmtId="0" fontId="22" fillId="0" borderId="14" xfId="4" applyFont="1" applyBorder="1" applyAlignment="1">
      <alignment horizontal="left" vertical="center" wrapText="1"/>
    </xf>
    <xf numFmtId="0" fontId="23" fillId="0" borderId="7" xfId="4" applyFont="1" applyBorder="1" applyAlignment="1">
      <alignment vertical="center" wrapText="1"/>
    </xf>
    <xf numFmtId="0" fontId="23" fillId="0" borderId="13" xfId="4" applyFont="1" applyBorder="1" applyAlignment="1">
      <alignment vertical="center" wrapText="1"/>
    </xf>
    <xf numFmtId="0" fontId="23" fillId="0" borderId="14" xfId="4" applyFont="1" applyBorder="1" applyAlignment="1">
      <alignment vertical="center" wrapText="1"/>
    </xf>
    <xf numFmtId="0" fontId="25" fillId="0" borderId="7" xfId="4" applyFont="1" applyBorder="1" applyAlignment="1">
      <alignment horizontal="left" vertical="top" wrapText="1"/>
    </xf>
    <xf numFmtId="0" fontId="25" fillId="0" borderId="13" xfId="4" applyFont="1" applyBorder="1" applyAlignment="1">
      <alignment horizontal="left" vertical="top" wrapText="1"/>
    </xf>
    <xf numFmtId="0" fontId="25" fillId="0" borderId="14" xfId="4" applyFont="1" applyBorder="1" applyAlignment="1">
      <alignment horizontal="left" vertical="top" wrapText="1"/>
    </xf>
    <xf numFmtId="0" fontId="23" fillId="0" borderId="13" xfId="4" applyFont="1" applyBorder="1" applyAlignment="1">
      <alignment horizontal="left" vertical="center"/>
    </xf>
    <xf numFmtId="0" fontId="23" fillId="0" borderId="11" xfId="4" applyFont="1" applyBorder="1" applyAlignment="1">
      <alignment horizontal="left" vertical="top" wrapText="1"/>
    </xf>
    <xf numFmtId="0" fontId="23" fillId="0" borderId="15" xfId="4" applyFont="1" applyBorder="1" applyAlignment="1">
      <alignment horizontal="left" vertical="top" wrapText="1"/>
    </xf>
    <xf numFmtId="0" fontId="23" fillId="0" borderId="8" xfId="4" applyFont="1" applyBorder="1" applyAlignment="1">
      <alignment horizontal="left" vertical="top" wrapText="1"/>
    </xf>
    <xf numFmtId="165" fontId="23" fillId="0" borderId="7" xfId="4" applyNumberFormat="1" applyFont="1" applyBorder="1" applyAlignment="1">
      <alignment horizontal="center" vertical="center" wrapText="1"/>
    </xf>
    <xf numFmtId="165" fontId="23" fillId="0" borderId="13" xfId="4" applyNumberFormat="1" applyFont="1" applyBorder="1" applyAlignment="1">
      <alignment horizontal="center" vertical="center" wrapText="1"/>
    </xf>
    <xf numFmtId="165" fontId="23" fillId="0" borderId="14" xfId="4" applyNumberFormat="1" applyFont="1" applyBorder="1" applyAlignment="1">
      <alignment horizontal="center" vertical="center" wrapText="1"/>
    </xf>
    <xf numFmtId="165" fontId="23" fillId="0" borderId="7" xfId="4" applyNumberFormat="1" applyFont="1" applyFill="1" applyBorder="1" applyAlignment="1">
      <alignment horizontal="center" vertical="center" wrapText="1"/>
    </xf>
    <xf numFmtId="165" fontId="23" fillId="0" borderId="14" xfId="4" applyNumberFormat="1" applyFont="1" applyFill="1" applyBorder="1" applyAlignment="1">
      <alignment horizontal="center" vertical="center" wrapText="1"/>
    </xf>
    <xf numFmtId="0" fontId="23" fillId="0" borderId="2" xfId="4" applyFont="1" applyBorder="1" applyAlignment="1">
      <alignment horizontal="left" vertical="top" wrapText="1"/>
    </xf>
    <xf numFmtId="0" fontId="23" fillId="0" borderId="7" xfId="0" applyFont="1" applyBorder="1" applyAlignment="1">
      <alignment horizontal="left" vertical="top"/>
    </xf>
    <xf numFmtId="0" fontId="23" fillId="0" borderId="14" xfId="0" applyFont="1" applyBorder="1" applyAlignment="1">
      <alignment horizontal="left" vertical="top"/>
    </xf>
    <xf numFmtId="0" fontId="23" fillId="0" borderId="2" xfId="4" applyFont="1" applyBorder="1" applyAlignment="1">
      <alignment horizontal="left" vertical="top"/>
    </xf>
    <xf numFmtId="15" fontId="23" fillId="0" borderId="7" xfId="4" applyNumberFormat="1" applyFont="1" applyBorder="1" applyAlignment="1">
      <alignment horizontal="center" vertical="top"/>
    </xf>
    <xf numFmtId="15" fontId="23" fillId="0" borderId="14" xfId="4" applyNumberFormat="1" applyFont="1" applyBorder="1" applyAlignment="1">
      <alignment horizontal="center" vertical="top"/>
    </xf>
    <xf numFmtId="0" fontId="23" fillId="0" borderId="7" xfId="4" applyFont="1" applyBorder="1" applyAlignment="1">
      <alignment horizontal="left" vertical="top"/>
    </xf>
    <xf numFmtId="0" fontId="23" fillId="0" borderId="14" xfId="4" applyFont="1" applyBorder="1" applyAlignment="1">
      <alignment horizontal="left" vertical="top"/>
    </xf>
    <xf numFmtId="0" fontId="22" fillId="0" borderId="4" xfId="4" applyFont="1" applyBorder="1" applyAlignment="1">
      <alignment horizontal="center" vertical="center"/>
    </xf>
    <xf numFmtId="0" fontId="22" fillId="0" borderId="4" xfId="4" applyFont="1" applyBorder="1" applyAlignment="1">
      <alignment horizontal="center" vertical="center" wrapText="1"/>
    </xf>
    <xf numFmtId="0" fontId="23" fillId="0" borderId="12" xfId="4" applyFont="1" applyBorder="1" applyAlignment="1">
      <alignment horizontal="left" vertical="center" wrapText="1"/>
    </xf>
    <xf numFmtId="0" fontId="23" fillId="0" borderId="9" xfId="4" applyFont="1" applyBorder="1" applyAlignment="1">
      <alignment horizontal="left" vertical="center" wrapText="1"/>
    </xf>
    <xf numFmtId="0" fontId="22" fillId="8" borderId="2" xfId="4" applyFont="1" applyFill="1" applyBorder="1" applyAlignment="1">
      <alignment horizontal="center" vertical="center"/>
    </xf>
    <xf numFmtId="0" fontId="23" fillId="0" borderId="2" xfId="4" applyFont="1" applyBorder="1" applyAlignment="1">
      <alignment horizontal="left" vertical="center"/>
    </xf>
    <xf numFmtId="0" fontId="22" fillId="0" borderId="7" xfId="4" applyFont="1" applyBorder="1" applyAlignment="1">
      <alignment horizontal="left" vertical="top"/>
    </xf>
    <xf numFmtId="0" fontId="22" fillId="0" borderId="13" xfId="4" applyFont="1" applyBorder="1" applyAlignment="1">
      <alignment horizontal="left" vertical="top"/>
    </xf>
    <xf numFmtId="0" fontId="22" fillId="0" borderId="14" xfId="4" applyFont="1" applyBorder="1" applyAlignment="1">
      <alignment horizontal="left" vertical="top"/>
    </xf>
    <xf numFmtId="0" fontId="22" fillId="0" borderId="12" xfId="4" applyFont="1" applyBorder="1" applyAlignment="1">
      <alignment horizontal="left" vertical="top" wrapText="1"/>
    </xf>
    <xf numFmtId="0" fontId="22" fillId="0" borderId="16" xfId="4" applyFont="1" applyBorder="1" applyAlignment="1">
      <alignment horizontal="left" vertical="top" wrapText="1"/>
    </xf>
    <xf numFmtId="0" fontId="22" fillId="0" borderId="9" xfId="4" applyFont="1" applyBorder="1" applyAlignment="1">
      <alignment horizontal="left" vertical="top" wrapText="1"/>
    </xf>
    <xf numFmtId="0" fontId="22" fillId="0" borderId="12" xfId="4" applyFont="1" applyBorder="1" applyAlignment="1">
      <alignment horizontal="left" vertical="top"/>
    </xf>
    <xf numFmtId="0" fontId="22" fillId="0" borderId="16" xfId="4" applyFont="1" applyBorder="1" applyAlignment="1">
      <alignment horizontal="left" vertical="top"/>
    </xf>
    <xf numFmtId="0" fontId="22" fillId="0" borderId="9" xfId="4" applyFont="1" applyBorder="1" applyAlignment="1">
      <alignment horizontal="left" vertical="top"/>
    </xf>
    <xf numFmtId="0" fontId="23" fillId="0" borderId="12" xfId="4" applyFont="1" applyBorder="1" applyAlignment="1">
      <alignment horizontal="left" vertical="center"/>
    </xf>
    <xf numFmtId="0" fontId="23" fillId="0" borderId="16" xfId="4" applyFont="1" applyBorder="1" applyAlignment="1">
      <alignment horizontal="left" vertical="center"/>
    </xf>
    <xf numFmtId="0" fontId="23" fillId="0" borderId="12" xfId="4" applyFont="1" applyBorder="1" applyAlignment="1">
      <alignment horizontal="left" vertical="top"/>
    </xf>
    <xf numFmtId="0" fontId="23" fillId="0" borderId="16" xfId="4" applyFont="1" applyBorder="1" applyAlignment="1">
      <alignment horizontal="left" vertical="top"/>
    </xf>
    <xf numFmtId="0" fontId="23" fillId="0" borderId="9" xfId="4" applyFont="1" applyBorder="1" applyAlignment="1">
      <alignment horizontal="left" vertical="top"/>
    </xf>
    <xf numFmtId="0" fontId="31" fillId="0" borderId="7" xfId="5" applyFont="1" applyBorder="1" applyAlignment="1">
      <alignment horizontal="center" vertical="top" wrapText="1"/>
    </xf>
    <xf numFmtId="0" fontId="23" fillId="0" borderId="13" xfId="4" applyFont="1" applyBorder="1" applyAlignment="1">
      <alignment horizontal="center" vertical="top" wrapText="1"/>
    </xf>
    <xf numFmtId="0" fontId="23" fillId="0" borderId="13" xfId="4" applyFont="1" applyBorder="1" applyAlignment="1">
      <alignment horizontal="left" vertical="top"/>
    </xf>
    <xf numFmtId="0" fontId="23" fillId="11" borderId="7" xfId="4" applyFont="1" applyFill="1" applyBorder="1" applyAlignment="1">
      <alignment horizontal="left" vertical="top" wrapText="1"/>
    </xf>
    <xf numFmtId="0" fontId="23" fillId="11" borderId="13" xfId="4" applyFont="1" applyFill="1" applyBorder="1" applyAlignment="1">
      <alignment horizontal="left" vertical="top" wrapText="1"/>
    </xf>
    <xf numFmtId="0" fontId="23" fillId="11" borderId="14" xfId="4" applyFont="1" applyFill="1" applyBorder="1" applyAlignment="1">
      <alignment horizontal="left" vertical="top" wrapText="1"/>
    </xf>
    <xf numFmtId="15" fontId="23" fillId="0" borderId="7" xfId="4" applyNumberFormat="1" applyFont="1" applyBorder="1" applyAlignment="1">
      <alignment horizontal="center" vertical="center"/>
    </xf>
    <xf numFmtId="15" fontId="23" fillId="0" borderId="14" xfId="4" applyNumberFormat="1" applyFont="1" applyBorder="1" applyAlignment="1">
      <alignment horizontal="center" vertical="center"/>
    </xf>
    <xf numFmtId="0" fontId="22" fillId="0" borderId="2" xfId="6" applyFont="1" applyBorder="1" applyAlignment="1">
      <alignment horizontal="center" vertical="center"/>
    </xf>
    <xf numFmtId="0" fontId="22" fillId="8" borderId="3" xfId="6" applyFont="1" applyFill="1" applyBorder="1" applyAlignment="1">
      <alignment horizontal="left"/>
    </xf>
    <xf numFmtId="0" fontId="22" fillId="8" borderId="4" xfId="6" applyFont="1" applyFill="1" applyBorder="1" applyAlignment="1">
      <alignment horizontal="left"/>
    </xf>
    <xf numFmtId="0" fontId="22" fillId="8" borderId="5" xfId="6" applyFont="1" applyFill="1" applyBorder="1" applyAlignment="1">
      <alignment horizontal="left"/>
    </xf>
    <xf numFmtId="0" fontId="23" fillId="0" borderId="7" xfId="6" applyFont="1" applyBorder="1" applyAlignment="1">
      <alignment horizontal="left" vertical="top" wrapText="1"/>
    </xf>
    <xf numFmtId="0" fontId="23" fillId="0" borderId="14" xfId="6" applyFont="1" applyBorder="1" applyAlignment="1">
      <alignment horizontal="left" vertical="top" wrapText="1"/>
    </xf>
    <xf numFmtId="0" fontId="23" fillId="0" borderId="13" xfId="6" applyFont="1" applyBorder="1" applyAlignment="1">
      <alignment horizontal="left" vertical="top" wrapText="1"/>
    </xf>
    <xf numFmtId="0" fontId="22" fillId="0" borderId="7" xfId="6" applyFont="1" applyBorder="1" applyAlignment="1">
      <alignment horizontal="center" vertical="center" wrapText="1"/>
    </xf>
    <xf numFmtId="0" fontId="22" fillId="0" borderId="14" xfId="6" applyFont="1" applyBorder="1" applyAlignment="1">
      <alignment horizontal="center" vertical="center" wrapText="1"/>
    </xf>
    <xf numFmtId="0" fontId="22" fillId="0" borderId="3" xfId="6" applyFont="1" applyBorder="1" applyAlignment="1">
      <alignment horizontal="center" vertical="center"/>
    </xf>
    <xf numFmtId="0" fontId="22" fillId="0" borderId="4" xfId="6" applyFont="1" applyBorder="1" applyAlignment="1">
      <alignment horizontal="center" vertical="center"/>
    </xf>
    <xf numFmtId="0" fontId="22" fillId="0" borderId="4" xfId="6" applyFont="1" applyBorder="1" applyAlignment="1">
      <alignment horizontal="center" vertical="center" wrapText="1"/>
    </xf>
    <xf numFmtId="0" fontId="22" fillId="0" borderId="0" xfId="6" applyFont="1" applyAlignment="1">
      <alignment horizontal="center" vertical="center"/>
    </xf>
    <xf numFmtId="0" fontId="22" fillId="7" borderId="0" xfId="6" applyFont="1" applyFill="1" applyAlignment="1">
      <alignment horizontal="left" wrapText="1"/>
    </xf>
    <xf numFmtId="0" fontId="22" fillId="0" borderId="7" xfId="6" applyFont="1" applyBorder="1" applyAlignment="1">
      <alignment horizontal="center" vertical="center"/>
    </xf>
    <xf numFmtId="0" fontId="22" fillId="0" borderId="14" xfId="6" applyFont="1" applyBorder="1" applyAlignment="1">
      <alignment horizontal="center" vertical="center"/>
    </xf>
    <xf numFmtId="0" fontId="23" fillId="2" borderId="2" xfId="6" applyFont="1" applyFill="1" applyBorder="1" applyAlignment="1">
      <alignment horizontal="left" vertical="top" wrapText="1"/>
    </xf>
    <xf numFmtId="0" fontId="22" fillId="0" borderId="2" xfId="6" applyFont="1" applyBorder="1" applyAlignment="1">
      <alignment horizontal="left" vertical="top"/>
    </xf>
    <xf numFmtId="0" fontId="25" fillId="0" borderId="7" xfId="6" applyFont="1" applyBorder="1" applyAlignment="1">
      <alignment horizontal="left" vertical="top" wrapText="1"/>
    </xf>
    <xf numFmtId="0" fontId="25" fillId="0" borderId="13" xfId="6" applyFont="1" applyBorder="1" applyAlignment="1">
      <alignment horizontal="left" vertical="top" wrapText="1"/>
    </xf>
    <xf numFmtId="0" fontId="25" fillId="0" borderId="14" xfId="6" applyFont="1" applyBorder="1" applyAlignment="1">
      <alignment horizontal="left" vertical="top" wrapText="1"/>
    </xf>
    <xf numFmtId="0" fontId="23" fillId="0" borderId="12" xfId="6" applyFont="1" applyBorder="1" applyAlignment="1">
      <alignment horizontal="left" vertical="center"/>
    </xf>
    <xf numFmtId="0" fontId="23" fillId="0" borderId="9" xfId="6" applyFont="1" applyBorder="1" applyAlignment="1">
      <alignment horizontal="left" vertical="center"/>
    </xf>
    <xf numFmtId="0" fontId="22" fillId="8" borderId="2" xfId="6" applyFont="1" applyFill="1" applyBorder="1" applyAlignment="1">
      <alignment horizontal="left"/>
    </xf>
    <xf numFmtId="0" fontId="22" fillId="0" borderId="13" xfId="6" applyFont="1" applyBorder="1" applyAlignment="1">
      <alignment horizontal="center" vertical="center"/>
    </xf>
    <xf numFmtId="0" fontId="22" fillId="0" borderId="11" xfId="6" applyFont="1" applyBorder="1" applyAlignment="1">
      <alignment horizontal="center" vertical="center" wrapText="1"/>
    </xf>
    <xf numFmtId="0" fontId="22" fillId="0" borderId="8" xfId="6" applyFont="1" applyBorder="1" applyAlignment="1">
      <alignment horizontal="center" vertical="center" wrapText="1"/>
    </xf>
    <xf numFmtId="0" fontId="22" fillId="0" borderId="7" xfId="6" applyFont="1" applyBorder="1" applyAlignment="1">
      <alignment horizontal="left" vertical="top"/>
    </xf>
    <xf numFmtId="0" fontId="22" fillId="0" borderId="13" xfId="6" applyFont="1" applyBorder="1" applyAlignment="1">
      <alignment horizontal="left" vertical="top"/>
    </xf>
    <xf numFmtId="0" fontId="23" fillId="0" borderId="2" xfId="6" applyFont="1" applyBorder="1" applyAlignment="1">
      <alignment horizontal="left" vertical="top" wrapText="1"/>
    </xf>
    <xf numFmtId="0" fontId="22" fillId="0" borderId="2" xfId="6" applyFont="1" applyBorder="1" applyAlignment="1">
      <alignment horizontal="center"/>
    </xf>
    <xf numFmtId="0" fontId="22" fillId="0" borderId="5" xfId="6" applyFont="1" applyBorder="1" applyAlignment="1">
      <alignment horizontal="center" vertical="center"/>
    </xf>
    <xf numFmtId="0" fontId="22" fillId="0" borderId="14" xfId="6" applyFont="1" applyBorder="1" applyAlignment="1">
      <alignment horizontal="left" vertical="top"/>
    </xf>
    <xf numFmtId="0" fontId="23" fillId="0" borderId="7" xfId="6" applyFont="1" applyBorder="1" applyAlignment="1">
      <alignment horizontal="left" vertical="center" wrapText="1"/>
    </xf>
    <xf numFmtId="0" fontId="23" fillId="0" borderId="13" xfId="6" applyFont="1" applyBorder="1" applyAlignment="1">
      <alignment horizontal="left" vertical="center" wrapText="1"/>
    </xf>
    <xf numFmtId="0" fontId="23" fillId="0" borderId="14" xfId="6" applyFont="1" applyBorder="1" applyAlignment="1">
      <alignment horizontal="left" vertical="center" wrapText="1"/>
    </xf>
    <xf numFmtId="0" fontId="22" fillId="0" borderId="3" xfId="6" applyFont="1" applyBorder="1" applyAlignment="1">
      <alignment horizontal="center"/>
    </xf>
    <xf numFmtId="0" fontId="22" fillId="0" borderId="4" xfId="6" applyFont="1" applyBorder="1" applyAlignment="1">
      <alignment horizontal="center"/>
    </xf>
    <xf numFmtId="0" fontId="22" fillId="0" borderId="5" xfId="6" applyFont="1" applyBorder="1" applyAlignment="1">
      <alignment horizontal="center"/>
    </xf>
    <xf numFmtId="0" fontId="22" fillId="0" borderId="7" xfId="6" applyFont="1" applyBorder="1" applyAlignment="1">
      <alignment horizontal="left" vertical="top" wrapText="1"/>
    </xf>
    <xf numFmtId="0" fontId="22" fillId="0" borderId="13" xfId="6" applyFont="1" applyBorder="1" applyAlignment="1">
      <alignment horizontal="left" vertical="top" wrapText="1"/>
    </xf>
    <xf numFmtId="0" fontId="23" fillId="0" borderId="12" xfId="6" applyFont="1" applyBorder="1" applyAlignment="1">
      <alignment horizontal="left" vertical="top"/>
    </xf>
    <xf numFmtId="0" fontId="23" fillId="0" borderId="16" xfId="6" applyFont="1" applyBorder="1" applyAlignment="1">
      <alignment horizontal="left" vertical="top"/>
    </xf>
    <xf numFmtId="0" fontId="23" fillId="0" borderId="7" xfId="6" applyFont="1" applyBorder="1" applyAlignment="1">
      <alignment horizontal="left" vertical="top"/>
    </xf>
    <xf numFmtId="0" fontId="23" fillId="0" borderId="14" xfId="6" applyFont="1" applyBorder="1" applyAlignment="1">
      <alignment horizontal="left" vertical="top"/>
    </xf>
    <xf numFmtId="0" fontId="22" fillId="0" borderId="2" xfId="6" applyFont="1" applyBorder="1" applyAlignment="1">
      <alignment horizontal="center" vertical="center" wrapText="1"/>
    </xf>
    <xf numFmtId="0" fontId="22" fillId="0" borderId="13" xfId="6" applyFont="1" applyBorder="1" applyAlignment="1">
      <alignment horizontal="center" vertical="center" wrapText="1"/>
    </xf>
    <xf numFmtId="0" fontId="22" fillId="0" borderId="0" xfId="6" applyFont="1" applyAlignment="1">
      <alignment horizontal="center"/>
    </xf>
    <xf numFmtId="0" fontId="23" fillId="0" borderId="7" xfId="4" applyFont="1" applyBorder="1" applyAlignment="1">
      <alignment horizontal="center" vertical="top" wrapText="1"/>
    </xf>
    <xf numFmtId="0" fontId="23" fillId="0" borderId="14" xfId="4" applyFont="1" applyBorder="1" applyAlignment="1">
      <alignment horizontal="center" vertical="top" wrapText="1"/>
    </xf>
    <xf numFmtId="0" fontId="23" fillId="0" borderId="12" xfId="6" applyFont="1" applyBorder="1" applyAlignment="1">
      <alignment horizontal="left" vertical="top" wrapText="1"/>
    </xf>
    <xf numFmtId="0" fontId="23" fillId="0" borderId="9" xfId="6" applyFont="1" applyBorder="1" applyAlignment="1">
      <alignment horizontal="left" vertical="top" wrapText="1"/>
    </xf>
    <xf numFmtId="0" fontId="23" fillId="0" borderId="16" xfId="6" applyFont="1" applyBorder="1" applyAlignment="1">
      <alignment horizontal="left" vertical="top" wrapText="1"/>
    </xf>
    <xf numFmtId="0" fontId="33" fillId="0" borderId="12" xfId="4" applyFont="1" applyBorder="1" applyAlignment="1">
      <alignment horizontal="center" vertical="center"/>
    </xf>
    <xf numFmtId="0" fontId="33" fillId="0" borderId="16" xfId="4" applyFont="1" applyBorder="1" applyAlignment="1">
      <alignment horizontal="center" vertical="center"/>
    </xf>
    <xf numFmtId="0" fontId="33" fillId="0" borderId="9" xfId="4" applyFont="1" applyBorder="1" applyAlignment="1">
      <alignment horizontal="center" vertical="center"/>
    </xf>
    <xf numFmtId="0" fontId="33" fillId="0" borderId="7" xfId="4" applyFont="1" applyBorder="1" applyAlignment="1">
      <alignment horizontal="center" vertical="center"/>
    </xf>
    <xf numFmtId="0" fontId="33" fillId="0" borderId="13" xfId="4" applyFont="1" applyBorder="1" applyAlignment="1">
      <alignment horizontal="center" vertical="center"/>
    </xf>
    <xf numFmtId="0" fontId="33" fillId="0" borderId="14" xfId="4" applyFont="1" applyBorder="1" applyAlignment="1">
      <alignment horizontal="center" vertical="center"/>
    </xf>
    <xf numFmtId="0" fontId="23" fillId="0" borderId="9" xfId="6" applyFont="1" applyBorder="1" applyAlignment="1">
      <alignment horizontal="left" vertical="top"/>
    </xf>
    <xf numFmtId="0" fontId="23" fillId="0" borderId="12" xfId="4" applyFont="1" applyBorder="1" applyAlignment="1">
      <alignment horizontal="left" vertical="top" wrapText="1"/>
    </xf>
    <xf numFmtId="0" fontId="23" fillId="0" borderId="16" xfId="4" applyFont="1" applyBorder="1" applyAlignment="1">
      <alignment horizontal="left" vertical="top" wrapText="1"/>
    </xf>
    <xf numFmtId="0" fontId="23" fillId="0" borderId="9" xfId="4" applyFont="1" applyBorder="1" applyAlignment="1">
      <alignment horizontal="left" vertical="top" wrapText="1"/>
    </xf>
    <xf numFmtId="0" fontId="34" fillId="0" borderId="7" xfId="4" applyFont="1" applyBorder="1" applyAlignment="1">
      <alignment horizontal="center" vertical="center"/>
    </xf>
    <xf numFmtId="0" fontId="34" fillId="0" borderId="13" xfId="4" applyFont="1" applyBorder="1" applyAlignment="1">
      <alignment horizontal="center" vertical="center"/>
    </xf>
    <xf numFmtId="0" fontId="34" fillId="0" borderId="14" xfId="4" applyFont="1" applyBorder="1" applyAlignment="1">
      <alignment horizontal="center" vertical="center"/>
    </xf>
    <xf numFmtId="0" fontId="35" fillId="0" borderId="7" xfId="4" applyFont="1" applyBorder="1" applyAlignment="1">
      <alignment horizontal="center" vertical="center"/>
    </xf>
    <xf numFmtId="0" fontId="35" fillId="0" borderId="13" xfId="4" applyFont="1" applyBorder="1" applyAlignment="1">
      <alignment horizontal="center" vertical="center"/>
    </xf>
    <xf numFmtId="0" fontId="35" fillId="0" borderId="14" xfId="4" applyFont="1" applyBorder="1" applyAlignment="1">
      <alignment horizontal="center" vertical="center"/>
    </xf>
    <xf numFmtId="0" fontId="22" fillId="0" borderId="12" xfId="6" applyFont="1" applyBorder="1" applyAlignment="1">
      <alignment horizontal="left" vertical="top" wrapText="1"/>
    </xf>
    <xf numFmtId="0" fontId="22" fillId="0" borderId="16" xfId="6" applyFont="1" applyBorder="1" applyAlignment="1">
      <alignment horizontal="left" vertical="top" wrapText="1"/>
    </xf>
    <xf numFmtId="0" fontId="22" fillId="0" borderId="12" xfId="6" applyFont="1" applyBorder="1" applyAlignment="1">
      <alignment horizontal="left" vertical="top"/>
    </xf>
    <xf numFmtId="0" fontId="22" fillId="0" borderId="16" xfId="6" applyFont="1" applyBorder="1" applyAlignment="1">
      <alignment horizontal="left" vertical="top"/>
    </xf>
    <xf numFmtId="0" fontId="22" fillId="0" borderId="5" xfId="6" applyFont="1" applyBorder="1" applyAlignment="1">
      <alignment horizontal="left" vertical="top"/>
    </xf>
    <xf numFmtId="0" fontId="23" fillId="0" borderId="12" xfId="0" applyFont="1" applyBorder="1" applyAlignment="1">
      <alignment horizontal="left" vertical="top"/>
    </xf>
    <xf numFmtId="0" fontId="23" fillId="0" borderId="9" xfId="0" applyFont="1" applyBorder="1" applyAlignment="1">
      <alignment horizontal="left" vertical="top"/>
    </xf>
    <xf numFmtId="0" fontId="23" fillId="2" borderId="5" xfId="6" applyFont="1" applyFill="1" applyBorder="1" applyAlignment="1">
      <alignment horizontal="left" vertical="top" wrapText="1"/>
    </xf>
    <xf numFmtId="0" fontId="23" fillId="0" borderId="7" xfId="6" applyFont="1" applyBorder="1" applyAlignment="1">
      <alignment horizontal="center" vertical="center"/>
    </xf>
    <xf numFmtId="0" fontId="23" fillId="0" borderId="13" xfId="6" applyFont="1" applyBorder="1" applyAlignment="1">
      <alignment horizontal="center" vertical="center"/>
    </xf>
    <xf numFmtId="0" fontId="23" fillId="0" borderId="14" xfId="6" applyFont="1" applyBorder="1" applyAlignment="1">
      <alignment horizontal="center" vertical="center"/>
    </xf>
    <xf numFmtId="165" fontId="23" fillId="0" borderId="7" xfId="6" applyNumberFormat="1" applyFont="1" applyBorder="1" applyAlignment="1">
      <alignment horizontal="left" vertical="top" wrapText="1"/>
    </xf>
    <xf numFmtId="165" fontId="23" fillId="0" borderId="14" xfId="6" applyNumberFormat="1" applyFont="1" applyBorder="1" applyAlignment="1">
      <alignment horizontal="left" vertical="top" wrapText="1"/>
    </xf>
    <xf numFmtId="0" fontId="23" fillId="0" borderId="12" xfId="6" applyFont="1" applyBorder="1" applyAlignment="1">
      <alignment horizontal="center" vertical="center"/>
    </xf>
    <xf numFmtId="0" fontId="23" fillId="0" borderId="16" xfId="6" applyFont="1" applyBorder="1" applyAlignment="1">
      <alignment horizontal="center" vertical="center"/>
    </xf>
    <xf numFmtId="0" fontId="23" fillId="0" borderId="2" xfId="6" applyFont="1" applyBorder="1" applyAlignment="1">
      <alignment horizontal="center" vertical="top"/>
    </xf>
    <xf numFmtId="15" fontId="23" fillId="0" borderId="2" xfId="6" applyNumberFormat="1" applyFont="1" applyBorder="1" applyAlignment="1">
      <alignment horizontal="center" vertical="center"/>
    </xf>
    <xf numFmtId="0" fontId="23" fillId="0" borderId="2" xfId="6" applyFont="1" applyBorder="1" applyAlignment="1">
      <alignment horizontal="center" vertical="center"/>
    </xf>
    <xf numFmtId="49" fontId="23" fillId="0" borderId="7" xfId="6" applyNumberFormat="1" applyFont="1" applyBorder="1" applyAlignment="1">
      <alignment horizontal="left" vertical="top" wrapText="1"/>
    </xf>
    <xf numFmtId="49" fontId="23" fillId="0" borderId="13" xfId="6" applyNumberFormat="1" applyFont="1" applyBorder="1" applyAlignment="1">
      <alignment horizontal="left" vertical="top" wrapText="1"/>
    </xf>
    <xf numFmtId="49" fontId="23" fillId="0" borderId="14" xfId="6" applyNumberFormat="1" applyFont="1" applyBorder="1" applyAlignment="1">
      <alignment horizontal="left" vertical="top" wrapText="1"/>
    </xf>
    <xf numFmtId="49" fontId="23" fillId="0" borderId="2" xfId="6" applyNumberFormat="1" applyFont="1" applyBorder="1" applyAlignment="1">
      <alignment horizontal="left" vertical="top" wrapText="1"/>
    </xf>
    <xf numFmtId="0" fontId="23" fillId="0" borderId="7" xfId="6" applyFont="1" applyBorder="1" applyAlignment="1">
      <alignment horizontal="center" vertical="center" wrapText="1"/>
    </xf>
    <xf numFmtId="0" fontId="23" fillId="0" borderId="13" xfId="6" applyFont="1" applyBorder="1" applyAlignment="1">
      <alignment horizontal="center" vertical="center" wrapText="1"/>
    </xf>
    <xf numFmtId="0" fontId="23" fillId="0" borderId="14" xfId="6" applyFont="1" applyBorder="1" applyAlignment="1">
      <alignment horizontal="center" vertical="center" wrapText="1"/>
    </xf>
    <xf numFmtId="0" fontId="23" fillId="0" borderId="13" xfId="6" applyFont="1" applyBorder="1" applyAlignment="1">
      <alignment horizontal="left" vertical="top"/>
    </xf>
    <xf numFmtId="0" fontId="22" fillId="0" borderId="2" xfId="6" applyFont="1" applyBorder="1" applyAlignment="1">
      <alignment horizontal="left" vertical="top" wrapText="1"/>
    </xf>
    <xf numFmtId="0" fontId="23" fillId="2" borderId="7" xfId="6" applyFont="1" applyFill="1" applyBorder="1" applyAlignment="1">
      <alignment horizontal="center" vertical="center" wrapText="1"/>
    </xf>
    <xf numFmtId="0" fontId="23" fillId="2" borderId="13" xfId="6" applyFont="1" applyFill="1" applyBorder="1" applyAlignment="1">
      <alignment horizontal="center" vertical="center" wrapText="1"/>
    </xf>
    <xf numFmtId="0" fontId="23" fillId="2" borderId="14" xfId="6" applyFont="1" applyFill="1" applyBorder="1" applyAlignment="1">
      <alignment horizontal="center" vertical="center" wrapText="1"/>
    </xf>
    <xf numFmtId="0" fontId="22" fillId="8" borderId="2" xfId="6" applyFont="1" applyFill="1" applyBorder="1" applyAlignment="1">
      <alignment horizontal="center" vertical="center"/>
    </xf>
    <xf numFmtId="0" fontId="23" fillId="2" borderId="7" xfId="6" applyFont="1" applyFill="1" applyBorder="1" applyAlignment="1">
      <alignment horizontal="left" vertical="top" wrapText="1"/>
    </xf>
    <xf numFmtId="0" fontId="23" fillId="2" borderId="14" xfId="6" applyFont="1" applyFill="1" applyBorder="1" applyAlignment="1">
      <alignment horizontal="left" vertical="top" wrapText="1"/>
    </xf>
    <xf numFmtId="0" fontId="22" fillId="0" borderId="9" xfId="6" applyFont="1" applyBorder="1" applyAlignment="1">
      <alignment horizontal="left" vertical="top"/>
    </xf>
    <xf numFmtId="0" fontId="22" fillId="0" borderId="20" xfId="6" applyFont="1" applyBorder="1" applyAlignment="1">
      <alignment horizontal="left" vertical="top"/>
    </xf>
    <xf numFmtId="0" fontId="23" fillId="0" borderId="7" xfId="6" applyFont="1" applyBorder="1" applyAlignment="1">
      <alignment vertical="top" wrapText="1"/>
    </xf>
    <xf numFmtId="0" fontId="23" fillId="0" borderId="13" xfId="6" applyFont="1" applyBorder="1" applyAlignment="1">
      <alignment vertical="top" wrapText="1"/>
    </xf>
    <xf numFmtId="0" fontId="23" fillId="0" borderId="14" xfId="6" applyFont="1" applyBorder="1" applyAlignment="1">
      <alignment vertical="top" wrapText="1"/>
    </xf>
    <xf numFmtId="0" fontId="39" fillId="0" borderId="7" xfId="6" applyFont="1" applyBorder="1" applyAlignment="1">
      <alignment horizontal="center" vertical="center"/>
    </xf>
    <xf numFmtId="0" fontId="39" fillId="0" borderId="13" xfId="6" applyFont="1" applyBorder="1" applyAlignment="1">
      <alignment horizontal="center" vertical="center"/>
    </xf>
    <xf numFmtId="0" fontId="39" fillId="0" borderId="14" xfId="6" applyFont="1" applyBorder="1" applyAlignment="1">
      <alignment horizontal="center" vertical="center"/>
    </xf>
    <xf numFmtId="0" fontId="33" fillId="0" borderId="7" xfId="6" applyFont="1" applyBorder="1" applyAlignment="1">
      <alignment horizontal="center" vertical="center"/>
    </xf>
    <xf numFmtId="0" fontId="33" fillId="0" borderId="13" xfId="6" applyFont="1" applyBorder="1" applyAlignment="1">
      <alignment horizontal="center" vertical="center"/>
    </xf>
    <xf numFmtId="0" fontId="33" fillId="0" borderId="14" xfId="6" applyFont="1" applyBorder="1" applyAlignment="1">
      <alignment horizontal="center" vertical="center"/>
    </xf>
    <xf numFmtId="0" fontId="23" fillId="2" borderId="13" xfId="6" applyFont="1" applyFill="1" applyBorder="1" applyAlignment="1">
      <alignment horizontal="left" vertical="top" wrapText="1"/>
    </xf>
    <xf numFmtId="0" fontId="23" fillId="0" borderId="7" xfId="6" applyFont="1" applyFill="1" applyBorder="1" applyAlignment="1">
      <alignment horizontal="left" vertical="top" wrapText="1"/>
    </xf>
    <xf numFmtId="0" fontId="23" fillId="0" borderId="13" xfId="6" applyFont="1" applyFill="1" applyBorder="1" applyAlignment="1">
      <alignment horizontal="left" vertical="top" wrapText="1"/>
    </xf>
    <xf numFmtId="0" fontId="23" fillId="0" borderId="14" xfId="6" applyFont="1" applyFill="1" applyBorder="1" applyAlignment="1">
      <alignment horizontal="left" vertical="top" wrapText="1"/>
    </xf>
    <xf numFmtId="0" fontId="23" fillId="0" borderId="7" xfId="6" applyFont="1" applyBorder="1" applyAlignment="1">
      <alignment horizontal="center" vertical="top" wrapText="1"/>
    </xf>
    <xf numFmtId="0" fontId="23" fillId="0" borderId="13" xfId="6" applyFont="1" applyBorder="1" applyAlignment="1">
      <alignment horizontal="center" vertical="top" wrapText="1"/>
    </xf>
    <xf numFmtId="0" fontId="23" fillId="0" borderId="14" xfId="6" applyFont="1" applyBorder="1" applyAlignment="1">
      <alignment horizontal="center" vertical="top" wrapText="1"/>
    </xf>
    <xf numFmtId="165" fontId="23" fillId="0" borderId="7" xfId="6" applyNumberFormat="1" applyFont="1" applyBorder="1" applyAlignment="1">
      <alignment horizontal="center" vertical="center" wrapText="1"/>
    </xf>
    <xf numFmtId="165" fontId="23" fillId="0" borderId="13" xfId="6" applyNumberFormat="1" applyFont="1" applyBorder="1" applyAlignment="1">
      <alignment horizontal="center" vertical="center" wrapText="1"/>
    </xf>
    <xf numFmtId="165" fontId="23" fillId="0" borderId="14" xfId="6" applyNumberFormat="1" applyFont="1" applyBorder="1" applyAlignment="1">
      <alignment horizontal="center" vertical="center" wrapText="1"/>
    </xf>
    <xf numFmtId="14" fontId="23" fillId="0" borderId="7" xfId="6" applyNumberFormat="1" applyFont="1" applyBorder="1" applyAlignment="1">
      <alignment horizontal="left" vertical="top" wrapText="1"/>
    </xf>
    <xf numFmtId="14" fontId="23" fillId="0" borderId="14" xfId="6" applyNumberFormat="1" applyFont="1" applyBorder="1" applyAlignment="1">
      <alignment horizontal="left" vertical="top" wrapText="1"/>
    </xf>
    <xf numFmtId="164" fontId="23" fillId="0" borderId="7" xfId="6" applyNumberFormat="1" applyFont="1" applyBorder="1" applyAlignment="1">
      <alignment horizontal="center" vertical="center" wrapText="1"/>
    </xf>
    <xf numFmtId="164" fontId="23" fillId="0" borderId="14" xfId="6" applyNumberFormat="1" applyFont="1" applyBorder="1" applyAlignment="1">
      <alignment horizontal="center" vertical="center" wrapText="1"/>
    </xf>
    <xf numFmtId="0" fontId="23" fillId="0" borderId="7" xfId="6" applyFont="1" applyFill="1" applyBorder="1" applyAlignment="1">
      <alignment horizontal="center" vertical="center"/>
    </xf>
    <xf numFmtId="0" fontId="23" fillId="0" borderId="13" xfId="6" applyFont="1" applyFill="1" applyBorder="1" applyAlignment="1">
      <alignment horizontal="center" vertical="center"/>
    </xf>
    <xf numFmtId="0" fontId="23" fillId="0" borderId="14" xfId="6" applyFont="1" applyFill="1" applyBorder="1" applyAlignment="1">
      <alignment horizontal="center" vertical="center"/>
    </xf>
    <xf numFmtId="0" fontId="33" fillId="0" borderId="12" xfId="6" applyFont="1" applyBorder="1" applyAlignment="1">
      <alignment horizontal="center" vertical="center"/>
    </xf>
    <xf numFmtId="0" fontId="33" fillId="0" borderId="16" xfId="6" applyFont="1" applyBorder="1" applyAlignment="1">
      <alignment horizontal="center" vertical="center"/>
    </xf>
    <xf numFmtId="0" fontId="33" fillId="0" borderId="9" xfId="6" applyFont="1" applyBorder="1" applyAlignment="1">
      <alignment horizontal="center" vertical="center"/>
    </xf>
    <xf numFmtId="0" fontId="22" fillId="0" borderId="28" xfId="6" applyFont="1" applyBorder="1" applyAlignment="1">
      <alignment horizontal="center" vertical="center"/>
    </xf>
    <xf numFmtId="0" fontId="22" fillId="0" borderId="18" xfId="6" applyFont="1" applyBorder="1" applyAlignment="1">
      <alignment horizontal="center" vertical="center"/>
    </xf>
    <xf numFmtId="0" fontId="23" fillId="2" borderId="7" xfId="6" applyFont="1" applyFill="1" applyBorder="1" applyAlignment="1">
      <alignment horizontal="left" vertical="top"/>
    </xf>
    <xf numFmtId="0" fontId="23" fillId="2" borderId="14" xfId="6" applyFont="1" applyFill="1" applyBorder="1" applyAlignment="1">
      <alignment horizontal="left" vertical="top"/>
    </xf>
    <xf numFmtId="0" fontId="23" fillId="0" borderId="5" xfId="6" applyFont="1" applyBorder="1" applyAlignment="1">
      <alignment horizontal="left" vertical="top" wrapText="1"/>
    </xf>
    <xf numFmtId="0" fontId="40" fillId="0" borderId="7" xfId="6" applyFont="1" applyBorder="1" applyAlignment="1">
      <alignment horizontal="center" vertical="center"/>
    </xf>
    <xf numFmtId="0" fontId="40" fillId="0" borderId="13" xfId="6" applyFont="1" applyBorder="1" applyAlignment="1">
      <alignment horizontal="center" vertical="center"/>
    </xf>
    <xf numFmtId="0" fontId="40" fillId="0" borderId="14" xfId="6" applyFont="1" applyBorder="1" applyAlignment="1">
      <alignment horizontal="center" vertical="center"/>
    </xf>
    <xf numFmtId="0" fontId="42" fillId="0" borderId="7" xfId="6" applyFont="1" applyBorder="1" applyAlignment="1">
      <alignment horizontal="center" vertical="center"/>
    </xf>
    <xf numFmtId="0" fontId="42" fillId="0" borderId="13" xfId="6" applyFont="1" applyBorder="1" applyAlignment="1">
      <alignment horizontal="center" vertical="center"/>
    </xf>
    <xf numFmtId="0" fontId="42" fillId="0" borderId="14" xfId="6" applyFont="1" applyBorder="1" applyAlignment="1">
      <alignment horizontal="center" vertical="center"/>
    </xf>
    <xf numFmtId="0" fontId="41" fillId="0" borderId="7" xfId="6" applyFont="1" applyBorder="1" applyAlignment="1">
      <alignment horizontal="center" vertical="center"/>
    </xf>
    <xf numFmtId="0" fontId="41" fillId="0" borderId="13" xfId="6" applyFont="1" applyBorder="1" applyAlignment="1">
      <alignment horizontal="center" vertical="center"/>
    </xf>
    <xf numFmtId="0" fontId="42" fillId="0" borderId="12" xfId="6" applyFont="1" applyBorder="1" applyAlignment="1">
      <alignment horizontal="center" vertical="center"/>
    </xf>
    <xf numFmtId="0" fontId="42" fillId="0" borderId="16" xfId="6" applyFont="1" applyBorder="1" applyAlignment="1">
      <alignment horizontal="center" vertical="center"/>
    </xf>
    <xf numFmtId="0" fontId="23" fillId="2" borderId="12" xfId="6" applyFont="1" applyFill="1" applyBorder="1" applyAlignment="1">
      <alignment horizontal="left" vertical="top" wrapText="1"/>
    </xf>
    <xf numFmtId="0" fontId="23" fillId="2" borderId="9" xfId="6" applyFont="1" applyFill="1" applyBorder="1" applyAlignment="1">
      <alignment horizontal="left" vertical="top" wrapText="1"/>
    </xf>
    <xf numFmtId="0" fontId="23" fillId="2" borderId="16" xfId="6" applyFont="1" applyFill="1" applyBorder="1" applyAlignment="1">
      <alignment horizontal="left" vertical="top" wrapText="1"/>
    </xf>
    <xf numFmtId="164" fontId="23" fillId="0" borderId="7" xfId="6" applyNumberFormat="1" applyFont="1" applyBorder="1" applyAlignment="1">
      <alignment horizontal="center" vertical="top" wrapText="1"/>
    </xf>
    <xf numFmtId="164" fontId="23" fillId="0" borderId="13" xfId="6" applyNumberFormat="1" applyFont="1" applyBorder="1" applyAlignment="1">
      <alignment horizontal="center" vertical="top" wrapText="1"/>
    </xf>
    <xf numFmtId="0" fontId="22" fillId="0" borderId="14" xfId="6" applyFont="1" applyBorder="1" applyAlignment="1">
      <alignment horizontal="left" vertical="top" wrapText="1"/>
    </xf>
    <xf numFmtId="0" fontId="25" fillId="0" borderId="12" xfId="6" applyFont="1" applyBorder="1" applyAlignment="1">
      <alignment horizontal="center" vertical="top" wrapText="1"/>
    </xf>
    <xf numFmtId="0" fontId="25" fillId="0" borderId="16" xfId="6" applyFont="1" applyBorder="1" applyAlignment="1">
      <alignment horizontal="center" vertical="top" wrapText="1"/>
    </xf>
    <xf numFmtId="0" fontId="25" fillId="0" borderId="9" xfId="6" applyFont="1" applyBorder="1" applyAlignment="1">
      <alignment horizontal="center" vertical="top" wrapText="1"/>
    </xf>
    <xf numFmtId="0" fontId="23" fillId="0" borderId="7" xfId="0" applyFont="1" applyFill="1" applyBorder="1" applyAlignment="1">
      <alignment horizontal="left" vertical="center"/>
    </xf>
    <xf numFmtId="0" fontId="23" fillId="0" borderId="13" xfId="0" applyFont="1" applyFill="1" applyBorder="1" applyAlignment="1">
      <alignment horizontal="left" vertical="center"/>
    </xf>
    <xf numFmtId="0" fontId="23" fillId="0" borderId="14" xfId="0" applyFont="1" applyFill="1" applyBorder="1" applyAlignment="1">
      <alignment horizontal="left" vertical="center"/>
    </xf>
    <xf numFmtId="0" fontId="22" fillId="0" borderId="22" xfId="6" applyFont="1" applyBorder="1" applyAlignment="1">
      <alignment horizontal="left" vertical="top"/>
    </xf>
    <xf numFmtId="0" fontId="22" fillId="0" borderId="19" xfId="6" applyFont="1" applyBorder="1" applyAlignment="1">
      <alignment horizontal="left" vertical="top"/>
    </xf>
    <xf numFmtId="0" fontId="23" fillId="2" borderId="7" xfId="6" applyFont="1" applyFill="1" applyBorder="1" applyAlignment="1">
      <alignment horizontal="center" vertical="top" wrapText="1"/>
    </xf>
    <xf numFmtId="0" fontId="23" fillId="2" borderId="13" xfId="6" applyFont="1" applyFill="1" applyBorder="1" applyAlignment="1">
      <alignment horizontal="center" vertical="top" wrapText="1"/>
    </xf>
    <xf numFmtId="165" fontId="23" fillId="0" borderId="7" xfId="6" applyNumberFormat="1" applyFont="1" applyFill="1" applyBorder="1" applyAlignment="1">
      <alignment horizontal="left" vertical="top" wrapText="1"/>
    </xf>
    <xf numFmtId="165" fontId="23" fillId="0" borderId="14" xfId="6" applyNumberFormat="1" applyFont="1" applyFill="1" applyBorder="1" applyAlignment="1">
      <alignment horizontal="left" vertical="top" wrapText="1"/>
    </xf>
    <xf numFmtId="0" fontId="25" fillId="0" borderId="37" xfId="6" applyFont="1" applyBorder="1" applyAlignment="1">
      <alignment horizontal="left" vertical="top" wrapText="1"/>
    </xf>
    <xf numFmtId="0" fontId="25" fillId="0" borderId="25" xfId="6" applyFont="1" applyBorder="1" applyAlignment="1">
      <alignment horizontal="left" vertical="top" wrapText="1"/>
    </xf>
    <xf numFmtId="0" fontId="25" fillId="0" borderId="26" xfId="6" applyFont="1" applyBorder="1" applyAlignment="1">
      <alignment horizontal="left" vertical="top" wrapText="1"/>
    </xf>
    <xf numFmtId="0" fontId="39" fillId="0" borderId="12" xfId="6" applyFont="1" applyBorder="1" applyAlignment="1">
      <alignment horizontal="center" vertical="center"/>
    </xf>
    <xf numFmtId="0" fontId="39" fillId="0" borderId="9" xfId="6" applyFont="1" applyBorder="1" applyAlignment="1">
      <alignment horizontal="center" vertical="center"/>
    </xf>
    <xf numFmtId="164" fontId="23" fillId="0" borderId="30" xfId="6" applyNumberFormat="1" applyFont="1" applyBorder="1" applyAlignment="1">
      <alignment horizontal="right" vertical="top" wrapText="1"/>
    </xf>
    <xf numFmtId="164" fontId="23" fillId="0" borderId="32" xfId="6" applyNumberFormat="1" applyFont="1" applyBorder="1" applyAlignment="1">
      <alignment horizontal="right" vertical="top" wrapText="1"/>
    </xf>
    <xf numFmtId="0" fontId="23" fillId="0" borderId="30" xfId="6" applyFont="1" applyFill="1" applyBorder="1" applyAlignment="1">
      <alignment horizontal="left" vertical="top" wrapText="1"/>
    </xf>
    <xf numFmtId="0" fontId="23" fillId="0" borderId="32" xfId="6" applyFont="1" applyFill="1" applyBorder="1" applyAlignment="1">
      <alignment horizontal="left" vertical="top" wrapText="1"/>
    </xf>
    <xf numFmtId="15" fontId="23" fillId="0" borderId="7" xfId="6" applyNumberFormat="1" applyFont="1" applyFill="1" applyBorder="1" applyAlignment="1">
      <alignment horizontal="left" vertical="top" wrapText="1"/>
    </xf>
    <xf numFmtId="15" fontId="23" fillId="0" borderId="14" xfId="6" applyNumberFormat="1" applyFont="1" applyFill="1" applyBorder="1" applyAlignment="1">
      <alignment horizontal="left" vertical="top" wrapText="1"/>
    </xf>
    <xf numFmtId="0" fontId="23" fillId="0" borderId="30" xfId="6" applyFont="1" applyFill="1" applyBorder="1" applyAlignment="1">
      <alignment horizontal="left" vertical="top"/>
    </xf>
    <xf numFmtId="0" fontId="23" fillId="0" borderId="32" xfId="6" applyFont="1" applyFill="1" applyBorder="1" applyAlignment="1">
      <alignment horizontal="left" vertical="top"/>
    </xf>
    <xf numFmtId="0" fontId="23" fillId="0" borderId="12" xfId="6" applyFont="1" applyFill="1" applyBorder="1" applyAlignment="1">
      <alignment horizontal="left" vertical="top"/>
    </xf>
    <xf numFmtId="0" fontId="23" fillId="0" borderId="9" xfId="6" applyFont="1" applyFill="1" applyBorder="1" applyAlignment="1">
      <alignment horizontal="left" vertical="top"/>
    </xf>
    <xf numFmtId="0" fontId="23" fillId="0" borderId="18" xfId="6" applyFont="1" applyBorder="1" applyAlignment="1">
      <alignment horizontal="left" vertical="top" wrapText="1"/>
    </xf>
    <xf numFmtId="0" fontId="23" fillId="0" borderId="18" xfId="6" applyFont="1" applyBorder="1" applyAlignment="1">
      <alignment horizontal="center" vertical="center" wrapText="1"/>
    </xf>
    <xf numFmtId="0" fontId="22" fillId="0" borderId="27" xfId="6" applyFont="1" applyBorder="1" applyAlignment="1">
      <alignment horizontal="left" vertical="top"/>
    </xf>
    <xf numFmtId="0" fontId="22" fillId="0" borderId="36" xfId="6" applyFont="1" applyBorder="1" applyAlignment="1">
      <alignment horizontal="left" vertical="top"/>
    </xf>
    <xf numFmtId="0" fontId="23" fillId="0" borderId="7" xfId="0" applyFont="1" applyBorder="1" applyAlignment="1">
      <alignment horizontal="left" vertical="center"/>
    </xf>
    <xf numFmtId="0" fontId="23" fillId="0" borderId="13" xfId="0" applyFont="1" applyBorder="1" applyAlignment="1">
      <alignment horizontal="left" vertical="center"/>
    </xf>
    <xf numFmtId="0" fontId="23" fillId="0" borderId="14" xfId="0" applyFont="1" applyBorder="1" applyAlignment="1">
      <alignment horizontal="left" vertical="center"/>
    </xf>
    <xf numFmtId="0" fontId="22" fillId="2" borderId="27" xfId="6" applyFont="1" applyFill="1" applyBorder="1" applyAlignment="1">
      <alignment horizontal="left" vertical="top"/>
    </xf>
    <xf numFmtId="0" fontId="22" fillId="2" borderId="36" xfId="6" applyFont="1" applyFill="1" applyBorder="1" applyAlignment="1">
      <alignment horizontal="left" vertical="top"/>
    </xf>
    <xf numFmtId="0" fontId="25" fillId="0" borderId="12" xfId="6" applyFont="1" applyBorder="1" applyAlignment="1">
      <alignment horizontal="left" vertical="top" wrapText="1"/>
    </xf>
    <xf numFmtId="0" fontId="25" fillId="0" borderId="16" xfId="6" applyFont="1" applyBorder="1" applyAlignment="1">
      <alignment horizontal="left" vertical="top" wrapText="1"/>
    </xf>
    <xf numFmtId="0" fontId="25" fillId="0" borderId="9" xfId="6" applyFont="1" applyBorder="1" applyAlignment="1">
      <alignment horizontal="left" vertical="top" wrapText="1"/>
    </xf>
    <xf numFmtId="0" fontId="23" fillId="0" borderId="11" xfId="6" applyFont="1" applyBorder="1" applyAlignment="1">
      <alignment horizontal="center" vertical="top" wrapText="1"/>
    </xf>
    <xf numFmtId="0" fontId="23" fillId="0" borderId="8" xfId="6" applyFont="1" applyBorder="1" applyAlignment="1">
      <alignment horizontal="center" vertical="top" wrapText="1"/>
    </xf>
    <xf numFmtId="0" fontId="23" fillId="0" borderId="7" xfId="6" applyFont="1" applyFill="1" applyBorder="1" applyAlignment="1">
      <alignment horizontal="left" vertical="top"/>
    </xf>
    <xf numFmtId="0" fontId="23" fillId="0" borderId="14" xfId="6" applyFont="1" applyFill="1" applyBorder="1" applyAlignment="1">
      <alignment horizontal="left" vertical="top"/>
    </xf>
    <xf numFmtId="0" fontId="23" fillId="0" borderId="50" xfId="6" applyFont="1" applyFill="1" applyBorder="1" applyAlignment="1">
      <alignment horizontal="left" vertical="top"/>
    </xf>
    <xf numFmtId="0" fontId="22" fillId="0" borderId="24" xfId="6" applyFont="1" applyBorder="1" applyAlignment="1">
      <alignment horizontal="left" vertical="top"/>
    </xf>
    <xf numFmtId="0" fontId="22" fillId="0" borderId="25" xfId="6" applyFont="1" applyBorder="1" applyAlignment="1">
      <alignment horizontal="left" vertical="top"/>
    </xf>
    <xf numFmtId="0" fontId="22" fillId="0" borderId="26" xfId="6" applyFont="1" applyBorder="1" applyAlignment="1">
      <alignment horizontal="left" vertical="top"/>
    </xf>
    <xf numFmtId="0" fontId="23" fillId="0" borderId="12" xfId="6" applyFont="1" applyBorder="1" applyAlignment="1">
      <alignment vertical="top" wrapText="1"/>
    </xf>
    <xf numFmtId="0" fontId="23" fillId="0" borderId="16" xfId="6" applyFont="1" applyBorder="1" applyAlignment="1">
      <alignment vertical="top" wrapText="1"/>
    </xf>
    <xf numFmtId="0" fontId="23" fillId="0" borderId="9" xfId="6" applyFont="1" applyBorder="1" applyAlignment="1">
      <alignment vertical="top" wrapText="1"/>
    </xf>
    <xf numFmtId="0" fontId="33" fillId="0" borderId="27" xfId="6" applyFont="1" applyBorder="1" applyAlignment="1">
      <alignment horizontal="center" vertical="top"/>
    </xf>
    <xf numFmtId="0" fontId="33" fillId="0" borderId="36" xfId="6" applyFont="1" applyBorder="1" applyAlignment="1">
      <alignment horizontal="center" vertical="top"/>
    </xf>
    <xf numFmtId="0" fontId="33" fillId="0" borderId="34" xfId="6" applyFont="1" applyBorder="1" applyAlignment="1">
      <alignment horizontal="center" vertical="top"/>
    </xf>
    <xf numFmtId="0" fontId="33" fillId="0" borderId="7" xfId="6" applyFont="1" applyBorder="1" applyAlignment="1">
      <alignment horizontal="center" vertical="top"/>
    </xf>
    <xf numFmtId="0" fontId="33" fillId="0" borderId="13" xfId="6" applyFont="1" applyBorder="1" applyAlignment="1">
      <alignment horizontal="center" vertical="top"/>
    </xf>
    <xf numFmtId="0" fontId="33" fillId="0" borderId="14" xfId="6" applyFont="1" applyBorder="1" applyAlignment="1">
      <alignment horizontal="center" vertical="top"/>
    </xf>
    <xf numFmtId="0" fontId="23" fillId="0" borderId="30" xfId="6" applyFont="1" applyBorder="1" applyAlignment="1">
      <alignment horizontal="left" vertical="top" wrapText="1"/>
    </xf>
    <xf numFmtId="0" fontId="23" fillId="0" borderId="32" xfId="6" applyFont="1" applyBorder="1" applyAlignment="1">
      <alignment horizontal="left" vertical="top" wrapText="1"/>
    </xf>
    <xf numFmtId="0" fontId="23" fillId="0" borderId="7" xfId="6" applyFont="1" applyBorder="1" applyAlignment="1">
      <alignment horizontal="center" vertical="top"/>
    </xf>
    <xf numFmtId="0" fontId="23" fillId="0" borderId="13" xfId="6" applyFont="1" applyBorder="1" applyAlignment="1">
      <alignment horizontal="center" vertical="top"/>
    </xf>
    <xf numFmtId="0" fontId="23" fillId="0" borderId="14" xfId="6" applyFont="1" applyBorder="1" applyAlignment="1">
      <alignment horizontal="center" vertical="top"/>
    </xf>
  </cellXfs>
  <cellStyles count="7">
    <cellStyle name="Comma" xfId="1" builtinId="3"/>
    <cellStyle name="Hyperlink" xfId="5" builtinId="8"/>
    <cellStyle name="Normal" xfId="0" builtinId="0"/>
    <cellStyle name="Normal 2" xfId="3" xr:uid="{00000000-0005-0000-0000-000003000000}"/>
    <cellStyle name="Normal 3" xfId="4" xr:uid="{00000000-0005-0000-0000-000004000000}"/>
    <cellStyle name="Normal 3 2" xfId="6" xr:uid="{00000000-0005-0000-0000-000005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ATI@HOME:%20Live%20Seminar%20on%20Homegrown%20Mushroom%20entitled%20%22Kumikitang%20KABUTE-han%20sa%20Tahanan%2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ATI@HOME:%20Live%20Seminar%20on%20Homegrown%20Mushroom%20entitled%20%22Kumikitang%20KABUTE-han%20sa%20Tahanan%22" TargetMode="External"/><Relationship Id="rId1" Type="http://schemas.openxmlformats.org/officeDocument/2006/relationships/hyperlink" Target="https://www.facebook.com/DOSTLaUnion/"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ATI@HOME:%20Live%20Seminar%20on%20Homegrown%20Mushroom%20entitled%20%22Kumikitang%20KABUTE-han%20sa%20Tahanan%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W100"/>
  <sheetViews>
    <sheetView zoomScale="110" zoomScaleNormal="110" workbookViewId="0">
      <pane xSplit="1" topLeftCell="B1" activePane="topRight" state="frozen"/>
      <selection pane="topRight" activeCell="N12" sqref="N12"/>
    </sheetView>
  </sheetViews>
  <sheetFormatPr defaultColWidth="9.140625" defaultRowHeight="12.75" x14ac:dyDescent="0.25"/>
  <cols>
    <col min="1" max="1" width="32.28515625" style="1" customWidth="1"/>
    <col min="2" max="2" width="11.140625" style="6" customWidth="1"/>
    <col min="3" max="6" width="10.42578125" style="6" customWidth="1"/>
    <col min="7" max="7" width="14.5703125" style="2" customWidth="1"/>
    <col min="8" max="10" width="14.5703125" style="250" customWidth="1"/>
    <col min="11" max="14" width="14.5703125" style="380" customWidth="1"/>
    <col min="15" max="15" width="14.5703125" style="598" customWidth="1"/>
    <col min="16" max="19" width="14.5703125" style="627" customWidth="1"/>
    <col min="20" max="24" width="14.5703125" style="752" customWidth="1"/>
    <col min="25" max="25" width="14.5703125" style="2" hidden="1" customWidth="1"/>
    <col min="26" max="28" width="14.5703125" style="250" hidden="1" customWidth="1"/>
    <col min="29" max="32" width="14.5703125" style="380" hidden="1" customWidth="1"/>
    <col min="33" max="33" width="14.5703125" style="598" hidden="1" customWidth="1"/>
    <col min="34" max="37" width="14.5703125" style="627" hidden="1" customWidth="1"/>
    <col min="38" max="39" width="14.5703125" style="752" hidden="1" customWidth="1"/>
    <col min="40" max="42" width="14.5703125" style="752" customWidth="1"/>
    <col min="43" max="43" width="14.5703125" style="2" hidden="1" customWidth="1"/>
    <col min="44" max="46" width="14.5703125" style="250" hidden="1" customWidth="1"/>
    <col min="47" max="50" width="14.5703125" style="380" hidden="1" customWidth="1"/>
    <col min="51" max="51" width="14.5703125" style="598" hidden="1" customWidth="1"/>
    <col min="52" max="55" width="14.5703125" style="627" hidden="1" customWidth="1"/>
    <col min="56" max="57" width="14.5703125" style="752" hidden="1" customWidth="1"/>
    <col min="58" max="60" width="14.5703125" style="752" customWidth="1"/>
    <col min="61" max="61" width="14.5703125" style="2" hidden="1" customWidth="1"/>
    <col min="62" max="64" width="14.5703125" style="250" hidden="1" customWidth="1"/>
    <col min="65" max="65" width="14.42578125" style="380" hidden="1" customWidth="1"/>
    <col min="66" max="68" width="14.5703125" style="380" hidden="1" customWidth="1"/>
    <col min="69" max="69" width="14.5703125" style="598" hidden="1" customWidth="1"/>
    <col min="70" max="73" width="14.5703125" style="627" hidden="1" customWidth="1"/>
    <col min="74" max="75" width="14.5703125" style="752" hidden="1" customWidth="1"/>
    <col min="76" max="78" width="14.5703125" style="752" customWidth="1"/>
    <col min="79" max="79" width="14.5703125" style="2" hidden="1" customWidth="1"/>
    <col min="80" max="82" width="14.5703125" style="250" hidden="1" customWidth="1"/>
    <col min="83" max="86" width="14.5703125" style="380" hidden="1" customWidth="1"/>
    <col min="87" max="87" width="14.5703125" style="598" hidden="1" customWidth="1"/>
    <col min="88" max="91" width="14.5703125" style="627" hidden="1" customWidth="1"/>
    <col min="92" max="93" width="14.5703125" style="752" hidden="1" customWidth="1"/>
    <col min="94" max="96" width="14.5703125" style="752" customWidth="1"/>
    <col min="97" max="100" width="14.5703125" style="324" hidden="1" customWidth="1"/>
    <col min="101" max="104" width="14.5703125" style="380" hidden="1" customWidth="1"/>
    <col min="105" max="105" width="14.5703125" style="598" hidden="1" customWidth="1"/>
    <col min="106" max="109" width="14.5703125" style="627" hidden="1" customWidth="1"/>
    <col min="110" max="111" width="14.5703125" style="752" hidden="1" customWidth="1"/>
    <col min="112" max="114" width="14.5703125" style="752" customWidth="1"/>
    <col min="115" max="115" width="17.140625" style="2" hidden="1" customWidth="1"/>
    <col min="116" max="116" width="17.140625" style="380" hidden="1" customWidth="1"/>
    <col min="117" max="117" width="17.140625" style="598" hidden="1" customWidth="1"/>
    <col min="118" max="118" width="16.5703125" style="627" hidden="1" customWidth="1"/>
    <col min="119" max="119" width="16.5703125" style="752" hidden="1" customWidth="1"/>
    <col min="120" max="121" width="16.5703125" style="788" customWidth="1"/>
    <col min="122" max="122" width="7" style="399" customWidth="1"/>
    <col min="123" max="123" width="6.7109375" style="399" customWidth="1"/>
    <col min="124" max="124" width="7.85546875" style="399" customWidth="1"/>
    <col min="125" max="125" width="6.28515625" style="4" bestFit="1" customWidth="1"/>
    <col min="126" max="126" width="4.7109375" style="1" customWidth="1"/>
    <col min="127" max="16384" width="9.140625" style="1"/>
  </cols>
  <sheetData>
    <row r="1" spans="1:125" x14ac:dyDescent="0.25">
      <c r="A1" s="1141" t="s">
        <v>0</v>
      </c>
      <c r="B1" s="1141"/>
      <c r="C1" s="1141"/>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c r="AB1" s="1141"/>
      <c r="AC1" s="1141"/>
      <c r="AD1" s="1141"/>
      <c r="AE1" s="1141"/>
      <c r="AF1" s="1141"/>
      <c r="AG1" s="1141"/>
      <c r="AH1" s="1141"/>
      <c r="AI1" s="1141"/>
      <c r="AJ1" s="1141"/>
      <c r="AK1" s="1141"/>
      <c r="AL1" s="1141"/>
      <c r="AM1" s="1141"/>
      <c r="AN1" s="1141"/>
      <c r="AO1" s="1141"/>
      <c r="AP1" s="1141"/>
      <c r="AQ1" s="1141"/>
      <c r="AR1" s="1141"/>
      <c r="AS1" s="1141"/>
      <c r="AT1" s="1141"/>
      <c r="AU1" s="1141"/>
      <c r="AV1" s="1141"/>
      <c r="AW1" s="1141"/>
      <c r="AX1" s="1141"/>
      <c r="AY1" s="1141"/>
      <c r="AZ1" s="1141"/>
      <c r="BA1" s="1141"/>
      <c r="BB1" s="1141"/>
      <c r="BC1" s="1141"/>
      <c r="BD1" s="1141"/>
      <c r="BE1" s="1141"/>
      <c r="BF1" s="1141"/>
      <c r="BG1" s="1141"/>
      <c r="BH1" s="1141"/>
      <c r="BI1" s="1141"/>
      <c r="BJ1" s="1141"/>
      <c r="BK1" s="1141"/>
      <c r="BL1" s="1141"/>
      <c r="BM1" s="1141"/>
      <c r="BN1" s="1141"/>
      <c r="BO1" s="1141"/>
      <c r="BP1" s="1141"/>
      <c r="BQ1" s="1141"/>
      <c r="BR1" s="1141"/>
      <c r="BS1" s="1141"/>
      <c r="BT1" s="1141"/>
      <c r="BU1" s="1141"/>
      <c r="BV1" s="1141"/>
      <c r="BW1" s="1141"/>
      <c r="BX1" s="1141"/>
      <c r="BY1" s="1141"/>
      <c r="BZ1" s="1141"/>
      <c r="CA1" s="1141"/>
      <c r="CB1" s="1141"/>
      <c r="CC1" s="1141"/>
      <c r="CD1" s="1141"/>
      <c r="CE1" s="1141"/>
      <c r="CF1" s="1141"/>
      <c r="CG1" s="1141"/>
      <c r="CH1" s="1141"/>
      <c r="CI1" s="1141"/>
      <c r="CJ1" s="1141"/>
      <c r="CK1" s="1141"/>
      <c r="CL1" s="1141"/>
      <c r="CM1" s="1141"/>
      <c r="CN1" s="1141"/>
      <c r="CO1" s="1141"/>
      <c r="CP1" s="1141"/>
      <c r="CQ1" s="1141"/>
      <c r="CR1" s="1141"/>
      <c r="CS1" s="1141"/>
      <c r="CT1" s="1141"/>
      <c r="CU1" s="1141"/>
      <c r="CV1" s="1141"/>
      <c r="CW1" s="1141"/>
      <c r="CX1" s="1141"/>
      <c r="CY1" s="1141"/>
      <c r="CZ1" s="1141"/>
      <c r="DA1" s="1141"/>
      <c r="DB1" s="1141"/>
      <c r="DC1" s="1141"/>
      <c r="DD1" s="1141"/>
      <c r="DE1" s="1141"/>
      <c r="DF1" s="1141"/>
      <c r="DG1" s="1141"/>
      <c r="DH1" s="1141"/>
      <c r="DI1" s="1141"/>
      <c r="DJ1" s="1141"/>
      <c r="DK1" s="1141"/>
      <c r="DL1" s="1141"/>
      <c r="DM1" s="1141"/>
      <c r="DN1" s="1141"/>
      <c r="DO1" s="1141"/>
      <c r="DP1" s="1141"/>
      <c r="DQ1" s="1141"/>
      <c r="DR1" s="1141"/>
      <c r="DS1" s="1141"/>
      <c r="DT1" s="1141"/>
      <c r="DU1" s="1141"/>
    </row>
    <row r="2" spans="1:125" ht="15.75" x14ac:dyDescent="0.25">
      <c r="A2" s="1142"/>
      <c r="B2" s="1142"/>
      <c r="C2" s="1142"/>
      <c r="D2" s="1142"/>
      <c r="E2" s="1142"/>
      <c r="F2" s="1142"/>
      <c r="G2" s="1142"/>
      <c r="H2" s="1142"/>
      <c r="I2" s="1142"/>
      <c r="J2" s="1142"/>
      <c r="K2" s="1142"/>
      <c r="L2" s="1142"/>
      <c r="M2" s="1142"/>
      <c r="N2" s="1142"/>
      <c r="O2" s="1142"/>
      <c r="P2" s="1142"/>
      <c r="Q2" s="1142"/>
      <c r="R2" s="1142"/>
      <c r="S2" s="1142"/>
      <c r="T2" s="1142"/>
      <c r="U2" s="1142"/>
      <c r="V2" s="1142"/>
      <c r="W2" s="1142"/>
      <c r="X2" s="1142"/>
      <c r="Y2" s="1142"/>
      <c r="Z2" s="1142"/>
      <c r="AA2" s="1142"/>
      <c r="AB2" s="1142"/>
      <c r="AC2" s="1142"/>
      <c r="AD2" s="1142"/>
      <c r="AE2" s="1142"/>
      <c r="AF2" s="1142"/>
      <c r="AG2" s="1142"/>
      <c r="AH2" s="1142"/>
      <c r="AI2" s="1142"/>
      <c r="AJ2" s="1142"/>
      <c r="AK2" s="1142"/>
      <c r="AL2" s="1142"/>
      <c r="AM2" s="1142"/>
      <c r="AN2" s="1142"/>
      <c r="AO2" s="1142"/>
      <c r="AP2" s="1142"/>
      <c r="AQ2" s="1142"/>
      <c r="AR2" s="1142"/>
      <c r="AS2" s="1142"/>
      <c r="AT2" s="1142"/>
      <c r="AU2" s="1142"/>
      <c r="AV2" s="1142"/>
      <c r="AW2" s="1142"/>
      <c r="AX2" s="1142"/>
      <c r="AY2" s="1142"/>
      <c r="AZ2" s="1142"/>
      <c r="BA2" s="1142"/>
      <c r="BB2" s="1142"/>
      <c r="BC2" s="1142"/>
      <c r="BD2" s="1142"/>
      <c r="BE2" s="1142"/>
      <c r="BF2" s="1142"/>
      <c r="BG2" s="1142"/>
      <c r="BH2" s="1142"/>
      <c r="BI2" s="1142"/>
      <c r="BJ2" s="1142"/>
      <c r="BK2" s="1142"/>
      <c r="BL2" s="1142"/>
      <c r="BM2" s="1142"/>
      <c r="BN2" s="1142"/>
      <c r="BO2" s="1142"/>
      <c r="BP2" s="1142"/>
      <c r="BQ2" s="1142"/>
      <c r="BR2" s="1142"/>
      <c r="BS2" s="1142"/>
      <c r="BT2" s="1142"/>
      <c r="BU2" s="1142"/>
      <c r="BV2" s="1142"/>
      <c r="BW2" s="1142"/>
      <c r="BX2" s="1142"/>
      <c r="BY2" s="1142"/>
      <c r="BZ2" s="1142"/>
      <c r="CA2" s="1142"/>
      <c r="CB2" s="1142"/>
      <c r="CC2" s="1142"/>
      <c r="CD2" s="1142"/>
      <c r="CE2" s="1142"/>
      <c r="CF2" s="1142"/>
      <c r="CG2" s="1142"/>
      <c r="CH2" s="1142"/>
      <c r="CI2" s="1142"/>
      <c r="CJ2" s="1142"/>
      <c r="CK2" s="1142"/>
      <c r="CL2" s="1142"/>
      <c r="CM2" s="1142"/>
      <c r="CN2" s="1142"/>
      <c r="CO2" s="1142"/>
      <c r="CP2" s="1142"/>
      <c r="CQ2" s="1142"/>
      <c r="CR2" s="1142"/>
      <c r="CS2" s="1142"/>
      <c r="CT2" s="1142"/>
      <c r="CU2" s="1142"/>
      <c r="CV2" s="1142"/>
      <c r="CW2" s="1142"/>
      <c r="CX2" s="1142"/>
      <c r="CY2" s="1142"/>
      <c r="CZ2" s="1142"/>
      <c r="DA2" s="1142"/>
      <c r="DB2" s="1142"/>
      <c r="DC2" s="1142"/>
      <c r="DD2" s="1142"/>
      <c r="DE2" s="1142"/>
      <c r="DF2" s="1142"/>
      <c r="DG2" s="1142"/>
      <c r="DH2" s="1142"/>
      <c r="DI2" s="1142"/>
      <c r="DJ2" s="1142"/>
      <c r="DK2" s="1142"/>
      <c r="DL2" s="1142"/>
      <c r="DM2" s="1142"/>
      <c r="DN2" s="1142"/>
      <c r="DO2" s="1142"/>
      <c r="DP2" s="1142"/>
      <c r="DQ2" s="1142"/>
      <c r="DR2" s="1142"/>
      <c r="DS2" s="1142"/>
      <c r="DT2" s="1142"/>
      <c r="DU2" s="1142"/>
    </row>
    <row r="3" spans="1:125" ht="9" customHeight="1" x14ac:dyDescent="0.25">
      <c r="A3" s="984"/>
      <c r="B3" s="3"/>
      <c r="C3" s="3"/>
      <c r="D3" s="3"/>
      <c r="E3" s="3"/>
      <c r="F3" s="3"/>
      <c r="G3" s="984"/>
      <c r="H3" s="984"/>
      <c r="I3" s="984"/>
      <c r="J3" s="984"/>
      <c r="K3" s="984"/>
      <c r="L3" s="984"/>
      <c r="M3" s="984"/>
      <c r="N3" s="984"/>
      <c r="O3" s="984"/>
      <c r="P3" s="984"/>
      <c r="Q3" s="984"/>
      <c r="R3" s="984"/>
      <c r="S3" s="984"/>
      <c r="T3" s="984"/>
      <c r="U3" s="984"/>
      <c r="V3" s="984"/>
      <c r="W3" s="984"/>
      <c r="X3" s="984"/>
      <c r="Y3" s="984"/>
      <c r="Z3" s="984"/>
      <c r="AA3" s="984"/>
      <c r="AB3" s="984"/>
      <c r="AC3" s="984"/>
      <c r="AD3" s="984"/>
      <c r="AE3" s="984"/>
      <c r="AF3" s="984"/>
      <c r="AG3" s="984"/>
      <c r="AH3" s="984"/>
      <c r="AI3" s="984"/>
      <c r="AJ3" s="984"/>
      <c r="AK3" s="984"/>
      <c r="AL3" s="984"/>
      <c r="AM3" s="984"/>
      <c r="AN3" s="984"/>
      <c r="AO3" s="984"/>
      <c r="AP3" s="984"/>
      <c r="AQ3" s="984"/>
      <c r="AR3" s="984"/>
      <c r="AS3" s="984"/>
      <c r="AT3" s="984"/>
      <c r="AU3" s="984"/>
      <c r="AV3" s="984"/>
      <c r="AW3" s="984"/>
      <c r="AX3" s="984"/>
      <c r="AY3" s="984"/>
      <c r="AZ3" s="984"/>
      <c r="BA3" s="984"/>
      <c r="BB3" s="984"/>
      <c r="BC3" s="984"/>
      <c r="BD3" s="984"/>
      <c r="BE3" s="984"/>
      <c r="BF3" s="984"/>
      <c r="BG3" s="984"/>
      <c r="BH3" s="984"/>
      <c r="BI3" s="984"/>
      <c r="BJ3" s="984"/>
      <c r="BK3" s="984"/>
      <c r="BL3" s="984"/>
      <c r="BM3" s="984"/>
      <c r="BN3" s="984"/>
      <c r="BO3" s="984"/>
      <c r="BP3" s="984"/>
      <c r="BQ3" s="984"/>
      <c r="BR3" s="984"/>
      <c r="BS3" s="984"/>
      <c r="BT3" s="984"/>
      <c r="BU3" s="984"/>
      <c r="BV3" s="984"/>
      <c r="BW3" s="984"/>
      <c r="BX3" s="984"/>
      <c r="BY3" s="984"/>
      <c r="BZ3" s="984"/>
      <c r="CA3" s="984"/>
      <c r="CB3" s="984"/>
      <c r="CC3" s="984"/>
      <c r="CD3" s="984"/>
      <c r="CE3" s="984"/>
      <c r="CF3" s="984"/>
      <c r="CG3" s="984"/>
      <c r="CH3" s="984"/>
      <c r="CI3" s="984"/>
      <c r="CJ3" s="984"/>
      <c r="CK3" s="984"/>
      <c r="CL3" s="984"/>
      <c r="CM3" s="984"/>
      <c r="CN3" s="984"/>
      <c r="CO3" s="984"/>
      <c r="CP3" s="984"/>
      <c r="CQ3" s="984"/>
      <c r="CR3" s="984"/>
      <c r="CS3" s="984"/>
      <c r="CT3" s="984"/>
      <c r="CU3" s="984"/>
      <c r="CV3" s="984"/>
      <c r="CW3" s="984"/>
      <c r="CX3" s="984"/>
      <c r="CY3" s="984"/>
      <c r="CZ3" s="984"/>
      <c r="DA3" s="984"/>
      <c r="DB3" s="984"/>
      <c r="DC3" s="984"/>
      <c r="DD3" s="984"/>
      <c r="DE3" s="984"/>
      <c r="DF3" s="984"/>
      <c r="DG3" s="984"/>
      <c r="DH3" s="984"/>
      <c r="DI3" s="984"/>
      <c r="DJ3" s="984"/>
      <c r="DK3" s="984"/>
      <c r="DL3" s="984"/>
      <c r="DM3" s="984"/>
      <c r="DN3" s="984"/>
      <c r="DO3" s="984"/>
      <c r="DP3" s="984"/>
      <c r="DQ3" s="984"/>
      <c r="DR3" s="984"/>
      <c r="DS3" s="984"/>
      <c r="DT3" s="984"/>
    </row>
    <row r="4" spans="1:125" ht="23.25" x14ac:dyDescent="0.25">
      <c r="A4" s="1143" t="s">
        <v>1</v>
      </c>
      <c r="B4" s="1143"/>
      <c r="C4" s="1143"/>
      <c r="D4" s="1143"/>
      <c r="E4" s="1143"/>
      <c r="F4" s="1143"/>
      <c r="G4" s="1143"/>
      <c r="H4" s="1143"/>
      <c r="I4" s="1143"/>
      <c r="J4" s="1143"/>
      <c r="K4" s="1143"/>
      <c r="L4" s="1143"/>
      <c r="M4" s="1143"/>
      <c r="N4" s="1143"/>
      <c r="O4" s="1143"/>
      <c r="P4" s="1143"/>
      <c r="Q4" s="1143"/>
      <c r="R4" s="1143"/>
      <c r="S4" s="1143"/>
      <c r="T4" s="1143"/>
      <c r="U4" s="1143"/>
      <c r="V4" s="1143"/>
      <c r="W4" s="1143"/>
      <c r="X4" s="1143"/>
      <c r="Y4" s="1143"/>
      <c r="Z4" s="1143"/>
      <c r="AA4" s="1143"/>
      <c r="AB4" s="1143"/>
      <c r="AC4" s="1143"/>
      <c r="AD4" s="1143"/>
      <c r="AE4" s="1143"/>
      <c r="AF4" s="1143"/>
      <c r="AG4" s="1143"/>
      <c r="AH4" s="1143"/>
      <c r="AI4" s="1143"/>
      <c r="AJ4" s="1143"/>
      <c r="AK4" s="1143"/>
      <c r="AL4" s="1143"/>
      <c r="AM4" s="1143"/>
      <c r="AN4" s="1143"/>
      <c r="AO4" s="1143"/>
      <c r="AP4" s="1143"/>
      <c r="AQ4" s="1143"/>
      <c r="AR4" s="1143"/>
      <c r="AS4" s="1143"/>
      <c r="AT4" s="1143"/>
      <c r="AU4" s="1143"/>
      <c r="AV4" s="1143"/>
      <c r="AW4" s="1143"/>
      <c r="AX4" s="1143"/>
      <c r="AY4" s="1143"/>
      <c r="AZ4" s="1143"/>
      <c r="BA4" s="1143"/>
      <c r="BB4" s="1143"/>
      <c r="BC4" s="1143"/>
      <c r="BD4" s="1143"/>
      <c r="BE4" s="1143"/>
      <c r="BF4" s="1143"/>
      <c r="BG4" s="1143"/>
      <c r="BH4" s="1143"/>
      <c r="BI4" s="1143"/>
      <c r="BJ4" s="1143"/>
      <c r="BK4" s="1143"/>
      <c r="BL4" s="1143"/>
      <c r="BM4" s="1143"/>
      <c r="BN4" s="1143"/>
      <c r="BO4" s="1143"/>
      <c r="BP4" s="1143"/>
      <c r="BQ4" s="1143"/>
      <c r="BR4" s="1143"/>
      <c r="BS4" s="1143"/>
      <c r="BT4" s="1143"/>
      <c r="BU4" s="1143"/>
      <c r="BV4" s="1143"/>
      <c r="BW4" s="1143"/>
      <c r="BX4" s="1143"/>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c r="CU4" s="1143"/>
      <c r="CV4" s="1143"/>
      <c r="CW4" s="1143"/>
      <c r="CX4" s="1143"/>
      <c r="CY4" s="1143"/>
      <c r="CZ4" s="1143"/>
      <c r="DA4" s="1143"/>
      <c r="DB4" s="1143"/>
      <c r="DC4" s="1143"/>
      <c r="DD4" s="1143"/>
      <c r="DE4" s="1143"/>
      <c r="DF4" s="1143"/>
      <c r="DG4" s="1143"/>
      <c r="DH4" s="1143"/>
      <c r="DI4" s="1143"/>
      <c r="DJ4" s="1143"/>
      <c r="DK4" s="1143"/>
      <c r="DL4" s="1143"/>
      <c r="DM4" s="1143"/>
      <c r="DN4" s="1143"/>
      <c r="DO4" s="1143"/>
      <c r="DP4" s="1143"/>
      <c r="DQ4" s="1143"/>
      <c r="DR4" s="1143"/>
      <c r="DS4" s="1143"/>
      <c r="DT4" s="1143"/>
      <c r="DU4" s="1143"/>
    </row>
    <row r="6" spans="1:125" ht="19.5" x14ac:dyDescent="0.25">
      <c r="A6" s="1149"/>
      <c r="B6" s="1149"/>
      <c r="C6" s="1149"/>
      <c r="D6" s="1149"/>
      <c r="E6" s="1149"/>
      <c r="F6" s="1149"/>
      <c r="G6" s="1149"/>
      <c r="H6" s="1149"/>
      <c r="I6" s="1149"/>
      <c r="J6" s="1149"/>
      <c r="K6" s="1149"/>
      <c r="L6" s="1149"/>
      <c r="M6" s="1149"/>
      <c r="N6" s="1149"/>
      <c r="O6" s="1149"/>
      <c r="P6" s="1149"/>
      <c r="Q6" s="1149"/>
      <c r="R6" s="1149"/>
      <c r="S6" s="1149"/>
      <c r="T6" s="1149"/>
      <c r="U6" s="1149"/>
      <c r="V6" s="1149"/>
      <c r="W6" s="1149"/>
      <c r="X6" s="1149"/>
      <c r="Y6" s="1149"/>
      <c r="Z6" s="1149"/>
      <c r="AA6" s="1149"/>
      <c r="AB6" s="1149"/>
      <c r="AC6" s="1149"/>
      <c r="AD6" s="1149"/>
      <c r="AE6" s="1149"/>
      <c r="AF6" s="1149"/>
      <c r="AG6" s="1149"/>
      <c r="AH6" s="1149"/>
      <c r="AI6" s="1149"/>
      <c r="AJ6" s="1149"/>
      <c r="AK6" s="1149"/>
      <c r="AL6" s="1149"/>
      <c r="AM6" s="1149"/>
      <c r="AN6" s="1149"/>
      <c r="AO6" s="1149"/>
      <c r="AP6" s="1149"/>
      <c r="AQ6" s="1149"/>
      <c r="AR6" s="1149"/>
      <c r="AS6" s="1149"/>
      <c r="AT6" s="1149"/>
      <c r="AU6" s="1149"/>
      <c r="AV6" s="1149"/>
      <c r="AW6" s="1149"/>
      <c r="AX6" s="1149"/>
      <c r="AY6" s="1149"/>
      <c r="AZ6" s="1149"/>
      <c r="BA6" s="1149"/>
      <c r="BB6" s="1149"/>
      <c r="BC6" s="1149"/>
      <c r="BD6" s="1149"/>
      <c r="BE6" s="1149"/>
      <c r="BF6" s="1149"/>
      <c r="BG6" s="1149"/>
      <c r="BH6" s="1149"/>
      <c r="BI6" s="1149"/>
      <c r="BJ6" s="1149"/>
      <c r="BK6" s="1149"/>
      <c r="BL6" s="1149"/>
      <c r="BM6" s="1149"/>
      <c r="BN6" s="1149"/>
      <c r="BO6" s="1149"/>
      <c r="BP6" s="1149"/>
      <c r="BQ6" s="1149"/>
      <c r="BR6" s="1149"/>
      <c r="BS6" s="1149"/>
      <c r="BT6" s="1149"/>
      <c r="BU6" s="1149"/>
      <c r="BV6" s="1149"/>
      <c r="BW6" s="1149"/>
      <c r="BX6" s="1149"/>
      <c r="BY6" s="1149"/>
      <c r="BZ6" s="1149"/>
      <c r="CA6" s="1149"/>
      <c r="CB6" s="1149"/>
      <c r="CC6" s="1149"/>
      <c r="CD6" s="1149"/>
      <c r="CE6" s="1149"/>
      <c r="CF6" s="1149"/>
      <c r="CG6" s="1149"/>
      <c r="CH6" s="1149"/>
      <c r="CI6" s="1149"/>
      <c r="CJ6" s="1149"/>
      <c r="CK6" s="1149"/>
      <c r="CL6" s="1149"/>
      <c r="CM6" s="1149"/>
      <c r="CN6" s="1149"/>
      <c r="CO6" s="1149"/>
      <c r="CP6" s="1149"/>
      <c r="CQ6" s="1149"/>
      <c r="CR6" s="1149"/>
      <c r="CS6" s="1149"/>
      <c r="CT6" s="1149"/>
      <c r="CU6" s="1149"/>
      <c r="CV6" s="1149"/>
      <c r="CW6" s="1149"/>
      <c r="CX6" s="1149"/>
      <c r="CY6" s="1149"/>
      <c r="CZ6" s="1149"/>
      <c r="DA6" s="1149"/>
      <c r="DB6" s="1149"/>
      <c r="DC6" s="1149"/>
      <c r="DD6" s="1149"/>
      <c r="DE6" s="1149"/>
      <c r="DF6" s="1149"/>
      <c r="DG6" s="1149"/>
      <c r="DH6" s="1149"/>
      <c r="DI6" s="1149"/>
      <c r="DJ6" s="1149"/>
      <c r="DK6" s="1149"/>
      <c r="DL6" s="1149"/>
      <c r="DM6" s="1149"/>
      <c r="DN6" s="1149"/>
      <c r="DO6" s="1149"/>
      <c r="DP6" s="1149"/>
      <c r="DQ6" s="1149"/>
      <c r="DR6" s="1149"/>
      <c r="DS6" s="1149"/>
      <c r="DT6" s="1149"/>
      <c r="DU6" s="1149"/>
    </row>
    <row r="7" spans="1:125" x14ac:dyDescent="0.25">
      <c r="A7" s="1144" t="s">
        <v>2</v>
      </c>
      <c r="B7" s="1144"/>
      <c r="C7" s="1144"/>
      <c r="D7" s="1144"/>
      <c r="E7" s="1144"/>
      <c r="F7" s="1144"/>
      <c r="G7" s="1144"/>
      <c r="H7" s="1144"/>
      <c r="I7" s="1144"/>
      <c r="J7" s="1144"/>
      <c r="K7" s="1144"/>
      <c r="L7" s="1144"/>
      <c r="M7" s="1144"/>
      <c r="N7" s="1144"/>
      <c r="O7" s="1144"/>
      <c r="P7" s="1144"/>
      <c r="Q7" s="1144"/>
      <c r="R7" s="1144"/>
      <c r="S7" s="1144"/>
      <c r="T7" s="1144"/>
      <c r="U7" s="1144"/>
      <c r="V7" s="1144"/>
      <c r="W7" s="1144"/>
      <c r="X7" s="1144"/>
      <c r="Y7" s="1144"/>
      <c r="Z7" s="1144"/>
      <c r="AA7" s="1144"/>
      <c r="AB7" s="1144"/>
      <c r="AC7" s="1144"/>
      <c r="AD7" s="1144"/>
      <c r="AE7" s="1144"/>
      <c r="AF7" s="1144"/>
      <c r="AG7" s="1144"/>
      <c r="AH7" s="1144"/>
      <c r="AI7" s="1144"/>
      <c r="AJ7" s="1144"/>
      <c r="AK7" s="1144"/>
      <c r="AL7" s="1144"/>
      <c r="AM7" s="1144"/>
      <c r="AN7" s="1144"/>
      <c r="AO7" s="1144"/>
      <c r="AP7" s="1144"/>
      <c r="AQ7" s="1144"/>
      <c r="AR7" s="1144"/>
      <c r="AS7" s="1144"/>
      <c r="AT7" s="1144"/>
      <c r="AU7" s="1144"/>
      <c r="AV7" s="1144"/>
      <c r="AW7" s="1144"/>
      <c r="AX7" s="1144"/>
      <c r="AY7" s="1144"/>
      <c r="AZ7" s="1144"/>
      <c r="BA7" s="1144"/>
      <c r="BB7" s="1144"/>
      <c r="BC7" s="1144"/>
      <c r="BD7" s="1144"/>
      <c r="BE7" s="1144"/>
      <c r="BF7" s="1144"/>
      <c r="BG7" s="1144"/>
      <c r="BH7" s="1144"/>
      <c r="BI7" s="1144"/>
      <c r="BJ7" s="1144"/>
      <c r="BK7" s="1144"/>
      <c r="BL7" s="1144"/>
      <c r="BM7" s="1144"/>
      <c r="BN7" s="1144"/>
      <c r="BO7" s="1144"/>
      <c r="BP7" s="1144"/>
      <c r="BQ7" s="1144"/>
      <c r="BR7" s="1144"/>
      <c r="BS7" s="1144"/>
      <c r="BT7" s="1144"/>
      <c r="BU7" s="1144"/>
      <c r="BV7" s="1144"/>
      <c r="BW7" s="1144"/>
      <c r="BX7" s="1144"/>
      <c r="BY7" s="1144"/>
      <c r="BZ7" s="1144"/>
      <c r="CA7" s="1144"/>
      <c r="CB7" s="1144"/>
      <c r="CC7" s="1144"/>
      <c r="CD7" s="1144"/>
      <c r="CE7" s="1144"/>
      <c r="CF7" s="1144"/>
      <c r="CG7" s="1144"/>
      <c r="CH7" s="1144"/>
      <c r="CI7" s="1144"/>
      <c r="CJ7" s="1144"/>
      <c r="CK7" s="1144"/>
      <c r="CL7" s="1144"/>
      <c r="CM7" s="1144"/>
      <c r="CN7" s="1144"/>
      <c r="CO7" s="1144"/>
      <c r="CP7" s="1144"/>
      <c r="CQ7" s="1144"/>
      <c r="CR7" s="1144"/>
      <c r="CS7" s="1144"/>
      <c r="CT7" s="1144"/>
      <c r="CU7" s="1144"/>
      <c r="CV7" s="1144"/>
      <c r="CW7" s="1144"/>
      <c r="CX7" s="1144"/>
      <c r="CY7" s="1144"/>
      <c r="CZ7" s="1144"/>
      <c r="DA7" s="1144"/>
      <c r="DB7" s="1144"/>
      <c r="DC7" s="1144"/>
      <c r="DD7" s="1144"/>
      <c r="DE7" s="1144"/>
      <c r="DF7" s="1144"/>
      <c r="DG7" s="1144"/>
      <c r="DH7" s="1144"/>
      <c r="DI7" s="1144"/>
      <c r="DJ7" s="1144"/>
      <c r="DK7" s="1144"/>
      <c r="DL7" s="1144"/>
      <c r="DM7" s="1144"/>
      <c r="DN7" s="1144"/>
      <c r="DO7" s="1144"/>
      <c r="DP7" s="1144"/>
      <c r="DQ7" s="1144"/>
      <c r="DR7" s="1144"/>
      <c r="DS7" s="1144"/>
      <c r="DT7" s="1144"/>
      <c r="DU7" s="1144"/>
    </row>
    <row r="8" spans="1:125" s="6" customFormat="1" ht="51" customHeight="1" x14ac:dyDescent="0.25">
      <c r="A8" s="1117" t="s">
        <v>3</v>
      </c>
      <c r="B8" s="1119" t="s">
        <v>4</v>
      </c>
      <c r="C8" s="1117" t="s">
        <v>5</v>
      </c>
      <c r="D8" s="5" t="s">
        <v>6</v>
      </c>
      <c r="E8" s="296" t="s">
        <v>7</v>
      </c>
      <c r="F8" s="5" t="s">
        <v>8</v>
      </c>
      <c r="G8" s="1135" t="s">
        <v>9</v>
      </c>
      <c r="H8" s="1136"/>
      <c r="I8" s="1136"/>
      <c r="J8" s="1136"/>
      <c r="K8" s="1136"/>
      <c r="L8" s="1136"/>
      <c r="M8" s="1136"/>
      <c r="N8" s="1136"/>
      <c r="O8" s="1136"/>
      <c r="P8" s="1136"/>
      <c r="Q8" s="1136"/>
      <c r="R8" s="1136"/>
      <c r="S8" s="1136"/>
      <c r="T8" s="1136"/>
      <c r="U8" s="1136"/>
      <c r="V8" s="1136"/>
      <c r="W8" s="1136"/>
      <c r="X8" s="1136"/>
      <c r="Y8" s="1136"/>
      <c r="Z8" s="1136"/>
      <c r="AA8" s="1136"/>
      <c r="AB8" s="1136"/>
      <c r="AC8" s="1136"/>
      <c r="AD8" s="1136"/>
      <c r="AE8" s="1136"/>
      <c r="AF8" s="1136"/>
      <c r="AG8" s="1136"/>
      <c r="AH8" s="1136"/>
      <c r="AI8" s="1136"/>
      <c r="AJ8" s="1136"/>
      <c r="AK8" s="1136"/>
      <c r="AL8" s="1136"/>
      <c r="AM8" s="1136"/>
      <c r="AN8" s="1136"/>
      <c r="AO8" s="1136"/>
      <c r="AP8" s="1136"/>
      <c r="AQ8" s="1136"/>
      <c r="AR8" s="1136"/>
      <c r="AS8" s="1136"/>
      <c r="AT8" s="1136"/>
      <c r="AU8" s="1136"/>
      <c r="AV8" s="1136"/>
      <c r="AW8" s="1136"/>
      <c r="AX8" s="1136"/>
      <c r="AY8" s="1136"/>
      <c r="AZ8" s="1136"/>
      <c r="BA8" s="1136"/>
      <c r="BB8" s="1136"/>
      <c r="BC8" s="1136"/>
      <c r="BD8" s="1136"/>
      <c r="BE8" s="1136"/>
      <c r="BF8" s="1136"/>
      <c r="BG8" s="1136"/>
      <c r="BH8" s="1136"/>
      <c r="BI8" s="1136"/>
      <c r="BJ8" s="1136"/>
      <c r="BK8" s="1136"/>
      <c r="BL8" s="1136"/>
      <c r="BM8" s="1136"/>
      <c r="BN8" s="1136"/>
      <c r="BO8" s="1136"/>
      <c r="BP8" s="1136"/>
      <c r="BQ8" s="1136"/>
      <c r="BR8" s="1136"/>
      <c r="BS8" s="1136"/>
      <c r="BT8" s="1136"/>
      <c r="BU8" s="1136"/>
      <c r="BV8" s="1136"/>
      <c r="BW8" s="1136"/>
      <c r="BX8" s="1136"/>
      <c r="BY8" s="1136"/>
      <c r="BZ8" s="1136"/>
      <c r="CA8" s="1136"/>
      <c r="CB8" s="1136"/>
      <c r="CC8" s="1136"/>
      <c r="CD8" s="1136"/>
      <c r="CE8" s="1136"/>
      <c r="CF8" s="1136"/>
      <c r="CG8" s="1136"/>
      <c r="CH8" s="1136"/>
      <c r="CI8" s="1136"/>
      <c r="CJ8" s="1136"/>
      <c r="CK8" s="1136"/>
      <c r="CL8" s="1136"/>
      <c r="CM8" s="1136"/>
      <c r="CN8" s="1136"/>
      <c r="CO8" s="1136"/>
      <c r="CP8" s="1136"/>
      <c r="CQ8" s="1136"/>
      <c r="CR8" s="1136"/>
      <c r="CS8" s="1136"/>
      <c r="CT8" s="1136"/>
      <c r="CU8" s="1136"/>
      <c r="CV8" s="1136"/>
      <c r="CW8" s="1136"/>
      <c r="CX8" s="1136"/>
      <c r="CY8" s="1136"/>
      <c r="CZ8" s="1136"/>
      <c r="DA8" s="1136"/>
      <c r="DB8" s="1136"/>
      <c r="DC8" s="1136"/>
      <c r="DD8" s="1136"/>
      <c r="DE8" s="1136"/>
      <c r="DF8" s="1136"/>
      <c r="DG8" s="1136"/>
      <c r="DH8" s="1136"/>
      <c r="DI8" s="1136"/>
      <c r="DJ8" s="1137"/>
      <c r="DK8" s="1119" t="s">
        <v>10</v>
      </c>
      <c r="DL8" s="1119" t="s">
        <v>11</v>
      </c>
      <c r="DM8" s="1108" t="s">
        <v>12</v>
      </c>
      <c r="DN8" s="1119" t="s">
        <v>13</v>
      </c>
      <c r="DO8" s="1119" t="s">
        <v>14</v>
      </c>
      <c r="DP8" s="1108" t="s">
        <v>15</v>
      </c>
      <c r="DQ8" s="1111" t="s">
        <v>16</v>
      </c>
      <c r="DR8" s="1145" t="s">
        <v>17</v>
      </c>
      <c r="DS8" s="1145"/>
      <c r="DT8" s="1145"/>
      <c r="DU8" s="1145"/>
    </row>
    <row r="9" spans="1:125" s="6" customFormat="1" ht="12.75" customHeight="1" x14ac:dyDescent="0.25">
      <c r="A9" s="1118"/>
      <c r="B9" s="1120"/>
      <c r="C9" s="1118"/>
      <c r="D9" s="5"/>
      <c r="E9" s="49"/>
      <c r="F9" s="49"/>
      <c r="G9" s="1146" t="s">
        <v>18</v>
      </c>
      <c r="H9" s="1147"/>
      <c r="I9" s="1147"/>
      <c r="J9" s="1147"/>
      <c r="K9" s="1147"/>
      <c r="L9" s="1147"/>
      <c r="M9" s="1147"/>
      <c r="N9" s="1147"/>
      <c r="O9" s="1147"/>
      <c r="P9" s="1147"/>
      <c r="Q9" s="1147"/>
      <c r="R9" s="1147"/>
      <c r="S9" s="1147"/>
      <c r="T9" s="1147"/>
      <c r="U9" s="1147"/>
      <c r="V9" s="1147"/>
      <c r="W9" s="1147"/>
      <c r="X9" s="1148"/>
      <c r="Y9" s="1146" t="s">
        <v>19</v>
      </c>
      <c r="Z9" s="1147"/>
      <c r="AA9" s="1147"/>
      <c r="AB9" s="1147"/>
      <c r="AC9" s="1147"/>
      <c r="AD9" s="1147"/>
      <c r="AE9" s="1147"/>
      <c r="AF9" s="1147"/>
      <c r="AG9" s="1147"/>
      <c r="AH9" s="1147"/>
      <c r="AI9" s="1147"/>
      <c r="AJ9" s="1147"/>
      <c r="AK9" s="1147"/>
      <c r="AL9" s="1147"/>
      <c r="AM9" s="1147"/>
      <c r="AN9" s="1147"/>
      <c r="AO9" s="1147"/>
      <c r="AP9" s="1148"/>
      <c r="AQ9" s="1146" t="s">
        <v>20</v>
      </c>
      <c r="AR9" s="1147"/>
      <c r="AS9" s="1147"/>
      <c r="AT9" s="1147"/>
      <c r="AU9" s="1147"/>
      <c r="AV9" s="1147"/>
      <c r="AW9" s="1147"/>
      <c r="AX9" s="1147"/>
      <c r="AY9" s="1147"/>
      <c r="AZ9" s="1147"/>
      <c r="BA9" s="1147"/>
      <c r="BB9" s="1147"/>
      <c r="BC9" s="1147"/>
      <c r="BD9" s="1147"/>
      <c r="BE9" s="1147"/>
      <c r="BF9" s="1147"/>
      <c r="BG9" s="1147"/>
      <c r="BH9" s="1148"/>
      <c r="BI9" s="1146" t="s">
        <v>21</v>
      </c>
      <c r="BJ9" s="1147"/>
      <c r="BK9" s="1147"/>
      <c r="BL9" s="1147"/>
      <c r="BM9" s="1147"/>
      <c r="BN9" s="1147"/>
      <c r="BO9" s="1147"/>
      <c r="BP9" s="1147"/>
      <c r="BQ9" s="1147"/>
      <c r="BR9" s="1147"/>
      <c r="BS9" s="1147"/>
      <c r="BT9" s="1147"/>
      <c r="BU9" s="1147"/>
      <c r="BV9" s="1147"/>
      <c r="BW9" s="1147"/>
      <c r="BX9" s="1147"/>
      <c r="BY9" s="1147"/>
      <c r="BZ9" s="1148"/>
      <c r="CA9" s="1146" t="s">
        <v>22</v>
      </c>
      <c r="CB9" s="1147"/>
      <c r="CC9" s="1147"/>
      <c r="CD9" s="1147"/>
      <c r="CE9" s="1147"/>
      <c r="CF9" s="1147"/>
      <c r="CG9" s="1147"/>
      <c r="CH9" s="1147"/>
      <c r="CI9" s="1147"/>
      <c r="CJ9" s="1147"/>
      <c r="CK9" s="1147"/>
      <c r="CL9" s="1147"/>
      <c r="CM9" s="1147"/>
      <c r="CN9" s="1147"/>
      <c r="CO9" s="1147"/>
      <c r="CP9" s="1147"/>
      <c r="CQ9" s="1147"/>
      <c r="CR9" s="1148"/>
      <c r="CS9" s="1146" t="s">
        <v>23</v>
      </c>
      <c r="CT9" s="1147"/>
      <c r="CU9" s="1147"/>
      <c r="CV9" s="1147"/>
      <c r="CW9" s="1147"/>
      <c r="CX9" s="1147"/>
      <c r="CY9" s="1147"/>
      <c r="CZ9" s="1147"/>
      <c r="DA9" s="1147"/>
      <c r="DB9" s="1147"/>
      <c r="DC9" s="1147"/>
      <c r="DD9" s="1147"/>
      <c r="DE9" s="1147"/>
      <c r="DF9" s="1147"/>
      <c r="DG9" s="1147"/>
      <c r="DH9" s="1147"/>
      <c r="DI9" s="1147"/>
      <c r="DJ9" s="1148"/>
      <c r="DK9" s="1131"/>
      <c r="DL9" s="1131"/>
      <c r="DM9" s="1109"/>
      <c r="DN9" s="1131"/>
      <c r="DO9" s="1131"/>
      <c r="DP9" s="1109"/>
      <c r="DQ9" s="1112"/>
      <c r="DR9" s="1145"/>
      <c r="DS9" s="1145"/>
      <c r="DT9" s="1145"/>
      <c r="DU9" s="1145"/>
    </row>
    <row r="10" spans="1:125" s="6" customFormat="1" x14ac:dyDescent="0.25">
      <c r="A10" s="983"/>
      <c r="B10" s="252"/>
      <c r="C10" s="252"/>
      <c r="D10" s="5"/>
      <c r="E10" s="49"/>
      <c r="F10" s="49"/>
      <c r="G10" s="48" t="s">
        <v>24</v>
      </c>
      <c r="H10" s="48" t="s">
        <v>25</v>
      </c>
      <c r="I10" s="48" t="s">
        <v>26</v>
      </c>
      <c r="J10" s="260" t="s">
        <v>27</v>
      </c>
      <c r="K10" s="48" t="s">
        <v>28</v>
      </c>
      <c r="L10" s="48" t="s">
        <v>29</v>
      </c>
      <c r="M10" s="48" t="s">
        <v>30</v>
      </c>
      <c r="N10" s="260" t="s">
        <v>31</v>
      </c>
      <c r="O10" s="608" t="s">
        <v>32</v>
      </c>
      <c r="P10" s="48" t="s">
        <v>33</v>
      </c>
      <c r="Q10" s="48" t="s">
        <v>34</v>
      </c>
      <c r="R10" s="48" t="s">
        <v>35</v>
      </c>
      <c r="S10" s="260" t="s">
        <v>36</v>
      </c>
      <c r="T10" s="48" t="s">
        <v>37</v>
      </c>
      <c r="U10" s="48" t="s">
        <v>38</v>
      </c>
      <c r="V10" s="48" t="s">
        <v>39</v>
      </c>
      <c r="W10" s="260" t="s">
        <v>40</v>
      </c>
      <c r="X10" s="608" t="s">
        <v>41</v>
      </c>
      <c r="Y10" s="48" t="s">
        <v>24</v>
      </c>
      <c r="Z10" s="48" t="s">
        <v>25</v>
      </c>
      <c r="AA10" s="48" t="s">
        <v>26</v>
      </c>
      <c r="AB10" s="260" t="s">
        <v>27</v>
      </c>
      <c r="AC10" s="48" t="s">
        <v>28</v>
      </c>
      <c r="AD10" s="48" t="s">
        <v>29</v>
      </c>
      <c r="AE10" s="48" t="s">
        <v>30</v>
      </c>
      <c r="AF10" s="260" t="s">
        <v>31</v>
      </c>
      <c r="AG10" s="608" t="s">
        <v>32</v>
      </c>
      <c r="AH10" s="48" t="s">
        <v>33</v>
      </c>
      <c r="AI10" s="48" t="s">
        <v>34</v>
      </c>
      <c r="AJ10" s="48" t="s">
        <v>35</v>
      </c>
      <c r="AK10" s="260" t="s">
        <v>36</v>
      </c>
      <c r="AL10" s="48" t="s">
        <v>37</v>
      </c>
      <c r="AM10" s="48" t="s">
        <v>38</v>
      </c>
      <c r="AN10" s="48" t="s">
        <v>39</v>
      </c>
      <c r="AO10" s="260" t="s">
        <v>40</v>
      </c>
      <c r="AP10" s="608" t="s">
        <v>41</v>
      </c>
      <c r="AQ10" s="48" t="s">
        <v>24</v>
      </c>
      <c r="AR10" s="48" t="s">
        <v>25</v>
      </c>
      <c r="AS10" s="48" t="s">
        <v>26</v>
      </c>
      <c r="AT10" s="259" t="s">
        <v>27</v>
      </c>
      <c r="AU10" s="48" t="s">
        <v>28</v>
      </c>
      <c r="AV10" s="48" t="s">
        <v>29</v>
      </c>
      <c r="AW10" s="48" t="s">
        <v>30</v>
      </c>
      <c r="AX10" s="260" t="s">
        <v>31</v>
      </c>
      <c r="AY10" s="608" t="s">
        <v>32</v>
      </c>
      <c r="AZ10" s="48" t="s">
        <v>33</v>
      </c>
      <c r="BA10" s="48" t="s">
        <v>34</v>
      </c>
      <c r="BB10" s="48" t="s">
        <v>35</v>
      </c>
      <c r="BC10" s="260" t="s">
        <v>36</v>
      </c>
      <c r="BD10" s="48" t="s">
        <v>37</v>
      </c>
      <c r="BE10" s="48" t="s">
        <v>38</v>
      </c>
      <c r="BF10" s="48" t="s">
        <v>39</v>
      </c>
      <c r="BG10" s="260" t="s">
        <v>40</v>
      </c>
      <c r="BH10" s="608" t="s">
        <v>41</v>
      </c>
      <c r="BI10" s="48" t="s">
        <v>24</v>
      </c>
      <c r="BJ10" s="48" t="s">
        <v>25</v>
      </c>
      <c r="BK10" s="48" t="s">
        <v>26</v>
      </c>
      <c r="BL10" s="259" t="s">
        <v>27</v>
      </c>
      <c r="BM10" s="48" t="s">
        <v>28</v>
      </c>
      <c r="BN10" s="48" t="s">
        <v>29</v>
      </c>
      <c r="BO10" s="48" t="s">
        <v>30</v>
      </c>
      <c r="BP10" s="260" t="s">
        <v>31</v>
      </c>
      <c r="BQ10" s="608" t="s">
        <v>32</v>
      </c>
      <c r="BR10" s="48" t="s">
        <v>33</v>
      </c>
      <c r="BS10" s="48" t="s">
        <v>34</v>
      </c>
      <c r="BT10" s="48" t="s">
        <v>35</v>
      </c>
      <c r="BU10" s="260" t="s">
        <v>36</v>
      </c>
      <c r="BV10" s="48" t="s">
        <v>37</v>
      </c>
      <c r="BW10" s="48" t="s">
        <v>38</v>
      </c>
      <c r="BX10" s="48" t="s">
        <v>39</v>
      </c>
      <c r="BY10" s="260" t="s">
        <v>40</v>
      </c>
      <c r="BZ10" s="608" t="s">
        <v>41</v>
      </c>
      <c r="CA10" s="48" t="s">
        <v>24</v>
      </c>
      <c r="CB10" s="48" t="s">
        <v>25</v>
      </c>
      <c r="CC10" s="48" t="s">
        <v>26</v>
      </c>
      <c r="CD10" s="260" t="s">
        <v>27</v>
      </c>
      <c r="CE10" s="48" t="s">
        <v>28</v>
      </c>
      <c r="CF10" s="48" t="s">
        <v>29</v>
      </c>
      <c r="CG10" s="48" t="s">
        <v>30</v>
      </c>
      <c r="CH10" s="260" t="s">
        <v>31</v>
      </c>
      <c r="CI10" s="608" t="s">
        <v>32</v>
      </c>
      <c r="CJ10" s="48" t="s">
        <v>33</v>
      </c>
      <c r="CK10" s="48" t="s">
        <v>34</v>
      </c>
      <c r="CL10" s="48" t="s">
        <v>35</v>
      </c>
      <c r="CM10" s="260" t="s">
        <v>36</v>
      </c>
      <c r="CN10" s="48" t="s">
        <v>37</v>
      </c>
      <c r="CO10" s="48" t="s">
        <v>38</v>
      </c>
      <c r="CP10" s="48" t="s">
        <v>39</v>
      </c>
      <c r="CQ10" s="615" t="s">
        <v>40</v>
      </c>
      <c r="CR10" s="608" t="s">
        <v>41</v>
      </c>
      <c r="CS10" s="616" t="s">
        <v>24</v>
      </c>
      <c r="CT10" s="616" t="s">
        <v>25</v>
      </c>
      <c r="CU10" s="616" t="s">
        <v>26</v>
      </c>
      <c r="CV10" s="615" t="s">
        <v>27</v>
      </c>
      <c r="CW10" s="616" t="s">
        <v>28</v>
      </c>
      <c r="CX10" s="616" t="s">
        <v>29</v>
      </c>
      <c r="CY10" s="616" t="s">
        <v>30</v>
      </c>
      <c r="CZ10" s="615" t="s">
        <v>31</v>
      </c>
      <c r="DA10" s="629" t="s">
        <v>32</v>
      </c>
      <c r="DB10" s="616" t="s">
        <v>33</v>
      </c>
      <c r="DC10" s="616" t="s">
        <v>34</v>
      </c>
      <c r="DD10" s="616" t="s">
        <v>35</v>
      </c>
      <c r="DE10" s="615" t="s">
        <v>36</v>
      </c>
      <c r="DF10" s="616" t="s">
        <v>37</v>
      </c>
      <c r="DG10" s="616" t="s">
        <v>38</v>
      </c>
      <c r="DH10" s="616" t="s">
        <v>39</v>
      </c>
      <c r="DI10" s="615" t="s">
        <v>40</v>
      </c>
      <c r="DJ10" s="629" t="s">
        <v>41</v>
      </c>
      <c r="DK10" s="1120"/>
      <c r="DL10" s="1120"/>
      <c r="DM10" s="1110"/>
      <c r="DN10" s="1120"/>
      <c r="DO10" s="1120"/>
      <c r="DP10" s="1110"/>
      <c r="DQ10" s="1113"/>
      <c r="DR10" s="251" t="s">
        <v>27</v>
      </c>
      <c r="DS10" s="985" t="s">
        <v>31</v>
      </c>
      <c r="DT10" s="985" t="s">
        <v>36</v>
      </c>
      <c r="DU10" s="985" t="s">
        <v>40</v>
      </c>
    </row>
    <row r="11" spans="1:125" ht="29.25" customHeight="1" x14ac:dyDescent="0.25">
      <c r="A11" s="1132" t="s">
        <v>42</v>
      </c>
      <c r="B11" s="1133"/>
      <c r="C11" s="1133"/>
      <c r="D11" s="1133"/>
      <c r="E11" s="1133"/>
      <c r="F11" s="1133"/>
      <c r="G11" s="1133"/>
      <c r="H11" s="1133"/>
      <c r="I11" s="1133"/>
      <c r="J11" s="1133"/>
      <c r="K11" s="1133"/>
      <c r="L11" s="1133"/>
      <c r="M11" s="1133"/>
      <c r="N11" s="1133"/>
      <c r="O11" s="1133"/>
      <c r="P11" s="1133"/>
      <c r="Q11" s="1133"/>
      <c r="R11" s="1133"/>
      <c r="S11" s="1133"/>
      <c r="T11" s="1133"/>
      <c r="U11" s="1133"/>
      <c r="V11" s="1133"/>
      <c r="W11" s="1133"/>
      <c r="X11" s="1133"/>
      <c r="Y11" s="1133"/>
      <c r="Z11" s="1133"/>
      <c r="AA11" s="1133"/>
      <c r="AB11" s="1133"/>
      <c r="AC11" s="1133"/>
      <c r="AD11" s="1133"/>
      <c r="AE11" s="1133"/>
      <c r="AF11" s="1133"/>
      <c r="AG11" s="1133"/>
      <c r="AH11" s="1133"/>
      <c r="AI11" s="1133"/>
      <c r="AJ11" s="1133"/>
      <c r="AK11" s="1133"/>
      <c r="AL11" s="1133"/>
      <c r="AM11" s="1133"/>
      <c r="AN11" s="1133"/>
      <c r="AO11" s="1133"/>
      <c r="AP11" s="1133"/>
      <c r="AQ11" s="1133"/>
      <c r="AR11" s="1133"/>
      <c r="AS11" s="1133"/>
      <c r="AT11" s="1133"/>
      <c r="AU11" s="1133"/>
      <c r="AV11" s="1133"/>
      <c r="AW11" s="1133"/>
      <c r="AX11" s="1133"/>
      <c r="AY11" s="1133"/>
      <c r="AZ11" s="1133"/>
      <c r="BA11" s="1133"/>
      <c r="BB11" s="1133"/>
      <c r="BC11" s="1133"/>
      <c r="BD11" s="1133"/>
      <c r="BE11" s="1133"/>
      <c r="BF11" s="1133"/>
      <c r="BG11" s="1133"/>
      <c r="BH11" s="1133"/>
      <c r="BI11" s="1133"/>
      <c r="BJ11" s="1133"/>
      <c r="BK11" s="1133"/>
      <c r="BL11" s="1133"/>
      <c r="BM11" s="1133"/>
      <c r="BN11" s="1133"/>
      <c r="BO11" s="1133"/>
      <c r="BP11" s="1133"/>
      <c r="BQ11" s="1133"/>
      <c r="BR11" s="1133"/>
      <c r="BS11" s="1133"/>
      <c r="BT11" s="1133"/>
      <c r="BU11" s="1133"/>
      <c r="BV11" s="1133"/>
      <c r="BW11" s="1133"/>
      <c r="BX11" s="1133"/>
      <c r="BY11" s="1133"/>
      <c r="BZ11" s="1133"/>
      <c r="CA11" s="1133"/>
      <c r="CB11" s="1133"/>
      <c r="CC11" s="1133"/>
      <c r="CD11" s="1133"/>
      <c r="CE11" s="1133"/>
      <c r="CF11" s="1133"/>
      <c r="CG11" s="1133"/>
      <c r="CH11" s="1133"/>
      <c r="CI11" s="1133"/>
      <c r="CJ11" s="1133"/>
      <c r="CK11" s="1133"/>
      <c r="CL11" s="1133"/>
      <c r="CM11" s="1133"/>
      <c r="CN11" s="1133"/>
      <c r="CO11" s="1133"/>
      <c r="CP11" s="1133"/>
      <c r="CQ11" s="1133"/>
      <c r="CR11" s="1133"/>
      <c r="CS11" s="1133"/>
      <c r="CT11" s="1133"/>
      <c r="CU11" s="1133"/>
      <c r="CV11" s="1133"/>
      <c r="CW11" s="1133"/>
      <c r="CX11" s="1133"/>
      <c r="CY11" s="1133"/>
      <c r="CZ11" s="1133"/>
      <c r="DA11" s="1133"/>
      <c r="DB11" s="1133"/>
      <c r="DC11" s="1133"/>
      <c r="DD11" s="1133"/>
      <c r="DE11" s="1133"/>
      <c r="DF11" s="1133"/>
      <c r="DG11" s="1133"/>
      <c r="DH11" s="1133"/>
      <c r="DI11" s="1133"/>
      <c r="DJ11" s="1133"/>
      <c r="DK11" s="1133"/>
      <c r="DL11" s="1133"/>
      <c r="DM11" s="1133"/>
      <c r="DN11" s="1133"/>
      <c r="DO11" s="1133"/>
      <c r="DP11" s="1133"/>
      <c r="DQ11" s="1133"/>
      <c r="DR11" s="1133"/>
      <c r="DS11" s="1133"/>
      <c r="DT11" s="1133"/>
      <c r="DU11" s="1134"/>
    </row>
    <row r="12" spans="1:125" x14ac:dyDescent="0.25">
      <c r="A12" s="7" t="s">
        <v>43</v>
      </c>
      <c r="B12" s="50">
        <f>SUM(C12:F12)</f>
        <v>105</v>
      </c>
      <c r="C12" s="51">
        <v>20</v>
      </c>
      <c r="D12" s="8">
        <v>12</v>
      </c>
      <c r="E12" s="8">
        <v>51</v>
      </c>
      <c r="F12" s="8">
        <v>22</v>
      </c>
      <c r="G12" s="9">
        <v>3</v>
      </c>
      <c r="H12" s="9">
        <v>4</v>
      </c>
      <c r="I12" s="9"/>
      <c r="J12" s="254">
        <f t="shared" ref="J12:J19" si="0">SUM(G12:I12)</f>
        <v>7</v>
      </c>
      <c r="K12" s="337"/>
      <c r="L12" s="337">
        <v>1</v>
      </c>
      <c r="M12" s="337">
        <v>1</v>
      </c>
      <c r="N12" s="254">
        <f>SUM(K12:M12)</f>
        <v>2</v>
      </c>
      <c r="O12" s="609">
        <f>J12+N12</f>
        <v>9</v>
      </c>
      <c r="P12" s="337">
        <v>4</v>
      </c>
      <c r="Q12" s="337">
        <v>2</v>
      </c>
      <c r="R12" s="337">
        <v>2</v>
      </c>
      <c r="S12" s="254">
        <f>SUM(P12:R12)</f>
        <v>8</v>
      </c>
      <c r="T12" s="337">
        <v>5</v>
      </c>
      <c r="U12" s="337">
        <v>3</v>
      </c>
      <c r="V12" s="13">
        <v>2</v>
      </c>
      <c r="W12" s="254">
        <f>SUM(T12:V12)</f>
        <v>10</v>
      </c>
      <c r="X12" s="609">
        <f>S12+W12</f>
        <v>18</v>
      </c>
      <c r="Y12" s="9">
        <v>2</v>
      </c>
      <c r="Z12" s="9"/>
      <c r="AA12" s="9">
        <v>2</v>
      </c>
      <c r="AB12" s="254">
        <f>SUM(Y12:AA12)</f>
        <v>4</v>
      </c>
      <c r="AC12" s="337"/>
      <c r="AD12" s="337"/>
      <c r="AE12" s="337">
        <v>1</v>
      </c>
      <c r="AF12" s="254">
        <f>SUM(AC12:AE12)</f>
        <v>1</v>
      </c>
      <c r="AG12" s="609">
        <f>AB12+AF12</f>
        <v>5</v>
      </c>
      <c r="AH12" s="337">
        <v>3</v>
      </c>
      <c r="AI12" s="9">
        <v>1</v>
      </c>
      <c r="AJ12" s="337"/>
      <c r="AK12" s="254">
        <f>SUM(AH12:AJ12)</f>
        <v>4</v>
      </c>
      <c r="AL12" s="337">
        <v>2</v>
      </c>
      <c r="AM12" s="337">
        <v>3</v>
      </c>
      <c r="AN12" s="337">
        <v>4</v>
      </c>
      <c r="AO12" s="254">
        <f>SUM(AL12:AN12)</f>
        <v>9</v>
      </c>
      <c r="AP12" s="609">
        <f>AK12+AO12</f>
        <v>13</v>
      </c>
      <c r="AQ12" s="9"/>
      <c r="AR12" s="9">
        <v>7</v>
      </c>
      <c r="AS12" s="9">
        <v>3</v>
      </c>
      <c r="AT12" s="254">
        <f>SUM(AQ12:AS12)</f>
        <v>10</v>
      </c>
      <c r="AU12" s="337">
        <v>6</v>
      </c>
      <c r="AV12" s="337">
        <v>1</v>
      </c>
      <c r="AW12" s="337">
        <v>2</v>
      </c>
      <c r="AX12" s="254">
        <f>SUM(AU12:AW12)</f>
        <v>9</v>
      </c>
      <c r="AY12" s="609">
        <f>AT12+AX12</f>
        <v>19</v>
      </c>
      <c r="AZ12" s="337"/>
      <c r="BA12" s="337"/>
      <c r="BB12" s="337">
        <v>2</v>
      </c>
      <c r="BC12" s="254">
        <f>SUM(AZ12:BB12)</f>
        <v>2</v>
      </c>
      <c r="BD12" s="337">
        <v>4</v>
      </c>
      <c r="BE12" s="337">
        <v>3</v>
      </c>
      <c r="BF12" s="13">
        <v>1</v>
      </c>
      <c r="BG12" s="254">
        <f>SUM(BD12:BF12)</f>
        <v>8</v>
      </c>
      <c r="BH12" s="609">
        <f>BC12+BG12</f>
        <v>10</v>
      </c>
      <c r="BI12" s="9">
        <v>8</v>
      </c>
      <c r="BJ12" s="9">
        <v>15</v>
      </c>
      <c r="BK12" s="9">
        <v>8</v>
      </c>
      <c r="BL12" s="254">
        <f>SUM(BI12:BK12)</f>
        <v>31</v>
      </c>
      <c r="BM12" s="337">
        <v>6</v>
      </c>
      <c r="BN12" s="337">
        <v>5</v>
      </c>
      <c r="BO12" s="337">
        <v>14</v>
      </c>
      <c r="BP12" s="254">
        <f>SUM(BM12:BO12)</f>
        <v>25</v>
      </c>
      <c r="BQ12" s="609">
        <f>BL12+BP12</f>
        <v>56</v>
      </c>
      <c r="BR12" s="337">
        <v>7</v>
      </c>
      <c r="BS12" s="337">
        <v>2</v>
      </c>
      <c r="BT12" s="337">
        <v>4</v>
      </c>
      <c r="BU12" s="254">
        <f>SUM(BR12:BT12)</f>
        <v>13</v>
      </c>
      <c r="BV12" s="9">
        <v>9</v>
      </c>
      <c r="BW12" s="337">
        <v>5</v>
      </c>
      <c r="BX12" s="13">
        <v>2</v>
      </c>
      <c r="BY12" s="254">
        <f>SUM(BV12:BX12)</f>
        <v>16</v>
      </c>
      <c r="BZ12" s="609">
        <f>BU12+BY12</f>
        <v>29</v>
      </c>
      <c r="CA12" s="9">
        <v>5</v>
      </c>
      <c r="CB12" s="9">
        <v>4</v>
      </c>
      <c r="CC12" s="9">
        <v>3</v>
      </c>
      <c r="CD12" s="254">
        <f>SUM(CA12:CC12)</f>
        <v>12</v>
      </c>
      <c r="CE12" s="337">
        <v>10</v>
      </c>
      <c r="CF12" s="337">
        <v>24</v>
      </c>
      <c r="CG12" s="337">
        <v>19</v>
      </c>
      <c r="CH12" s="254">
        <f>SUM(CE12:CG12)</f>
        <v>53</v>
      </c>
      <c r="CI12" s="609">
        <f>CD12+CH12</f>
        <v>65</v>
      </c>
      <c r="CJ12" s="337">
        <v>14</v>
      </c>
      <c r="CK12" s="337">
        <v>7</v>
      </c>
      <c r="CL12" s="337">
        <v>6</v>
      </c>
      <c r="CM12" s="254">
        <f>SUM(CJ12:CL12)</f>
        <v>27</v>
      </c>
      <c r="CN12" s="337">
        <v>16</v>
      </c>
      <c r="CO12" s="337">
        <v>7</v>
      </c>
      <c r="CP12" s="337">
        <v>5</v>
      </c>
      <c r="CQ12" s="254">
        <f t="shared" ref="CQ12:CQ19" si="1">SUM(CN12:CP12)</f>
        <v>28</v>
      </c>
      <c r="CR12" s="609">
        <f>CM12+CQ12</f>
        <v>55</v>
      </c>
      <c r="CS12" s="337"/>
      <c r="CT12" s="337"/>
      <c r="CU12" s="337"/>
      <c r="CV12" s="254">
        <f>SUM(CS12:CU12)</f>
        <v>0</v>
      </c>
      <c r="CW12" s="337"/>
      <c r="CX12" s="337"/>
      <c r="CY12" s="337"/>
      <c r="CZ12" s="254">
        <f>SUM(CW12:CY12)</f>
        <v>0</v>
      </c>
      <c r="DA12" s="609">
        <f>CV12+CZ12</f>
        <v>0</v>
      </c>
      <c r="DB12" s="337">
        <v>9</v>
      </c>
      <c r="DC12" s="337">
        <v>1</v>
      </c>
      <c r="DD12" s="337"/>
      <c r="DE12" s="254">
        <f>SUM(DB12:DD12)</f>
        <v>10</v>
      </c>
      <c r="DF12" s="337">
        <v>4</v>
      </c>
      <c r="DG12" s="337"/>
      <c r="DH12" s="337"/>
      <c r="DI12" s="254">
        <f>SUM(DF12:DH12)</f>
        <v>4</v>
      </c>
      <c r="DJ12" s="609">
        <f>DE12+DI12</f>
        <v>14</v>
      </c>
      <c r="DK12" s="9">
        <f t="shared" ref="DK12:DK19" si="2">J12+AB12+AT12+BL12+CD12+CV12</f>
        <v>64</v>
      </c>
      <c r="DL12" s="9">
        <f t="shared" ref="DL12:DL19" si="3">N12+AF12+AX12+BP12+CH12+CZ12</f>
        <v>90</v>
      </c>
      <c r="DM12" s="805">
        <f>DK12+DL12</f>
        <v>154</v>
      </c>
      <c r="DN12" s="9">
        <f t="shared" ref="DN12:DN19" si="4">S12+AK12+BC12+BU12+CM12+DE12</f>
        <v>64</v>
      </c>
      <c r="DO12" s="9">
        <f>W12+AO12+BG12+BY12+CQ12+DI12</f>
        <v>75</v>
      </c>
      <c r="DP12" s="805">
        <f>SUM(DN12,DO12)</f>
        <v>139</v>
      </c>
      <c r="DQ12" s="812">
        <f>DM12+DP12</f>
        <v>293</v>
      </c>
      <c r="DR12" s="10">
        <f t="shared" ref="DR12:DS14" si="5">DK12/C12</f>
        <v>3.2</v>
      </c>
      <c r="DS12" s="10">
        <f t="shared" si="5"/>
        <v>7.5</v>
      </c>
      <c r="DT12" s="10">
        <f t="shared" ref="DT12:DU14" si="6">DN12/E12</f>
        <v>1.2549019607843137</v>
      </c>
      <c r="DU12" s="10">
        <f t="shared" si="6"/>
        <v>3.4090909090909092</v>
      </c>
    </row>
    <row r="13" spans="1:125" ht="25.5" x14ac:dyDescent="0.25">
      <c r="A13" s="7" t="s">
        <v>44</v>
      </c>
      <c r="B13" s="50">
        <f t="shared" ref="B13:B19" si="7">SUM(C13:F13)</f>
        <v>20</v>
      </c>
      <c r="C13" s="51">
        <v>1</v>
      </c>
      <c r="D13" s="8">
        <v>8</v>
      </c>
      <c r="E13" s="8">
        <v>6</v>
      </c>
      <c r="F13" s="8">
        <v>5</v>
      </c>
      <c r="G13" s="9">
        <v>1</v>
      </c>
      <c r="H13" s="9"/>
      <c r="I13" s="9"/>
      <c r="J13" s="254">
        <f t="shared" si="0"/>
        <v>1</v>
      </c>
      <c r="K13" s="337"/>
      <c r="L13" s="337">
        <v>1</v>
      </c>
      <c r="M13" s="337">
        <v>1</v>
      </c>
      <c r="N13" s="254">
        <f t="shared" ref="N13:N19" si="8">SUM(K13:M13)</f>
        <v>2</v>
      </c>
      <c r="O13" s="609">
        <f t="shared" ref="O13:O19" si="9">J13+N13</f>
        <v>3</v>
      </c>
      <c r="P13" s="337"/>
      <c r="Q13" s="337"/>
      <c r="R13" s="337"/>
      <c r="S13" s="254">
        <f t="shared" ref="S13:S19" si="10">SUM(P13:R13)</f>
        <v>0</v>
      </c>
      <c r="T13" s="337">
        <v>2</v>
      </c>
      <c r="U13" s="337">
        <v>1</v>
      </c>
      <c r="V13" s="13"/>
      <c r="W13" s="254">
        <f t="shared" ref="W13:W19" si="11">SUM(T13:V13)</f>
        <v>3</v>
      </c>
      <c r="X13" s="609">
        <f t="shared" ref="X13:X19" si="12">S13+W13</f>
        <v>3</v>
      </c>
      <c r="Y13" s="9">
        <v>1</v>
      </c>
      <c r="Z13" s="9"/>
      <c r="AA13" s="9">
        <v>1</v>
      </c>
      <c r="AB13" s="254">
        <f t="shared" ref="AB13:AB19" si="13">SUM(Y13:AA13)</f>
        <v>2</v>
      </c>
      <c r="AC13" s="337"/>
      <c r="AD13" s="337"/>
      <c r="AE13" s="337">
        <v>2</v>
      </c>
      <c r="AF13" s="254">
        <f t="shared" ref="AF13:AF19" si="14">SUM(AC13:AE13)</f>
        <v>2</v>
      </c>
      <c r="AG13" s="609">
        <f t="shared" ref="AG13:AG19" si="15">AB13+AF13</f>
        <v>4</v>
      </c>
      <c r="AH13" s="337">
        <v>1</v>
      </c>
      <c r="AI13" s="9">
        <v>2</v>
      </c>
      <c r="AJ13" s="337"/>
      <c r="AK13" s="254">
        <f t="shared" ref="AK13:AK19" si="16">SUM(AH13:AJ13)</f>
        <v>3</v>
      </c>
      <c r="AL13" s="337"/>
      <c r="AM13" s="337"/>
      <c r="AN13" s="337">
        <v>2</v>
      </c>
      <c r="AO13" s="254">
        <f t="shared" ref="AO13:AO19" si="17">SUM(AL13:AN13)</f>
        <v>2</v>
      </c>
      <c r="AP13" s="609">
        <f t="shared" ref="AP13:AP19" si="18">AK13+AO13</f>
        <v>5</v>
      </c>
      <c r="AQ13" s="9"/>
      <c r="AR13" s="9">
        <v>1</v>
      </c>
      <c r="AS13" s="9"/>
      <c r="AT13" s="254">
        <f t="shared" ref="AT13:AT19" si="19">SUM(AQ13:AS13)</f>
        <v>1</v>
      </c>
      <c r="AU13" s="337"/>
      <c r="AV13" s="337">
        <v>1</v>
      </c>
      <c r="AW13" s="337">
        <v>1</v>
      </c>
      <c r="AX13" s="254">
        <f t="shared" ref="AX13:AX19" si="20">SUM(AU13:AW13)</f>
        <v>2</v>
      </c>
      <c r="AY13" s="609">
        <f t="shared" ref="AY13:AY19" si="21">AT13+AX13</f>
        <v>3</v>
      </c>
      <c r="AZ13" s="337">
        <v>1</v>
      </c>
      <c r="BA13" s="337">
        <v>3</v>
      </c>
      <c r="BB13" s="337">
        <v>2</v>
      </c>
      <c r="BC13" s="254">
        <f t="shared" ref="BC13:BC19" si="22">SUM(AZ13:BB13)</f>
        <v>6</v>
      </c>
      <c r="BD13" s="337">
        <v>1</v>
      </c>
      <c r="BE13" s="337">
        <v>2</v>
      </c>
      <c r="BF13" s="13">
        <v>5</v>
      </c>
      <c r="BG13" s="254">
        <f t="shared" ref="BG13:BG19" si="23">SUM(BD13:BF13)</f>
        <v>8</v>
      </c>
      <c r="BH13" s="609">
        <f t="shared" ref="BH13:BH19" si="24">BC13+BG13</f>
        <v>14</v>
      </c>
      <c r="BI13" s="9"/>
      <c r="BJ13" s="9">
        <v>3</v>
      </c>
      <c r="BK13" s="9"/>
      <c r="BL13" s="254">
        <f t="shared" ref="BL13:BL19" si="25">SUM(BI13:BK13)</f>
        <v>3</v>
      </c>
      <c r="BM13" s="337"/>
      <c r="BN13" s="337"/>
      <c r="BO13" s="337"/>
      <c r="BP13" s="254">
        <f t="shared" ref="BP13:BP19" si="26">SUM(BM13:BO13)</f>
        <v>0</v>
      </c>
      <c r="BQ13" s="609">
        <f t="shared" ref="BQ13:BQ19" si="27">BL13+BP13</f>
        <v>3</v>
      </c>
      <c r="BR13" s="337">
        <v>1</v>
      </c>
      <c r="BS13" s="337">
        <v>5</v>
      </c>
      <c r="BT13" s="337">
        <v>1</v>
      </c>
      <c r="BU13" s="254">
        <f t="shared" ref="BU13:BU19" si="28">SUM(BR13:BT13)</f>
        <v>7</v>
      </c>
      <c r="BV13" s="9">
        <v>1</v>
      </c>
      <c r="BW13" s="337">
        <v>1</v>
      </c>
      <c r="BX13" s="13"/>
      <c r="BY13" s="254">
        <f t="shared" ref="BY13:BY19" si="29">SUM(BV13:BX13)</f>
        <v>2</v>
      </c>
      <c r="BZ13" s="609">
        <f t="shared" ref="BZ13:BZ19" si="30">BU13+BY13</f>
        <v>9</v>
      </c>
      <c r="CA13" s="9">
        <v>1</v>
      </c>
      <c r="CB13" s="9">
        <v>1</v>
      </c>
      <c r="CC13" s="9"/>
      <c r="CD13" s="254">
        <f t="shared" ref="CD13:CD19" si="31">SUM(CA13:CC13)</f>
        <v>2</v>
      </c>
      <c r="CE13" s="337"/>
      <c r="CF13" s="337">
        <v>1</v>
      </c>
      <c r="CG13" s="337">
        <v>1</v>
      </c>
      <c r="CH13" s="254">
        <f t="shared" ref="CH13:CH19" si="32">SUM(CE13:CG13)</f>
        <v>2</v>
      </c>
      <c r="CI13" s="609">
        <f t="shared" ref="CI13:CI19" si="33">CD13+CH13</f>
        <v>4</v>
      </c>
      <c r="CJ13" s="337">
        <v>1</v>
      </c>
      <c r="CK13" s="337"/>
      <c r="CL13" s="337">
        <v>1</v>
      </c>
      <c r="CM13" s="254">
        <f t="shared" ref="CM13:CM19" si="34">SUM(CJ13:CL13)</f>
        <v>2</v>
      </c>
      <c r="CN13" s="337"/>
      <c r="CO13" s="337">
        <v>1</v>
      </c>
      <c r="CP13" s="337">
        <v>1</v>
      </c>
      <c r="CQ13" s="254">
        <f t="shared" si="1"/>
        <v>2</v>
      </c>
      <c r="CR13" s="609">
        <f t="shared" ref="CR13:CR19" si="35">CM13+CQ13</f>
        <v>4</v>
      </c>
      <c r="CS13" s="337"/>
      <c r="CT13" s="337"/>
      <c r="CU13" s="337"/>
      <c r="CV13" s="254">
        <f t="shared" ref="CV13:CV19" si="36">SUM(CS13:CU13)</f>
        <v>0</v>
      </c>
      <c r="CW13" s="337"/>
      <c r="CX13" s="337"/>
      <c r="CY13" s="337"/>
      <c r="CZ13" s="254">
        <f t="shared" ref="CZ13:CZ19" si="37">SUM(CW13:CY13)</f>
        <v>0</v>
      </c>
      <c r="DA13" s="609">
        <f t="shared" ref="DA13:DA19" si="38">CV13+CZ13</f>
        <v>0</v>
      </c>
      <c r="DB13" s="337">
        <v>9</v>
      </c>
      <c r="DC13" s="337">
        <v>1</v>
      </c>
      <c r="DD13" s="337"/>
      <c r="DE13" s="254">
        <f t="shared" ref="DE13:DE19" si="39">SUM(DB13:DD13)</f>
        <v>10</v>
      </c>
      <c r="DF13" s="337"/>
      <c r="DG13" s="337"/>
      <c r="DH13" s="337"/>
      <c r="DI13" s="254">
        <f t="shared" ref="DI13:DI19" si="40">SUM(DF13:DH13)</f>
        <v>0</v>
      </c>
      <c r="DJ13" s="609">
        <f t="shared" ref="DJ13:DJ76" si="41">DE13+DI13</f>
        <v>10</v>
      </c>
      <c r="DK13" s="9">
        <f t="shared" si="2"/>
        <v>9</v>
      </c>
      <c r="DL13" s="9">
        <f t="shared" si="3"/>
        <v>8</v>
      </c>
      <c r="DM13" s="805">
        <f t="shared" ref="DM13:DM19" si="42">DK13+DL13</f>
        <v>17</v>
      </c>
      <c r="DN13" s="9">
        <f t="shared" si="4"/>
        <v>28</v>
      </c>
      <c r="DO13" s="9">
        <f t="shared" ref="DO13:DO19" si="43">W13+AO13+BG13+BY13+CQ13+DI13</f>
        <v>17</v>
      </c>
      <c r="DP13" s="805">
        <f t="shared" ref="DP13:DP19" si="44">SUM(DN13,DO13)</f>
        <v>45</v>
      </c>
      <c r="DQ13" s="812">
        <f t="shared" ref="DQ13:DQ19" si="45">DM13+DP13</f>
        <v>62</v>
      </c>
      <c r="DR13" s="10">
        <f t="shared" si="5"/>
        <v>9</v>
      </c>
      <c r="DS13" s="10">
        <f t="shared" si="5"/>
        <v>1</v>
      </c>
      <c r="DT13" s="10">
        <f t="shared" si="6"/>
        <v>4.666666666666667</v>
      </c>
      <c r="DU13" s="10">
        <f t="shared" si="6"/>
        <v>3.4</v>
      </c>
    </row>
    <row r="14" spans="1:125" x14ac:dyDescent="0.25">
      <c r="A14" s="7" t="s">
        <v>45</v>
      </c>
      <c r="B14" s="50">
        <f t="shared" si="7"/>
        <v>66</v>
      </c>
      <c r="C14" s="51">
        <v>15</v>
      </c>
      <c r="D14" s="8">
        <v>15</v>
      </c>
      <c r="E14" s="8">
        <v>20</v>
      </c>
      <c r="F14" s="8">
        <v>16</v>
      </c>
      <c r="G14" s="9">
        <f>SUM(G15:G19)</f>
        <v>1</v>
      </c>
      <c r="H14" s="9"/>
      <c r="I14" s="9"/>
      <c r="J14" s="254">
        <f t="shared" si="0"/>
        <v>1</v>
      </c>
      <c r="K14" s="337"/>
      <c r="L14" s="337">
        <f>SUM(L15:L19)</f>
        <v>4</v>
      </c>
      <c r="M14" s="337">
        <f>SUM(M15:M19)</f>
        <v>4</v>
      </c>
      <c r="N14" s="254">
        <f t="shared" si="8"/>
        <v>8</v>
      </c>
      <c r="O14" s="609">
        <f t="shared" si="9"/>
        <v>9</v>
      </c>
      <c r="P14" s="337"/>
      <c r="Q14" s="337"/>
      <c r="R14" s="337"/>
      <c r="S14" s="254">
        <f t="shared" si="10"/>
        <v>0</v>
      </c>
      <c r="T14" s="337">
        <f>SUM(T15:T19)</f>
        <v>3</v>
      </c>
      <c r="U14" s="337">
        <f>SUM(U15:U19)</f>
        <v>44</v>
      </c>
      <c r="V14" s="13"/>
      <c r="W14" s="254">
        <f t="shared" si="11"/>
        <v>47</v>
      </c>
      <c r="X14" s="609">
        <f t="shared" si="12"/>
        <v>47</v>
      </c>
      <c r="Y14" s="9">
        <v>2</v>
      </c>
      <c r="Z14" s="9"/>
      <c r="AA14" s="9">
        <f>SUM(AA15:AA19)</f>
        <v>1</v>
      </c>
      <c r="AB14" s="254">
        <f t="shared" si="13"/>
        <v>3</v>
      </c>
      <c r="AC14" s="337"/>
      <c r="AD14" s="337"/>
      <c r="AE14" s="337">
        <f>SUM(AE15:AE19)</f>
        <v>45</v>
      </c>
      <c r="AF14" s="254">
        <f t="shared" si="14"/>
        <v>45</v>
      </c>
      <c r="AG14" s="609">
        <f t="shared" si="15"/>
        <v>48</v>
      </c>
      <c r="AH14" s="337">
        <f>SUM(AH15:AH19)</f>
        <v>2</v>
      </c>
      <c r="AI14" s="9">
        <f>SUM(AI15:AI19)</f>
        <v>3</v>
      </c>
      <c r="AJ14" s="337"/>
      <c r="AK14" s="254">
        <f t="shared" si="16"/>
        <v>5</v>
      </c>
      <c r="AL14" s="337"/>
      <c r="AM14" s="337"/>
      <c r="AN14" s="337">
        <f>SUM(AN15:AN18)</f>
        <v>2</v>
      </c>
      <c r="AO14" s="254">
        <f t="shared" si="17"/>
        <v>2</v>
      </c>
      <c r="AP14" s="609">
        <f t="shared" si="18"/>
        <v>7</v>
      </c>
      <c r="AQ14" s="9"/>
      <c r="AR14" s="9">
        <f>SUM(AR15:AR19)</f>
        <v>1</v>
      </c>
      <c r="AS14" s="9"/>
      <c r="AT14" s="254">
        <f t="shared" si="19"/>
        <v>1</v>
      </c>
      <c r="AU14" s="337"/>
      <c r="AV14" s="337">
        <f>SUM(AV15:AV19)</f>
        <v>1</v>
      </c>
      <c r="AW14" s="337">
        <f>SUM(AW15:AW19)</f>
        <v>1</v>
      </c>
      <c r="AX14" s="254">
        <f t="shared" si="20"/>
        <v>2</v>
      </c>
      <c r="AY14" s="609">
        <f t="shared" si="21"/>
        <v>3</v>
      </c>
      <c r="AZ14" s="337">
        <f>SUM(AZ15:AZ19)</f>
        <v>1</v>
      </c>
      <c r="BA14" s="337">
        <f>SUM(BA15:BA19)</f>
        <v>3</v>
      </c>
      <c r="BB14" s="337">
        <f>SUM(BB15:BB19)</f>
        <v>3</v>
      </c>
      <c r="BC14" s="254">
        <f t="shared" si="22"/>
        <v>7</v>
      </c>
      <c r="BD14" s="337">
        <f>SUM(BD15:BD19)</f>
        <v>3</v>
      </c>
      <c r="BE14" s="337">
        <f>SUM(BE15:BE19)</f>
        <v>2</v>
      </c>
      <c r="BF14" s="9">
        <f>SUM(BF15:BF19)</f>
        <v>1</v>
      </c>
      <c r="BG14" s="254">
        <f t="shared" si="23"/>
        <v>6</v>
      </c>
      <c r="BH14" s="609">
        <f t="shared" si="24"/>
        <v>13</v>
      </c>
      <c r="BI14" s="9"/>
      <c r="BJ14" s="9">
        <v>1</v>
      </c>
      <c r="BK14" s="9"/>
      <c r="BL14" s="254">
        <f t="shared" si="25"/>
        <v>1</v>
      </c>
      <c r="BM14" s="337"/>
      <c r="BN14" s="337"/>
      <c r="BO14" s="337"/>
      <c r="BP14" s="254">
        <f t="shared" si="26"/>
        <v>0</v>
      </c>
      <c r="BQ14" s="609">
        <f t="shared" si="27"/>
        <v>1</v>
      </c>
      <c r="BR14" s="337">
        <f>SUM(BR15:BR19)</f>
        <v>1</v>
      </c>
      <c r="BS14" s="337">
        <f>SUM(BS15:BS19)</f>
        <v>5</v>
      </c>
      <c r="BT14" s="337">
        <f>SUM(BT15:BT19)</f>
        <v>22</v>
      </c>
      <c r="BU14" s="254">
        <f t="shared" si="28"/>
        <v>28</v>
      </c>
      <c r="BV14" s="9">
        <v>27</v>
      </c>
      <c r="BW14" s="337">
        <f>SUM(BW15:BW19)</f>
        <v>63</v>
      </c>
      <c r="BX14" s="13"/>
      <c r="BY14" s="254">
        <f t="shared" si="29"/>
        <v>90</v>
      </c>
      <c r="BZ14" s="609">
        <f t="shared" si="30"/>
        <v>118</v>
      </c>
      <c r="CA14" s="9">
        <v>2</v>
      </c>
      <c r="CB14" s="9">
        <v>2</v>
      </c>
      <c r="CC14" s="9"/>
      <c r="CD14" s="254">
        <f t="shared" si="31"/>
        <v>4</v>
      </c>
      <c r="CE14" s="337"/>
      <c r="CF14" s="337">
        <f>SUM(CF15:CF19)</f>
        <v>1</v>
      </c>
      <c r="CG14" s="337">
        <f>SUM(CG15:CG19)</f>
        <v>2</v>
      </c>
      <c r="CH14" s="254">
        <f t="shared" si="32"/>
        <v>3</v>
      </c>
      <c r="CI14" s="609">
        <f t="shared" si="33"/>
        <v>7</v>
      </c>
      <c r="CJ14" s="337">
        <f>SUM(CJ15:CJ19)</f>
        <v>1</v>
      </c>
      <c r="CK14" s="337"/>
      <c r="CL14" s="337">
        <f>SUM(CL15:CL19)</f>
        <v>1</v>
      </c>
      <c r="CM14" s="254">
        <f t="shared" si="34"/>
        <v>2</v>
      </c>
      <c r="CN14" s="337"/>
      <c r="CO14" s="337">
        <f>SUM(CO15:CO19)</f>
        <v>41</v>
      </c>
      <c r="CP14" s="337">
        <f>SUM(CP15:CP19)</f>
        <v>69</v>
      </c>
      <c r="CQ14" s="254">
        <f t="shared" si="1"/>
        <v>110</v>
      </c>
      <c r="CR14" s="609">
        <f t="shared" si="35"/>
        <v>112</v>
      </c>
      <c r="CS14" s="337"/>
      <c r="CT14" s="337"/>
      <c r="CU14" s="337"/>
      <c r="CV14" s="254">
        <f t="shared" si="36"/>
        <v>0</v>
      </c>
      <c r="CW14" s="337"/>
      <c r="CX14" s="337"/>
      <c r="CY14" s="337"/>
      <c r="CZ14" s="254">
        <f t="shared" si="37"/>
        <v>0</v>
      </c>
      <c r="DA14" s="609">
        <f t="shared" si="38"/>
        <v>0</v>
      </c>
      <c r="DB14" s="337">
        <f>SUM(DB15:DB19)</f>
        <v>3</v>
      </c>
      <c r="DC14" s="338">
        <f>SUM(DC15:DC19)</f>
        <v>1</v>
      </c>
      <c r="DD14" s="337"/>
      <c r="DE14" s="254">
        <f t="shared" si="39"/>
        <v>4</v>
      </c>
      <c r="DF14" s="337"/>
      <c r="DG14" s="337"/>
      <c r="DH14" s="337"/>
      <c r="DI14" s="254">
        <f t="shared" si="40"/>
        <v>0</v>
      </c>
      <c r="DJ14" s="609">
        <f t="shared" si="41"/>
        <v>4</v>
      </c>
      <c r="DK14" s="9">
        <f t="shared" si="2"/>
        <v>10</v>
      </c>
      <c r="DL14" s="9">
        <f t="shared" si="3"/>
        <v>58</v>
      </c>
      <c r="DM14" s="805">
        <f t="shared" si="42"/>
        <v>68</v>
      </c>
      <c r="DN14" s="9">
        <f t="shared" si="4"/>
        <v>46</v>
      </c>
      <c r="DO14" s="9">
        <f t="shared" si="43"/>
        <v>255</v>
      </c>
      <c r="DP14" s="805">
        <f t="shared" si="44"/>
        <v>301</v>
      </c>
      <c r="DQ14" s="812">
        <f t="shared" si="45"/>
        <v>369</v>
      </c>
      <c r="DR14" s="10">
        <f t="shared" si="5"/>
        <v>0.66666666666666663</v>
      </c>
      <c r="DS14" s="10">
        <f t="shared" si="5"/>
        <v>3.8666666666666667</v>
      </c>
      <c r="DT14" s="10">
        <f t="shared" si="6"/>
        <v>2.2999999999999998</v>
      </c>
      <c r="DU14" s="10">
        <f t="shared" si="6"/>
        <v>15.9375</v>
      </c>
    </row>
    <row r="15" spans="1:125" x14ac:dyDescent="0.25">
      <c r="A15" s="11" t="s">
        <v>46</v>
      </c>
      <c r="B15" s="50">
        <f t="shared" si="7"/>
        <v>5</v>
      </c>
      <c r="C15" s="52">
        <v>5</v>
      </c>
      <c r="D15" s="12">
        <v>0</v>
      </c>
      <c r="E15" s="12">
        <v>0</v>
      </c>
      <c r="F15" s="12">
        <v>0</v>
      </c>
      <c r="G15" s="13"/>
      <c r="H15" s="13"/>
      <c r="I15" s="13"/>
      <c r="J15" s="254">
        <f t="shared" si="0"/>
        <v>0</v>
      </c>
      <c r="K15" s="337"/>
      <c r="L15" s="337"/>
      <c r="M15" s="338">
        <v>4</v>
      </c>
      <c r="N15" s="255">
        <f t="shared" si="8"/>
        <v>4</v>
      </c>
      <c r="O15" s="609">
        <f t="shared" si="9"/>
        <v>4</v>
      </c>
      <c r="P15" s="337"/>
      <c r="Q15" s="337"/>
      <c r="R15" s="337"/>
      <c r="S15" s="254">
        <f t="shared" si="10"/>
        <v>0</v>
      </c>
      <c r="T15" s="338"/>
      <c r="U15" s="338"/>
      <c r="V15" s="13"/>
      <c r="W15" s="254">
        <f t="shared" si="11"/>
        <v>0</v>
      </c>
      <c r="X15" s="610">
        <f t="shared" si="12"/>
        <v>0</v>
      </c>
      <c r="Y15" s="13">
        <v>1</v>
      </c>
      <c r="Z15" s="13"/>
      <c r="AA15" s="13"/>
      <c r="AB15" s="254">
        <f t="shared" si="13"/>
        <v>1</v>
      </c>
      <c r="AC15" s="337"/>
      <c r="AD15" s="337"/>
      <c r="AE15" s="338">
        <v>43</v>
      </c>
      <c r="AF15" s="254">
        <f t="shared" si="14"/>
        <v>43</v>
      </c>
      <c r="AG15" s="609">
        <f t="shared" si="15"/>
        <v>44</v>
      </c>
      <c r="AH15" s="338"/>
      <c r="AI15" s="13">
        <v>1</v>
      </c>
      <c r="AJ15" s="337"/>
      <c r="AK15" s="254">
        <f t="shared" si="16"/>
        <v>1</v>
      </c>
      <c r="AL15" s="337"/>
      <c r="AM15" s="337"/>
      <c r="AN15" s="338">
        <v>2</v>
      </c>
      <c r="AO15" s="255">
        <f t="shared" si="17"/>
        <v>2</v>
      </c>
      <c r="AP15" s="609">
        <f t="shared" si="18"/>
        <v>3</v>
      </c>
      <c r="AQ15" s="13"/>
      <c r="AR15" s="13"/>
      <c r="AS15" s="13"/>
      <c r="AT15" s="254">
        <f t="shared" si="19"/>
        <v>0</v>
      </c>
      <c r="AU15" s="337"/>
      <c r="AV15" s="337"/>
      <c r="AW15" s="337"/>
      <c r="AX15" s="255">
        <f t="shared" si="20"/>
        <v>0</v>
      </c>
      <c r="AY15" s="609">
        <f t="shared" si="21"/>
        <v>0</v>
      </c>
      <c r="AZ15" s="338"/>
      <c r="BA15" s="338">
        <v>1</v>
      </c>
      <c r="BB15" s="338"/>
      <c r="BC15" s="254">
        <f t="shared" si="22"/>
        <v>1</v>
      </c>
      <c r="BD15" s="338"/>
      <c r="BE15" s="338"/>
      <c r="BF15" s="13"/>
      <c r="BG15" s="254">
        <f t="shared" si="23"/>
        <v>0</v>
      </c>
      <c r="BH15" s="609">
        <f t="shared" si="24"/>
        <v>1</v>
      </c>
      <c r="BI15" s="13"/>
      <c r="BJ15" s="13"/>
      <c r="BK15" s="13"/>
      <c r="BL15" s="254">
        <f t="shared" si="25"/>
        <v>0</v>
      </c>
      <c r="BM15" s="337"/>
      <c r="BN15" s="337"/>
      <c r="BO15" s="337"/>
      <c r="BP15" s="255">
        <f t="shared" si="26"/>
        <v>0</v>
      </c>
      <c r="BQ15" s="609">
        <f t="shared" si="27"/>
        <v>0</v>
      </c>
      <c r="BR15" s="338"/>
      <c r="BS15" s="338"/>
      <c r="BT15" s="338">
        <v>22</v>
      </c>
      <c r="BU15" s="254">
        <f t="shared" si="28"/>
        <v>22</v>
      </c>
      <c r="BV15" s="13">
        <v>27</v>
      </c>
      <c r="BW15" s="338">
        <v>63</v>
      </c>
      <c r="BX15" s="13"/>
      <c r="BY15" s="254">
        <f t="shared" si="29"/>
        <v>90</v>
      </c>
      <c r="BZ15" s="609">
        <f t="shared" si="30"/>
        <v>112</v>
      </c>
      <c r="CA15" s="13"/>
      <c r="CB15" s="13"/>
      <c r="CC15" s="13"/>
      <c r="CD15" s="254">
        <f t="shared" si="31"/>
        <v>0</v>
      </c>
      <c r="CE15" s="337"/>
      <c r="CF15" s="338">
        <v>1</v>
      </c>
      <c r="CG15" s="338">
        <v>2</v>
      </c>
      <c r="CH15" s="255">
        <f t="shared" si="32"/>
        <v>3</v>
      </c>
      <c r="CI15" s="609">
        <f t="shared" si="33"/>
        <v>3</v>
      </c>
      <c r="CJ15" s="338">
        <v>1</v>
      </c>
      <c r="CK15" s="337"/>
      <c r="CL15" s="338"/>
      <c r="CM15" s="254">
        <f t="shared" si="34"/>
        <v>1</v>
      </c>
      <c r="CN15" s="337"/>
      <c r="CO15" s="338">
        <v>41</v>
      </c>
      <c r="CP15" s="338">
        <v>69</v>
      </c>
      <c r="CQ15" s="254">
        <f t="shared" si="1"/>
        <v>110</v>
      </c>
      <c r="CR15" s="610">
        <f t="shared" si="35"/>
        <v>111</v>
      </c>
      <c r="CS15" s="337"/>
      <c r="CT15" s="337"/>
      <c r="CU15" s="337"/>
      <c r="CV15" s="254">
        <f t="shared" si="36"/>
        <v>0</v>
      </c>
      <c r="CW15" s="337"/>
      <c r="CX15" s="337"/>
      <c r="CY15" s="337"/>
      <c r="CZ15" s="255">
        <f t="shared" si="37"/>
        <v>0</v>
      </c>
      <c r="DA15" s="609">
        <f t="shared" si="38"/>
        <v>0</v>
      </c>
      <c r="DB15" s="338"/>
      <c r="DC15" s="338"/>
      <c r="DD15" s="337"/>
      <c r="DE15" s="254">
        <f t="shared" si="39"/>
        <v>0</v>
      </c>
      <c r="DF15" s="337"/>
      <c r="DG15" s="337"/>
      <c r="DH15" s="337"/>
      <c r="DI15" s="254">
        <f t="shared" si="40"/>
        <v>0</v>
      </c>
      <c r="DJ15" s="610">
        <f t="shared" si="41"/>
        <v>0</v>
      </c>
      <c r="DK15" s="9">
        <f t="shared" si="2"/>
        <v>1</v>
      </c>
      <c r="DL15" s="13">
        <f t="shared" si="3"/>
        <v>50</v>
      </c>
      <c r="DM15" s="805">
        <f t="shared" si="42"/>
        <v>51</v>
      </c>
      <c r="DN15" s="13">
        <f t="shared" si="4"/>
        <v>25</v>
      </c>
      <c r="DO15" s="9">
        <f t="shared" si="43"/>
        <v>202</v>
      </c>
      <c r="DP15" s="805">
        <f t="shared" si="44"/>
        <v>227</v>
      </c>
      <c r="DQ15" s="812">
        <f t="shared" si="45"/>
        <v>278</v>
      </c>
      <c r="DR15" s="10">
        <f>DK15/C15</f>
        <v>0.2</v>
      </c>
      <c r="DS15" s="10"/>
      <c r="DT15" s="10"/>
      <c r="DU15" s="10"/>
    </row>
    <row r="16" spans="1:125" x14ac:dyDescent="0.25">
      <c r="A16" s="11" t="s">
        <v>47</v>
      </c>
      <c r="B16" s="50">
        <f t="shared" si="7"/>
        <v>61</v>
      </c>
      <c r="C16" s="52">
        <v>10</v>
      </c>
      <c r="D16" s="12">
        <v>15</v>
      </c>
      <c r="E16" s="12">
        <v>20</v>
      </c>
      <c r="F16" s="12">
        <v>16</v>
      </c>
      <c r="G16" s="13"/>
      <c r="H16" s="13"/>
      <c r="I16" s="13"/>
      <c r="J16" s="254">
        <f t="shared" si="0"/>
        <v>0</v>
      </c>
      <c r="K16" s="337"/>
      <c r="L16" s="337"/>
      <c r="M16" s="337"/>
      <c r="N16" s="255">
        <f t="shared" si="8"/>
        <v>0</v>
      </c>
      <c r="O16" s="609">
        <f t="shared" si="9"/>
        <v>0</v>
      </c>
      <c r="P16" s="337"/>
      <c r="Q16" s="337"/>
      <c r="R16" s="337"/>
      <c r="S16" s="254">
        <f t="shared" si="10"/>
        <v>0</v>
      </c>
      <c r="T16" s="338">
        <v>1</v>
      </c>
      <c r="U16" s="338"/>
      <c r="V16" s="13"/>
      <c r="W16" s="254">
        <f t="shared" si="11"/>
        <v>1</v>
      </c>
      <c r="X16" s="610">
        <f t="shared" si="12"/>
        <v>1</v>
      </c>
      <c r="Y16" s="13">
        <v>1</v>
      </c>
      <c r="Z16" s="13"/>
      <c r="AA16" s="13"/>
      <c r="AB16" s="254">
        <f t="shared" si="13"/>
        <v>1</v>
      </c>
      <c r="AC16" s="337"/>
      <c r="AD16" s="337"/>
      <c r="AE16" s="338">
        <v>1</v>
      </c>
      <c r="AF16" s="254">
        <f t="shared" si="14"/>
        <v>1</v>
      </c>
      <c r="AG16" s="609">
        <f t="shared" si="15"/>
        <v>2</v>
      </c>
      <c r="AH16" s="338">
        <v>1</v>
      </c>
      <c r="AI16" s="13">
        <v>1</v>
      </c>
      <c r="AJ16" s="337"/>
      <c r="AK16" s="254">
        <f t="shared" si="16"/>
        <v>2</v>
      </c>
      <c r="AL16" s="337"/>
      <c r="AM16" s="337"/>
      <c r="AN16" s="337"/>
      <c r="AO16" s="255">
        <f t="shared" si="17"/>
        <v>0</v>
      </c>
      <c r="AP16" s="609">
        <f t="shared" si="18"/>
        <v>2</v>
      </c>
      <c r="AQ16" s="13"/>
      <c r="AR16" s="13"/>
      <c r="AS16" s="13"/>
      <c r="AT16" s="254">
        <f t="shared" si="19"/>
        <v>0</v>
      </c>
      <c r="AU16" s="337"/>
      <c r="AV16" s="338">
        <v>1</v>
      </c>
      <c r="AW16" s="337"/>
      <c r="AX16" s="255">
        <f t="shared" si="20"/>
        <v>1</v>
      </c>
      <c r="AY16" s="609">
        <f t="shared" si="21"/>
        <v>1</v>
      </c>
      <c r="AZ16" s="338">
        <v>1</v>
      </c>
      <c r="BA16" s="338"/>
      <c r="BB16" s="338">
        <v>1</v>
      </c>
      <c r="BC16" s="254">
        <f t="shared" si="22"/>
        <v>2</v>
      </c>
      <c r="BD16" s="338">
        <v>1</v>
      </c>
      <c r="BE16" s="338">
        <v>1</v>
      </c>
      <c r="BF16" s="13"/>
      <c r="BG16" s="254">
        <f t="shared" si="23"/>
        <v>2</v>
      </c>
      <c r="BH16" s="609">
        <f t="shared" si="24"/>
        <v>4</v>
      </c>
      <c r="BI16" s="13"/>
      <c r="BJ16" s="13">
        <v>1</v>
      </c>
      <c r="BK16" s="13"/>
      <c r="BL16" s="254">
        <f t="shared" si="25"/>
        <v>1</v>
      </c>
      <c r="BM16" s="337"/>
      <c r="BN16" s="337"/>
      <c r="BO16" s="337"/>
      <c r="BP16" s="255">
        <f t="shared" si="26"/>
        <v>0</v>
      </c>
      <c r="BQ16" s="609">
        <f t="shared" si="27"/>
        <v>1</v>
      </c>
      <c r="BR16" s="338"/>
      <c r="BS16" s="338">
        <v>1</v>
      </c>
      <c r="BT16" s="338"/>
      <c r="BU16" s="254">
        <f t="shared" si="28"/>
        <v>1</v>
      </c>
      <c r="BV16" s="13"/>
      <c r="BW16" s="337"/>
      <c r="BX16" s="13"/>
      <c r="BY16" s="254">
        <f t="shared" si="29"/>
        <v>0</v>
      </c>
      <c r="BZ16" s="609">
        <f t="shared" si="30"/>
        <v>1</v>
      </c>
      <c r="CA16" s="13"/>
      <c r="CB16" s="13"/>
      <c r="CC16" s="13"/>
      <c r="CD16" s="254">
        <f t="shared" si="31"/>
        <v>0</v>
      </c>
      <c r="CE16" s="337"/>
      <c r="CF16" s="337"/>
      <c r="CG16" s="337"/>
      <c r="CH16" s="255">
        <f t="shared" si="32"/>
        <v>0</v>
      </c>
      <c r="CI16" s="609">
        <f t="shared" si="33"/>
        <v>0</v>
      </c>
      <c r="CJ16" s="338"/>
      <c r="CK16" s="337"/>
      <c r="CL16" s="338">
        <v>1</v>
      </c>
      <c r="CM16" s="254">
        <f t="shared" si="34"/>
        <v>1</v>
      </c>
      <c r="CN16" s="337"/>
      <c r="CO16" s="337"/>
      <c r="CP16" s="337"/>
      <c r="CQ16" s="254">
        <f t="shared" si="1"/>
        <v>0</v>
      </c>
      <c r="CR16" s="610">
        <f t="shared" si="35"/>
        <v>1</v>
      </c>
      <c r="CS16" s="337"/>
      <c r="CT16" s="337"/>
      <c r="CU16" s="337"/>
      <c r="CV16" s="254">
        <f t="shared" si="36"/>
        <v>0</v>
      </c>
      <c r="CW16" s="337"/>
      <c r="CX16" s="337"/>
      <c r="CY16" s="337"/>
      <c r="CZ16" s="255">
        <f t="shared" si="37"/>
        <v>0</v>
      </c>
      <c r="DA16" s="609">
        <f t="shared" si="38"/>
        <v>0</v>
      </c>
      <c r="DB16" s="338"/>
      <c r="DC16" s="338"/>
      <c r="DD16" s="337"/>
      <c r="DE16" s="254">
        <f t="shared" si="39"/>
        <v>0</v>
      </c>
      <c r="DF16" s="337"/>
      <c r="DG16" s="337"/>
      <c r="DH16" s="337"/>
      <c r="DI16" s="254">
        <f t="shared" si="40"/>
        <v>0</v>
      </c>
      <c r="DJ16" s="610">
        <f t="shared" si="41"/>
        <v>0</v>
      </c>
      <c r="DK16" s="9">
        <f t="shared" si="2"/>
        <v>2</v>
      </c>
      <c r="DL16" s="13">
        <f t="shared" si="3"/>
        <v>2</v>
      </c>
      <c r="DM16" s="805">
        <f t="shared" si="42"/>
        <v>4</v>
      </c>
      <c r="DN16" s="13">
        <f t="shared" si="4"/>
        <v>6</v>
      </c>
      <c r="DO16" s="9">
        <f t="shared" si="43"/>
        <v>3</v>
      </c>
      <c r="DP16" s="805">
        <f t="shared" si="44"/>
        <v>9</v>
      </c>
      <c r="DQ16" s="812">
        <f t="shared" si="45"/>
        <v>13</v>
      </c>
      <c r="DR16" s="10">
        <f>DK16/C16</f>
        <v>0.2</v>
      </c>
      <c r="DS16" s="18">
        <f>DL16/D16</f>
        <v>0.13333333333333333</v>
      </c>
      <c r="DT16" s="10">
        <f>DN16/E16</f>
        <v>0.3</v>
      </c>
      <c r="DU16" s="10">
        <f>DO16/F16</f>
        <v>0.1875</v>
      </c>
    </row>
    <row r="17" spans="1:125" x14ac:dyDescent="0.25">
      <c r="A17" s="11" t="s">
        <v>48</v>
      </c>
      <c r="B17" s="50">
        <f t="shared" si="7"/>
        <v>0</v>
      </c>
      <c r="C17" s="52">
        <v>0</v>
      </c>
      <c r="D17" s="12">
        <v>0</v>
      </c>
      <c r="E17" s="12">
        <v>0</v>
      </c>
      <c r="F17" s="12">
        <v>0</v>
      </c>
      <c r="G17" s="13"/>
      <c r="H17" s="13"/>
      <c r="I17" s="13"/>
      <c r="J17" s="254">
        <f t="shared" si="0"/>
        <v>0</v>
      </c>
      <c r="K17" s="337"/>
      <c r="L17" s="337"/>
      <c r="M17" s="337"/>
      <c r="N17" s="255">
        <f t="shared" si="8"/>
        <v>0</v>
      </c>
      <c r="O17" s="609">
        <f t="shared" si="9"/>
        <v>0</v>
      </c>
      <c r="P17" s="337"/>
      <c r="Q17" s="337"/>
      <c r="R17" s="337"/>
      <c r="S17" s="254">
        <f t="shared" si="10"/>
        <v>0</v>
      </c>
      <c r="T17" s="338"/>
      <c r="U17" s="338">
        <v>1</v>
      </c>
      <c r="V17" s="13"/>
      <c r="W17" s="254">
        <f t="shared" si="11"/>
        <v>1</v>
      </c>
      <c r="X17" s="610">
        <f t="shared" si="12"/>
        <v>1</v>
      </c>
      <c r="Y17" s="13"/>
      <c r="Z17" s="13"/>
      <c r="AA17" s="13"/>
      <c r="AB17" s="254">
        <f t="shared" si="13"/>
        <v>0</v>
      </c>
      <c r="AC17" s="337"/>
      <c r="AD17" s="337"/>
      <c r="AE17" s="338"/>
      <c r="AF17" s="254">
        <f t="shared" si="14"/>
        <v>0</v>
      </c>
      <c r="AG17" s="609">
        <f t="shared" si="15"/>
        <v>0</v>
      </c>
      <c r="AH17" s="338"/>
      <c r="AI17" s="13"/>
      <c r="AJ17" s="337"/>
      <c r="AK17" s="254">
        <f t="shared" si="16"/>
        <v>0</v>
      </c>
      <c r="AL17" s="337"/>
      <c r="AM17" s="337"/>
      <c r="AN17" s="337"/>
      <c r="AO17" s="255">
        <f t="shared" si="17"/>
        <v>0</v>
      </c>
      <c r="AP17" s="609">
        <f t="shared" si="18"/>
        <v>0</v>
      </c>
      <c r="AQ17" s="13"/>
      <c r="AR17" s="13"/>
      <c r="AS17" s="13"/>
      <c r="AT17" s="254">
        <f t="shared" si="19"/>
        <v>0</v>
      </c>
      <c r="AU17" s="337"/>
      <c r="AV17" s="337"/>
      <c r="AW17" s="337"/>
      <c r="AX17" s="255">
        <f t="shared" si="20"/>
        <v>0</v>
      </c>
      <c r="AY17" s="609">
        <f t="shared" si="21"/>
        <v>0</v>
      </c>
      <c r="AZ17" s="338"/>
      <c r="BA17" s="338"/>
      <c r="BB17" s="338"/>
      <c r="BC17" s="254">
        <f t="shared" si="22"/>
        <v>0</v>
      </c>
      <c r="BD17" s="338"/>
      <c r="BE17" s="338"/>
      <c r="BF17" s="13"/>
      <c r="BG17" s="254">
        <f t="shared" si="23"/>
        <v>0</v>
      </c>
      <c r="BH17" s="609">
        <f t="shared" si="24"/>
        <v>0</v>
      </c>
      <c r="BI17" s="13"/>
      <c r="BJ17" s="13"/>
      <c r="BK17" s="13"/>
      <c r="BL17" s="254">
        <f t="shared" si="25"/>
        <v>0</v>
      </c>
      <c r="BM17" s="337"/>
      <c r="BN17" s="337"/>
      <c r="BO17" s="337"/>
      <c r="BP17" s="255">
        <f t="shared" si="26"/>
        <v>0</v>
      </c>
      <c r="BQ17" s="609">
        <f t="shared" si="27"/>
        <v>0</v>
      </c>
      <c r="BR17" s="338"/>
      <c r="BS17" s="338"/>
      <c r="BT17" s="338"/>
      <c r="BU17" s="254">
        <f t="shared" si="28"/>
        <v>0</v>
      </c>
      <c r="BV17" s="13"/>
      <c r="BW17" s="337"/>
      <c r="BX17" s="13"/>
      <c r="BY17" s="254">
        <f t="shared" si="29"/>
        <v>0</v>
      </c>
      <c r="BZ17" s="609">
        <f t="shared" si="30"/>
        <v>0</v>
      </c>
      <c r="CA17" s="13">
        <v>2</v>
      </c>
      <c r="CB17" s="13">
        <v>2</v>
      </c>
      <c r="CC17" s="13"/>
      <c r="CD17" s="254">
        <f t="shared" si="31"/>
        <v>4</v>
      </c>
      <c r="CE17" s="337"/>
      <c r="CF17" s="337"/>
      <c r="CG17" s="337"/>
      <c r="CH17" s="255">
        <f t="shared" si="32"/>
        <v>0</v>
      </c>
      <c r="CI17" s="609">
        <f t="shared" si="33"/>
        <v>4</v>
      </c>
      <c r="CJ17" s="338"/>
      <c r="CK17" s="337"/>
      <c r="CL17" s="338"/>
      <c r="CM17" s="254">
        <f t="shared" si="34"/>
        <v>0</v>
      </c>
      <c r="CN17" s="337"/>
      <c r="CO17" s="337"/>
      <c r="CP17" s="337"/>
      <c r="CQ17" s="254">
        <f t="shared" si="1"/>
        <v>0</v>
      </c>
      <c r="CR17" s="610">
        <f t="shared" si="35"/>
        <v>0</v>
      </c>
      <c r="CS17" s="337"/>
      <c r="CT17" s="337"/>
      <c r="CU17" s="337"/>
      <c r="CV17" s="254">
        <f t="shared" si="36"/>
        <v>0</v>
      </c>
      <c r="CW17" s="337"/>
      <c r="CX17" s="337"/>
      <c r="CY17" s="337"/>
      <c r="CZ17" s="255">
        <f t="shared" si="37"/>
        <v>0</v>
      </c>
      <c r="DA17" s="609">
        <f t="shared" si="38"/>
        <v>0</v>
      </c>
      <c r="DB17" s="338">
        <v>1</v>
      </c>
      <c r="DC17" s="338"/>
      <c r="DD17" s="337"/>
      <c r="DE17" s="254">
        <f t="shared" si="39"/>
        <v>1</v>
      </c>
      <c r="DF17" s="337"/>
      <c r="DG17" s="337"/>
      <c r="DH17" s="337"/>
      <c r="DI17" s="254">
        <f t="shared" si="40"/>
        <v>0</v>
      </c>
      <c r="DJ17" s="610">
        <f t="shared" si="41"/>
        <v>1</v>
      </c>
      <c r="DK17" s="9">
        <f t="shared" si="2"/>
        <v>4</v>
      </c>
      <c r="DL17" s="13">
        <f t="shared" si="3"/>
        <v>0</v>
      </c>
      <c r="DM17" s="805">
        <f t="shared" si="42"/>
        <v>4</v>
      </c>
      <c r="DN17" s="13">
        <f t="shared" si="4"/>
        <v>1</v>
      </c>
      <c r="DO17" s="9">
        <f t="shared" si="43"/>
        <v>1</v>
      </c>
      <c r="DP17" s="805">
        <f t="shared" si="44"/>
        <v>2</v>
      </c>
      <c r="DQ17" s="812">
        <f t="shared" si="45"/>
        <v>6</v>
      </c>
      <c r="DR17" s="10"/>
      <c r="DS17" s="18"/>
      <c r="DT17" s="10"/>
      <c r="DU17" s="10"/>
    </row>
    <row r="18" spans="1:125" x14ac:dyDescent="0.25">
      <c r="A18" s="11" t="s">
        <v>49</v>
      </c>
      <c r="B18" s="50">
        <f t="shared" si="7"/>
        <v>0</v>
      </c>
      <c r="C18" s="52">
        <v>0</v>
      </c>
      <c r="D18" s="12">
        <v>0</v>
      </c>
      <c r="E18" s="12">
        <v>0</v>
      </c>
      <c r="F18" s="12">
        <v>0</v>
      </c>
      <c r="G18" s="13">
        <v>1</v>
      </c>
      <c r="H18" s="13"/>
      <c r="I18" s="13"/>
      <c r="J18" s="254">
        <f t="shared" si="0"/>
        <v>1</v>
      </c>
      <c r="K18" s="337"/>
      <c r="L18" s="338">
        <v>4</v>
      </c>
      <c r="M18" s="337"/>
      <c r="N18" s="255">
        <f t="shared" si="8"/>
        <v>4</v>
      </c>
      <c r="O18" s="609">
        <f t="shared" si="9"/>
        <v>5</v>
      </c>
      <c r="P18" s="337"/>
      <c r="Q18" s="337"/>
      <c r="R18" s="337"/>
      <c r="S18" s="254">
        <f t="shared" si="10"/>
        <v>0</v>
      </c>
      <c r="T18" s="338">
        <v>2</v>
      </c>
      <c r="U18" s="338">
        <v>43</v>
      </c>
      <c r="V18" s="13"/>
      <c r="W18" s="254">
        <f t="shared" si="11"/>
        <v>45</v>
      </c>
      <c r="X18" s="610">
        <f t="shared" si="12"/>
        <v>45</v>
      </c>
      <c r="Y18" s="13"/>
      <c r="Z18" s="13"/>
      <c r="AA18" s="13">
        <v>1</v>
      </c>
      <c r="AB18" s="254">
        <f t="shared" si="13"/>
        <v>1</v>
      </c>
      <c r="AC18" s="337"/>
      <c r="AD18" s="337"/>
      <c r="AE18" s="338">
        <v>1</v>
      </c>
      <c r="AF18" s="254">
        <f t="shared" si="14"/>
        <v>1</v>
      </c>
      <c r="AG18" s="609">
        <f t="shared" si="15"/>
        <v>2</v>
      </c>
      <c r="AH18" s="338"/>
      <c r="AI18" s="13">
        <v>1</v>
      </c>
      <c r="AJ18" s="337"/>
      <c r="AK18" s="254">
        <f t="shared" si="16"/>
        <v>1</v>
      </c>
      <c r="AL18" s="337"/>
      <c r="AM18" s="337"/>
      <c r="AN18" s="337"/>
      <c r="AO18" s="255">
        <f t="shared" si="17"/>
        <v>0</v>
      </c>
      <c r="AP18" s="609">
        <f t="shared" si="18"/>
        <v>1</v>
      </c>
      <c r="AQ18" s="13"/>
      <c r="AR18" s="13">
        <v>1</v>
      </c>
      <c r="AS18" s="13"/>
      <c r="AT18" s="254">
        <f t="shared" si="19"/>
        <v>1</v>
      </c>
      <c r="AU18" s="337"/>
      <c r="AV18" s="337"/>
      <c r="AW18" s="338">
        <v>1</v>
      </c>
      <c r="AX18" s="255">
        <f t="shared" si="20"/>
        <v>1</v>
      </c>
      <c r="AY18" s="609">
        <f t="shared" si="21"/>
        <v>2</v>
      </c>
      <c r="AZ18" s="338"/>
      <c r="BA18" s="338">
        <v>1</v>
      </c>
      <c r="BB18" s="338">
        <v>1</v>
      </c>
      <c r="BC18" s="254">
        <f t="shared" si="22"/>
        <v>2</v>
      </c>
      <c r="BD18" s="338">
        <v>1</v>
      </c>
      <c r="BE18" s="338">
        <v>1</v>
      </c>
      <c r="BF18" s="13">
        <v>1</v>
      </c>
      <c r="BG18" s="254">
        <f t="shared" si="23"/>
        <v>3</v>
      </c>
      <c r="BH18" s="609">
        <f t="shared" si="24"/>
        <v>5</v>
      </c>
      <c r="BI18" s="13"/>
      <c r="BJ18" s="13"/>
      <c r="BK18" s="13"/>
      <c r="BL18" s="254">
        <f t="shared" si="25"/>
        <v>0</v>
      </c>
      <c r="BM18" s="337"/>
      <c r="BN18" s="337"/>
      <c r="BO18" s="337"/>
      <c r="BP18" s="255">
        <f t="shared" si="26"/>
        <v>0</v>
      </c>
      <c r="BQ18" s="609">
        <f t="shared" si="27"/>
        <v>0</v>
      </c>
      <c r="BR18" s="338">
        <v>1</v>
      </c>
      <c r="BS18" s="338">
        <v>2</v>
      </c>
      <c r="BT18" s="338"/>
      <c r="BU18" s="254">
        <f t="shared" si="28"/>
        <v>3</v>
      </c>
      <c r="BV18" s="13"/>
      <c r="BW18" s="337"/>
      <c r="BX18" s="13"/>
      <c r="BY18" s="254">
        <f t="shared" si="29"/>
        <v>0</v>
      </c>
      <c r="BZ18" s="609">
        <f t="shared" si="30"/>
        <v>3</v>
      </c>
      <c r="CA18" s="13"/>
      <c r="CB18" s="13"/>
      <c r="CC18" s="13"/>
      <c r="CD18" s="254">
        <f t="shared" si="31"/>
        <v>0</v>
      </c>
      <c r="CE18" s="337"/>
      <c r="CF18" s="337"/>
      <c r="CG18" s="337"/>
      <c r="CH18" s="255">
        <f t="shared" si="32"/>
        <v>0</v>
      </c>
      <c r="CI18" s="609">
        <f t="shared" si="33"/>
        <v>0</v>
      </c>
      <c r="CJ18" s="338"/>
      <c r="CK18" s="337"/>
      <c r="CL18" s="338"/>
      <c r="CM18" s="254">
        <f t="shared" si="34"/>
        <v>0</v>
      </c>
      <c r="CN18" s="337"/>
      <c r="CO18" s="337"/>
      <c r="CP18" s="337"/>
      <c r="CQ18" s="254">
        <f t="shared" si="1"/>
        <v>0</v>
      </c>
      <c r="CR18" s="610">
        <f t="shared" si="35"/>
        <v>0</v>
      </c>
      <c r="CS18" s="337"/>
      <c r="CT18" s="337"/>
      <c r="CU18" s="337"/>
      <c r="CV18" s="254">
        <f t="shared" si="36"/>
        <v>0</v>
      </c>
      <c r="CW18" s="337"/>
      <c r="CX18" s="337"/>
      <c r="CY18" s="337"/>
      <c r="CZ18" s="255">
        <f t="shared" si="37"/>
        <v>0</v>
      </c>
      <c r="DA18" s="609">
        <f t="shared" si="38"/>
        <v>0</v>
      </c>
      <c r="DB18" s="338">
        <v>2</v>
      </c>
      <c r="DC18" s="338"/>
      <c r="DD18" s="337"/>
      <c r="DE18" s="254">
        <f t="shared" si="39"/>
        <v>2</v>
      </c>
      <c r="DF18" s="337"/>
      <c r="DG18" s="337"/>
      <c r="DH18" s="337"/>
      <c r="DI18" s="254">
        <f t="shared" si="40"/>
        <v>0</v>
      </c>
      <c r="DJ18" s="610">
        <f t="shared" si="41"/>
        <v>2</v>
      </c>
      <c r="DK18" s="9">
        <f t="shared" si="2"/>
        <v>3</v>
      </c>
      <c r="DL18" s="13">
        <f t="shared" si="3"/>
        <v>6</v>
      </c>
      <c r="DM18" s="805">
        <f t="shared" si="42"/>
        <v>9</v>
      </c>
      <c r="DN18" s="13">
        <f t="shared" si="4"/>
        <v>8</v>
      </c>
      <c r="DO18" s="9">
        <f t="shared" si="43"/>
        <v>48</v>
      </c>
      <c r="DP18" s="805">
        <f t="shared" si="44"/>
        <v>56</v>
      </c>
      <c r="DQ18" s="812">
        <f t="shared" si="45"/>
        <v>65</v>
      </c>
      <c r="DR18" s="10"/>
      <c r="DS18" s="18"/>
      <c r="DT18" s="10"/>
      <c r="DU18" s="10"/>
    </row>
    <row r="19" spans="1:125" x14ac:dyDescent="0.25">
      <c r="A19" s="11" t="s">
        <v>50</v>
      </c>
      <c r="B19" s="50">
        <f t="shared" si="7"/>
        <v>0</v>
      </c>
      <c r="C19" s="52">
        <v>0</v>
      </c>
      <c r="D19" s="12">
        <v>0</v>
      </c>
      <c r="E19" s="12">
        <v>0</v>
      </c>
      <c r="F19" s="12">
        <v>0</v>
      </c>
      <c r="G19" s="13"/>
      <c r="H19" s="13"/>
      <c r="I19" s="13"/>
      <c r="J19" s="254">
        <f t="shared" si="0"/>
        <v>0</v>
      </c>
      <c r="K19" s="337"/>
      <c r="L19" s="337"/>
      <c r="M19" s="337"/>
      <c r="N19" s="255">
        <f t="shared" si="8"/>
        <v>0</v>
      </c>
      <c r="O19" s="609">
        <f t="shared" si="9"/>
        <v>0</v>
      </c>
      <c r="P19" s="337"/>
      <c r="Q19" s="337"/>
      <c r="R19" s="337"/>
      <c r="S19" s="254">
        <f t="shared" si="10"/>
        <v>0</v>
      </c>
      <c r="T19" s="338"/>
      <c r="U19" s="338"/>
      <c r="V19" s="13"/>
      <c r="W19" s="254">
        <f t="shared" si="11"/>
        <v>0</v>
      </c>
      <c r="X19" s="610">
        <f t="shared" si="12"/>
        <v>0</v>
      </c>
      <c r="Y19" s="13"/>
      <c r="Z19" s="13"/>
      <c r="AA19" s="13"/>
      <c r="AB19" s="254">
        <f t="shared" si="13"/>
        <v>0</v>
      </c>
      <c r="AC19" s="337"/>
      <c r="AD19" s="337"/>
      <c r="AE19" s="338"/>
      <c r="AF19" s="254">
        <f t="shared" si="14"/>
        <v>0</v>
      </c>
      <c r="AG19" s="609">
        <f t="shared" si="15"/>
        <v>0</v>
      </c>
      <c r="AH19" s="338">
        <v>1</v>
      </c>
      <c r="AI19" s="13"/>
      <c r="AJ19" s="337"/>
      <c r="AK19" s="254">
        <f t="shared" si="16"/>
        <v>1</v>
      </c>
      <c r="AL19" s="337"/>
      <c r="AM19" s="337"/>
      <c r="AN19" s="337"/>
      <c r="AO19" s="255">
        <f t="shared" si="17"/>
        <v>0</v>
      </c>
      <c r="AP19" s="609">
        <f t="shared" si="18"/>
        <v>1</v>
      </c>
      <c r="AQ19" s="13"/>
      <c r="AR19" s="13"/>
      <c r="AS19" s="13"/>
      <c r="AT19" s="254">
        <f t="shared" si="19"/>
        <v>0</v>
      </c>
      <c r="AU19" s="337"/>
      <c r="AV19" s="337"/>
      <c r="AW19" s="337"/>
      <c r="AX19" s="255">
        <f t="shared" si="20"/>
        <v>0</v>
      </c>
      <c r="AY19" s="609">
        <f t="shared" si="21"/>
        <v>0</v>
      </c>
      <c r="AZ19" s="338"/>
      <c r="BA19" s="338">
        <v>1</v>
      </c>
      <c r="BB19" s="338">
        <v>1</v>
      </c>
      <c r="BC19" s="254">
        <f t="shared" si="22"/>
        <v>2</v>
      </c>
      <c r="BD19" s="338">
        <v>1</v>
      </c>
      <c r="BE19" s="338"/>
      <c r="BF19" s="13"/>
      <c r="BG19" s="254">
        <f t="shared" si="23"/>
        <v>1</v>
      </c>
      <c r="BH19" s="609">
        <f t="shared" si="24"/>
        <v>3</v>
      </c>
      <c r="BI19" s="13"/>
      <c r="BJ19" s="13"/>
      <c r="BK19" s="13"/>
      <c r="BL19" s="254">
        <f t="shared" si="25"/>
        <v>0</v>
      </c>
      <c r="BM19" s="337"/>
      <c r="BN19" s="337"/>
      <c r="BO19" s="337"/>
      <c r="BP19" s="255">
        <f t="shared" si="26"/>
        <v>0</v>
      </c>
      <c r="BQ19" s="609">
        <f t="shared" si="27"/>
        <v>0</v>
      </c>
      <c r="BR19" s="338"/>
      <c r="BS19" s="338">
        <v>2</v>
      </c>
      <c r="BT19" s="338"/>
      <c r="BU19" s="254">
        <f t="shared" si="28"/>
        <v>2</v>
      </c>
      <c r="BV19" s="13"/>
      <c r="BW19" s="337"/>
      <c r="BX19" s="13"/>
      <c r="BY19" s="254">
        <f t="shared" si="29"/>
        <v>0</v>
      </c>
      <c r="BZ19" s="609">
        <f t="shared" si="30"/>
        <v>2</v>
      </c>
      <c r="CA19" s="13"/>
      <c r="CB19" s="13"/>
      <c r="CC19" s="13"/>
      <c r="CD19" s="254">
        <f t="shared" si="31"/>
        <v>0</v>
      </c>
      <c r="CE19" s="337"/>
      <c r="CF19" s="337"/>
      <c r="CG19" s="337"/>
      <c r="CH19" s="255">
        <f t="shared" si="32"/>
        <v>0</v>
      </c>
      <c r="CI19" s="609">
        <f t="shared" si="33"/>
        <v>0</v>
      </c>
      <c r="CJ19" s="338"/>
      <c r="CK19" s="337"/>
      <c r="CL19" s="338"/>
      <c r="CM19" s="254">
        <f t="shared" si="34"/>
        <v>0</v>
      </c>
      <c r="CN19" s="337"/>
      <c r="CO19" s="337"/>
      <c r="CP19" s="337"/>
      <c r="CQ19" s="254">
        <f t="shared" si="1"/>
        <v>0</v>
      </c>
      <c r="CR19" s="610">
        <f t="shared" si="35"/>
        <v>0</v>
      </c>
      <c r="CS19" s="337"/>
      <c r="CT19" s="337"/>
      <c r="CU19" s="337"/>
      <c r="CV19" s="254">
        <f t="shared" si="36"/>
        <v>0</v>
      </c>
      <c r="CW19" s="337"/>
      <c r="CX19" s="337"/>
      <c r="CY19" s="337"/>
      <c r="CZ19" s="255">
        <f t="shared" si="37"/>
        <v>0</v>
      </c>
      <c r="DA19" s="609">
        <f t="shared" si="38"/>
        <v>0</v>
      </c>
      <c r="DB19" s="338"/>
      <c r="DC19" s="338">
        <v>1</v>
      </c>
      <c r="DD19" s="337"/>
      <c r="DE19" s="254">
        <f t="shared" si="39"/>
        <v>1</v>
      </c>
      <c r="DF19" s="337"/>
      <c r="DG19" s="337"/>
      <c r="DH19" s="337"/>
      <c r="DI19" s="254">
        <f t="shared" si="40"/>
        <v>0</v>
      </c>
      <c r="DJ19" s="610">
        <f t="shared" si="41"/>
        <v>1</v>
      </c>
      <c r="DK19" s="9">
        <f t="shared" si="2"/>
        <v>0</v>
      </c>
      <c r="DL19" s="13">
        <f t="shared" si="3"/>
        <v>0</v>
      </c>
      <c r="DM19" s="805">
        <f t="shared" si="42"/>
        <v>0</v>
      </c>
      <c r="DN19" s="13">
        <f t="shared" si="4"/>
        <v>6</v>
      </c>
      <c r="DO19" s="9">
        <f t="shared" si="43"/>
        <v>1</v>
      </c>
      <c r="DP19" s="805">
        <f t="shared" si="44"/>
        <v>7</v>
      </c>
      <c r="DQ19" s="812">
        <f t="shared" si="45"/>
        <v>7</v>
      </c>
      <c r="DR19" s="10"/>
      <c r="DS19" s="18"/>
      <c r="DT19" s="10"/>
      <c r="DU19" s="10"/>
    </row>
    <row r="20" spans="1:125" ht="36.75" customHeight="1" x14ac:dyDescent="0.25">
      <c r="A20" s="1132" t="s">
        <v>51</v>
      </c>
      <c r="B20" s="1133"/>
      <c r="C20" s="1133"/>
      <c r="D20" s="1133"/>
      <c r="E20" s="1133"/>
      <c r="F20" s="1133"/>
      <c r="G20" s="1133"/>
      <c r="H20" s="1133"/>
      <c r="I20" s="1133"/>
      <c r="J20" s="1133"/>
      <c r="K20" s="1133"/>
      <c r="L20" s="1133"/>
      <c r="M20" s="1133"/>
      <c r="N20" s="1133"/>
      <c r="O20" s="1133"/>
      <c r="P20" s="1133"/>
      <c r="Q20" s="1133"/>
      <c r="R20" s="1133"/>
      <c r="S20" s="1133"/>
      <c r="T20" s="1133"/>
      <c r="U20" s="1133"/>
      <c r="V20" s="1133"/>
      <c r="W20" s="1133"/>
      <c r="X20" s="1133"/>
      <c r="Y20" s="1133"/>
      <c r="Z20" s="1133"/>
      <c r="AA20" s="1133"/>
      <c r="AB20" s="1133"/>
      <c r="AC20" s="1133"/>
      <c r="AD20" s="1133"/>
      <c r="AE20" s="1133"/>
      <c r="AF20" s="1133"/>
      <c r="AG20" s="1133"/>
      <c r="AH20" s="1133"/>
      <c r="AI20" s="1133"/>
      <c r="AJ20" s="1133"/>
      <c r="AK20" s="1133"/>
      <c r="AL20" s="1133"/>
      <c r="AM20" s="1133"/>
      <c r="AN20" s="1133"/>
      <c r="AO20" s="1133"/>
      <c r="AP20" s="1133"/>
      <c r="AQ20" s="1133"/>
      <c r="AR20" s="1133"/>
      <c r="AS20" s="1133"/>
      <c r="AT20" s="1133"/>
      <c r="AU20" s="1133"/>
      <c r="AV20" s="1133"/>
      <c r="AW20" s="1133"/>
      <c r="AX20" s="1133"/>
      <c r="AY20" s="1133"/>
      <c r="AZ20" s="1133"/>
      <c r="BA20" s="1133"/>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133"/>
      <c r="CS20" s="1133"/>
      <c r="CT20" s="1133"/>
      <c r="CU20" s="1133"/>
      <c r="CV20" s="1133"/>
      <c r="CW20" s="1133"/>
      <c r="CX20" s="1133"/>
      <c r="CY20" s="1133"/>
      <c r="CZ20" s="1133"/>
      <c r="DA20" s="1133"/>
      <c r="DB20" s="1133"/>
      <c r="DC20" s="1133"/>
      <c r="DD20" s="1133"/>
      <c r="DE20" s="1133"/>
      <c r="DF20" s="1133"/>
      <c r="DG20" s="1133"/>
      <c r="DH20" s="1133"/>
      <c r="DI20" s="1133"/>
      <c r="DJ20" s="1133"/>
      <c r="DK20" s="1133"/>
      <c r="DL20" s="1133"/>
      <c r="DM20" s="1133"/>
      <c r="DN20" s="1133"/>
      <c r="DO20" s="1133"/>
      <c r="DP20" s="1133"/>
      <c r="DQ20" s="1133"/>
      <c r="DR20" s="1133"/>
      <c r="DS20" s="1133"/>
      <c r="DT20" s="1133"/>
      <c r="DU20" s="1134"/>
    </row>
    <row r="21" spans="1:125" x14ac:dyDescent="0.25">
      <c r="A21" s="14" t="s">
        <v>52</v>
      </c>
      <c r="B21" s="53">
        <f>SUM(C21:F21)</f>
        <v>867</v>
      </c>
      <c r="C21" s="53">
        <v>114</v>
      </c>
      <c r="D21" s="15">
        <v>251</v>
      </c>
      <c r="E21" s="15">
        <v>318</v>
      </c>
      <c r="F21" s="15">
        <v>184</v>
      </c>
      <c r="G21" s="9">
        <f>SUM(G22:G29)</f>
        <v>19</v>
      </c>
      <c r="H21" s="9">
        <f>SUM(H22:H28)</f>
        <v>16</v>
      </c>
      <c r="I21" s="9">
        <f>SUM(I22:I28)</f>
        <v>15</v>
      </c>
      <c r="J21" s="254">
        <f t="shared" ref="J21:J41" si="46">SUM(G21:I21)</f>
        <v>50</v>
      </c>
      <c r="K21" s="338"/>
      <c r="L21" s="337">
        <f>SUM(L22:L28)</f>
        <v>13</v>
      </c>
      <c r="M21" s="337">
        <f>SUM(M22:M28)</f>
        <v>6</v>
      </c>
      <c r="N21" s="254">
        <f>SUM(K21:M21)</f>
        <v>19</v>
      </c>
      <c r="O21" s="609">
        <f>J21+N21</f>
        <v>69</v>
      </c>
      <c r="P21" s="337">
        <f>SUM(P22:P28)</f>
        <v>136</v>
      </c>
      <c r="Q21" s="337">
        <f>SUM(Q22:Q29)</f>
        <v>7</v>
      </c>
      <c r="R21" s="337">
        <f>SUM(R22:R28)</f>
        <v>13</v>
      </c>
      <c r="S21" s="254">
        <f>SUM(P21:R21)</f>
        <v>156</v>
      </c>
      <c r="T21" s="337">
        <f>SUM(T22:T27)</f>
        <v>16</v>
      </c>
      <c r="U21" s="337">
        <f>SUM(U22:U28)</f>
        <v>87</v>
      </c>
      <c r="V21" s="9">
        <f>SUM(V23:V28)</f>
        <v>9</v>
      </c>
      <c r="W21" s="254">
        <f>SUM(T21:V21)</f>
        <v>112</v>
      </c>
      <c r="X21" s="609">
        <f>S21+W21</f>
        <v>268</v>
      </c>
      <c r="Y21" s="9">
        <f>SUM(Y22:Y28)</f>
        <v>26</v>
      </c>
      <c r="Z21" s="9">
        <v>22</v>
      </c>
      <c r="AA21" s="9">
        <f>SUM(AA22:AA28)</f>
        <v>6</v>
      </c>
      <c r="AB21" s="255">
        <f>SUM(Y21:AA21)</f>
        <v>54</v>
      </c>
      <c r="AC21" s="338"/>
      <c r="AD21" s="337">
        <f>SUM(AD22:AD29)</f>
        <v>10</v>
      </c>
      <c r="AE21" s="337">
        <f>SUM(AE22:AE28)</f>
        <v>21</v>
      </c>
      <c r="AF21" s="254">
        <f>SUM(AC21:AE21)</f>
        <v>31</v>
      </c>
      <c r="AG21" s="609">
        <f>AB21+AF21</f>
        <v>85</v>
      </c>
      <c r="AH21" s="337">
        <f>SUM(AH22:AH28)</f>
        <v>28</v>
      </c>
      <c r="AI21" s="9">
        <f>SUM(AI22:AI28)</f>
        <v>59</v>
      </c>
      <c r="AJ21" s="337">
        <f>SUM(AJ22:AJ28)</f>
        <v>15</v>
      </c>
      <c r="AK21" s="254">
        <f>SUM(AH21:AJ21)</f>
        <v>102</v>
      </c>
      <c r="AL21" s="337">
        <f>SUM(AL22:AL28)</f>
        <v>19</v>
      </c>
      <c r="AM21" s="337">
        <f>SUM(AM22:AM28)</f>
        <v>14</v>
      </c>
      <c r="AN21" s="337">
        <f>SUM(AN22:AN28)</f>
        <v>6</v>
      </c>
      <c r="AO21" s="254">
        <f>SUM(AL21:AN21)</f>
        <v>39</v>
      </c>
      <c r="AP21" s="609">
        <f>AK21+AO21</f>
        <v>141</v>
      </c>
      <c r="AQ21" s="9">
        <f>SUM(AQ22:AQ29)</f>
        <v>41</v>
      </c>
      <c r="AR21" s="9">
        <f>SUM(AR22:AR28)</f>
        <v>6</v>
      </c>
      <c r="AS21" s="9">
        <f>SUM(AS22:AS28)</f>
        <v>15</v>
      </c>
      <c r="AT21" s="255">
        <f>SUM(AQ21:AS21)</f>
        <v>62</v>
      </c>
      <c r="AU21" s="337">
        <f>SUM(AU22:AU28)</f>
        <v>3</v>
      </c>
      <c r="AV21" s="337">
        <f>SUM(AV22:AV29)</f>
        <v>5</v>
      </c>
      <c r="AW21" s="337">
        <f>SUM(AW22:AW28)</f>
        <v>57</v>
      </c>
      <c r="AX21" s="254">
        <f>SUM(AU21:AW21)</f>
        <v>65</v>
      </c>
      <c r="AY21" s="609">
        <f>AT21+AX21</f>
        <v>127</v>
      </c>
      <c r="AZ21" s="337">
        <f>SUM(AZ22:AZ29)</f>
        <v>12</v>
      </c>
      <c r="BA21" s="337">
        <f>SUM(BA22:BA28)</f>
        <v>14</v>
      </c>
      <c r="BB21" s="337">
        <f>SUM(BB22:BB28)</f>
        <v>19</v>
      </c>
      <c r="BC21" s="254">
        <f>SUM(AZ21:BB21)</f>
        <v>45</v>
      </c>
      <c r="BD21" s="337">
        <f>SUM(BD22:BD28)</f>
        <v>562</v>
      </c>
      <c r="BE21" s="337">
        <f>SUM(BE22:BE28)</f>
        <v>12</v>
      </c>
      <c r="BF21" s="9">
        <f>SUM(BF22:BF28)</f>
        <v>17</v>
      </c>
      <c r="BG21" s="254">
        <f>SUM(BD21:BF21)</f>
        <v>591</v>
      </c>
      <c r="BH21" s="609">
        <f>BC21+BG21</f>
        <v>636</v>
      </c>
      <c r="BI21" s="9">
        <f>SUM(BI22:BI27)</f>
        <v>17</v>
      </c>
      <c r="BJ21" s="9">
        <v>17</v>
      </c>
      <c r="BK21" s="9">
        <f>SUM(BK22:BK28)</f>
        <v>18</v>
      </c>
      <c r="BL21" s="255">
        <f>SUM(BI21:BK21)</f>
        <v>52</v>
      </c>
      <c r="BM21" s="337">
        <f>SUM(BM22:BM28)</f>
        <v>3</v>
      </c>
      <c r="BN21" s="338">
        <v>2</v>
      </c>
      <c r="BO21" s="337">
        <f>SUM(BO22:BO28)</f>
        <v>6</v>
      </c>
      <c r="BP21" s="254">
        <f>SUM(BM21:BO21)</f>
        <v>11</v>
      </c>
      <c r="BQ21" s="609">
        <f>BL21+BP21</f>
        <v>63</v>
      </c>
      <c r="BR21" s="337">
        <f>SUM(BR22:BR29)</f>
        <v>28</v>
      </c>
      <c r="BS21" s="337">
        <f>SUM(BS22:BS28)</f>
        <v>30</v>
      </c>
      <c r="BT21" s="337">
        <f>SUM(BT22:BT28)</f>
        <v>12</v>
      </c>
      <c r="BU21" s="254">
        <f>SUM(BR21:BT21)</f>
        <v>70</v>
      </c>
      <c r="BV21" s="9">
        <f>SUM(BV22:BV28)</f>
        <v>14</v>
      </c>
      <c r="BW21" s="337">
        <f>SUM(BW22:BW28)</f>
        <v>61</v>
      </c>
      <c r="BX21" s="337">
        <f>SUM(BX22:BX28)</f>
        <v>3</v>
      </c>
      <c r="BY21" s="254">
        <f>SUM(BV21:BX21)</f>
        <v>78</v>
      </c>
      <c r="BZ21" s="609">
        <f>BU21+BY21</f>
        <v>148</v>
      </c>
      <c r="CA21" s="9">
        <f t="shared" ref="CA21:CB21" si="47">SUM(CA22:CA28)</f>
        <v>75</v>
      </c>
      <c r="CB21" s="9">
        <f t="shared" si="47"/>
        <v>15</v>
      </c>
      <c r="CC21" s="9">
        <f>SUM(CC22:CC28)</f>
        <v>5</v>
      </c>
      <c r="CD21" s="255">
        <f>SUM(CA21:CC21)</f>
        <v>95</v>
      </c>
      <c r="CE21" s="338"/>
      <c r="CF21" s="337">
        <f>SUM(CF22:CF28)</f>
        <v>4</v>
      </c>
      <c r="CG21" s="337">
        <f>SUM(CG22:CG28)</f>
        <v>15</v>
      </c>
      <c r="CH21" s="254">
        <f>SUM(CE21:CG21)</f>
        <v>19</v>
      </c>
      <c r="CI21" s="609">
        <f>CD21+CH21</f>
        <v>114</v>
      </c>
      <c r="CJ21" s="337">
        <f>SUM(CJ22:CJ28)</f>
        <v>16</v>
      </c>
      <c r="CK21" s="337">
        <f>SUM(CK22:CK28)</f>
        <v>11</v>
      </c>
      <c r="CL21" s="337">
        <f>SUM(CL22:CL28)</f>
        <v>7</v>
      </c>
      <c r="CM21" s="254">
        <f>SUM(CJ21:CL21)</f>
        <v>34</v>
      </c>
      <c r="CN21" s="337">
        <f>SUM(CN22:CN28)</f>
        <v>2</v>
      </c>
      <c r="CO21" s="337">
        <f>SUM(CO22:CO28)</f>
        <v>569</v>
      </c>
      <c r="CP21" s="337">
        <f>SUM(CP22:CP28)</f>
        <v>10</v>
      </c>
      <c r="CQ21" s="254">
        <f t="shared" ref="CQ21:CQ41" si="48">SUM(CN21:CP21)</f>
        <v>581</v>
      </c>
      <c r="CR21" s="609">
        <f>CM21+CQ21</f>
        <v>615</v>
      </c>
      <c r="CS21" s="337">
        <f>SUM(CS22:CS28)</f>
        <v>1</v>
      </c>
      <c r="CT21" s="337">
        <f t="shared" ref="CT21:CU21" si="49">SUM(CT22:CT28)</f>
        <v>1</v>
      </c>
      <c r="CU21" s="337">
        <f t="shared" si="49"/>
        <v>0</v>
      </c>
      <c r="CV21" s="255">
        <f>SUM(CS21:CU21)</f>
        <v>2</v>
      </c>
      <c r="CW21" s="338"/>
      <c r="CX21" s="338"/>
      <c r="CY21" s="338"/>
      <c r="CZ21" s="254">
        <f>SUM(CW21:CY21)</f>
        <v>0</v>
      </c>
      <c r="DA21" s="609">
        <f>CV21+CZ21</f>
        <v>2</v>
      </c>
      <c r="DB21" s="337">
        <f>SUM(DB22:DB28)</f>
        <v>4</v>
      </c>
      <c r="DC21" s="337">
        <f>SUM(DC22:DC28)</f>
        <v>9</v>
      </c>
      <c r="DD21" s="337"/>
      <c r="DE21" s="254">
        <f>SUM(DB21:DD21)</f>
        <v>13</v>
      </c>
      <c r="DF21" s="337"/>
      <c r="DG21" s="337"/>
      <c r="DH21" s="337"/>
      <c r="DI21" s="254">
        <f>SUM(DF21:DH21)</f>
        <v>0</v>
      </c>
      <c r="DJ21" s="609">
        <f t="shared" si="41"/>
        <v>13</v>
      </c>
      <c r="DK21" s="13">
        <f t="shared" ref="DK21:DK38" si="50">J21+AB21+AT21+BL21+CD21+CV21</f>
        <v>315</v>
      </c>
      <c r="DL21" s="9">
        <f t="shared" ref="DL21:DL38" si="51">N21+AF21+AX21+BP21+CH21+CZ21</f>
        <v>145</v>
      </c>
      <c r="DM21" s="805">
        <f>DK21+DL21</f>
        <v>460</v>
      </c>
      <c r="DN21" s="9">
        <f t="shared" ref="DN21:DN38" si="52">S21+AK21+BC21+BU21+CM21+DE21</f>
        <v>420</v>
      </c>
      <c r="DO21" s="9">
        <f>W21+AO21+BG21+BY21+CQ21+DI21</f>
        <v>1401</v>
      </c>
      <c r="DP21" s="805">
        <f>SUM(DN21,DO21)</f>
        <v>1821</v>
      </c>
      <c r="DQ21" s="812">
        <f>DM21+DP21</f>
        <v>2281</v>
      </c>
      <c r="DR21" s="10">
        <f t="shared" ref="DR21:DS27" si="53">DK21/C21</f>
        <v>2.763157894736842</v>
      </c>
      <c r="DS21" s="10">
        <f t="shared" si="53"/>
        <v>0.57768924302788849</v>
      </c>
      <c r="DT21" s="10">
        <f>DN21/E21</f>
        <v>1.320754716981132</v>
      </c>
      <c r="DU21" s="10">
        <f>DO21/F21</f>
        <v>7.6141304347826084</v>
      </c>
    </row>
    <row r="22" spans="1:125" x14ac:dyDescent="0.25">
      <c r="A22" s="16" t="s">
        <v>53</v>
      </c>
      <c r="B22" s="54">
        <f>SUM(C22:F22)</f>
        <v>40</v>
      </c>
      <c r="C22" s="54">
        <v>7</v>
      </c>
      <c r="D22" s="17">
        <v>12</v>
      </c>
      <c r="E22" s="17">
        <v>15</v>
      </c>
      <c r="F22" s="17">
        <v>6</v>
      </c>
      <c r="G22" s="13"/>
      <c r="H22" s="13">
        <v>1</v>
      </c>
      <c r="I22" s="13">
        <v>1</v>
      </c>
      <c r="J22" s="254">
        <f t="shared" si="46"/>
        <v>2</v>
      </c>
      <c r="K22" s="338"/>
      <c r="L22" s="338"/>
      <c r="M22" s="338"/>
      <c r="N22" s="255">
        <f t="shared" ref="N22:N41" si="54">SUM(K22:M22)</f>
        <v>0</v>
      </c>
      <c r="O22" s="609">
        <f t="shared" ref="O22:O41" si="55">J22+N22</f>
        <v>2</v>
      </c>
      <c r="P22" s="338"/>
      <c r="Q22" s="338"/>
      <c r="R22" s="338">
        <v>3</v>
      </c>
      <c r="S22" s="254">
        <f t="shared" ref="S22:S41" si="56">SUM(P22:R22)</f>
        <v>3</v>
      </c>
      <c r="T22" s="338">
        <v>2</v>
      </c>
      <c r="U22" s="338">
        <v>3</v>
      </c>
      <c r="V22" s="13">
        <v>2</v>
      </c>
      <c r="W22" s="255">
        <f t="shared" ref="W22:W41" si="57">SUM(T22:V22)</f>
        <v>7</v>
      </c>
      <c r="X22" s="610">
        <f t="shared" ref="X22:X41" si="58">S22+W22</f>
        <v>10</v>
      </c>
      <c r="Y22" s="13"/>
      <c r="Z22" s="13"/>
      <c r="AA22" s="13">
        <v>1</v>
      </c>
      <c r="AB22" s="255">
        <f t="shared" ref="AB22:AB41" si="59">SUM(Y22:AA22)</f>
        <v>1</v>
      </c>
      <c r="AC22" s="338"/>
      <c r="AD22" s="338">
        <v>1</v>
      </c>
      <c r="AE22" s="338">
        <v>3</v>
      </c>
      <c r="AF22" s="255">
        <f t="shared" ref="AF22:AF41" si="60">SUM(AC22:AE22)</f>
        <v>4</v>
      </c>
      <c r="AG22" s="609">
        <f t="shared" ref="AG22:AG41" si="61">AB22+AF22</f>
        <v>5</v>
      </c>
      <c r="AH22" s="338">
        <v>7</v>
      </c>
      <c r="AI22" s="13">
        <v>6</v>
      </c>
      <c r="AJ22" s="338">
        <v>1</v>
      </c>
      <c r="AK22" s="254">
        <f t="shared" ref="AK22:AK41" si="62">SUM(AH22:AJ22)</f>
        <v>14</v>
      </c>
      <c r="AL22" s="338">
        <v>1</v>
      </c>
      <c r="AM22" s="338">
        <v>1</v>
      </c>
      <c r="AN22" s="338"/>
      <c r="AO22" s="255">
        <f t="shared" ref="AO22:AO41" si="63">SUM(AL22:AN22)</f>
        <v>2</v>
      </c>
      <c r="AP22" s="609">
        <f t="shared" ref="AP22:AP41" si="64">AK22+AO22</f>
        <v>16</v>
      </c>
      <c r="AQ22" s="13">
        <v>2</v>
      </c>
      <c r="AR22" s="13">
        <v>1</v>
      </c>
      <c r="AS22" s="13"/>
      <c r="AT22" s="255">
        <f t="shared" ref="AT22:AT41" si="65">SUM(AQ22:AS22)</f>
        <v>3</v>
      </c>
      <c r="AU22" s="338"/>
      <c r="AV22" s="338"/>
      <c r="AW22" s="338"/>
      <c r="AX22" s="255">
        <f t="shared" ref="AX22:AX41" si="66">SUM(AU22:AW22)</f>
        <v>0</v>
      </c>
      <c r="AY22" s="609">
        <f t="shared" ref="AY22:AY41" si="67">AT22+AX22</f>
        <v>3</v>
      </c>
      <c r="AZ22" s="338">
        <v>4</v>
      </c>
      <c r="BA22" s="338">
        <v>8</v>
      </c>
      <c r="BB22" s="338">
        <v>2</v>
      </c>
      <c r="BC22" s="254">
        <f t="shared" ref="BC22:BC41" si="68">SUM(AZ22:BB22)</f>
        <v>14</v>
      </c>
      <c r="BD22" s="338"/>
      <c r="BE22" s="338">
        <v>1</v>
      </c>
      <c r="BF22" s="13"/>
      <c r="BG22" s="255">
        <f t="shared" ref="BG22:BG41" si="69">SUM(BD22:BF22)</f>
        <v>1</v>
      </c>
      <c r="BH22" s="609">
        <f t="shared" ref="BH22:BH41" si="70">BC22+BG22</f>
        <v>15</v>
      </c>
      <c r="BI22" s="13">
        <v>1</v>
      </c>
      <c r="BJ22" s="13">
        <v>3</v>
      </c>
      <c r="BK22" s="13">
        <v>2</v>
      </c>
      <c r="BL22" s="255">
        <f t="shared" ref="BL22:BL41" si="71">SUM(BI22:BK22)</f>
        <v>6</v>
      </c>
      <c r="BM22" s="338"/>
      <c r="BN22" s="338"/>
      <c r="BO22" s="338"/>
      <c r="BP22" s="255">
        <f t="shared" ref="BP22:BP41" si="72">SUM(BM22:BO22)</f>
        <v>0</v>
      </c>
      <c r="BQ22" s="609">
        <f t="shared" ref="BQ22:BQ41" si="73">BL22+BP22</f>
        <v>6</v>
      </c>
      <c r="BR22" s="338">
        <v>5</v>
      </c>
      <c r="BS22" s="338">
        <v>6</v>
      </c>
      <c r="BT22" s="338">
        <v>1</v>
      </c>
      <c r="BU22" s="254">
        <f t="shared" ref="BU22:BU41" si="74">SUM(BR22:BT22)</f>
        <v>12</v>
      </c>
      <c r="BV22" s="13"/>
      <c r="BW22" s="338"/>
      <c r="BX22" s="338"/>
      <c r="BY22" s="255">
        <f t="shared" ref="BY22:BY41" si="75">SUM(BV22:BX22)</f>
        <v>0</v>
      </c>
      <c r="BZ22" s="609">
        <f t="shared" ref="BZ22:BZ41" si="76">BU22+BY22</f>
        <v>12</v>
      </c>
      <c r="CA22" s="13"/>
      <c r="CB22" s="13"/>
      <c r="CC22" s="13"/>
      <c r="CD22" s="255">
        <f t="shared" ref="CD22:CD41" si="77">SUM(CA22:CC22)</f>
        <v>0</v>
      </c>
      <c r="CE22" s="338"/>
      <c r="CF22" s="338"/>
      <c r="CG22" s="338"/>
      <c r="CH22" s="255">
        <f t="shared" ref="CH22:CH41" si="78">SUM(CE22:CG22)</f>
        <v>0</v>
      </c>
      <c r="CI22" s="609">
        <f t="shared" ref="CI22:CI41" si="79">CD22+CH22</f>
        <v>0</v>
      </c>
      <c r="CJ22" s="338">
        <v>4</v>
      </c>
      <c r="CK22" s="338">
        <v>5</v>
      </c>
      <c r="CL22" s="338">
        <v>1</v>
      </c>
      <c r="CM22" s="254">
        <f t="shared" ref="CM22:CM41" si="80">SUM(CJ22:CL22)</f>
        <v>10</v>
      </c>
      <c r="CN22" s="338"/>
      <c r="CO22" s="338"/>
      <c r="CP22" s="338"/>
      <c r="CQ22" s="255">
        <f t="shared" si="48"/>
        <v>0</v>
      </c>
      <c r="CR22" s="609">
        <f t="shared" ref="CR22:CR88" si="81">CM22+CQ22</f>
        <v>10</v>
      </c>
      <c r="CS22" s="338"/>
      <c r="CT22" s="338"/>
      <c r="CU22" s="338"/>
      <c r="CV22" s="255">
        <f t="shared" ref="CV22:CV41" si="82">SUM(CS22:CU22)</f>
        <v>0</v>
      </c>
      <c r="CW22" s="338"/>
      <c r="CX22" s="338"/>
      <c r="CY22" s="338"/>
      <c r="CZ22" s="255">
        <f t="shared" ref="CZ22:CZ41" si="83">SUM(CW22:CY22)</f>
        <v>0</v>
      </c>
      <c r="DA22" s="609">
        <f t="shared" ref="DA22:DA41" si="84">CV22+CZ22</f>
        <v>0</v>
      </c>
      <c r="DB22" s="338">
        <v>2</v>
      </c>
      <c r="DC22" s="338">
        <v>2</v>
      </c>
      <c r="DD22" s="337"/>
      <c r="DE22" s="254">
        <f t="shared" ref="DE22:DE41" si="85">SUM(DB22:DD22)</f>
        <v>4</v>
      </c>
      <c r="DF22" s="337"/>
      <c r="DG22" s="337"/>
      <c r="DH22" s="337"/>
      <c r="DI22" s="255">
        <f t="shared" ref="DI22:DI41" si="86">SUM(DF22:DH22)</f>
        <v>0</v>
      </c>
      <c r="DJ22" s="610">
        <f t="shared" si="41"/>
        <v>4</v>
      </c>
      <c r="DK22" s="13">
        <f t="shared" si="50"/>
        <v>12</v>
      </c>
      <c r="DL22" s="13">
        <f t="shared" si="51"/>
        <v>4</v>
      </c>
      <c r="DM22" s="805">
        <f t="shared" ref="DM22:DM41" si="87">DK22+DL22</f>
        <v>16</v>
      </c>
      <c r="DN22" s="13">
        <f t="shared" si="52"/>
        <v>57</v>
      </c>
      <c r="DO22" s="13">
        <f t="shared" ref="DO22:DO88" si="88">W22+AO22+BG22+BY22+CQ22+DI22</f>
        <v>10</v>
      </c>
      <c r="DP22" s="806">
        <f t="shared" ref="DP22:DP41" si="89">SUM(DN22,DO22)</f>
        <v>67</v>
      </c>
      <c r="DQ22" s="812">
        <f t="shared" ref="DQ22:DQ41" si="90">DM22+DP22</f>
        <v>83</v>
      </c>
      <c r="DR22" s="18">
        <f t="shared" si="53"/>
        <v>1.7142857142857142</v>
      </c>
      <c r="DS22" s="18">
        <f t="shared" si="53"/>
        <v>0.33333333333333331</v>
      </c>
      <c r="DT22" s="10">
        <f t="shared" ref="DT22:DT27" si="91">DN22/E22</f>
        <v>3.8</v>
      </c>
      <c r="DU22" s="10">
        <f t="shared" ref="DU22:DU27" si="92">DO22/F22</f>
        <v>1.6666666666666667</v>
      </c>
    </row>
    <row r="23" spans="1:125" x14ac:dyDescent="0.25">
      <c r="A23" s="16" t="s">
        <v>54</v>
      </c>
      <c r="B23" s="54">
        <f>SUM(C23:F23)</f>
        <v>85</v>
      </c>
      <c r="C23" s="54">
        <v>19</v>
      </c>
      <c r="D23" s="17">
        <v>24</v>
      </c>
      <c r="E23" s="17">
        <v>27</v>
      </c>
      <c r="F23" s="17">
        <v>15</v>
      </c>
      <c r="G23" s="13">
        <v>3</v>
      </c>
      <c r="H23" s="13"/>
      <c r="I23" s="13"/>
      <c r="J23" s="254">
        <f t="shared" si="46"/>
        <v>3</v>
      </c>
      <c r="K23" s="338"/>
      <c r="L23" s="338"/>
      <c r="M23" s="338"/>
      <c r="N23" s="255">
        <f t="shared" si="54"/>
        <v>0</v>
      </c>
      <c r="O23" s="609">
        <f t="shared" si="55"/>
        <v>3</v>
      </c>
      <c r="P23" s="338"/>
      <c r="Q23" s="338"/>
      <c r="R23" s="338"/>
      <c r="S23" s="254">
        <f t="shared" si="56"/>
        <v>0</v>
      </c>
      <c r="T23" s="338"/>
      <c r="U23" s="338"/>
      <c r="V23" s="13"/>
      <c r="W23" s="255">
        <f t="shared" si="57"/>
        <v>0</v>
      </c>
      <c r="X23" s="610">
        <f t="shared" si="58"/>
        <v>0</v>
      </c>
      <c r="Y23" s="13">
        <v>2</v>
      </c>
      <c r="Z23" s="13">
        <v>3</v>
      </c>
      <c r="AA23" s="13"/>
      <c r="AB23" s="255">
        <f t="shared" si="59"/>
        <v>5</v>
      </c>
      <c r="AC23" s="338"/>
      <c r="AD23" s="338"/>
      <c r="AE23" s="338">
        <v>1</v>
      </c>
      <c r="AF23" s="255">
        <f t="shared" si="60"/>
        <v>1</v>
      </c>
      <c r="AG23" s="609">
        <f t="shared" si="61"/>
        <v>6</v>
      </c>
      <c r="AH23" s="338">
        <v>1</v>
      </c>
      <c r="AI23" s="13">
        <v>4</v>
      </c>
      <c r="AJ23" s="338">
        <v>2</v>
      </c>
      <c r="AK23" s="254">
        <f t="shared" si="62"/>
        <v>7</v>
      </c>
      <c r="AL23" s="338">
        <v>2</v>
      </c>
      <c r="AM23" s="338">
        <v>1</v>
      </c>
      <c r="AN23" s="338">
        <v>1</v>
      </c>
      <c r="AO23" s="255">
        <f t="shared" si="63"/>
        <v>4</v>
      </c>
      <c r="AP23" s="609">
        <f t="shared" si="64"/>
        <v>11</v>
      </c>
      <c r="AQ23" s="13">
        <v>5</v>
      </c>
      <c r="AR23" s="13">
        <v>1</v>
      </c>
      <c r="AS23" s="13">
        <v>2</v>
      </c>
      <c r="AT23" s="255">
        <f t="shared" si="65"/>
        <v>8</v>
      </c>
      <c r="AU23" s="338"/>
      <c r="AV23" s="338"/>
      <c r="AW23" s="338">
        <v>2</v>
      </c>
      <c r="AX23" s="255">
        <f t="shared" si="66"/>
        <v>2</v>
      </c>
      <c r="AY23" s="609">
        <f t="shared" si="67"/>
        <v>10</v>
      </c>
      <c r="AZ23" s="338">
        <v>3</v>
      </c>
      <c r="BA23" s="338">
        <v>1</v>
      </c>
      <c r="BB23" s="338">
        <v>3</v>
      </c>
      <c r="BC23" s="254">
        <f t="shared" si="68"/>
        <v>7</v>
      </c>
      <c r="BD23" s="338">
        <v>7</v>
      </c>
      <c r="BE23" s="338">
        <v>7</v>
      </c>
      <c r="BF23" s="13">
        <v>3</v>
      </c>
      <c r="BG23" s="255">
        <f t="shared" si="69"/>
        <v>17</v>
      </c>
      <c r="BH23" s="609">
        <f t="shared" si="70"/>
        <v>24</v>
      </c>
      <c r="BI23" s="13"/>
      <c r="BJ23" s="13"/>
      <c r="BK23" s="13">
        <v>5</v>
      </c>
      <c r="BL23" s="255">
        <f t="shared" si="71"/>
        <v>5</v>
      </c>
      <c r="BM23" s="338"/>
      <c r="BN23" s="338"/>
      <c r="BO23" s="338"/>
      <c r="BP23" s="255">
        <f t="shared" si="72"/>
        <v>0</v>
      </c>
      <c r="BQ23" s="609">
        <f t="shared" si="73"/>
        <v>5</v>
      </c>
      <c r="BR23" s="338">
        <v>2</v>
      </c>
      <c r="BS23" s="338">
        <v>3</v>
      </c>
      <c r="BT23" s="338">
        <v>1</v>
      </c>
      <c r="BU23" s="254">
        <f t="shared" si="74"/>
        <v>6</v>
      </c>
      <c r="BV23" s="13">
        <v>1</v>
      </c>
      <c r="BW23" s="338"/>
      <c r="BX23" s="338"/>
      <c r="BY23" s="255">
        <f t="shared" si="75"/>
        <v>1</v>
      </c>
      <c r="BZ23" s="609">
        <f t="shared" si="76"/>
        <v>7</v>
      </c>
      <c r="CA23" s="13"/>
      <c r="CB23" s="13">
        <v>2</v>
      </c>
      <c r="CC23" s="13">
        <v>1</v>
      </c>
      <c r="CD23" s="255">
        <f t="shared" si="77"/>
        <v>3</v>
      </c>
      <c r="CE23" s="338"/>
      <c r="CF23" s="338"/>
      <c r="CG23" s="338">
        <v>1</v>
      </c>
      <c r="CH23" s="255">
        <f t="shared" si="78"/>
        <v>1</v>
      </c>
      <c r="CI23" s="609">
        <f t="shared" si="79"/>
        <v>4</v>
      </c>
      <c r="CJ23" s="338">
        <v>5</v>
      </c>
      <c r="CK23" s="338">
        <v>1</v>
      </c>
      <c r="CL23" s="338">
        <v>1</v>
      </c>
      <c r="CM23" s="254">
        <f t="shared" si="80"/>
        <v>7</v>
      </c>
      <c r="CN23" s="338"/>
      <c r="CO23" s="338"/>
      <c r="CP23" s="338"/>
      <c r="CQ23" s="255">
        <f t="shared" si="48"/>
        <v>0</v>
      </c>
      <c r="CR23" s="609">
        <f t="shared" si="81"/>
        <v>7</v>
      </c>
      <c r="CS23" s="338"/>
      <c r="CT23" s="338">
        <v>1</v>
      </c>
      <c r="CU23" s="338"/>
      <c r="CV23" s="255">
        <f t="shared" si="82"/>
        <v>1</v>
      </c>
      <c r="CW23" s="338"/>
      <c r="CX23" s="338"/>
      <c r="CY23" s="338"/>
      <c r="CZ23" s="255">
        <f t="shared" si="83"/>
        <v>0</v>
      </c>
      <c r="DA23" s="609">
        <f t="shared" si="84"/>
        <v>1</v>
      </c>
      <c r="DB23" s="338"/>
      <c r="DC23" s="338"/>
      <c r="DD23" s="337"/>
      <c r="DE23" s="254">
        <f t="shared" si="85"/>
        <v>0</v>
      </c>
      <c r="DF23" s="337"/>
      <c r="DG23" s="337"/>
      <c r="DH23" s="337"/>
      <c r="DI23" s="255">
        <f t="shared" si="86"/>
        <v>0</v>
      </c>
      <c r="DJ23" s="610">
        <f t="shared" si="41"/>
        <v>0</v>
      </c>
      <c r="DK23" s="13">
        <f t="shared" si="50"/>
        <v>25</v>
      </c>
      <c r="DL23" s="13">
        <f t="shared" si="51"/>
        <v>4</v>
      </c>
      <c r="DM23" s="805">
        <f t="shared" si="87"/>
        <v>29</v>
      </c>
      <c r="DN23" s="13">
        <f t="shared" si="52"/>
        <v>27</v>
      </c>
      <c r="DO23" s="13">
        <f t="shared" si="88"/>
        <v>22</v>
      </c>
      <c r="DP23" s="806">
        <f t="shared" si="89"/>
        <v>49</v>
      </c>
      <c r="DQ23" s="812">
        <f t="shared" si="90"/>
        <v>78</v>
      </c>
      <c r="DR23" s="18">
        <f t="shared" si="53"/>
        <v>1.3157894736842106</v>
      </c>
      <c r="DS23" s="18">
        <f t="shared" si="53"/>
        <v>0.16666666666666666</v>
      </c>
      <c r="DT23" s="10">
        <f t="shared" si="91"/>
        <v>1</v>
      </c>
      <c r="DU23" s="10">
        <f t="shared" si="92"/>
        <v>1.4666666666666666</v>
      </c>
    </row>
    <row r="24" spans="1:125" x14ac:dyDescent="0.25">
      <c r="A24" s="16" t="s">
        <v>55</v>
      </c>
      <c r="B24" s="54">
        <f>SUM(C24:F24)</f>
        <v>259</v>
      </c>
      <c r="C24" s="54">
        <v>12</v>
      </c>
      <c r="D24" s="17">
        <v>89</v>
      </c>
      <c r="E24" s="17">
        <v>118</v>
      </c>
      <c r="F24" s="17">
        <v>40</v>
      </c>
      <c r="G24" s="13">
        <v>4</v>
      </c>
      <c r="H24" s="13"/>
      <c r="I24" s="13">
        <v>6</v>
      </c>
      <c r="J24" s="254">
        <f t="shared" si="46"/>
        <v>10</v>
      </c>
      <c r="K24" s="338"/>
      <c r="L24" s="338"/>
      <c r="M24" s="338"/>
      <c r="N24" s="255">
        <f t="shared" si="54"/>
        <v>0</v>
      </c>
      <c r="O24" s="609">
        <f t="shared" si="55"/>
        <v>10</v>
      </c>
      <c r="P24" s="338">
        <v>123</v>
      </c>
      <c r="Q24" s="338">
        <v>2</v>
      </c>
      <c r="R24" s="338">
        <v>2</v>
      </c>
      <c r="S24" s="254">
        <f t="shared" si="56"/>
        <v>127</v>
      </c>
      <c r="T24" s="338">
        <v>2</v>
      </c>
      <c r="U24" s="338">
        <v>80</v>
      </c>
      <c r="V24" s="13">
        <v>1</v>
      </c>
      <c r="W24" s="255">
        <f t="shared" si="57"/>
        <v>83</v>
      </c>
      <c r="X24" s="610">
        <f t="shared" si="58"/>
        <v>210</v>
      </c>
      <c r="Y24" s="13">
        <v>6</v>
      </c>
      <c r="Z24" s="13">
        <v>4</v>
      </c>
      <c r="AA24" s="13">
        <v>3</v>
      </c>
      <c r="AB24" s="255">
        <f t="shared" si="59"/>
        <v>13</v>
      </c>
      <c r="AC24" s="338"/>
      <c r="AD24" s="338">
        <v>1</v>
      </c>
      <c r="AE24" s="338">
        <v>5</v>
      </c>
      <c r="AF24" s="255">
        <f t="shared" si="60"/>
        <v>6</v>
      </c>
      <c r="AG24" s="609">
        <f t="shared" si="61"/>
        <v>19</v>
      </c>
      <c r="AH24" s="338">
        <v>1</v>
      </c>
      <c r="AI24" s="13"/>
      <c r="AJ24" s="338">
        <v>3</v>
      </c>
      <c r="AK24" s="254">
        <f t="shared" si="62"/>
        <v>4</v>
      </c>
      <c r="AL24" s="338">
        <v>1</v>
      </c>
      <c r="AM24" s="338"/>
      <c r="AN24" s="338"/>
      <c r="AO24" s="255">
        <f t="shared" si="63"/>
        <v>1</v>
      </c>
      <c r="AP24" s="609">
        <f t="shared" si="64"/>
        <v>5</v>
      </c>
      <c r="AQ24" s="13">
        <v>25</v>
      </c>
      <c r="AR24" s="13"/>
      <c r="AS24" s="13">
        <v>5</v>
      </c>
      <c r="AT24" s="255">
        <f t="shared" si="65"/>
        <v>30</v>
      </c>
      <c r="AU24" s="338"/>
      <c r="AV24" s="338"/>
      <c r="AW24" s="338">
        <v>47</v>
      </c>
      <c r="AX24" s="255">
        <f t="shared" si="66"/>
        <v>47</v>
      </c>
      <c r="AY24" s="609">
        <f t="shared" si="67"/>
        <v>77</v>
      </c>
      <c r="AZ24" s="338"/>
      <c r="BA24" s="338">
        <v>4</v>
      </c>
      <c r="BB24" s="338">
        <v>5</v>
      </c>
      <c r="BC24" s="254">
        <f t="shared" si="68"/>
        <v>9</v>
      </c>
      <c r="BD24" s="338">
        <v>544</v>
      </c>
      <c r="BE24" s="338"/>
      <c r="BF24" s="13">
        <v>5</v>
      </c>
      <c r="BG24" s="255">
        <f t="shared" si="69"/>
        <v>549</v>
      </c>
      <c r="BH24" s="609">
        <f t="shared" si="70"/>
        <v>558</v>
      </c>
      <c r="BI24" s="13"/>
      <c r="BJ24" s="13"/>
      <c r="BK24" s="13"/>
      <c r="BL24" s="255">
        <f t="shared" si="71"/>
        <v>0</v>
      </c>
      <c r="BM24" s="338"/>
      <c r="BN24" s="338"/>
      <c r="BO24" s="338"/>
      <c r="BP24" s="255">
        <f t="shared" si="72"/>
        <v>0</v>
      </c>
      <c r="BQ24" s="609">
        <f t="shared" si="73"/>
        <v>0</v>
      </c>
      <c r="BR24" s="338"/>
      <c r="BS24" s="338"/>
      <c r="BT24" s="338"/>
      <c r="BU24" s="254">
        <f t="shared" si="74"/>
        <v>0</v>
      </c>
      <c r="BV24" s="13"/>
      <c r="BW24" s="338">
        <v>50</v>
      </c>
      <c r="BX24" s="338"/>
      <c r="BY24" s="255">
        <f t="shared" si="75"/>
        <v>50</v>
      </c>
      <c r="BZ24" s="609">
        <f t="shared" si="76"/>
        <v>50</v>
      </c>
      <c r="CA24" s="13">
        <v>65</v>
      </c>
      <c r="CB24" s="13"/>
      <c r="CC24" s="13"/>
      <c r="CD24" s="255">
        <f t="shared" si="77"/>
        <v>65</v>
      </c>
      <c r="CE24" s="338"/>
      <c r="CF24" s="338"/>
      <c r="CG24" s="338"/>
      <c r="CH24" s="255">
        <f t="shared" si="78"/>
        <v>0</v>
      </c>
      <c r="CI24" s="609">
        <f t="shared" si="79"/>
        <v>65</v>
      </c>
      <c r="CJ24" s="338"/>
      <c r="CK24" s="338"/>
      <c r="CL24" s="338"/>
      <c r="CM24" s="254">
        <f t="shared" si="80"/>
        <v>0</v>
      </c>
      <c r="CN24" s="338"/>
      <c r="CO24" s="338">
        <v>562</v>
      </c>
      <c r="CP24" s="338"/>
      <c r="CQ24" s="255">
        <f t="shared" si="48"/>
        <v>562</v>
      </c>
      <c r="CR24" s="609">
        <f t="shared" si="81"/>
        <v>562</v>
      </c>
      <c r="CS24" s="338"/>
      <c r="CT24" s="338"/>
      <c r="CU24" s="338"/>
      <c r="CV24" s="255">
        <f t="shared" si="82"/>
        <v>0</v>
      </c>
      <c r="CW24" s="338"/>
      <c r="CX24" s="338"/>
      <c r="CY24" s="338"/>
      <c r="CZ24" s="255">
        <f t="shared" si="83"/>
        <v>0</v>
      </c>
      <c r="DA24" s="609">
        <f t="shared" si="84"/>
        <v>0</v>
      </c>
      <c r="DB24" s="338"/>
      <c r="DC24" s="338"/>
      <c r="DD24" s="337"/>
      <c r="DE24" s="254">
        <f t="shared" si="85"/>
        <v>0</v>
      </c>
      <c r="DF24" s="337"/>
      <c r="DG24" s="337"/>
      <c r="DH24" s="337"/>
      <c r="DI24" s="255">
        <f t="shared" si="86"/>
        <v>0</v>
      </c>
      <c r="DJ24" s="610">
        <f t="shared" si="41"/>
        <v>0</v>
      </c>
      <c r="DK24" s="13">
        <f t="shared" si="50"/>
        <v>118</v>
      </c>
      <c r="DL24" s="13">
        <f t="shared" si="51"/>
        <v>53</v>
      </c>
      <c r="DM24" s="805">
        <f t="shared" si="87"/>
        <v>171</v>
      </c>
      <c r="DN24" s="13">
        <f t="shared" si="52"/>
        <v>140</v>
      </c>
      <c r="DO24" s="13">
        <f t="shared" si="88"/>
        <v>1245</v>
      </c>
      <c r="DP24" s="806">
        <f t="shared" si="89"/>
        <v>1385</v>
      </c>
      <c r="DQ24" s="812">
        <f t="shared" si="90"/>
        <v>1556</v>
      </c>
      <c r="DR24" s="18">
        <f t="shared" si="53"/>
        <v>9.8333333333333339</v>
      </c>
      <c r="DS24" s="18">
        <f t="shared" si="53"/>
        <v>0.5955056179775281</v>
      </c>
      <c r="DT24" s="10">
        <f t="shared" si="91"/>
        <v>1.1864406779661016</v>
      </c>
      <c r="DU24" s="10">
        <f t="shared" si="92"/>
        <v>31.125</v>
      </c>
    </row>
    <row r="25" spans="1:125" x14ac:dyDescent="0.25">
      <c r="A25" s="16" t="s">
        <v>56</v>
      </c>
      <c r="B25" s="54">
        <f t="shared" ref="B25:B41" si="93">SUM(C25:F25)</f>
        <v>31</v>
      </c>
      <c r="C25" s="54">
        <v>6</v>
      </c>
      <c r="D25" s="17">
        <v>7</v>
      </c>
      <c r="E25" s="17">
        <v>8</v>
      </c>
      <c r="F25" s="17">
        <v>10</v>
      </c>
      <c r="G25" s="13">
        <v>2</v>
      </c>
      <c r="H25" s="13">
        <v>4</v>
      </c>
      <c r="I25" s="13"/>
      <c r="J25" s="254">
        <f t="shared" si="46"/>
        <v>6</v>
      </c>
      <c r="K25" s="338"/>
      <c r="L25" s="338"/>
      <c r="M25" s="338">
        <v>1</v>
      </c>
      <c r="N25" s="255">
        <f t="shared" si="54"/>
        <v>1</v>
      </c>
      <c r="O25" s="609">
        <f t="shared" si="55"/>
        <v>7</v>
      </c>
      <c r="P25" s="338"/>
      <c r="Q25" s="338"/>
      <c r="R25" s="338">
        <v>1</v>
      </c>
      <c r="S25" s="254">
        <f t="shared" si="56"/>
        <v>1</v>
      </c>
      <c r="T25" s="338">
        <v>1</v>
      </c>
      <c r="U25" s="338">
        <v>1</v>
      </c>
      <c r="V25" s="13">
        <v>2</v>
      </c>
      <c r="W25" s="255">
        <f t="shared" si="57"/>
        <v>4</v>
      </c>
      <c r="X25" s="610">
        <f t="shared" si="58"/>
        <v>5</v>
      </c>
      <c r="Y25" s="13">
        <v>4</v>
      </c>
      <c r="Z25" s="13"/>
      <c r="AA25" s="13"/>
      <c r="AB25" s="255">
        <f t="shared" si="59"/>
        <v>4</v>
      </c>
      <c r="AC25" s="338"/>
      <c r="AD25" s="338"/>
      <c r="AE25" s="338">
        <v>2</v>
      </c>
      <c r="AF25" s="255">
        <f t="shared" si="60"/>
        <v>2</v>
      </c>
      <c r="AG25" s="609">
        <f t="shared" si="61"/>
        <v>6</v>
      </c>
      <c r="AH25" s="338"/>
      <c r="AI25" s="13">
        <v>2</v>
      </c>
      <c r="AJ25" s="338"/>
      <c r="AK25" s="254">
        <f t="shared" si="62"/>
        <v>2</v>
      </c>
      <c r="AL25" s="338">
        <v>2</v>
      </c>
      <c r="AM25" s="338">
        <v>1</v>
      </c>
      <c r="AN25" s="338"/>
      <c r="AO25" s="255">
        <f t="shared" si="63"/>
        <v>3</v>
      </c>
      <c r="AP25" s="609">
        <f t="shared" si="64"/>
        <v>5</v>
      </c>
      <c r="AQ25" s="13">
        <v>0</v>
      </c>
      <c r="AR25" s="13"/>
      <c r="AS25" s="13">
        <v>3</v>
      </c>
      <c r="AT25" s="255">
        <f t="shared" si="65"/>
        <v>3</v>
      </c>
      <c r="AU25" s="338"/>
      <c r="AV25" s="338"/>
      <c r="AW25" s="338">
        <v>2</v>
      </c>
      <c r="AX25" s="255">
        <f t="shared" si="66"/>
        <v>2</v>
      </c>
      <c r="AY25" s="609">
        <f t="shared" si="67"/>
        <v>5</v>
      </c>
      <c r="AZ25" s="338">
        <v>1</v>
      </c>
      <c r="BA25" s="338"/>
      <c r="BB25" s="338">
        <v>1</v>
      </c>
      <c r="BC25" s="254">
        <f t="shared" si="68"/>
        <v>2</v>
      </c>
      <c r="BD25" s="338">
        <v>2</v>
      </c>
      <c r="BE25" s="338"/>
      <c r="BF25" s="13">
        <v>2</v>
      </c>
      <c r="BG25" s="255">
        <f t="shared" si="69"/>
        <v>4</v>
      </c>
      <c r="BH25" s="609">
        <f t="shared" si="70"/>
        <v>6</v>
      </c>
      <c r="BI25" s="13"/>
      <c r="BJ25" s="13"/>
      <c r="BK25" s="13"/>
      <c r="BL25" s="255">
        <f t="shared" si="71"/>
        <v>0</v>
      </c>
      <c r="BM25" s="338"/>
      <c r="BN25" s="338"/>
      <c r="BO25" s="338"/>
      <c r="BP25" s="255">
        <f t="shared" si="72"/>
        <v>0</v>
      </c>
      <c r="BQ25" s="609">
        <f t="shared" si="73"/>
        <v>0</v>
      </c>
      <c r="BR25" s="338"/>
      <c r="BS25" s="338">
        <v>1</v>
      </c>
      <c r="BT25" s="338">
        <v>1</v>
      </c>
      <c r="BU25" s="254">
        <f t="shared" si="74"/>
        <v>2</v>
      </c>
      <c r="BV25" s="13"/>
      <c r="BW25" s="338">
        <v>4</v>
      </c>
      <c r="BX25" s="338"/>
      <c r="BY25" s="255">
        <f t="shared" si="75"/>
        <v>4</v>
      </c>
      <c r="BZ25" s="609">
        <f t="shared" si="76"/>
        <v>6</v>
      </c>
      <c r="CA25" s="13"/>
      <c r="CB25" s="13"/>
      <c r="CC25" s="13"/>
      <c r="CD25" s="255">
        <f t="shared" si="77"/>
        <v>0</v>
      </c>
      <c r="CE25" s="338"/>
      <c r="CF25" s="338"/>
      <c r="CG25" s="338"/>
      <c r="CH25" s="255">
        <f t="shared" si="78"/>
        <v>0</v>
      </c>
      <c r="CI25" s="609">
        <f t="shared" si="79"/>
        <v>0</v>
      </c>
      <c r="CJ25" s="338"/>
      <c r="CK25" s="338"/>
      <c r="CL25" s="338"/>
      <c r="CM25" s="254">
        <f t="shared" si="80"/>
        <v>0</v>
      </c>
      <c r="CN25" s="338"/>
      <c r="CO25" s="338">
        <v>3</v>
      </c>
      <c r="CP25" s="338">
        <v>4</v>
      </c>
      <c r="CQ25" s="255">
        <f t="shared" si="48"/>
        <v>7</v>
      </c>
      <c r="CR25" s="609">
        <f t="shared" si="81"/>
        <v>7</v>
      </c>
      <c r="CS25" s="338"/>
      <c r="CT25" s="338"/>
      <c r="CU25" s="338"/>
      <c r="CV25" s="255">
        <f t="shared" si="82"/>
        <v>0</v>
      </c>
      <c r="CW25" s="338"/>
      <c r="CX25" s="338"/>
      <c r="CY25" s="338"/>
      <c r="CZ25" s="255">
        <f t="shared" si="83"/>
        <v>0</v>
      </c>
      <c r="DA25" s="609">
        <f t="shared" si="84"/>
        <v>0</v>
      </c>
      <c r="DB25" s="338"/>
      <c r="DC25" s="338"/>
      <c r="DD25" s="337"/>
      <c r="DE25" s="254">
        <f t="shared" si="85"/>
        <v>0</v>
      </c>
      <c r="DF25" s="337"/>
      <c r="DG25" s="337"/>
      <c r="DH25" s="337"/>
      <c r="DI25" s="255">
        <f t="shared" si="86"/>
        <v>0</v>
      </c>
      <c r="DJ25" s="610">
        <f t="shared" si="41"/>
        <v>0</v>
      </c>
      <c r="DK25" s="13">
        <f t="shared" si="50"/>
        <v>13</v>
      </c>
      <c r="DL25" s="13">
        <f t="shared" si="51"/>
        <v>5</v>
      </c>
      <c r="DM25" s="805">
        <f t="shared" si="87"/>
        <v>18</v>
      </c>
      <c r="DN25" s="13">
        <f t="shared" si="52"/>
        <v>7</v>
      </c>
      <c r="DO25" s="13">
        <f t="shared" si="88"/>
        <v>22</v>
      </c>
      <c r="DP25" s="806">
        <f t="shared" si="89"/>
        <v>29</v>
      </c>
      <c r="DQ25" s="812">
        <f t="shared" si="90"/>
        <v>47</v>
      </c>
      <c r="DR25" s="18">
        <f t="shared" si="53"/>
        <v>2.1666666666666665</v>
      </c>
      <c r="DS25" s="18">
        <f t="shared" si="53"/>
        <v>0.7142857142857143</v>
      </c>
      <c r="DT25" s="10">
        <f t="shared" si="91"/>
        <v>0.875</v>
      </c>
      <c r="DU25" s="10">
        <f t="shared" si="92"/>
        <v>2.2000000000000002</v>
      </c>
    </row>
    <row r="26" spans="1:125" x14ac:dyDescent="0.25">
      <c r="A26" s="16" t="s">
        <v>57</v>
      </c>
      <c r="B26" s="54">
        <f t="shared" si="93"/>
        <v>227</v>
      </c>
      <c r="C26" s="54">
        <v>43</v>
      </c>
      <c r="D26" s="17">
        <v>54</v>
      </c>
      <c r="E26" s="17">
        <v>70</v>
      </c>
      <c r="F26" s="17">
        <v>60</v>
      </c>
      <c r="G26" s="13">
        <v>6</v>
      </c>
      <c r="H26" s="13">
        <v>7</v>
      </c>
      <c r="I26" s="13">
        <v>3</v>
      </c>
      <c r="J26" s="254">
        <f t="shared" si="46"/>
        <v>16</v>
      </c>
      <c r="K26" s="338">
        <v>5</v>
      </c>
      <c r="L26" s="338">
        <v>11</v>
      </c>
      <c r="M26" s="338">
        <v>3</v>
      </c>
      <c r="N26" s="255">
        <f t="shared" si="54"/>
        <v>19</v>
      </c>
      <c r="O26" s="609">
        <f t="shared" si="55"/>
        <v>35</v>
      </c>
      <c r="P26" s="338">
        <v>5</v>
      </c>
      <c r="Q26" s="338">
        <v>3</v>
      </c>
      <c r="R26" s="338">
        <v>3</v>
      </c>
      <c r="S26" s="254">
        <f t="shared" si="56"/>
        <v>11</v>
      </c>
      <c r="T26" s="338">
        <v>7</v>
      </c>
      <c r="U26" s="338">
        <v>3</v>
      </c>
      <c r="V26" s="13">
        <v>4</v>
      </c>
      <c r="W26" s="255">
        <f t="shared" si="57"/>
        <v>14</v>
      </c>
      <c r="X26" s="610">
        <f t="shared" si="58"/>
        <v>25</v>
      </c>
      <c r="Y26" s="13">
        <v>9</v>
      </c>
      <c r="Z26" s="13">
        <v>15</v>
      </c>
      <c r="AA26" s="13"/>
      <c r="AB26" s="255">
        <f t="shared" si="59"/>
        <v>24</v>
      </c>
      <c r="AC26" s="338"/>
      <c r="AD26" s="338">
        <v>6</v>
      </c>
      <c r="AE26" s="338">
        <v>4</v>
      </c>
      <c r="AF26" s="255">
        <f t="shared" si="60"/>
        <v>10</v>
      </c>
      <c r="AG26" s="609">
        <f t="shared" si="61"/>
        <v>34</v>
      </c>
      <c r="AH26" s="338">
        <v>8</v>
      </c>
      <c r="AI26" s="13">
        <v>38</v>
      </c>
      <c r="AJ26" s="338">
        <v>4</v>
      </c>
      <c r="AK26" s="254">
        <f t="shared" si="62"/>
        <v>50</v>
      </c>
      <c r="AL26" s="338">
        <v>9</v>
      </c>
      <c r="AM26" s="338">
        <v>8</v>
      </c>
      <c r="AN26" s="338">
        <v>4</v>
      </c>
      <c r="AO26" s="255">
        <f t="shared" si="63"/>
        <v>21</v>
      </c>
      <c r="AP26" s="609">
        <f t="shared" si="64"/>
        <v>71</v>
      </c>
      <c r="AQ26" s="13">
        <v>9</v>
      </c>
      <c r="AR26" s="13">
        <v>4</v>
      </c>
      <c r="AS26" s="13">
        <v>5</v>
      </c>
      <c r="AT26" s="255">
        <f t="shared" si="65"/>
        <v>18</v>
      </c>
      <c r="AU26" s="338">
        <v>2</v>
      </c>
      <c r="AV26" s="338">
        <v>4</v>
      </c>
      <c r="AW26" s="338"/>
      <c r="AX26" s="255">
        <f t="shared" si="66"/>
        <v>6</v>
      </c>
      <c r="AY26" s="609">
        <f t="shared" si="67"/>
        <v>24</v>
      </c>
      <c r="AZ26" s="338">
        <v>3</v>
      </c>
      <c r="BA26" s="338"/>
      <c r="BB26" s="338">
        <v>8</v>
      </c>
      <c r="BC26" s="254">
        <f t="shared" si="68"/>
        <v>11</v>
      </c>
      <c r="BD26" s="338">
        <v>7</v>
      </c>
      <c r="BE26" s="338">
        <v>3</v>
      </c>
      <c r="BF26" s="13">
        <v>7</v>
      </c>
      <c r="BG26" s="255">
        <f t="shared" si="69"/>
        <v>17</v>
      </c>
      <c r="BH26" s="609">
        <f t="shared" si="70"/>
        <v>28</v>
      </c>
      <c r="BI26" s="13">
        <v>12</v>
      </c>
      <c r="BJ26" s="13">
        <v>12</v>
      </c>
      <c r="BK26" s="13">
        <v>3</v>
      </c>
      <c r="BL26" s="255">
        <f t="shared" si="71"/>
        <v>27</v>
      </c>
      <c r="BM26" s="338">
        <v>3</v>
      </c>
      <c r="BN26" s="338"/>
      <c r="BO26" s="338">
        <v>4</v>
      </c>
      <c r="BP26" s="255">
        <f t="shared" si="72"/>
        <v>7</v>
      </c>
      <c r="BQ26" s="609">
        <f t="shared" si="73"/>
        <v>34</v>
      </c>
      <c r="BR26" s="338">
        <v>8</v>
      </c>
      <c r="BS26" s="338">
        <v>4</v>
      </c>
      <c r="BT26" s="338">
        <v>8</v>
      </c>
      <c r="BU26" s="254">
        <f t="shared" si="74"/>
        <v>20</v>
      </c>
      <c r="BV26" s="13">
        <v>12</v>
      </c>
      <c r="BW26" s="338">
        <v>5</v>
      </c>
      <c r="BX26" s="338">
        <v>2</v>
      </c>
      <c r="BY26" s="255">
        <f t="shared" si="75"/>
        <v>19</v>
      </c>
      <c r="BZ26" s="609">
        <f t="shared" si="76"/>
        <v>39</v>
      </c>
      <c r="CA26" s="13">
        <v>10</v>
      </c>
      <c r="CB26" s="13">
        <v>5</v>
      </c>
      <c r="CC26" s="13">
        <v>3</v>
      </c>
      <c r="CD26" s="255">
        <f t="shared" si="77"/>
        <v>18</v>
      </c>
      <c r="CE26" s="338">
        <v>2</v>
      </c>
      <c r="CF26" s="338">
        <v>3</v>
      </c>
      <c r="CG26" s="338">
        <v>12</v>
      </c>
      <c r="CH26" s="255">
        <f t="shared" si="78"/>
        <v>17</v>
      </c>
      <c r="CI26" s="609">
        <f t="shared" si="79"/>
        <v>35</v>
      </c>
      <c r="CJ26" s="338">
        <v>7</v>
      </c>
      <c r="CK26" s="338">
        <v>5</v>
      </c>
      <c r="CL26" s="338">
        <v>4</v>
      </c>
      <c r="CM26" s="254">
        <f t="shared" si="80"/>
        <v>16</v>
      </c>
      <c r="CN26" s="338">
        <v>1</v>
      </c>
      <c r="CO26" s="338">
        <v>2</v>
      </c>
      <c r="CP26" s="338">
        <v>6</v>
      </c>
      <c r="CQ26" s="255">
        <f t="shared" si="48"/>
        <v>9</v>
      </c>
      <c r="CR26" s="609">
        <f t="shared" si="81"/>
        <v>25</v>
      </c>
      <c r="CS26" s="338"/>
      <c r="CT26" s="338"/>
      <c r="CU26" s="338"/>
      <c r="CV26" s="255">
        <f t="shared" si="82"/>
        <v>0</v>
      </c>
      <c r="CW26" s="338"/>
      <c r="CX26" s="338"/>
      <c r="CY26" s="338"/>
      <c r="CZ26" s="255">
        <f t="shared" si="83"/>
        <v>0</v>
      </c>
      <c r="DA26" s="609">
        <f t="shared" si="84"/>
        <v>0</v>
      </c>
      <c r="DB26" s="338">
        <v>1</v>
      </c>
      <c r="DC26" s="338"/>
      <c r="DD26" s="337"/>
      <c r="DE26" s="254">
        <f t="shared" si="85"/>
        <v>1</v>
      </c>
      <c r="DF26" s="337"/>
      <c r="DG26" s="337"/>
      <c r="DH26" s="337"/>
      <c r="DI26" s="255">
        <f t="shared" si="86"/>
        <v>0</v>
      </c>
      <c r="DJ26" s="610">
        <f t="shared" si="41"/>
        <v>1</v>
      </c>
      <c r="DK26" s="13">
        <f t="shared" si="50"/>
        <v>103</v>
      </c>
      <c r="DL26" s="13">
        <f t="shared" si="51"/>
        <v>59</v>
      </c>
      <c r="DM26" s="805">
        <f t="shared" si="87"/>
        <v>162</v>
      </c>
      <c r="DN26" s="13">
        <f t="shared" si="52"/>
        <v>109</v>
      </c>
      <c r="DO26" s="13">
        <f t="shared" si="88"/>
        <v>80</v>
      </c>
      <c r="DP26" s="806">
        <f t="shared" si="89"/>
        <v>189</v>
      </c>
      <c r="DQ26" s="812">
        <f t="shared" si="90"/>
        <v>351</v>
      </c>
      <c r="DR26" s="18">
        <f t="shared" si="53"/>
        <v>2.3953488372093021</v>
      </c>
      <c r="DS26" s="18">
        <f t="shared" si="53"/>
        <v>1.0925925925925926</v>
      </c>
      <c r="DT26" s="10">
        <f t="shared" si="91"/>
        <v>1.5571428571428572</v>
      </c>
      <c r="DU26" s="10">
        <f t="shared" si="92"/>
        <v>1.3333333333333333</v>
      </c>
    </row>
    <row r="27" spans="1:125" x14ac:dyDescent="0.25">
      <c r="A27" s="16" t="s">
        <v>58</v>
      </c>
      <c r="B27" s="54">
        <f t="shared" si="93"/>
        <v>225</v>
      </c>
      <c r="C27" s="54">
        <v>27</v>
      </c>
      <c r="D27" s="17">
        <v>65</v>
      </c>
      <c r="E27" s="17">
        <v>80</v>
      </c>
      <c r="F27" s="17">
        <v>53</v>
      </c>
      <c r="G27" s="13">
        <v>3</v>
      </c>
      <c r="H27" s="13">
        <v>4</v>
      </c>
      <c r="I27" s="13">
        <v>5</v>
      </c>
      <c r="J27" s="254">
        <f t="shared" si="46"/>
        <v>12</v>
      </c>
      <c r="K27" s="338"/>
      <c r="L27" s="338">
        <v>2</v>
      </c>
      <c r="M27" s="338">
        <v>1</v>
      </c>
      <c r="N27" s="255">
        <f t="shared" si="54"/>
        <v>3</v>
      </c>
      <c r="O27" s="609">
        <f t="shared" si="55"/>
        <v>15</v>
      </c>
      <c r="P27" s="338">
        <v>5</v>
      </c>
      <c r="Q27" s="338"/>
      <c r="R27" s="338">
        <v>4</v>
      </c>
      <c r="S27" s="254">
        <f t="shared" si="56"/>
        <v>9</v>
      </c>
      <c r="T27" s="338">
        <v>4</v>
      </c>
      <c r="U27" s="338"/>
      <c r="V27" s="13"/>
      <c r="W27" s="255">
        <f t="shared" si="57"/>
        <v>4</v>
      </c>
      <c r="X27" s="610">
        <f t="shared" si="58"/>
        <v>13</v>
      </c>
      <c r="Y27" s="13"/>
      <c r="Z27" s="13"/>
      <c r="AA27" s="13">
        <v>1</v>
      </c>
      <c r="AB27" s="255">
        <f t="shared" si="59"/>
        <v>1</v>
      </c>
      <c r="AC27" s="338"/>
      <c r="AD27" s="338">
        <v>1</v>
      </c>
      <c r="AE27" s="338">
        <v>1</v>
      </c>
      <c r="AF27" s="255">
        <f t="shared" si="60"/>
        <v>2</v>
      </c>
      <c r="AG27" s="609">
        <f t="shared" si="61"/>
        <v>3</v>
      </c>
      <c r="AH27" s="338">
        <v>10</v>
      </c>
      <c r="AI27" s="13">
        <v>7</v>
      </c>
      <c r="AJ27" s="338">
        <v>5</v>
      </c>
      <c r="AK27" s="254">
        <f t="shared" si="62"/>
        <v>22</v>
      </c>
      <c r="AL27" s="338">
        <v>4</v>
      </c>
      <c r="AM27" s="338">
        <v>3</v>
      </c>
      <c r="AN27" s="338">
        <v>1</v>
      </c>
      <c r="AO27" s="255">
        <f t="shared" si="63"/>
        <v>8</v>
      </c>
      <c r="AP27" s="609">
        <f t="shared" si="64"/>
        <v>30</v>
      </c>
      <c r="AQ27" s="13">
        <v>0</v>
      </c>
      <c r="AR27" s="13"/>
      <c r="AS27" s="13"/>
      <c r="AT27" s="255">
        <f t="shared" si="65"/>
        <v>0</v>
      </c>
      <c r="AU27" s="338">
        <v>1</v>
      </c>
      <c r="AV27" s="338"/>
      <c r="AW27" s="338">
        <v>5</v>
      </c>
      <c r="AX27" s="255">
        <f t="shared" si="66"/>
        <v>6</v>
      </c>
      <c r="AY27" s="609">
        <f t="shared" si="67"/>
        <v>6</v>
      </c>
      <c r="AZ27" s="338">
        <v>1</v>
      </c>
      <c r="BA27" s="338">
        <v>1</v>
      </c>
      <c r="BB27" s="338"/>
      <c r="BC27" s="254">
        <f t="shared" si="68"/>
        <v>2</v>
      </c>
      <c r="BD27" s="338">
        <v>2</v>
      </c>
      <c r="BE27" s="338">
        <v>1</v>
      </c>
      <c r="BF27" s="13"/>
      <c r="BG27" s="255">
        <f t="shared" si="69"/>
        <v>3</v>
      </c>
      <c r="BH27" s="609">
        <f t="shared" si="70"/>
        <v>5</v>
      </c>
      <c r="BI27" s="13">
        <v>4</v>
      </c>
      <c r="BJ27" s="13">
        <v>2</v>
      </c>
      <c r="BK27" s="13">
        <v>8</v>
      </c>
      <c r="BL27" s="255">
        <f t="shared" si="71"/>
        <v>14</v>
      </c>
      <c r="BM27" s="338"/>
      <c r="BN27" s="338">
        <v>2</v>
      </c>
      <c r="BO27" s="338">
        <v>2</v>
      </c>
      <c r="BP27" s="255">
        <f t="shared" si="72"/>
        <v>4</v>
      </c>
      <c r="BQ27" s="609">
        <f t="shared" si="73"/>
        <v>18</v>
      </c>
      <c r="BR27" s="338">
        <v>10</v>
      </c>
      <c r="BS27" s="338">
        <v>16</v>
      </c>
      <c r="BT27" s="338">
        <v>1</v>
      </c>
      <c r="BU27" s="254">
        <f t="shared" si="74"/>
        <v>27</v>
      </c>
      <c r="BV27" s="13">
        <v>1</v>
      </c>
      <c r="BW27" s="338">
        <v>2</v>
      </c>
      <c r="BX27" s="338">
        <v>1</v>
      </c>
      <c r="BY27" s="255">
        <f t="shared" si="75"/>
        <v>4</v>
      </c>
      <c r="BZ27" s="609">
        <f t="shared" si="76"/>
        <v>31</v>
      </c>
      <c r="CA27" s="13"/>
      <c r="CB27" s="13"/>
      <c r="CC27" s="13">
        <v>1</v>
      </c>
      <c r="CD27" s="255">
        <f t="shared" si="77"/>
        <v>1</v>
      </c>
      <c r="CE27" s="338"/>
      <c r="CF27" s="338">
        <v>1</v>
      </c>
      <c r="CG27" s="338">
        <v>2</v>
      </c>
      <c r="CH27" s="255">
        <f t="shared" si="78"/>
        <v>3</v>
      </c>
      <c r="CI27" s="609">
        <f t="shared" si="79"/>
        <v>4</v>
      </c>
      <c r="CJ27" s="338"/>
      <c r="CK27" s="338"/>
      <c r="CL27" s="338">
        <v>1</v>
      </c>
      <c r="CM27" s="254">
        <f t="shared" si="80"/>
        <v>1</v>
      </c>
      <c r="CN27" s="338"/>
      <c r="CO27" s="338">
        <v>2</v>
      </c>
      <c r="CP27" s="338"/>
      <c r="CQ27" s="255">
        <f t="shared" si="48"/>
        <v>2</v>
      </c>
      <c r="CR27" s="609">
        <f t="shared" si="81"/>
        <v>3</v>
      </c>
      <c r="CS27" s="338">
        <v>1</v>
      </c>
      <c r="CT27" s="338"/>
      <c r="CU27" s="338"/>
      <c r="CV27" s="255">
        <f t="shared" si="82"/>
        <v>1</v>
      </c>
      <c r="CW27" s="338"/>
      <c r="CX27" s="338"/>
      <c r="CY27" s="338"/>
      <c r="CZ27" s="255">
        <f t="shared" si="83"/>
        <v>0</v>
      </c>
      <c r="DA27" s="609">
        <f t="shared" si="84"/>
        <v>1</v>
      </c>
      <c r="DB27" s="338"/>
      <c r="DC27" s="338"/>
      <c r="DD27" s="337"/>
      <c r="DE27" s="254">
        <f t="shared" si="85"/>
        <v>0</v>
      </c>
      <c r="DF27" s="337"/>
      <c r="DG27" s="337"/>
      <c r="DH27" s="337"/>
      <c r="DI27" s="255">
        <f t="shared" si="86"/>
        <v>0</v>
      </c>
      <c r="DJ27" s="610">
        <f t="shared" si="41"/>
        <v>0</v>
      </c>
      <c r="DK27" s="13">
        <f t="shared" si="50"/>
        <v>29</v>
      </c>
      <c r="DL27" s="13">
        <f t="shared" si="51"/>
        <v>18</v>
      </c>
      <c r="DM27" s="805">
        <f t="shared" si="87"/>
        <v>47</v>
      </c>
      <c r="DN27" s="13">
        <f t="shared" si="52"/>
        <v>61</v>
      </c>
      <c r="DO27" s="13">
        <f t="shared" si="88"/>
        <v>21</v>
      </c>
      <c r="DP27" s="806">
        <f t="shared" si="89"/>
        <v>82</v>
      </c>
      <c r="DQ27" s="812">
        <f t="shared" si="90"/>
        <v>129</v>
      </c>
      <c r="DR27" s="18">
        <f t="shared" si="53"/>
        <v>1.0740740740740742</v>
      </c>
      <c r="DS27" s="18">
        <f t="shared" si="53"/>
        <v>0.27692307692307694</v>
      </c>
      <c r="DT27" s="10">
        <f t="shared" si="91"/>
        <v>0.76249999999999996</v>
      </c>
      <c r="DU27" s="10">
        <f t="shared" si="92"/>
        <v>0.39622641509433965</v>
      </c>
    </row>
    <row r="28" spans="1:125" x14ac:dyDescent="0.25">
      <c r="A28" s="16" t="s">
        <v>59</v>
      </c>
      <c r="B28" s="54"/>
      <c r="C28" s="54"/>
      <c r="D28" s="17"/>
      <c r="E28" s="17"/>
      <c r="F28" s="17"/>
      <c r="G28" s="13"/>
      <c r="H28" s="13"/>
      <c r="I28" s="13"/>
      <c r="J28" s="254">
        <f t="shared" si="46"/>
        <v>0</v>
      </c>
      <c r="K28" s="338"/>
      <c r="L28" s="338"/>
      <c r="M28" s="338">
        <v>1</v>
      </c>
      <c r="N28" s="255">
        <f t="shared" si="54"/>
        <v>1</v>
      </c>
      <c r="O28" s="609">
        <f t="shared" si="55"/>
        <v>1</v>
      </c>
      <c r="P28" s="338">
        <v>3</v>
      </c>
      <c r="Q28" s="338">
        <v>1</v>
      </c>
      <c r="R28" s="338"/>
      <c r="S28" s="254">
        <f t="shared" si="56"/>
        <v>4</v>
      </c>
      <c r="T28" s="337"/>
      <c r="U28" s="338"/>
      <c r="V28" s="13">
        <v>2</v>
      </c>
      <c r="W28" s="255">
        <f t="shared" si="57"/>
        <v>2</v>
      </c>
      <c r="X28" s="610">
        <f t="shared" si="58"/>
        <v>6</v>
      </c>
      <c r="Y28" s="13">
        <v>5</v>
      </c>
      <c r="Z28" s="13"/>
      <c r="AA28" s="13">
        <v>1</v>
      </c>
      <c r="AB28" s="255">
        <f t="shared" si="59"/>
        <v>6</v>
      </c>
      <c r="AC28" s="338"/>
      <c r="AD28" s="338">
        <v>1</v>
      </c>
      <c r="AE28" s="338">
        <v>5</v>
      </c>
      <c r="AF28" s="255">
        <f t="shared" si="60"/>
        <v>6</v>
      </c>
      <c r="AG28" s="609">
        <f t="shared" si="61"/>
        <v>12</v>
      </c>
      <c r="AH28" s="338">
        <v>1</v>
      </c>
      <c r="AI28" s="13">
        <v>2</v>
      </c>
      <c r="AJ28" s="338"/>
      <c r="AK28" s="254">
        <f t="shared" si="62"/>
        <v>3</v>
      </c>
      <c r="AL28" s="338"/>
      <c r="AM28" s="337"/>
      <c r="AN28" s="338"/>
      <c r="AO28" s="255">
        <f t="shared" si="63"/>
        <v>0</v>
      </c>
      <c r="AP28" s="609">
        <f t="shared" si="64"/>
        <v>3</v>
      </c>
      <c r="AQ28" s="13"/>
      <c r="AR28" s="13"/>
      <c r="AS28" s="13"/>
      <c r="AT28" s="255">
        <f t="shared" si="65"/>
        <v>0</v>
      </c>
      <c r="AU28" s="338"/>
      <c r="AV28" s="338"/>
      <c r="AW28" s="338">
        <v>1</v>
      </c>
      <c r="AX28" s="255">
        <f t="shared" si="66"/>
        <v>1</v>
      </c>
      <c r="AY28" s="609">
        <f t="shared" si="67"/>
        <v>1</v>
      </c>
      <c r="AZ28" s="337"/>
      <c r="BA28" s="338"/>
      <c r="BB28" s="338"/>
      <c r="BC28" s="254">
        <f t="shared" si="68"/>
        <v>0</v>
      </c>
      <c r="BD28" s="338"/>
      <c r="BE28" s="338"/>
      <c r="BF28" s="13"/>
      <c r="BG28" s="255">
        <f t="shared" si="69"/>
        <v>0</v>
      </c>
      <c r="BH28" s="609">
        <f t="shared" si="70"/>
        <v>0</v>
      </c>
      <c r="BI28" s="13"/>
      <c r="BJ28" s="13"/>
      <c r="BK28" s="13"/>
      <c r="BL28" s="255">
        <f t="shared" si="71"/>
        <v>0</v>
      </c>
      <c r="BM28" s="338"/>
      <c r="BN28" s="338"/>
      <c r="BO28" s="338"/>
      <c r="BP28" s="255">
        <f t="shared" si="72"/>
        <v>0</v>
      </c>
      <c r="BQ28" s="609">
        <f t="shared" si="73"/>
        <v>0</v>
      </c>
      <c r="BR28" s="338">
        <v>3</v>
      </c>
      <c r="BS28" s="338"/>
      <c r="BT28" s="338"/>
      <c r="BU28" s="254">
        <f t="shared" si="74"/>
        <v>3</v>
      </c>
      <c r="BV28" s="13"/>
      <c r="BW28" s="338"/>
      <c r="BX28" s="338"/>
      <c r="BY28" s="255">
        <f t="shared" si="75"/>
        <v>0</v>
      </c>
      <c r="BZ28" s="609">
        <f t="shared" si="76"/>
        <v>3</v>
      </c>
      <c r="CA28" s="13"/>
      <c r="CB28" s="13">
        <v>8</v>
      </c>
      <c r="CC28" s="13"/>
      <c r="CD28" s="255">
        <f t="shared" si="77"/>
        <v>8</v>
      </c>
      <c r="CE28" s="338"/>
      <c r="CF28" s="338"/>
      <c r="CG28" s="338"/>
      <c r="CH28" s="255">
        <f t="shared" si="78"/>
        <v>0</v>
      </c>
      <c r="CI28" s="609">
        <f t="shared" si="79"/>
        <v>8</v>
      </c>
      <c r="CJ28" s="338"/>
      <c r="CK28" s="338"/>
      <c r="CL28" s="338"/>
      <c r="CM28" s="254">
        <f t="shared" si="80"/>
        <v>0</v>
      </c>
      <c r="CN28" s="338">
        <v>1</v>
      </c>
      <c r="CO28" s="338"/>
      <c r="CP28" s="338"/>
      <c r="CQ28" s="255">
        <f t="shared" si="48"/>
        <v>1</v>
      </c>
      <c r="CR28" s="609">
        <f t="shared" si="81"/>
        <v>1</v>
      </c>
      <c r="CS28" s="338"/>
      <c r="CT28" s="338"/>
      <c r="CU28" s="338"/>
      <c r="CV28" s="255">
        <f t="shared" si="82"/>
        <v>0</v>
      </c>
      <c r="CW28" s="338"/>
      <c r="CX28" s="338"/>
      <c r="CY28" s="338"/>
      <c r="CZ28" s="255">
        <f t="shared" si="83"/>
        <v>0</v>
      </c>
      <c r="DA28" s="609">
        <f t="shared" si="84"/>
        <v>0</v>
      </c>
      <c r="DB28" s="338">
        <v>1</v>
      </c>
      <c r="DC28" s="338">
        <v>7</v>
      </c>
      <c r="DD28" s="337"/>
      <c r="DE28" s="254">
        <f t="shared" si="85"/>
        <v>8</v>
      </c>
      <c r="DF28" s="337"/>
      <c r="DG28" s="337"/>
      <c r="DH28" s="337"/>
      <c r="DI28" s="255">
        <f t="shared" si="86"/>
        <v>0</v>
      </c>
      <c r="DJ28" s="610">
        <f t="shared" si="41"/>
        <v>8</v>
      </c>
      <c r="DK28" s="13">
        <f t="shared" si="50"/>
        <v>14</v>
      </c>
      <c r="DL28" s="13">
        <f t="shared" si="51"/>
        <v>8</v>
      </c>
      <c r="DM28" s="805">
        <f t="shared" si="87"/>
        <v>22</v>
      </c>
      <c r="DN28" s="13">
        <f t="shared" si="52"/>
        <v>18</v>
      </c>
      <c r="DO28" s="13">
        <f t="shared" si="88"/>
        <v>3</v>
      </c>
      <c r="DP28" s="806">
        <f t="shared" si="89"/>
        <v>21</v>
      </c>
      <c r="DQ28" s="812">
        <f t="shared" si="90"/>
        <v>43</v>
      </c>
      <c r="DR28" s="18"/>
      <c r="DS28" s="18"/>
      <c r="DT28" s="10"/>
      <c r="DU28" s="10"/>
    </row>
    <row r="29" spans="1:125" x14ac:dyDescent="0.25">
      <c r="A29" s="19" t="s">
        <v>60</v>
      </c>
      <c r="B29" s="54">
        <v>30</v>
      </c>
      <c r="C29" s="54"/>
      <c r="D29" s="17"/>
      <c r="E29" s="17"/>
      <c r="F29" s="17"/>
      <c r="G29" s="13">
        <v>1</v>
      </c>
      <c r="H29" s="13"/>
      <c r="I29" s="13"/>
      <c r="J29" s="254">
        <f t="shared" si="46"/>
        <v>1</v>
      </c>
      <c r="K29" s="338"/>
      <c r="L29" s="338">
        <v>1</v>
      </c>
      <c r="M29" s="338">
        <v>1</v>
      </c>
      <c r="N29" s="255">
        <f t="shared" si="54"/>
        <v>2</v>
      </c>
      <c r="O29" s="609">
        <f t="shared" si="55"/>
        <v>3</v>
      </c>
      <c r="P29" s="337"/>
      <c r="Q29" s="338">
        <v>1</v>
      </c>
      <c r="R29" s="337">
        <v>1</v>
      </c>
      <c r="S29" s="254">
        <f t="shared" si="56"/>
        <v>2</v>
      </c>
      <c r="T29" s="337">
        <v>3</v>
      </c>
      <c r="U29" s="337"/>
      <c r="V29" s="13"/>
      <c r="W29" s="255">
        <f t="shared" si="57"/>
        <v>3</v>
      </c>
      <c r="X29" s="610">
        <f t="shared" si="58"/>
        <v>5</v>
      </c>
      <c r="Y29" s="13"/>
      <c r="Z29" s="13"/>
      <c r="AA29" s="13"/>
      <c r="AB29" s="255">
        <f t="shared" si="59"/>
        <v>0</v>
      </c>
      <c r="AC29" s="338"/>
      <c r="AD29" s="338"/>
      <c r="AE29" s="338">
        <v>2</v>
      </c>
      <c r="AF29" s="255">
        <f t="shared" si="60"/>
        <v>2</v>
      </c>
      <c r="AG29" s="609">
        <f t="shared" si="61"/>
        <v>2</v>
      </c>
      <c r="AH29" s="337"/>
      <c r="AI29" s="13"/>
      <c r="AJ29" s="337"/>
      <c r="AK29" s="254">
        <f t="shared" si="62"/>
        <v>0</v>
      </c>
      <c r="AL29" s="337"/>
      <c r="AM29" s="337"/>
      <c r="AN29" s="337"/>
      <c r="AO29" s="255">
        <f t="shared" si="63"/>
        <v>0</v>
      </c>
      <c r="AP29" s="609">
        <f t="shared" si="64"/>
        <v>0</v>
      </c>
      <c r="AQ29" s="13">
        <v>0</v>
      </c>
      <c r="AR29" s="13"/>
      <c r="AS29" s="13"/>
      <c r="AT29" s="255">
        <f t="shared" si="65"/>
        <v>0</v>
      </c>
      <c r="AU29" s="338"/>
      <c r="AV29" s="338">
        <v>1</v>
      </c>
      <c r="AW29" s="338"/>
      <c r="AX29" s="255">
        <f t="shared" si="66"/>
        <v>1</v>
      </c>
      <c r="AY29" s="609">
        <f t="shared" si="67"/>
        <v>1</v>
      </c>
      <c r="AZ29" s="337"/>
      <c r="BA29" s="337">
        <v>1</v>
      </c>
      <c r="BB29" s="337"/>
      <c r="BC29" s="254">
        <f t="shared" si="68"/>
        <v>1</v>
      </c>
      <c r="BD29" s="337">
        <v>1</v>
      </c>
      <c r="BE29" s="337">
        <v>1</v>
      </c>
      <c r="BF29" s="337">
        <v>2</v>
      </c>
      <c r="BG29" s="254">
        <f t="shared" si="69"/>
        <v>4</v>
      </c>
      <c r="BH29" s="609">
        <f t="shared" si="70"/>
        <v>5</v>
      </c>
      <c r="BI29" s="13">
        <v>1</v>
      </c>
      <c r="BJ29" s="13"/>
      <c r="BK29" s="13"/>
      <c r="BL29" s="255">
        <f t="shared" si="71"/>
        <v>1</v>
      </c>
      <c r="BM29" s="338"/>
      <c r="BN29" s="338"/>
      <c r="BO29" s="338"/>
      <c r="BP29" s="255">
        <f t="shared" si="72"/>
        <v>0</v>
      </c>
      <c r="BQ29" s="609">
        <f t="shared" si="73"/>
        <v>1</v>
      </c>
      <c r="BR29" s="337"/>
      <c r="BS29" s="337"/>
      <c r="BT29" s="337">
        <v>1</v>
      </c>
      <c r="BU29" s="254">
        <f t="shared" si="74"/>
        <v>1</v>
      </c>
      <c r="BV29" s="13"/>
      <c r="BW29" s="337"/>
      <c r="BX29" s="337"/>
      <c r="BY29" s="254">
        <f t="shared" si="75"/>
        <v>0</v>
      </c>
      <c r="BZ29" s="609">
        <f t="shared" si="76"/>
        <v>1</v>
      </c>
      <c r="CA29" s="13"/>
      <c r="CB29" s="13"/>
      <c r="CC29" s="13"/>
      <c r="CD29" s="255">
        <f t="shared" si="77"/>
        <v>0</v>
      </c>
      <c r="CE29" s="338"/>
      <c r="CF29" s="338"/>
      <c r="CG29" s="338"/>
      <c r="CH29" s="255">
        <f t="shared" si="78"/>
        <v>0</v>
      </c>
      <c r="CI29" s="609">
        <f t="shared" si="79"/>
        <v>0</v>
      </c>
      <c r="CJ29" s="337"/>
      <c r="CK29" s="337"/>
      <c r="CL29" s="337"/>
      <c r="CM29" s="254">
        <f t="shared" si="80"/>
        <v>0</v>
      </c>
      <c r="CN29" s="338">
        <v>6</v>
      </c>
      <c r="CO29" s="337"/>
      <c r="CP29" s="338">
        <v>3</v>
      </c>
      <c r="CQ29" s="255">
        <f t="shared" si="48"/>
        <v>9</v>
      </c>
      <c r="CR29" s="609">
        <f t="shared" si="81"/>
        <v>9</v>
      </c>
      <c r="CS29" s="338"/>
      <c r="CT29" s="338"/>
      <c r="CU29" s="338"/>
      <c r="CV29" s="255">
        <f t="shared" si="82"/>
        <v>0</v>
      </c>
      <c r="CW29" s="338"/>
      <c r="CX29" s="338"/>
      <c r="CY29" s="338"/>
      <c r="CZ29" s="255">
        <f t="shared" si="83"/>
        <v>0</v>
      </c>
      <c r="DA29" s="609">
        <f t="shared" si="84"/>
        <v>0</v>
      </c>
      <c r="DB29" s="337"/>
      <c r="DC29" s="337"/>
      <c r="DD29" s="337"/>
      <c r="DE29" s="254">
        <f t="shared" si="85"/>
        <v>0</v>
      </c>
      <c r="DF29" s="337"/>
      <c r="DG29" s="337"/>
      <c r="DH29" s="337"/>
      <c r="DI29" s="255">
        <f t="shared" si="86"/>
        <v>0</v>
      </c>
      <c r="DJ29" s="610">
        <f t="shared" si="41"/>
        <v>0</v>
      </c>
      <c r="DK29" s="13">
        <f t="shared" si="50"/>
        <v>2</v>
      </c>
      <c r="DL29" s="13">
        <f t="shared" si="51"/>
        <v>5</v>
      </c>
      <c r="DM29" s="805">
        <f t="shared" si="87"/>
        <v>7</v>
      </c>
      <c r="DN29" s="13">
        <f t="shared" si="52"/>
        <v>4</v>
      </c>
      <c r="DO29" s="13">
        <f t="shared" si="88"/>
        <v>16</v>
      </c>
      <c r="DP29" s="806">
        <v>19</v>
      </c>
      <c r="DQ29" s="812">
        <v>27</v>
      </c>
      <c r="DR29" s="10"/>
      <c r="DS29" s="18"/>
      <c r="DT29" s="10"/>
      <c r="DU29" s="10"/>
    </row>
    <row r="30" spans="1:125" x14ac:dyDescent="0.25">
      <c r="A30" s="20" t="s">
        <v>61</v>
      </c>
      <c r="B30" s="54">
        <f t="shared" si="93"/>
        <v>0</v>
      </c>
      <c r="C30" s="53"/>
      <c r="D30" s="15"/>
      <c r="E30" s="15"/>
      <c r="F30" s="15"/>
      <c r="G30" s="15">
        <f>SUM(G31:G36)</f>
        <v>11</v>
      </c>
      <c r="H30" s="15"/>
      <c r="I30" s="15"/>
      <c r="J30" s="254">
        <f t="shared" si="46"/>
        <v>11</v>
      </c>
      <c r="K30" s="382"/>
      <c r="L30" s="382"/>
      <c r="M30" s="383">
        <f>SUM(M31:M37)</f>
        <v>6</v>
      </c>
      <c r="N30" s="254">
        <f t="shared" si="54"/>
        <v>6</v>
      </c>
      <c r="O30" s="609">
        <f t="shared" si="55"/>
        <v>17</v>
      </c>
      <c r="P30" s="383">
        <f>SUM(P31:P37)</f>
        <v>88</v>
      </c>
      <c r="Q30" s="383">
        <f>SUM(Q31:Q37)</f>
        <v>4</v>
      </c>
      <c r="R30" s="383">
        <f>SUM(R31:R37)</f>
        <v>128</v>
      </c>
      <c r="S30" s="254">
        <f t="shared" si="56"/>
        <v>220</v>
      </c>
      <c r="T30" s="383">
        <f>SUM(T31:T37)</f>
        <v>524</v>
      </c>
      <c r="U30" s="383">
        <f>SUM(U31:U37)</f>
        <v>274</v>
      </c>
      <c r="V30" s="9">
        <f>SUM(V31:V37)</f>
        <v>107</v>
      </c>
      <c r="W30" s="254">
        <f t="shared" si="57"/>
        <v>905</v>
      </c>
      <c r="X30" s="609">
        <f t="shared" si="58"/>
        <v>1125</v>
      </c>
      <c r="Y30" s="15">
        <f>SUM(Y31:Y37)</f>
        <v>21</v>
      </c>
      <c r="Z30" s="15">
        <v>21</v>
      </c>
      <c r="AA30" s="15">
        <f>SUM(AA31:AA37)</f>
        <v>14</v>
      </c>
      <c r="AB30" s="255">
        <f t="shared" si="59"/>
        <v>56</v>
      </c>
      <c r="AC30" s="382"/>
      <c r="AD30" s="383">
        <f>SUM(AD31:AD37)</f>
        <v>13</v>
      </c>
      <c r="AE30" s="383">
        <f>SUM(AE31:AE37)</f>
        <v>57</v>
      </c>
      <c r="AF30" s="254">
        <f t="shared" si="60"/>
        <v>70</v>
      </c>
      <c r="AG30" s="609">
        <f t="shared" si="61"/>
        <v>126</v>
      </c>
      <c r="AH30" s="383">
        <f>SUM(AH31:AH37)</f>
        <v>84</v>
      </c>
      <c r="AI30" s="9">
        <f>SUM(AI31:AI37)</f>
        <v>71</v>
      </c>
      <c r="AJ30" s="383">
        <f>SUM(AJ31:AJ37)</f>
        <v>13</v>
      </c>
      <c r="AK30" s="254">
        <f t="shared" si="62"/>
        <v>168</v>
      </c>
      <c r="AL30" s="383">
        <f>SUM(AL31:AL37)</f>
        <v>53</v>
      </c>
      <c r="AM30" s="383"/>
      <c r="AN30" s="383">
        <f>SUM(AN31:AN37)</f>
        <v>6</v>
      </c>
      <c r="AO30" s="254">
        <f t="shared" si="63"/>
        <v>59</v>
      </c>
      <c r="AP30" s="609">
        <f t="shared" si="64"/>
        <v>227</v>
      </c>
      <c r="AQ30" s="15">
        <v>60</v>
      </c>
      <c r="AR30" s="15">
        <f>SUM(AR31:AR37)</f>
        <v>20</v>
      </c>
      <c r="AS30" s="15">
        <f>SUM(AS31:AS37)</f>
        <v>12</v>
      </c>
      <c r="AT30" s="255">
        <f t="shared" si="65"/>
        <v>92</v>
      </c>
      <c r="AU30" s="383">
        <f>SUM(AU31:AU37)</f>
        <v>3</v>
      </c>
      <c r="AV30" s="383">
        <f>SUM(AV31:AV37)</f>
        <v>5</v>
      </c>
      <c r="AW30" s="382"/>
      <c r="AX30" s="254">
        <f t="shared" si="66"/>
        <v>8</v>
      </c>
      <c r="AY30" s="609">
        <f t="shared" si="67"/>
        <v>100</v>
      </c>
      <c r="AZ30" s="383">
        <f>SUM(AZ31:AZ37)</f>
        <v>49</v>
      </c>
      <c r="BA30" s="383">
        <f>SUM(BA31:BA37)</f>
        <v>77</v>
      </c>
      <c r="BB30" s="383">
        <f>SUM(BB31:BB37)</f>
        <v>26</v>
      </c>
      <c r="BC30" s="254">
        <f t="shared" si="68"/>
        <v>152</v>
      </c>
      <c r="BD30" s="383">
        <f>SUM(BD31:BD37)</f>
        <v>355</v>
      </c>
      <c r="BE30" s="383">
        <f>SUM(BE31:BE37)</f>
        <v>34</v>
      </c>
      <c r="BF30" s="383">
        <f>SUM(BF31:BF37)</f>
        <v>14</v>
      </c>
      <c r="BG30" s="254">
        <f t="shared" si="69"/>
        <v>403</v>
      </c>
      <c r="BH30" s="609">
        <f t="shared" si="70"/>
        <v>555</v>
      </c>
      <c r="BI30" s="15">
        <f>SUM(BI31:BI36)</f>
        <v>46</v>
      </c>
      <c r="BJ30" s="15">
        <v>153</v>
      </c>
      <c r="BK30" s="15">
        <f>SUM(BK31:BK37)</f>
        <v>50</v>
      </c>
      <c r="BL30" s="255">
        <f t="shared" si="71"/>
        <v>249</v>
      </c>
      <c r="BM30" s="383">
        <f>SUM(BM31:BM37)</f>
        <v>3</v>
      </c>
      <c r="BN30" s="383">
        <f>SUM(BN31:BN37)</f>
        <v>1</v>
      </c>
      <c r="BO30" s="383">
        <f>SUM(BO31:BO37)</f>
        <v>6</v>
      </c>
      <c r="BP30" s="254">
        <f t="shared" si="72"/>
        <v>10</v>
      </c>
      <c r="BQ30" s="609">
        <f t="shared" si="73"/>
        <v>259</v>
      </c>
      <c r="BR30" s="383">
        <f>SUM(BR31:BR37)</f>
        <v>157</v>
      </c>
      <c r="BS30" s="383">
        <f>SUM(BS31:BS37)</f>
        <v>87</v>
      </c>
      <c r="BT30" s="383">
        <f>SUM(BT31:BT37)</f>
        <v>30</v>
      </c>
      <c r="BU30" s="254">
        <f t="shared" si="74"/>
        <v>274</v>
      </c>
      <c r="BV30" s="9">
        <f>SUM(BV31:BV37)</f>
        <v>13</v>
      </c>
      <c r="BW30" s="383">
        <f>SUM(BW31:BW37)</f>
        <v>13</v>
      </c>
      <c r="BX30" s="383">
        <f>SUM(BX31:BX37)</f>
        <v>2</v>
      </c>
      <c r="BY30" s="254">
        <f t="shared" si="75"/>
        <v>28</v>
      </c>
      <c r="BZ30" s="609">
        <f t="shared" si="76"/>
        <v>302</v>
      </c>
      <c r="CA30" s="15"/>
      <c r="CB30" s="15"/>
      <c r="CC30" s="15">
        <f>SUM(CC31:CC37)</f>
        <v>5</v>
      </c>
      <c r="CD30" s="255">
        <f t="shared" si="77"/>
        <v>5</v>
      </c>
      <c r="CE30" s="338"/>
      <c r="CF30" s="337">
        <f>SUM(CF31:CF37)</f>
        <v>4</v>
      </c>
      <c r="CG30" s="338"/>
      <c r="CH30" s="254">
        <f t="shared" si="78"/>
        <v>4</v>
      </c>
      <c r="CI30" s="609">
        <f t="shared" si="79"/>
        <v>9</v>
      </c>
      <c r="CJ30" s="383">
        <f>SUM(CJ31:CJ37)</f>
        <v>39</v>
      </c>
      <c r="CK30" s="383">
        <f>SUM(CK31:CK37)</f>
        <v>142</v>
      </c>
      <c r="CL30" s="383">
        <f>SUM(CL31:CL37)</f>
        <v>32</v>
      </c>
      <c r="CM30" s="254">
        <f t="shared" si="80"/>
        <v>213</v>
      </c>
      <c r="CN30" s="383">
        <f>SUM(CN31:CN37)</f>
        <v>1</v>
      </c>
      <c r="CO30" s="337">
        <f>SUM(CO31:CO37)</f>
        <v>404</v>
      </c>
      <c r="CP30" s="337">
        <f>SUM(CP31:CP37)</f>
        <v>8</v>
      </c>
      <c r="CQ30" s="254">
        <f t="shared" si="48"/>
        <v>413</v>
      </c>
      <c r="CR30" s="609">
        <f t="shared" si="81"/>
        <v>626</v>
      </c>
      <c r="CS30" s="337">
        <f>SUM(CS31:CS37)</f>
        <v>0</v>
      </c>
      <c r="CT30" s="337">
        <f t="shared" ref="CT30:CU30" si="94">SUM(CT31:CT37)</f>
        <v>1</v>
      </c>
      <c r="CU30" s="337">
        <f t="shared" si="94"/>
        <v>0</v>
      </c>
      <c r="CV30" s="255">
        <f t="shared" si="82"/>
        <v>1</v>
      </c>
      <c r="CW30" s="338"/>
      <c r="CX30" s="338"/>
      <c r="CY30" s="338"/>
      <c r="CZ30" s="254">
        <f t="shared" si="83"/>
        <v>0</v>
      </c>
      <c r="DA30" s="609">
        <f t="shared" si="84"/>
        <v>1</v>
      </c>
      <c r="DB30" s="383">
        <f>SUM(DB31:DB37)</f>
        <v>23</v>
      </c>
      <c r="DC30" s="383">
        <f>SUM(DC31:DC37)</f>
        <v>22</v>
      </c>
      <c r="DD30" s="383"/>
      <c r="DE30" s="254">
        <f t="shared" si="85"/>
        <v>45</v>
      </c>
      <c r="DF30" s="337"/>
      <c r="DG30" s="337"/>
      <c r="DH30" s="337"/>
      <c r="DI30" s="254">
        <f t="shared" si="86"/>
        <v>0</v>
      </c>
      <c r="DJ30" s="609">
        <f t="shared" si="41"/>
        <v>45</v>
      </c>
      <c r="DK30" s="13">
        <f t="shared" si="50"/>
        <v>414</v>
      </c>
      <c r="DL30" s="9">
        <f t="shared" si="51"/>
        <v>98</v>
      </c>
      <c r="DM30" s="805">
        <f t="shared" si="87"/>
        <v>512</v>
      </c>
      <c r="DN30" s="9">
        <f t="shared" si="52"/>
        <v>1072</v>
      </c>
      <c r="DO30" s="9">
        <f t="shared" si="88"/>
        <v>1808</v>
      </c>
      <c r="DP30" s="805">
        <f t="shared" si="89"/>
        <v>2880</v>
      </c>
      <c r="DQ30" s="812">
        <f t="shared" si="90"/>
        <v>3392</v>
      </c>
      <c r="DR30" s="21"/>
      <c r="DS30" s="18"/>
      <c r="DT30" s="10"/>
      <c r="DU30" s="10"/>
    </row>
    <row r="31" spans="1:125" x14ac:dyDescent="0.25">
      <c r="A31" s="16" t="s">
        <v>53</v>
      </c>
      <c r="B31" s="54">
        <f t="shared" si="93"/>
        <v>627</v>
      </c>
      <c r="C31" s="54">
        <v>100</v>
      </c>
      <c r="D31" s="17">
        <v>225</v>
      </c>
      <c r="E31" s="17">
        <v>150</v>
      </c>
      <c r="F31" s="17">
        <v>152</v>
      </c>
      <c r="G31" s="13"/>
      <c r="H31" s="13">
        <v>30</v>
      </c>
      <c r="I31" s="13">
        <v>20</v>
      </c>
      <c r="J31" s="254">
        <f t="shared" si="46"/>
        <v>50</v>
      </c>
      <c r="K31" s="338"/>
      <c r="L31" s="338"/>
      <c r="M31" s="338"/>
      <c r="N31" s="255">
        <f t="shared" si="54"/>
        <v>0</v>
      </c>
      <c r="O31" s="609">
        <f t="shared" si="55"/>
        <v>50</v>
      </c>
      <c r="P31" s="338"/>
      <c r="Q31" s="338"/>
      <c r="R31" s="338">
        <v>122</v>
      </c>
      <c r="S31" s="254">
        <f t="shared" si="56"/>
        <v>122</v>
      </c>
      <c r="T31" s="338">
        <v>515</v>
      </c>
      <c r="U31" s="338">
        <v>201</v>
      </c>
      <c r="V31" s="918">
        <f>38+63</f>
        <v>101</v>
      </c>
      <c r="W31" s="255">
        <f t="shared" si="57"/>
        <v>817</v>
      </c>
      <c r="X31" s="610">
        <f t="shared" si="58"/>
        <v>939</v>
      </c>
      <c r="Y31" s="13"/>
      <c r="Z31" s="13"/>
      <c r="AA31" s="13">
        <v>10</v>
      </c>
      <c r="AB31" s="255">
        <f t="shared" si="59"/>
        <v>10</v>
      </c>
      <c r="AC31" s="338"/>
      <c r="AD31" s="338">
        <v>4</v>
      </c>
      <c r="AE31" s="338">
        <v>46</v>
      </c>
      <c r="AF31" s="255">
        <f t="shared" si="60"/>
        <v>50</v>
      </c>
      <c r="AG31" s="609">
        <f t="shared" si="61"/>
        <v>60</v>
      </c>
      <c r="AH31" s="338">
        <v>72</v>
      </c>
      <c r="AI31" s="13">
        <v>29</v>
      </c>
      <c r="AJ31" s="338">
        <v>3</v>
      </c>
      <c r="AK31" s="254">
        <f t="shared" si="62"/>
        <v>104</v>
      </c>
      <c r="AL31" s="338">
        <v>37</v>
      </c>
      <c r="AM31" s="337">
        <v>37</v>
      </c>
      <c r="AN31" s="338"/>
      <c r="AO31" s="255">
        <f t="shared" si="63"/>
        <v>74</v>
      </c>
      <c r="AP31" s="609">
        <f t="shared" si="64"/>
        <v>178</v>
      </c>
      <c r="AQ31" s="13">
        <v>33</v>
      </c>
      <c r="AR31" s="13">
        <v>14</v>
      </c>
      <c r="AS31" s="13"/>
      <c r="AT31" s="255">
        <f t="shared" si="65"/>
        <v>47</v>
      </c>
      <c r="AU31" s="338"/>
      <c r="AV31" s="338"/>
      <c r="AW31" s="338"/>
      <c r="AX31" s="255">
        <f t="shared" si="66"/>
        <v>0</v>
      </c>
      <c r="AY31" s="609">
        <f t="shared" si="67"/>
        <v>47</v>
      </c>
      <c r="AZ31" s="338">
        <v>42</v>
      </c>
      <c r="BA31" s="338">
        <v>73</v>
      </c>
      <c r="BB31" s="338">
        <v>10</v>
      </c>
      <c r="BC31" s="254">
        <f t="shared" si="68"/>
        <v>125</v>
      </c>
      <c r="BD31" s="338"/>
      <c r="BE31" s="338">
        <v>23</v>
      </c>
      <c r="BF31" s="338"/>
      <c r="BG31" s="255">
        <f t="shared" si="69"/>
        <v>23</v>
      </c>
      <c r="BH31" s="609">
        <f t="shared" si="70"/>
        <v>148</v>
      </c>
      <c r="BI31" s="13">
        <v>25</v>
      </c>
      <c r="BJ31" s="13">
        <v>132</v>
      </c>
      <c r="BK31" s="13">
        <v>42</v>
      </c>
      <c r="BL31" s="255">
        <f t="shared" si="71"/>
        <v>199</v>
      </c>
      <c r="BM31" s="338"/>
      <c r="BN31" s="338"/>
      <c r="BO31" s="338"/>
      <c r="BP31" s="255">
        <f t="shared" si="72"/>
        <v>0</v>
      </c>
      <c r="BQ31" s="609">
        <f t="shared" si="73"/>
        <v>199</v>
      </c>
      <c r="BR31" s="338">
        <v>147</v>
      </c>
      <c r="BS31" s="338">
        <v>75</v>
      </c>
      <c r="BT31" s="338">
        <v>21</v>
      </c>
      <c r="BU31" s="254">
        <f t="shared" si="74"/>
        <v>243</v>
      </c>
      <c r="BV31" s="9"/>
      <c r="BW31" s="338"/>
      <c r="BX31" s="338"/>
      <c r="BY31" s="255">
        <f t="shared" si="75"/>
        <v>0</v>
      </c>
      <c r="BZ31" s="609">
        <f t="shared" si="76"/>
        <v>243</v>
      </c>
      <c r="CA31" s="13"/>
      <c r="CB31" s="13"/>
      <c r="CC31" s="13"/>
      <c r="CD31" s="255">
        <f t="shared" si="77"/>
        <v>0</v>
      </c>
      <c r="CE31" s="338"/>
      <c r="CF31" s="338"/>
      <c r="CG31" s="338"/>
      <c r="CH31" s="255">
        <f t="shared" si="78"/>
        <v>0</v>
      </c>
      <c r="CI31" s="609">
        <f t="shared" si="79"/>
        <v>0</v>
      </c>
      <c r="CJ31" s="338">
        <v>29</v>
      </c>
      <c r="CK31" s="338">
        <v>135</v>
      </c>
      <c r="CL31" s="338">
        <v>25</v>
      </c>
      <c r="CM31" s="254">
        <f t="shared" si="80"/>
        <v>189</v>
      </c>
      <c r="CN31" s="337"/>
      <c r="CO31" s="337"/>
      <c r="CP31" s="337"/>
      <c r="CQ31" s="255">
        <f t="shared" si="48"/>
        <v>0</v>
      </c>
      <c r="CR31" s="609">
        <f t="shared" si="81"/>
        <v>189</v>
      </c>
      <c r="CS31" s="338"/>
      <c r="CT31" s="338"/>
      <c r="CU31" s="338"/>
      <c r="CV31" s="255">
        <f t="shared" si="82"/>
        <v>0</v>
      </c>
      <c r="CW31" s="338"/>
      <c r="CX31" s="338"/>
      <c r="CY31" s="338"/>
      <c r="CZ31" s="255">
        <f t="shared" si="83"/>
        <v>0</v>
      </c>
      <c r="DA31" s="609">
        <f t="shared" si="84"/>
        <v>0</v>
      </c>
      <c r="DB31" s="338">
        <v>21</v>
      </c>
      <c r="DC31" s="338">
        <v>20</v>
      </c>
      <c r="DD31" s="337"/>
      <c r="DE31" s="254">
        <f t="shared" si="85"/>
        <v>41</v>
      </c>
      <c r="DF31" s="337"/>
      <c r="DG31" s="337"/>
      <c r="DH31" s="337"/>
      <c r="DI31" s="255">
        <f t="shared" si="86"/>
        <v>0</v>
      </c>
      <c r="DJ31" s="610">
        <f t="shared" si="41"/>
        <v>41</v>
      </c>
      <c r="DK31" s="13">
        <f t="shared" si="50"/>
        <v>306</v>
      </c>
      <c r="DL31" s="13">
        <f t="shared" si="51"/>
        <v>50</v>
      </c>
      <c r="DM31" s="806">
        <f t="shared" si="87"/>
        <v>356</v>
      </c>
      <c r="DN31" s="13">
        <f t="shared" si="52"/>
        <v>824</v>
      </c>
      <c r="DO31" s="13">
        <f t="shared" si="88"/>
        <v>914</v>
      </c>
      <c r="DP31" s="805">
        <f t="shared" si="89"/>
        <v>1738</v>
      </c>
      <c r="DQ31" s="812">
        <f t="shared" si="90"/>
        <v>2094</v>
      </c>
      <c r="DR31" s="18">
        <f t="shared" ref="DR31:DS36" si="95">DK31/C31</f>
        <v>3.06</v>
      </c>
      <c r="DS31" s="18">
        <f t="shared" si="95"/>
        <v>0.22222222222222221</v>
      </c>
      <c r="DT31" s="10">
        <f t="shared" ref="DT31:DT36" si="96">DN31/E31</f>
        <v>5.4933333333333332</v>
      </c>
      <c r="DU31" s="10">
        <f t="shared" ref="DU31:DU36" si="97">DO31/F31</f>
        <v>6.0131578947368425</v>
      </c>
    </row>
    <row r="32" spans="1:125" x14ac:dyDescent="0.25">
      <c r="A32" s="16" t="s">
        <v>54</v>
      </c>
      <c r="B32" s="54">
        <f t="shared" si="93"/>
        <v>78</v>
      </c>
      <c r="C32" s="54">
        <v>18</v>
      </c>
      <c r="D32" s="17">
        <v>20</v>
      </c>
      <c r="E32" s="17">
        <v>20</v>
      </c>
      <c r="F32" s="17">
        <v>20</v>
      </c>
      <c r="G32" s="13"/>
      <c r="H32" s="13"/>
      <c r="I32" s="13"/>
      <c r="J32" s="254">
        <f t="shared" si="46"/>
        <v>0</v>
      </c>
      <c r="K32" s="338"/>
      <c r="L32" s="338"/>
      <c r="M32" s="338"/>
      <c r="N32" s="255">
        <f t="shared" si="54"/>
        <v>0</v>
      </c>
      <c r="O32" s="609">
        <f t="shared" si="55"/>
        <v>0</v>
      </c>
      <c r="P32" s="338"/>
      <c r="Q32" s="338"/>
      <c r="R32" s="338"/>
      <c r="S32" s="254">
        <f t="shared" si="56"/>
        <v>0</v>
      </c>
      <c r="T32" s="338"/>
      <c r="U32" s="338"/>
      <c r="V32" s="13"/>
      <c r="W32" s="255">
        <f t="shared" si="57"/>
        <v>0</v>
      </c>
      <c r="X32" s="610">
        <f t="shared" si="58"/>
        <v>0</v>
      </c>
      <c r="Y32" s="13">
        <v>2</v>
      </c>
      <c r="Z32" s="13">
        <v>3</v>
      </c>
      <c r="AA32" s="13"/>
      <c r="AB32" s="255">
        <f t="shared" si="59"/>
        <v>5</v>
      </c>
      <c r="AC32" s="338"/>
      <c r="AD32" s="338"/>
      <c r="AE32" s="338">
        <v>1</v>
      </c>
      <c r="AF32" s="255">
        <f t="shared" si="60"/>
        <v>1</v>
      </c>
      <c r="AG32" s="609">
        <f t="shared" si="61"/>
        <v>6</v>
      </c>
      <c r="AH32" s="338">
        <v>2</v>
      </c>
      <c r="AI32" s="13">
        <v>2</v>
      </c>
      <c r="AJ32" s="338">
        <v>2</v>
      </c>
      <c r="AK32" s="254">
        <f t="shared" si="62"/>
        <v>6</v>
      </c>
      <c r="AL32" s="338">
        <v>1</v>
      </c>
      <c r="AM32" s="337">
        <v>9</v>
      </c>
      <c r="AN32" s="338">
        <v>1</v>
      </c>
      <c r="AO32" s="255">
        <f t="shared" si="63"/>
        <v>11</v>
      </c>
      <c r="AP32" s="609">
        <f t="shared" si="64"/>
        <v>17</v>
      </c>
      <c r="AQ32" s="13">
        <v>5</v>
      </c>
      <c r="AR32" s="13">
        <v>1</v>
      </c>
      <c r="AS32" s="13">
        <v>2</v>
      </c>
      <c r="AT32" s="255">
        <f t="shared" si="65"/>
        <v>8</v>
      </c>
      <c r="AU32" s="338"/>
      <c r="AV32" s="338"/>
      <c r="AW32" s="338">
        <v>2</v>
      </c>
      <c r="AX32" s="255">
        <f t="shared" si="66"/>
        <v>2</v>
      </c>
      <c r="AY32" s="609">
        <f t="shared" si="67"/>
        <v>10</v>
      </c>
      <c r="AZ32" s="338">
        <v>3</v>
      </c>
      <c r="BA32" s="338">
        <v>1</v>
      </c>
      <c r="BB32" s="338">
        <v>4</v>
      </c>
      <c r="BC32" s="254">
        <f t="shared" si="68"/>
        <v>8</v>
      </c>
      <c r="BD32" s="338">
        <v>7</v>
      </c>
      <c r="BE32" s="338">
        <v>7</v>
      </c>
      <c r="BF32" s="338">
        <v>3</v>
      </c>
      <c r="BG32" s="255">
        <f t="shared" si="69"/>
        <v>17</v>
      </c>
      <c r="BH32" s="609">
        <f t="shared" si="70"/>
        <v>25</v>
      </c>
      <c r="BI32" s="13"/>
      <c r="BJ32" s="13"/>
      <c r="BK32" s="13">
        <v>5</v>
      </c>
      <c r="BL32" s="255">
        <f t="shared" si="71"/>
        <v>5</v>
      </c>
      <c r="BM32" s="338"/>
      <c r="BN32" s="338"/>
      <c r="BO32" s="338"/>
      <c r="BP32" s="255">
        <f t="shared" si="72"/>
        <v>0</v>
      </c>
      <c r="BQ32" s="609">
        <f t="shared" si="73"/>
        <v>5</v>
      </c>
      <c r="BR32" s="338">
        <v>2</v>
      </c>
      <c r="BS32" s="338">
        <v>2</v>
      </c>
      <c r="BT32" s="338">
        <v>1</v>
      </c>
      <c r="BU32" s="254">
        <f t="shared" si="74"/>
        <v>5</v>
      </c>
      <c r="BV32" s="13">
        <v>1</v>
      </c>
      <c r="BW32" s="338">
        <v>5</v>
      </c>
      <c r="BX32" s="338"/>
      <c r="BY32" s="255">
        <f t="shared" si="75"/>
        <v>6</v>
      </c>
      <c r="BZ32" s="609">
        <f t="shared" si="76"/>
        <v>11</v>
      </c>
      <c r="CA32" s="13"/>
      <c r="CB32" s="13"/>
      <c r="CC32" s="13">
        <v>1</v>
      </c>
      <c r="CD32" s="255">
        <f t="shared" si="77"/>
        <v>1</v>
      </c>
      <c r="CE32" s="338"/>
      <c r="CF32" s="338"/>
      <c r="CG32" s="338">
        <v>1</v>
      </c>
      <c r="CH32" s="255">
        <f t="shared" si="78"/>
        <v>1</v>
      </c>
      <c r="CI32" s="609">
        <f t="shared" si="79"/>
        <v>2</v>
      </c>
      <c r="CJ32" s="338">
        <v>3</v>
      </c>
      <c r="CK32" s="338">
        <v>2</v>
      </c>
      <c r="CL32" s="338">
        <v>1</v>
      </c>
      <c r="CM32" s="254">
        <f t="shared" si="80"/>
        <v>6</v>
      </c>
      <c r="CN32" s="337"/>
      <c r="CO32" s="337"/>
      <c r="CP32" s="337"/>
      <c r="CQ32" s="255">
        <f t="shared" si="48"/>
        <v>0</v>
      </c>
      <c r="CR32" s="609">
        <f t="shared" si="81"/>
        <v>6</v>
      </c>
      <c r="CS32" s="338"/>
      <c r="CT32" s="338">
        <v>1</v>
      </c>
      <c r="CU32" s="338"/>
      <c r="CV32" s="255">
        <f t="shared" si="82"/>
        <v>1</v>
      </c>
      <c r="CW32" s="338"/>
      <c r="CX32" s="338"/>
      <c r="CY32" s="338"/>
      <c r="CZ32" s="255">
        <f t="shared" si="83"/>
        <v>0</v>
      </c>
      <c r="DA32" s="609">
        <f t="shared" si="84"/>
        <v>1</v>
      </c>
      <c r="DB32" s="338"/>
      <c r="DC32" s="338"/>
      <c r="DD32" s="337"/>
      <c r="DE32" s="254">
        <f t="shared" si="85"/>
        <v>0</v>
      </c>
      <c r="DF32" s="337"/>
      <c r="DG32" s="337"/>
      <c r="DH32" s="337"/>
      <c r="DI32" s="255">
        <f t="shared" si="86"/>
        <v>0</v>
      </c>
      <c r="DJ32" s="610">
        <f t="shared" si="41"/>
        <v>0</v>
      </c>
      <c r="DK32" s="13">
        <f t="shared" si="50"/>
        <v>20</v>
      </c>
      <c r="DL32" s="13">
        <f t="shared" si="51"/>
        <v>4</v>
      </c>
      <c r="DM32" s="806">
        <f t="shared" si="87"/>
        <v>24</v>
      </c>
      <c r="DN32" s="13">
        <f t="shared" si="52"/>
        <v>25</v>
      </c>
      <c r="DO32" s="13">
        <f t="shared" si="88"/>
        <v>34</v>
      </c>
      <c r="DP32" s="805">
        <f t="shared" si="89"/>
        <v>59</v>
      </c>
      <c r="DQ32" s="812">
        <f t="shared" si="90"/>
        <v>83</v>
      </c>
      <c r="DR32" s="18">
        <f t="shared" si="95"/>
        <v>1.1111111111111112</v>
      </c>
      <c r="DS32" s="18">
        <f t="shared" si="95"/>
        <v>0.2</v>
      </c>
      <c r="DT32" s="10">
        <f t="shared" si="96"/>
        <v>1.25</v>
      </c>
      <c r="DU32" s="10">
        <f t="shared" si="97"/>
        <v>1.7</v>
      </c>
    </row>
    <row r="33" spans="1:125" x14ac:dyDescent="0.25">
      <c r="A33" s="16" t="s">
        <v>55</v>
      </c>
      <c r="B33" s="54">
        <f t="shared" si="93"/>
        <v>213</v>
      </c>
      <c r="C33" s="54">
        <v>30</v>
      </c>
      <c r="D33" s="17">
        <v>59</v>
      </c>
      <c r="E33" s="17">
        <v>78</v>
      </c>
      <c r="F33" s="17">
        <v>46</v>
      </c>
      <c r="G33" s="13">
        <v>2</v>
      </c>
      <c r="H33" s="13"/>
      <c r="I33" s="13">
        <v>1</v>
      </c>
      <c r="J33" s="254">
        <f t="shared" si="46"/>
        <v>3</v>
      </c>
      <c r="K33" s="338"/>
      <c r="L33" s="338"/>
      <c r="M33" s="338"/>
      <c r="N33" s="255">
        <f t="shared" si="54"/>
        <v>0</v>
      </c>
      <c r="O33" s="609">
        <f t="shared" si="55"/>
        <v>3</v>
      </c>
      <c r="P33" s="338">
        <v>78</v>
      </c>
      <c r="Q33" s="338">
        <v>1</v>
      </c>
      <c r="R33" s="338">
        <v>1</v>
      </c>
      <c r="S33" s="254">
        <f t="shared" si="56"/>
        <v>80</v>
      </c>
      <c r="T33" s="338">
        <v>1</v>
      </c>
      <c r="U33" s="338">
        <v>69</v>
      </c>
      <c r="V33" s="13">
        <v>1</v>
      </c>
      <c r="W33" s="255">
        <f t="shared" si="57"/>
        <v>71</v>
      </c>
      <c r="X33" s="610">
        <f t="shared" si="58"/>
        <v>151</v>
      </c>
      <c r="Y33" s="13">
        <v>3</v>
      </c>
      <c r="Z33" s="13">
        <v>3</v>
      </c>
      <c r="AA33" s="13">
        <v>2</v>
      </c>
      <c r="AB33" s="255">
        <f t="shared" si="59"/>
        <v>8</v>
      </c>
      <c r="AC33" s="338"/>
      <c r="AD33" s="338">
        <v>1</v>
      </c>
      <c r="AE33" s="338">
        <v>3</v>
      </c>
      <c r="AF33" s="255">
        <f t="shared" si="60"/>
        <v>4</v>
      </c>
      <c r="AG33" s="609">
        <f t="shared" si="61"/>
        <v>12</v>
      </c>
      <c r="AH33" s="338">
        <v>1</v>
      </c>
      <c r="AI33" s="13"/>
      <c r="AJ33" s="338">
        <v>3</v>
      </c>
      <c r="AK33" s="254">
        <f t="shared" si="62"/>
        <v>4</v>
      </c>
      <c r="AL33" s="338">
        <v>1</v>
      </c>
      <c r="AM33" s="337"/>
      <c r="AN33" s="338"/>
      <c r="AO33" s="255">
        <f t="shared" si="63"/>
        <v>1</v>
      </c>
      <c r="AP33" s="609">
        <f t="shared" si="64"/>
        <v>5</v>
      </c>
      <c r="AQ33" s="13">
        <v>4</v>
      </c>
      <c r="AR33" s="13"/>
      <c r="AS33" s="13">
        <v>1</v>
      </c>
      <c r="AT33" s="255">
        <f t="shared" si="65"/>
        <v>5</v>
      </c>
      <c r="AU33" s="338"/>
      <c r="AV33" s="338"/>
      <c r="AW33" s="338">
        <v>12</v>
      </c>
      <c r="AX33" s="255">
        <f t="shared" si="66"/>
        <v>12</v>
      </c>
      <c r="AY33" s="609">
        <f t="shared" si="67"/>
        <v>17</v>
      </c>
      <c r="AZ33" s="338"/>
      <c r="BA33" s="338">
        <v>2</v>
      </c>
      <c r="BB33" s="338">
        <v>2</v>
      </c>
      <c r="BC33" s="254">
        <f t="shared" si="68"/>
        <v>4</v>
      </c>
      <c r="BD33" s="338">
        <v>337</v>
      </c>
      <c r="BE33" s="338"/>
      <c r="BF33" s="338">
        <v>2</v>
      </c>
      <c r="BG33" s="255">
        <f t="shared" si="69"/>
        <v>339</v>
      </c>
      <c r="BH33" s="609">
        <f t="shared" si="70"/>
        <v>343</v>
      </c>
      <c r="BI33" s="13"/>
      <c r="BJ33" s="13"/>
      <c r="BK33" s="13"/>
      <c r="BL33" s="255">
        <f t="shared" si="71"/>
        <v>0</v>
      </c>
      <c r="BM33" s="338"/>
      <c r="BN33" s="338"/>
      <c r="BO33" s="338"/>
      <c r="BP33" s="255">
        <f t="shared" si="72"/>
        <v>0</v>
      </c>
      <c r="BQ33" s="609">
        <f t="shared" si="73"/>
        <v>0</v>
      </c>
      <c r="BR33" s="338"/>
      <c r="BS33" s="338"/>
      <c r="BT33" s="338"/>
      <c r="BU33" s="254">
        <f t="shared" si="74"/>
        <v>0</v>
      </c>
      <c r="BV33" s="13"/>
      <c r="BW33" s="338"/>
      <c r="BX33" s="338"/>
      <c r="BY33" s="255">
        <f t="shared" si="75"/>
        <v>0</v>
      </c>
      <c r="BZ33" s="609">
        <f t="shared" si="76"/>
        <v>0</v>
      </c>
      <c r="CA33" s="13">
        <v>34</v>
      </c>
      <c r="CB33" s="13"/>
      <c r="CC33" s="13"/>
      <c r="CD33" s="255">
        <f t="shared" si="77"/>
        <v>34</v>
      </c>
      <c r="CE33" s="338"/>
      <c r="CF33" s="338"/>
      <c r="CG33" s="338"/>
      <c r="CH33" s="255">
        <f t="shared" si="78"/>
        <v>0</v>
      </c>
      <c r="CI33" s="609">
        <f t="shared" si="79"/>
        <v>34</v>
      </c>
      <c r="CJ33" s="338"/>
      <c r="CK33" s="338"/>
      <c r="CL33" s="338"/>
      <c r="CM33" s="254">
        <f t="shared" si="80"/>
        <v>0</v>
      </c>
      <c r="CN33" s="337"/>
      <c r="CO33" s="337">
        <v>398</v>
      </c>
      <c r="CP33" s="337"/>
      <c r="CQ33" s="255">
        <f t="shared" si="48"/>
        <v>398</v>
      </c>
      <c r="CR33" s="609">
        <f t="shared" si="81"/>
        <v>398</v>
      </c>
      <c r="CS33" s="338"/>
      <c r="CT33" s="338"/>
      <c r="CU33" s="338"/>
      <c r="CV33" s="255">
        <f t="shared" si="82"/>
        <v>0</v>
      </c>
      <c r="CW33" s="338"/>
      <c r="CX33" s="338"/>
      <c r="CY33" s="338"/>
      <c r="CZ33" s="255">
        <f t="shared" si="83"/>
        <v>0</v>
      </c>
      <c r="DA33" s="609">
        <f t="shared" si="84"/>
        <v>0</v>
      </c>
      <c r="DB33" s="338"/>
      <c r="DC33" s="338"/>
      <c r="DD33" s="337"/>
      <c r="DE33" s="254">
        <f t="shared" si="85"/>
        <v>0</v>
      </c>
      <c r="DF33" s="337"/>
      <c r="DG33" s="337"/>
      <c r="DH33" s="337"/>
      <c r="DI33" s="255">
        <f t="shared" si="86"/>
        <v>0</v>
      </c>
      <c r="DJ33" s="610">
        <f t="shared" si="41"/>
        <v>0</v>
      </c>
      <c r="DK33" s="13">
        <f t="shared" si="50"/>
        <v>50</v>
      </c>
      <c r="DL33" s="13">
        <f t="shared" si="51"/>
        <v>16</v>
      </c>
      <c r="DM33" s="806">
        <f t="shared" si="87"/>
        <v>66</v>
      </c>
      <c r="DN33" s="13">
        <f t="shared" si="52"/>
        <v>88</v>
      </c>
      <c r="DO33" s="13">
        <f t="shared" si="88"/>
        <v>809</v>
      </c>
      <c r="DP33" s="805">
        <f t="shared" si="89"/>
        <v>897</v>
      </c>
      <c r="DQ33" s="812">
        <f t="shared" si="90"/>
        <v>963</v>
      </c>
      <c r="DR33" s="18">
        <f t="shared" si="95"/>
        <v>1.6666666666666667</v>
      </c>
      <c r="DS33" s="18">
        <f t="shared" si="95"/>
        <v>0.2711864406779661</v>
      </c>
      <c r="DT33" s="10">
        <f t="shared" si="96"/>
        <v>1.1282051282051282</v>
      </c>
      <c r="DU33" s="10">
        <f t="shared" si="97"/>
        <v>17.586956521739129</v>
      </c>
    </row>
    <row r="34" spans="1:125" x14ac:dyDescent="0.25">
      <c r="A34" s="16" t="s">
        <v>56</v>
      </c>
      <c r="B34" s="54">
        <f t="shared" si="93"/>
        <v>23</v>
      </c>
      <c r="C34" s="54">
        <v>3</v>
      </c>
      <c r="D34" s="17">
        <v>7</v>
      </c>
      <c r="E34" s="17">
        <v>8</v>
      </c>
      <c r="F34" s="17">
        <v>5</v>
      </c>
      <c r="G34" s="13">
        <v>2</v>
      </c>
      <c r="H34" s="13">
        <v>1</v>
      </c>
      <c r="I34" s="13"/>
      <c r="J34" s="254">
        <f t="shared" si="46"/>
        <v>3</v>
      </c>
      <c r="K34" s="338"/>
      <c r="L34" s="338"/>
      <c r="M34" s="338">
        <v>1</v>
      </c>
      <c r="N34" s="255">
        <f t="shared" si="54"/>
        <v>1</v>
      </c>
      <c r="O34" s="609">
        <f t="shared" si="55"/>
        <v>4</v>
      </c>
      <c r="P34" s="338"/>
      <c r="Q34" s="338"/>
      <c r="R34" s="338"/>
      <c r="S34" s="254">
        <f t="shared" si="56"/>
        <v>0</v>
      </c>
      <c r="T34" s="338">
        <v>1</v>
      </c>
      <c r="U34" s="338">
        <v>1</v>
      </c>
      <c r="V34" s="13">
        <v>1</v>
      </c>
      <c r="W34" s="255">
        <f t="shared" si="57"/>
        <v>3</v>
      </c>
      <c r="X34" s="610">
        <f t="shared" si="58"/>
        <v>3</v>
      </c>
      <c r="Y34" s="13">
        <v>3</v>
      </c>
      <c r="Z34" s="13"/>
      <c r="AA34" s="13"/>
      <c r="AB34" s="255">
        <f t="shared" si="59"/>
        <v>3</v>
      </c>
      <c r="AC34" s="338"/>
      <c r="AD34" s="338"/>
      <c r="AE34" s="338">
        <v>1</v>
      </c>
      <c r="AF34" s="255">
        <f t="shared" si="60"/>
        <v>1</v>
      </c>
      <c r="AG34" s="609">
        <f t="shared" si="61"/>
        <v>4</v>
      </c>
      <c r="AH34" s="338"/>
      <c r="AI34" s="13">
        <v>1</v>
      </c>
      <c r="AJ34" s="338"/>
      <c r="AK34" s="254">
        <f t="shared" si="62"/>
        <v>1</v>
      </c>
      <c r="AL34" s="338">
        <v>1</v>
      </c>
      <c r="AM34" s="337">
        <v>1</v>
      </c>
      <c r="AN34" s="338"/>
      <c r="AO34" s="255">
        <f t="shared" si="63"/>
        <v>2</v>
      </c>
      <c r="AP34" s="609">
        <f t="shared" si="64"/>
        <v>3</v>
      </c>
      <c r="AQ34" s="13">
        <v>0</v>
      </c>
      <c r="AR34" s="13"/>
      <c r="AS34" s="13">
        <v>2</v>
      </c>
      <c r="AT34" s="255">
        <f t="shared" si="65"/>
        <v>2</v>
      </c>
      <c r="AU34" s="338"/>
      <c r="AV34" s="338"/>
      <c r="AW34" s="338">
        <v>2</v>
      </c>
      <c r="AX34" s="255">
        <f t="shared" si="66"/>
        <v>2</v>
      </c>
      <c r="AY34" s="609">
        <f t="shared" si="67"/>
        <v>4</v>
      </c>
      <c r="AZ34" s="338">
        <v>1</v>
      </c>
      <c r="BA34" s="338"/>
      <c r="BB34" s="338">
        <v>1</v>
      </c>
      <c r="BC34" s="254">
        <f t="shared" si="68"/>
        <v>2</v>
      </c>
      <c r="BD34" s="338">
        <v>2</v>
      </c>
      <c r="BE34" s="338"/>
      <c r="BF34" s="338">
        <v>2</v>
      </c>
      <c r="BG34" s="255">
        <f t="shared" si="69"/>
        <v>4</v>
      </c>
      <c r="BH34" s="609">
        <f t="shared" si="70"/>
        <v>6</v>
      </c>
      <c r="BI34" s="13"/>
      <c r="BJ34" s="13"/>
      <c r="BK34" s="13"/>
      <c r="BL34" s="255">
        <f t="shared" si="71"/>
        <v>0</v>
      </c>
      <c r="BM34" s="338"/>
      <c r="BN34" s="338"/>
      <c r="BO34" s="338"/>
      <c r="BP34" s="255">
        <f t="shared" si="72"/>
        <v>0</v>
      </c>
      <c r="BQ34" s="609">
        <f t="shared" si="73"/>
        <v>0</v>
      </c>
      <c r="BR34" s="338"/>
      <c r="BS34" s="338">
        <v>1</v>
      </c>
      <c r="BT34" s="338">
        <v>1</v>
      </c>
      <c r="BU34" s="254">
        <f t="shared" si="74"/>
        <v>2</v>
      </c>
      <c r="BV34" s="13"/>
      <c r="BW34" s="338">
        <v>4</v>
      </c>
      <c r="BX34" s="338"/>
      <c r="BY34" s="255">
        <f t="shared" si="75"/>
        <v>4</v>
      </c>
      <c r="BZ34" s="609">
        <f t="shared" si="76"/>
        <v>6</v>
      </c>
      <c r="CA34" s="13"/>
      <c r="CB34" s="13"/>
      <c r="CC34" s="13"/>
      <c r="CD34" s="255">
        <f t="shared" si="77"/>
        <v>0</v>
      </c>
      <c r="CE34" s="338"/>
      <c r="CF34" s="338"/>
      <c r="CG34" s="338"/>
      <c r="CH34" s="255">
        <f t="shared" si="78"/>
        <v>0</v>
      </c>
      <c r="CI34" s="609">
        <f t="shared" si="79"/>
        <v>0</v>
      </c>
      <c r="CJ34" s="338"/>
      <c r="CK34" s="338"/>
      <c r="CL34" s="338"/>
      <c r="CM34" s="254">
        <f t="shared" si="80"/>
        <v>0</v>
      </c>
      <c r="CN34" s="337"/>
      <c r="CO34" s="337">
        <v>2</v>
      </c>
      <c r="CP34" s="337">
        <v>2</v>
      </c>
      <c r="CQ34" s="255">
        <f t="shared" si="48"/>
        <v>4</v>
      </c>
      <c r="CR34" s="609">
        <f t="shared" si="81"/>
        <v>4</v>
      </c>
      <c r="CS34" s="338"/>
      <c r="CT34" s="338"/>
      <c r="CU34" s="338"/>
      <c r="CV34" s="255">
        <f t="shared" si="82"/>
        <v>0</v>
      </c>
      <c r="CW34" s="338"/>
      <c r="CX34" s="338"/>
      <c r="CY34" s="338"/>
      <c r="CZ34" s="255">
        <f t="shared" si="83"/>
        <v>0</v>
      </c>
      <c r="DA34" s="609">
        <f t="shared" si="84"/>
        <v>0</v>
      </c>
      <c r="DB34" s="338"/>
      <c r="DC34" s="338"/>
      <c r="DD34" s="337"/>
      <c r="DE34" s="254">
        <f t="shared" si="85"/>
        <v>0</v>
      </c>
      <c r="DF34" s="337"/>
      <c r="DG34" s="337"/>
      <c r="DH34" s="337"/>
      <c r="DI34" s="255">
        <f t="shared" si="86"/>
        <v>0</v>
      </c>
      <c r="DJ34" s="610">
        <f t="shared" si="41"/>
        <v>0</v>
      </c>
      <c r="DK34" s="13">
        <f t="shared" si="50"/>
        <v>8</v>
      </c>
      <c r="DL34" s="13">
        <f t="shared" si="51"/>
        <v>4</v>
      </c>
      <c r="DM34" s="806">
        <f t="shared" si="87"/>
        <v>12</v>
      </c>
      <c r="DN34" s="13">
        <f t="shared" si="52"/>
        <v>5</v>
      </c>
      <c r="DO34" s="13">
        <f t="shared" si="88"/>
        <v>17</v>
      </c>
      <c r="DP34" s="805">
        <f t="shared" si="89"/>
        <v>22</v>
      </c>
      <c r="DQ34" s="812">
        <f t="shared" si="90"/>
        <v>34</v>
      </c>
      <c r="DR34" s="18">
        <f t="shared" si="95"/>
        <v>2.6666666666666665</v>
      </c>
      <c r="DS34" s="18">
        <f t="shared" si="95"/>
        <v>0.5714285714285714</v>
      </c>
      <c r="DT34" s="10">
        <f t="shared" si="96"/>
        <v>0.625</v>
      </c>
      <c r="DU34" s="10">
        <f t="shared" si="97"/>
        <v>3.4</v>
      </c>
    </row>
    <row r="35" spans="1:125" x14ac:dyDescent="0.25">
      <c r="A35" s="16" t="s">
        <v>57</v>
      </c>
      <c r="B35" s="54">
        <f t="shared" si="93"/>
        <v>227</v>
      </c>
      <c r="C35" s="54">
        <v>48</v>
      </c>
      <c r="D35" s="17">
        <v>60</v>
      </c>
      <c r="E35" s="17">
        <v>60</v>
      </c>
      <c r="F35" s="17">
        <v>59</v>
      </c>
      <c r="G35" s="13">
        <v>6</v>
      </c>
      <c r="H35" s="13">
        <v>7</v>
      </c>
      <c r="I35" s="13">
        <v>3</v>
      </c>
      <c r="J35" s="254">
        <f t="shared" si="46"/>
        <v>16</v>
      </c>
      <c r="K35" s="338">
        <v>5</v>
      </c>
      <c r="L35" s="338">
        <v>11</v>
      </c>
      <c r="M35" s="338">
        <v>3</v>
      </c>
      <c r="N35" s="255">
        <f t="shared" si="54"/>
        <v>19</v>
      </c>
      <c r="O35" s="609">
        <f t="shared" si="55"/>
        <v>35</v>
      </c>
      <c r="P35" s="338">
        <v>5</v>
      </c>
      <c r="Q35" s="338">
        <v>3</v>
      </c>
      <c r="R35" s="338">
        <v>3</v>
      </c>
      <c r="S35" s="254">
        <f t="shared" si="56"/>
        <v>11</v>
      </c>
      <c r="T35" s="338">
        <v>7</v>
      </c>
      <c r="U35" s="338">
        <v>3</v>
      </c>
      <c r="V35" s="13">
        <v>4</v>
      </c>
      <c r="W35" s="255">
        <f t="shared" si="57"/>
        <v>14</v>
      </c>
      <c r="X35" s="610">
        <f t="shared" si="58"/>
        <v>25</v>
      </c>
      <c r="Y35" s="13">
        <v>9</v>
      </c>
      <c r="Z35" s="13">
        <v>15</v>
      </c>
      <c r="AA35" s="13"/>
      <c r="AB35" s="255">
        <f t="shared" si="59"/>
        <v>24</v>
      </c>
      <c r="AC35" s="338"/>
      <c r="AD35" s="338">
        <v>6</v>
      </c>
      <c r="AE35" s="338">
        <v>4</v>
      </c>
      <c r="AF35" s="255">
        <f t="shared" si="60"/>
        <v>10</v>
      </c>
      <c r="AG35" s="609">
        <f t="shared" si="61"/>
        <v>34</v>
      </c>
      <c r="AH35" s="338">
        <v>8</v>
      </c>
      <c r="AI35" s="13">
        <v>36</v>
      </c>
      <c r="AJ35" s="338">
        <v>4</v>
      </c>
      <c r="AK35" s="254">
        <f t="shared" si="62"/>
        <v>48</v>
      </c>
      <c r="AL35" s="338">
        <v>9</v>
      </c>
      <c r="AM35" s="337">
        <v>8</v>
      </c>
      <c r="AN35" s="338">
        <v>4</v>
      </c>
      <c r="AO35" s="255">
        <f t="shared" si="63"/>
        <v>21</v>
      </c>
      <c r="AP35" s="609">
        <f t="shared" si="64"/>
        <v>69</v>
      </c>
      <c r="AQ35" s="13">
        <v>9</v>
      </c>
      <c r="AR35" s="13">
        <v>5</v>
      </c>
      <c r="AS35" s="13">
        <v>7</v>
      </c>
      <c r="AT35" s="255">
        <f t="shared" si="65"/>
        <v>21</v>
      </c>
      <c r="AU35" s="338">
        <v>2</v>
      </c>
      <c r="AV35" s="338">
        <v>4</v>
      </c>
      <c r="AW35" s="338"/>
      <c r="AX35" s="255">
        <f t="shared" si="66"/>
        <v>6</v>
      </c>
      <c r="AY35" s="609">
        <f t="shared" si="67"/>
        <v>27</v>
      </c>
      <c r="AZ35" s="338">
        <v>2</v>
      </c>
      <c r="BA35" s="338"/>
      <c r="BB35" s="338">
        <v>8</v>
      </c>
      <c r="BC35" s="254">
        <f t="shared" si="68"/>
        <v>10</v>
      </c>
      <c r="BD35" s="338">
        <v>7</v>
      </c>
      <c r="BE35" s="338">
        <v>3</v>
      </c>
      <c r="BF35" s="338">
        <v>7</v>
      </c>
      <c r="BG35" s="255">
        <f t="shared" si="69"/>
        <v>17</v>
      </c>
      <c r="BH35" s="609">
        <f t="shared" si="70"/>
        <v>27</v>
      </c>
      <c r="BI35" s="13">
        <v>12</v>
      </c>
      <c r="BJ35" s="13">
        <v>12</v>
      </c>
      <c r="BK35" s="13">
        <v>3</v>
      </c>
      <c r="BL35" s="255">
        <f t="shared" si="71"/>
        <v>27</v>
      </c>
      <c r="BM35" s="338">
        <v>3</v>
      </c>
      <c r="BN35" s="338"/>
      <c r="BO35" s="338">
        <v>4</v>
      </c>
      <c r="BP35" s="255">
        <f t="shared" si="72"/>
        <v>7</v>
      </c>
      <c r="BQ35" s="609">
        <f t="shared" si="73"/>
        <v>34</v>
      </c>
      <c r="BR35" s="338">
        <v>8</v>
      </c>
      <c r="BS35" s="338">
        <v>4</v>
      </c>
      <c r="BT35" s="338">
        <v>7</v>
      </c>
      <c r="BU35" s="254">
        <f t="shared" si="74"/>
        <v>19</v>
      </c>
      <c r="BV35" s="13">
        <v>12</v>
      </c>
      <c r="BW35" s="338">
        <v>2</v>
      </c>
      <c r="BX35" s="338">
        <v>2</v>
      </c>
      <c r="BY35" s="255">
        <f t="shared" si="75"/>
        <v>16</v>
      </c>
      <c r="BZ35" s="609">
        <f t="shared" si="76"/>
        <v>35</v>
      </c>
      <c r="CA35" s="13">
        <v>10</v>
      </c>
      <c r="CB35" s="13">
        <v>5</v>
      </c>
      <c r="CC35" s="13">
        <v>3</v>
      </c>
      <c r="CD35" s="255">
        <f t="shared" si="77"/>
        <v>18</v>
      </c>
      <c r="CE35" s="338">
        <v>2</v>
      </c>
      <c r="CF35" s="338">
        <v>3</v>
      </c>
      <c r="CG35" s="338">
        <v>12</v>
      </c>
      <c r="CH35" s="255">
        <f t="shared" si="78"/>
        <v>17</v>
      </c>
      <c r="CI35" s="609">
        <f t="shared" si="79"/>
        <v>35</v>
      </c>
      <c r="CJ35" s="338">
        <v>7</v>
      </c>
      <c r="CK35" s="338">
        <v>5</v>
      </c>
      <c r="CL35" s="338">
        <v>5</v>
      </c>
      <c r="CM35" s="254">
        <f t="shared" si="80"/>
        <v>17</v>
      </c>
      <c r="CN35" s="337">
        <v>1</v>
      </c>
      <c r="CO35" s="337">
        <v>2</v>
      </c>
      <c r="CP35" s="337">
        <v>6</v>
      </c>
      <c r="CQ35" s="255">
        <f t="shared" si="48"/>
        <v>9</v>
      </c>
      <c r="CR35" s="609">
        <f t="shared" si="81"/>
        <v>26</v>
      </c>
      <c r="CS35" s="338"/>
      <c r="CT35" s="338"/>
      <c r="CU35" s="338"/>
      <c r="CV35" s="255">
        <f t="shared" si="82"/>
        <v>0</v>
      </c>
      <c r="CW35" s="338"/>
      <c r="CX35" s="338"/>
      <c r="CY35" s="338"/>
      <c r="CZ35" s="255">
        <f t="shared" si="83"/>
        <v>0</v>
      </c>
      <c r="DA35" s="609">
        <f t="shared" si="84"/>
        <v>0</v>
      </c>
      <c r="DB35" s="338">
        <v>1</v>
      </c>
      <c r="DC35" s="338"/>
      <c r="DD35" s="337"/>
      <c r="DE35" s="254">
        <f t="shared" si="85"/>
        <v>1</v>
      </c>
      <c r="DF35" s="337"/>
      <c r="DG35" s="337"/>
      <c r="DH35" s="337"/>
      <c r="DI35" s="255">
        <f t="shared" si="86"/>
        <v>0</v>
      </c>
      <c r="DJ35" s="610">
        <f t="shared" si="41"/>
        <v>1</v>
      </c>
      <c r="DK35" s="13">
        <f t="shared" si="50"/>
        <v>106</v>
      </c>
      <c r="DL35" s="13">
        <f t="shared" si="51"/>
        <v>59</v>
      </c>
      <c r="DM35" s="806">
        <f t="shared" si="87"/>
        <v>165</v>
      </c>
      <c r="DN35" s="13">
        <f t="shared" si="52"/>
        <v>106</v>
      </c>
      <c r="DO35" s="13">
        <f t="shared" si="88"/>
        <v>77</v>
      </c>
      <c r="DP35" s="805">
        <f t="shared" si="89"/>
        <v>183</v>
      </c>
      <c r="DQ35" s="812">
        <f t="shared" si="90"/>
        <v>348</v>
      </c>
      <c r="DR35" s="18">
        <f t="shared" si="95"/>
        <v>2.2083333333333335</v>
      </c>
      <c r="DS35" s="18">
        <f t="shared" si="95"/>
        <v>0.98333333333333328</v>
      </c>
      <c r="DT35" s="10">
        <f t="shared" si="96"/>
        <v>1.7666666666666666</v>
      </c>
      <c r="DU35" s="10">
        <f t="shared" si="97"/>
        <v>1.3050847457627119</v>
      </c>
    </row>
    <row r="36" spans="1:125" x14ac:dyDescent="0.25">
      <c r="A36" s="16" t="s">
        <v>58</v>
      </c>
      <c r="B36" s="54">
        <f t="shared" si="93"/>
        <v>50</v>
      </c>
      <c r="C36" s="54">
        <v>16</v>
      </c>
      <c r="D36" s="17">
        <v>19</v>
      </c>
      <c r="E36" s="17">
        <v>10</v>
      </c>
      <c r="F36" s="17">
        <v>5</v>
      </c>
      <c r="G36" s="13">
        <v>1</v>
      </c>
      <c r="H36" s="13">
        <v>2</v>
      </c>
      <c r="I36" s="13">
        <v>1</v>
      </c>
      <c r="J36" s="254">
        <f t="shared" si="46"/>
        <v>4</v>
      </c>
      <c r="K36" s="338"/>
      <c r="L36" s="338">
        <v>1</v>
      </c>
      <c r="M36" s="338">
        <v>1</v>
      </c>
      <c r="N36" s="255">
        <f t="shared" si="54"/>
        <v>2</v>
      </c>
      <c r="O36" s="609">
        <f t="shared" si="55"/>
        <v>6</v>
      </c>
      <c r="P36" s="338">
        <v>5</v>
      </c>
      <c r="Q36" s="338"/>
      <c r="R36" s="338">
        <v>2</v>
      </c>
      <c r="S36" s="254">
        <f t="shared" si="56"/>
        <v>7</v>
      </c>
      <c r="T36" s="338"/>
      <c r="U36" s="338"/>
      <c r="V36" s="13"/>
      <c r="W36" s="255">
        <f t="shared" si="57"/>
        <v>0</v>
      </c>
      <c r="X36" s="610">
        <f t="shared" si="58"/>
        <v>7</v>
      </c>
      <c r="Y36" s="13"/>
      <c r="Z36" s="13"/>
      <c r="AA36" s="13">
        <v>1</v>
      </c>
      <c r="AB36" s="255">
        <f t="shared" si="59"/>
        <v>1</v>
      </c>
      <c r="AC36" s="338"/>
      <c r="AD36" s="338">
        <v>1</v>
      </c>
      <c r="AE36" s="338">
        <v>1</v>
      </c>
      <c r="AF36" s="255">
        <f t="shared" si="60"/>
        <v>2</v>
      </c>
      <c r="AG36" s="609">
        <f t="shared" si="61"/>
        <v>3</v>
      </c>
      <c r="AH36" s="338">
        <v>1</v>
      </c>
      <c r="AI36" s="13">
        <v>1</v>
      </c>
      <c r="AJ36" s="338">
        <v>1</v>
      </c>
      <c r="AK36" s="254">
        <f t="shared" si="62"/>
        <v>3</v>
      </c>
      <c r="AL36" s="338">
        <v>4</v>
      </c>
      <c r="AM36" s="337">
        <v>3</v>
      </c>
      <c r="AN36" s="338">
        <v>1</v>
      </c>
      <c r="AO36" s="255">
        <f t="shared" si="63"/>
        <v>8</v>
      </c>
      <c r="AP36" s="609">
        <f t="shared" si="64"/>
        <v>11</v>
      </c>
      <c r="AQ36" s="13">
        <v>9</v>
      </c>
      <c r="AR36" s="13"/>
      <c r="AS36" s="13"/>
      <c r="AT36" s="255">
        <f t="shared" si="65"/>
        <v>9</v>
      </c>
      <c r="AU36" s="338">
        <v>1</v>
      </c>
      <c r="AV36" s="338"/>
      <c r="AW36" s="338">
        <v>5</v>
      </c>
      <c r="AX36" s="255">
        <f t="shared" si="66"/>
        <v>6</v>
      </c>
      <c r="AY36" s="609">
        <f t="shared" si="67"/>
        <v>15</v>
      </c>
      <c r="AZ36" s="338">
        <v>1</v>
      </c>
      <c r="BA36" s="338">
        <v>1</v>
      </c>
      <c r="BB36" s="338">
        <v>1</v>
      </c>
      <c r="BC36" s="254">
        <v>0</v>
      </c>
      <c r="BD36" s="338">
        <v>2</v>
      </c>
      <c r="BE36" s="338">
        <v>1</v>
      </c>
      <c r="BF36" s="338"/>
      <c r="BG36" s="255">
        <f t="shared" si="69"/>
        <v>3</v>
      </c>
      <c r="BH36" s="609">
        <f t="shared" si="70"/>
        <v>3</v>
      </c>
      <c r="BI36" s="13">
        <v>9</v>
      </c>
      <c r="BJ36" s="13">
        <v>9</v>
      </c>
      <c r="BK36" s="13"/>
      <c r="BL36" s="255">
        <f t="shared" si="71"/>
        <v>18</v>
      </c>
      <c r="BM36" s="338"/>
      <c r="BN36" s="338">
        <v>1</v>
      </c>
      <c r="BO36" s="338">
        <v>2</v>
      </c>
      <c r="BP36" s="255">
        <f t="shared" si="72"/>
        <v>3</v>
      </c>
      <c r="BQ36" s="609">
        <f t="shared" si="73"/>
        <v>21</v>
      </c>
      <c r="BR36" s="338"/>
      <c r="BS36" s="338">
        <v>5</v>
      </c>
      <c r="BT36" s="338"/>
      <c r="BU36" s="254">
        <f t="shared" si="74"/>
        <v>5</v>
      </c>
      <c r="BV36" s="13"/>
      <c r="BW36" s="338">
        <v>2</v>
      </c>
      <c r="BX36" s="338"/>
      <c r="BY36" s="255">
        <f t="shared" si="75"/>
        <v>2</v>
      </c>
      <c r="BZ36" s="609">
        <f t="shared" si="76"/>
        <v>7</v>
      </c>
      <c r="CA36" s="13"/>
      <c r="CB36" s="13"/>
      <c r="CC36" s="13">
        <v>1</v>
      </c>
      <c r="CD36" s="255">
        <f t="shared" si="77"/>
        <v>1</v>
      </c>
      <c r="CE36" s="338"/>
      <c r="CF36" s="338">
        <v>1</v>
      </c>
      <c r="CG36" s="338">
        <v>6</v>
      </c>
      <c r="CH36" s="255">
        <f t="shared" si="78"/>
        <v>7</v>
      </c>
      <c r="CI36" s="609">
        <f t="shared" si="79"/>
        <v>8</v>
      </c>
      <c r="CJ36" s="338"/>
      <c r="CK36" s="338"/>
      <c r="CL36" s="338">
        <v>1</v>
      </c>
      <c r="CM36" s="254">
        <f t="shared" si="80"/>
        <v>1</v>
      </c>
      <c r="CN36" s="337"/>
      <c r="CO36" s="337">
        <v>2</v>
      </c>
      <c r="CP36" s="337"/>
      <c r="CQ36" s="255">
        <f t="shared" si="48"/>
        <v>2</v>
      </c>
      <c r="CR36" s="609">
        <f t="shared" si="81"/>
        <v>3</v>
      </c>
      <c r="CS36" s="338"/>
      <c r="CT36" s="338"/>
      <c r="CU36" s="338"/>
      <c r="CV36" s="255">
        <f t="shared" si="82"/>
        <v>0</v>
      </c>
      <c r="CW36" s="338"/>
      <c r="CX36" s="338"/>
      <c r="CY36" s="338"/>
      <c r="CZ36" s="255">
        <f t="shared" si="83"/>
        <v>0</v>
      </c>
      <c r="DA36" s="609">
        <f t="shared" si="84"/>
        <v>0</v>
      </c>
      <c r="DB36" s="338"/>
      <c r="DC36" s="338"/>
      <c r="DD36" s="337"/>
      <c r="DE36" s="254">
        <f t="shared" si="85"/>
        <v>0</v>
      </c>
      <c r="DF36" s="337"/>
      <c r="DG36" s="337"/>
      <c r="DH36" s="337"/>
      <c r="DI36" s="255">
        <f t="shared" si="86"/>
        <v>0</v>
      </c>
      <c r="DJ36" s="610">
        <f t="shared" si="41"/>
        <v>0</v>
      </c>
      <c r="DK36" s="13">
        <f t="shared" si="50"/>
        <v>33</v>
      </c>
      <c r="DL36" s="13">
        <f t="shared" si="51"/>
        <v>20</v>
      </c>
      <c r="DM36" s="806">
        <f t="shared" si="87"/>
        <v>53</v>
      </c>
      <c r="DN36" s="13">
        <f>S36+AK36+BC36+BU36+CM36</f>
        <v>16</v>
      </c>
      <c r="DO36" s="13">
        <f t="shared" si="88"/>
        <v>15</v>
      </c>
      <c r="DP36" s="805">
        <f t="shared" si="89"/>
        <v>31</v>
      </c>
      <c r="DQ36" s="812">
        <f t="shared" si="90"/>
        <v>84</v>
      </c>
      <c r="DR36" s="18">
        <f t="shared" si="95"/>
        <v>2.0625</v>
      </c>
      <c r="DS36" s="18">
        <f t="shared" si="95"/>
        <v>1.0526315789473684</v>
      </c>
      <c r="DT36" s="10">
        <f t="shared" si="96"/>
        <v>1.6</v>
      </c>
      <c r="DU36" s="10">
        <f t="shared" si="97"/>
        <v>3</v>
      </c>
    </row>
    <row r="37" spans="1:125" x14ac:dyDescent="0.25">
      <c r="A37" s="16" t="s">
        <v>59</v>
      </c>
      <c r="B37" s="54"/>
      <c r="C37" s="54"/>
      <c r="D37" s="17"/>
      <c r="E37" s="17"/>
      <c r="F37" s="17"/>
      <c r="G37" s="13"/>
      <c r="H37" s="13"/>
      <c r="I37" s="13"/>
      <c r="J37" s="254">
        <f t="shared" si="46"/>
        <v>0</v>
      </c>
      <c r="K37" s="338"/>
      <c r="L37" s="338"/>
      <c r="M37" s="338">
        <v>1</v>
      </c>
      <c r="N37" s="255">
        <f t="shared" si="54"/>
        <v>1</v>
      </c>
      <c r="O37" s="609">
        <f t="shared" si="55"/>
        <v>1</v>
      </c>
      <c r="P37" s="338"/>
      <c r="Q37" s="338"/>
      <c r="R37" s="338"/>
      <c r="S37" s="254">
        <f t="shared" si="56"/>
        <v>0</v>
      </c>
      <c r="T37" s="338"/>
      <c r="U37" s="338"/>
      <c r="V37" s="13"/>
      <c r="W37" s="255">
        <f t="shared" si="57"/>
        <v>0</v>
      </c>
      <c r="X37" s="610">
        <f t="shared" si="58"/>
        <v>0</v>
      </c>
      <c r="Y37" s="13">
        <v>4</v>
      </c>
      <c r="Z37" s="13"/>
      <c r="AA37" s="13">
        <v>1</v>
      </c>
      <c r="AB37" s="255">
        <f t="shared" si="59"/>
        <v>5</v>
      </c>
      <c r="AC37" s="338"/>
      <c r="AD37" s="338">
        <v>1</v>
      </c>
      <c r="AE37" s="338">
        <v>1</v>
      </c>
      <c r="AF37" s="255">
        <f t="shared" si="60"/>
        <v>2</v>
      </c>
      <c r="AG37" s="609">
        <f t="shared" si="61"/>
        <v>7</v>
      </c>
      <c r="AH37" s="338"/>
      <c r="AI37" s="13">
        <v>2</v>
      </c>
      <c r="AJ37" s="338"/>
      <c r="AK37" s="254">
        <f t="shared" si="62"/>
        <v>2</v>
      </c>
      <c r="AL37" s="338"/>
      <c r="AM37" s="337"/>
      <c r="AN37" s="338"/>
      <c r="AO37" s="255">
        <f t="shared" si="63"/>
        <v>0</v>
      </c>
      <c r="AP37" s="609">
        <f t="shared" si="64"/>
        <v>2</v>
      </c>
      <c r="AQ37" s="13"/>
      <c r="AR37" s="13"/>
      <c r="AS37" s="13"/>
      <c r="AT37" s="255">
        <f t="shared" si="65"/>
        <v>0</v>
      </c>
      <c r="AU37" s="338"/>
      <c r="AV37" s="338">
        <v>1</v>
      </c>
      <c r="AW37" s="338">
        <v>1</v>
      </c>
      <c r="AX37" s="255">
        <f t="shared" si="66"/>
        <v>2</v>
      </c>
      <c r="AY37" s="609">
        <f t="shared" si="67"/>
        <v>2</v>
      </c>
      <c r="AZ37" s="338"/>
      <c r="BA37" s="338"/>
      <c r="BB37" s="338"/>
      <c r="BC37" s="254">
        <f t="shared" si="68"/>
        <v>0</v>
      </c>
      <c r="BD37" s="338"/>
      <c r="BE37" s="338"/>
      <c r="BF37" s="338"/>
      <c r="BG37" s="255">
        <f t="shared" si="69"/>
        <v>0</v>
      </c>
      <c r="BH37" s="609">
        <f t="shared" si="70"/>
        <v>0</v>
      </c>
      <c r="BI37" s="13"/>
      <c r="BJ37" s="13">
        <v>14</v>
      </c>
      <c r="BK37" s="13"/>
      <c r="BL37" s="255">
        <f t="shared" si="71"/>
        <v>14</v>
      </c>
      <c r="BM37" s="338"/>
      <c r="BN37" s="338"/>
      <c r="BO37" s="338"/>
      <c r="BP37" s="255">
        <f t="shared" si="72"/>
        <v>0</v>
      </c>
      <c r="BQ37" s="609">
        <f t="shared" si="73"/>
        <v>14</v>
      </c>
      <c r="BR37" s="338"/>
      <c r="BS37" s="338"/>
      <c r="BT37" s="338"/>
      <c r="BU37" s="254">
        <f t="shared" si="74"/>
        <v>0</v>
      </c>
      <c r="BV37" s="13"/>
      <c r="BW37" s="338"/>
      <c r="BX37" s="338"/>
      <c r="BY37" s="255">
        <f t="shared" si="75"/>
        <v>0</v>
      </c>
      <c r="BZ37" s="609">
        <f t="shared" si="76"/>
        <v>0</v>
      </c>
      <c r="CA37" s="13"/>
      <c r="CB37" s="13"/>
      <c r="CC37" s="13"/>
      <c r="CD37" s="255">
        <f t="shared" si="77"/>
        <v>0</v>
      </c>
      <c r="CE37" s="338"/>
      <c r="CF37" s="338"/>
      <c r="CG37" s="338">
        <v>4</v>
      </c>
      <c r="CH37" s="255">
        <f t="shared" si="78"/>
        <v>4</v>
      </c>
      <c r="CI37" s="609">
        <f t="shared" si="79"/>
        <v>4</v>
      </c>
      <c r="CJ37" s="338"/>
      <c r="CK37" s="338"/>
      <c r="CL37" s="338"/>
      <c r="CM37" s="254">
        <f t="shared" si="80"/>
        <v>0</v>
      </c>
      <c r="CN37" s="337"/>
      <c r="CO37" s="337"/>
      <c r="CP37" s="337"/>
      <c r="CQ37" s="255">
        <f t="shared" si="48"/>
        <v>0</v>
      </c>
      <c r="CR37" s="609">
        <f t="shared" si="81"/>
        <v>0</v>
      </c>
      <c r="CS37" s="338"/>
      <c r="CT37" s="338"/>
      <c r="CU37" s="338"/>
      <c r="CV37" s="255">
        <f t="shared" si="82"/>
        <v>0</v>
      </c>
      <c r="CW37" s="338"/>
      <c r="CX37" s="338"/>
      <c r="CY37" s="338"/>
      <c r="CZ37" s="255">
        <f t="shared" si="83"/>
        <v>0</v>
      </c>
      <c r="DA37" s="609">
        <f t="shared" si="84"/>
        <v>0</v>
      </c>
      <c r="DB37" s="338">
        <v>1</v>
      </c>
      <c r="DC37" s="338">
        <v>2</v>
      </c>
      <c r="DD37" s="337"/>
      <c r="DE37" s="254">
        <f t="shared" si="85"/>
        <v>3</v>
      </c>
      <c r="DF37" s="337"/>
      <c r="DG37" s="337"/>
      <c r="DH37" s="337"/>
      <c r="DI37" s="255">
        <f t="shared" si="86"/>
        <v>0</v>
      </c>
      <c r="DJ37" s="610">
        <f t="shared" si="41"/>
        <v>3</v>
      </c>
      <c r="DK37" s="13">
        <f t="shared" si="50"/>
        <v>19</v>
      </c>
      <c r="DL37" s="13">
        <f t="shared" si="51"/>
        <v>9</v>
      </c>
      <c r="DM37" s="806">
        <f t="shared" si="87"/>
        <v>28</v>
      </c>
      <c r="DN37" s="13">
        <f t="shared" si="52"/>
        <v>5</v>
      </c>
      <c r="DO37" s="13">
        <f t="shared" si="88"/>
        <v>0</v>
      </c>
      <c r="DP37" s="805">
        <f t="shared" si="89"/>
        <v>5</v>
      </c>
      <c r="DQ37" s="812">
        <f t="shared" si="90"/>
        <v>33</v>
      </c>
      <c r="DR37" s="18"/>
      <c r="DS37" s="10"/>
      <c r="DT37" s="10"/>
      <c r="DU37" s="10"/>
    </row>
    <row r="38" spans="1:125" x14ac:dyDescent="0.25">
      <c r="A38" s="22" t="s">
        <v>62</v>
      </c>
      <c r="B38" s="54">
        <f t="shared" si="93"/>
        <v>187</v>
      </c>
      <c r="C38" s="51">
        <v>60</v>
      </c>
      <c r="D38" s="8">
        <v>40</v>
      </c>
      <c r="E38" s="8">
        <v>40</v>
      </c>
      <c r="F38" s="8">
        <v>47</v>
      </c>
      <c r="G38" s="13">
        <v>6</v>
      </c>
      <c r="H38" s="13">
        <v>7</v>
      </c>
      <c r="I38" s="13"/>
      <c r="J38" s="254">
        <f t="shared" si="46"/>
        <v>13</v>
      </c>
      <c r="K38" s="338"/>
      <c r="L38" s="338"/>
      <c r="M38" s="338"/>
      <c r="N38" s="255">
        <f t="shared" si="54"/>
        <v>0</v>
      </c>
      <c r="O38" s="609">
        <f t="shared" si="55"/>
        <v>13</v>
      </c>
      <c r="P38" s="337"/>
      <c r="Q38" s="337">
        <v>5</v>
      </c>
      <c r="R38" s="337"/>
      <c r="S38" s="254">
        <f t="shared" si="56"/>
        <v>5</v>
      </c>
      <c r="T38" s="337">
        <v>9</v>
      </c>
      <c r="U38" s="337">
        <v>5</v>
      </c>
      <c r="V38" s="13"/>
      <c r="W38" s="255">
        <f t="shared" si="57"/>
        <v>14</v>
      </c>
      <c r="X38" s="610">
        <f t="shared" si="58"/>
        <v>19</v>
      </c>
      <c r="Y38" s="13">
        <v>32</v>
      </c>
      <c r="Z38" s="13">
        <v>7</v>
      </c>
      <c r="AA38" s="13"/>
      <c r="AB38" s="255">
        <f t="shared" si="59"/>
        <v>39</v>
      </c>
      <c r="AC38" s="338"/>
      <c r="AD38" s="338"/>
      <c r="AE38" s="338">
        <v>2</v>
      </c>
      <c r="AF38" s="255">
        <f t="shared" si="60"/>
        <v>2</v>
      </c>
      <c r="AG38" s="609">
        <f t="shared" si="61"/>
        <v>41</v>
      </c>
      <c r="AH38" s="337">
        <v>4</v>
      </c>
      <c r="AI38" s="13"/>
      <c r="AJ38" s="337"/>
      <c r="AK38" s="254">
        <f t="shared" si="62"/>
        <v>4</v>
      </c>
      <c r="AL38" s="337"/>
      <c r="AM38" s="337">
        <v>1</v>
      </c>
      <c r="AN38" s="337">
        <v>4</v>
      </c>
      <c r="AO38" s="255">
        <f t="shared" si="63"/>
        <v>5</v>
      </c>
      <c r="AP38" s="609">
        <f t="shared" si="64"/>
        <v>9</v>
      </c>
      <c r="AQ38" s="13">
        <v>3</v>
      </c>
      <c r="AR38" s="13"/>
      <c r="AS38" s="13"/>
      <c r="AT38" s="255">
        <f t="shared" si="65"/>
        <v>3</v>
      </c>
      <c r="AU38" s="338"/>
      <c r="AV38" s="338"/>
      <c r="AW38" s="338">
        <v>3</v>
      </c>
      <c r="AX38" s="255">
        <f t="shared" si="66"/>
        <v>3</v>
      </c>
      <c r="AY38" s="609">
        <f t="shared" si="67"/>
        <v>6</v>
      </c>
      <c r="AZ38" s="337"/>
      <c r="BA38" s="337"/>
      <c r="BB38" s="337">
        <v>1</v>
      </c>
      <c r="BC38" s="254">
        <f t="shared" si="68"/>
        <v>1</v>
      </c>
      <c r="BD38" s="337">
        <v>1</v>
      </c>
      <c r="BE38" s="337"/>
      <c r="BF38" s="337"/>
      <c r="BG38" s="254">
        <f t="shared" si="69"/>
        <v>1</v>
      </c>
      <c r="BH38" s="609">
        <f t="shared" si="70"/>
        <v>2</v>
      </c>
      <c r="BI38" s="13">
        <v>13</v>
      </c>
      <c r="BJ38" s="377">
        <v>1</v>
      </c>
      <c r="BK38" s="13">
        <v>6</v>
      </c>
      <c r="BL38" s="255">
        <f t="shared" si="71"/>
        <v>20</v>
      </c>
      <c r="BM38" s="338"/>
      <c r="BN38" s="338"/>
      <c r="BO38" s="338">
        <v>5</v>
      </c>
      <c r="BP38" s="255">
        <f t="shared" si="72"/>
        <v>5</v>
      </c>
      <c r="BQ38" s="609">
        <f t="shared" si="73"/>
        <v>25</v>
      </c>
      <c r="BR38" s="338">
        <v>3</v>
      </c>
      <c r="BS38" s="337">
        <v>5</v>
      </c>
      <c r="BT38" s="337">
        <v>53</v>
      </c>
      <c r="BU38" s="254">
        <f t="shared" si="74"/>
        <v>61</v>
      </c>
      <c r="BV38" s="13">
        <v>18</v>
      </c>
      <c r="BW38" s="337">
        <v>51</v>
      </c>
      <c r="BX38" s="337"/>
      <c r="BY38" s="254">
        <f t="shared" si="75"/>
        <v>69</v>
      </c>
      <c r="BZ38" s="609">
        <f t="shared" si="76"/>
        <v>130</v>
      </c>
      <c r="CA38" s="13">
        <v>6</v>
      </c>
      <c r="CB38" s="13"/>
      <c r="CC38" s="13">
        <v>1</v>
      </c>
      <c r="CD38" s="255">
        <f t="shared" si="77"/>
        <v>7</v>
      </c>
      <c r="CE38" s="338">
        <v>32</v>
      </c>
      <c r="CF38" s="338">
        <v>20</v>
      </c>
      <c r="CG38" s="338">
        <v>4</v>
      </c>
      <c r="CH38" s="255">
        <f t="shared" si="78"/>
        <v>56</v>
      </c>
      <c r="CI38" s="609">
        <f t="shared" si="79"/>
        <v>63</v>
      </c>
      <c r="CJ38" s="337">
        <v>4</v>
      </c>
      <c r="CK38" s="337"/>
      <c r="CL38" s="337">
        <v>6</v>
      </c>
      <c r="CM38" s="254">
        <f t="shared" si="80"/>
        <v>10</v>
      </c>
      <c r="CN38" s="337">
        <v>4</v>
      </c>
      <c r="CO38" s="337">
        <v>2</v>
      </c>
      <c r="CP38" s="337">
        <v>2</v>
      </c>
      <c r="CQ38" s="255">
        <f t="shared" si="48"/>
        <v>8</v>
      </c>
      <c r="CR38" s="609">
        <f t="shared" si="81"/>
        <v>18</v>
      </c>
      <c r="CS38" s="338"/>
      <c r="CT38" s="338"/>
      <c r="CU38" s="338"/>
      <c r="CV38" s="255">
        <f t="shared" si="82"/>
        <v>0</v>
      </c>
      <c r="CW38" s="338"/>
      <c r="CX38" s="338"/>
      <c r="CY38" s="338"/>
      <c r="CZ38" s="255">
        <f t="shared" si="83"/>
        <v>0</v>
      </c>
      <c r="DA38" s="609">
        <f t="shared" si="84"/>
        <v>0</v>
      </c>
      <c r="DB38" s="337"/>
      <c r="DC38" s="337"/>
      <c r="DD38" s="337"/>
      <c r="DE38" s="254">
        <f t="shared" si="85"/>
        <v>0</v>
      </c>
      <c r="DF38" s="337"/>
      <c r="DG38" s="337"/>
      <c r="DH38" s="337"/>
      <c r="DI38" s="255">
        <f t="shared" si="86"/>
        <v>0</v>
      </c>
      <c r="DJ38" s="610">
        <f t="shared" si="41"/>
        <v>0</v>
      </c>
      <c r="DK38" s="13">
        <f t="shared" si="50"/>
        <v>82</v>
      </c>
      <c r="DL38" s="13">
        <f t="shared" si="51"/>
        <v>66</v>
      </c>
      <c r="DM38" s="805">
        <f t="shared" si="87"/>
        <v>148</v>
      </c>
      <c r="DN38" s="13">
        <f t="shared" si="52"/>
        <v>81</v>
      </c>
      <c r="DO38" s="13">
        <f t="shared" si="88"/>
        <v>97</v>
      </c>
      <c r="DP38" s="805">
        <f t="shared" si="89"/>
        <v>178</v>
      </c>
      <c r="DQ38" s="812">
        <f t="shared" si="90"/>
        <v>326</v>
      </c>
      <c r="DR38" s="10">
        <f>DK38/C38</f>
        <v>1.3666666666666667</v>
      </c>
      <c r="DS38" s="18">
        <f>DL38/D38</f>
        <v>1.65</v>
      </c>
      <c r="DT38" s="10">
        <f>DN38/E38</f>
        <v>2.0249999999999999</v>
      </c>
      <c r="DU38" s="10">
        <f>DO38/F38</f>
        <v>2.0638297872340425</v>
      </c>
    </row>
    <row r="39" spans="1:125" x14ac:dyDescent="0.25">
      <c r="A39" s="23" t="s">
        <v>63</v>
      </c>
      <c r="B39" s="54">
        <f t="shared" si="93"/>
        <v>0.17</v>
      </c>
      <c r="C39" s="55"/>
      <c r="D39" s="24"/>
      <c r="E39" s="24">
        <v>0.17</v>
      </c>
      <c r="F39" s="24"/>
      <c r="G39" s="25">
        <v>0.15820000000000001</v>
      </c>
      <c r="H39" s="25">
        <v>0.2019</v>
      </c>
      <c r="I39" s="25">
        <v>0.10879999999999999</v>
      </c>
      <c r="J39" s="264">
        <f>AVERAGE(G39:I39)</f>
        <v>0.15629999999999999</v>
      </c>
      <c r="K39" s="339">
        <v>0.13</v>
      </c>
      <c r="L39" s="339">
        <v>0.1542</v>
      </c>
      <c r="M39" s="339">
        <v>0.24360000000000001</v>
      </c>
      <c r="N39" s="264">
        <f>AVERAGE(K39:M39)</f>
        <v>0.17593333333333336</v>
      </c>
      <c r="O39" s="613">
        <f>AVERAGE(J39,N39)</f>
        <v>0.16611666666666669</v>
      </c>
      <c r="P39" s="341">
        <v>0.23069999999999999</v>
      </c>
      <c r="Q39" s="341">
        <v>0.22650000000000001</v>
      </c>
      <c r="R39" s="341">
        <v>0.185</v>
      </c>
      <c r="S39" s="264">
        <f>AVERAGE(P39:R39)</f>
        <v>0.21406666666666666</v>
      </c>
      <c r="T39" s="341">
        <v>0.1704</v>
      </c>
      <c r="U39" s="341">
        <v>0.1711</v>
      </c>
      <c r="V39" s="25">
        <v>0.17150000000000001</v>
      </c>
      <c r="W39" s="256">
        <f t="shared" si="57"/>
        <v>0.51300000000000001</v>
      </c>
      <c r="X39" s="613">
        <f t="shared" si="58"/>
        <v>0.72706666666666664</v>
      </c>
      <c r="Y39" s="25">
        <v>0.17</v>
      </c>
      <c r="Z39" s="25">
        <v>0.1376</v>
      </c>
      <c r="AA39" s="25"/>
      <c r="AB39" s="264">
        <f>AVERAGE(Y39:AA39)</f>
        <v>0.15379999999999999</v>
      </c>
      <c r="AC39" s="339"/>
      <c r="AD39" s="339"/>
      <c r="AE39" s="339">
        <v>0.13139999999999999</v>
      </c>
      <c r="AF39" s="264">
        <f>AVERAGE(AC39:AE39)</f>
        <v>0.13139999999999999</v>
      </c>
      <c r="AG39" s="613">
        <f>AVERAGE(AB39,AF39)</f>
        <v>0.1426</v>
      </c>
      <c r="AH39" s="341">
        <v>0.1265</v>
      </c>
      <c r="AI39" s="253">
        <v>0.1246</v>
      </c>
      <c r="AJ39" s="341">
        <v>0.14000000000000001</v>
      </c>
      <c r="AK39" s="264">
        <f>AVERAGE(AH39:AJ39)</f>
        <v>0.13036666666666666</v>
      </c>
      <c r="AL39" s="341">
        <v>0.1512</v>
      </c>
      <c r="AM39" s="341">
        <v>0.1401</v>
      </c>
      <c r="AN39" s="341">
        <v>0.1527</v>
      </c>
      <c r="AO39" s="256">
        <f t="shared" si="63"/>
        <v>0.44400000000000001</v>
      </c>
      <c r="AP39" s="613">
        <f t="shared" si="64"/>
        <v>0.57436666666666669</v>
      </c>
      <c r="AQ39" s="25">
        <v>0.14979999999999999</v>
      </c>
      <c r="AR39" s="25">
        <v>0.14000000000000001</v>
      </c>
      <c r="AS39" s="25"/>
      <c r="AT39" s="264">
        <f>AVERAGE(AQ39:AS39)</f>
        <v>0.1449</v>
      </c>
      <c r="AU39" s="339">
        <v>4.0800000000000003E-2</v>
      </c>
      <c r="AV39" s="339">
        <v>4.9000000000000002E-2</v>
      </c>
      <c r="AW39" s="339">
        <v>0.22339999999999999</v>
      </c>
      <c r="AX39" s="264">
        <f>AVERAGE(AU39:AW39)</f>
        <v>0.10439999999999999</v>
      </c>
      <c r="AY39" s="613">
        <f>AVERAGE(AT39,AX39)</f>
        <v>0.12465</v>
      </c>
      <c r="AZ39" s="341">
        <v>0.1925</v>
      </c>
      <c r="BA39" s="341">
        <v>0.21659999999999999</v>
      </c>
      <c r="BB39" s="341">
        <v>0.22489999999999999</v>
      </c>
      <c r="BC39" s="264">
        <f>AVERAGE(AZ39:BB39)</f>
        <v>0.21133333333333335</v>
      </c>
      <c r="BD39" s="341">
        <v>0.26550000000000001</v>
      </c>
      <c r="BE39" s="341">
        <v>0.27429999999999999</v>
      </c>
      <c r="BF39" s="341">
        <v>0.18590000000000001</v>
      </c>
      <c r="BG39" s="264">
        <f t="shared" si="69"/>
        <v>0.72570000000000001</v>
      </c>
      <c r="BH39" s="613">
        <f t="shared" si="70"/>
        <v>0.93703333333333338</v>
      </c>
      <c r="BI39" s="25">
        <v>0.2908</v>
      </c>
      <c r="BJ39" s="378">
        <v>0.29859999999999998</v>
      </c>
      <c r="BK39" s="25">
        <v>0.08</v>
      </c>
      <c r="BL39" s="264">
        <f>AVERAGE(BI39:BK39)</f>
        <v>0.22313333333333329</v>
      </c>
      <c r="BM39" s="339"/>
      <c r="BN39" s="339">
        <v>0.1016</v>
      </c>
      <c r="BO39" s="339">
        <v>0.16389999999999999</v>
      </c>
      <c r="BP39" s="264">
        <f>AVERAGE(BM39:BO39)</f>
        <v>0.13274999999999998</v>
      </c>
      <c r="BQ39" s="613">
        <f>AVERAGE(BL39,BP39)</f>
        <v>0.17794166666666664</v>
      </c>
      <c r="BR39" s="341">
        <v>0.15989999999999999</v>
      </c>
      <c r="BS39" s="341">
        <v>0.1847</v>
      </c>
      <c r="BT39" s="341">
        <v>0.17780000000000001</v>
      </c>
      <c r="BU39" s="264">
        <f>AVERAGE(BR39:BT39)</f>
        <v>0.17413333333333333</v>
      </c>
      <c r="BV39" s="25">
        <v>0.1434</v>
      </c>
      <c r="BW39" s="341">
        <v>0.1711</v>
      </c>
      <c r="BX39" s="341">
        <v>0.19409999999999999</v>
      </c>
      <c r="BY39" s="264">
        <f t="shared" si="75"/>
        <v>0.50859999999999994</v>
      </c>
      <c r="BZ39" s="613">
        <f t="shared" si="76"/>
        <v>0.6827333333333333</v>
      </c>
      <c r="CA39" s="25">
        <v>0.1598</v>
      </c>
      <c r="CB39" s="25">
        <v>0.1656</v>
      </c>
      <c r="CC39" s="25">
        <v>0.15</v>
      </c>
      <c r="CD39" s="264">
        <f>AVERAGE(CA39:CC39)</f>
        <v>0.15846666666666667</v>
      </c>
      <c r="CE39" s="339">
        <v>0.14050000000000001</v>
      </c>
      <c r="CF39" s="339">
        <v>0.16400000000000001</v>
      </c>
      <c r="CG39" s="339">
        <v>0.2394</v>
      </c>
      <c r="CH39" s="264">
        <f>AVERAGE(CE39:CG39)</f>
        <v>0.18130000000000002</v>
      </c>
      <c r="CI39" s="613">
        <f>AVERAGE(CD39,CH39)</f>
        <v>0.16988333333333333</v>
      </c>
      <c r="CJ39" s="341">
        <v>3.3700000000000001E-2</v>
      </c>
      <c r="CK39" s="341">
        <v>1.41E-2</v>
      </c>
      <c r="CL39" s="341">
        <v>0.26779999999999998</v>
      </c>
      <c r="CM39" s="264">
        <f>AVERAGE(CJ39:CL39)</f>
        <v>0.1052</v>
      </c>
      <c r="CN39" s="341">
        <v>0.1464</v>
      </c>
      <c r="CO39" s="341">
        <v>-6.8000000000000005E-2</v>
      </c>
      <c r="CP39" s="341">
        <v>3.7400000000000003E-2</v>
      </c>
      <c r="CQ39" s="264">
        <f t="shared" si="48"/>
        <v>0.1158</v>
      </c>
      <c r="CR39" s="613">
        <f t="shared" si="81"/>
        <v>0.221</v>
      </c>
      <c r="CS39" s="339"/>
      <c r="CT39" s="339"/>
      <c r="CU39" s="339"/>
      <c r="CV39" s="255">
        <f t="shared" si="82"/>
        <v>0</v>
      </c>
      <c r="CW39" s="338"/>
      <c r="CX39" s="338"/>
      <c r="CY39" s="338"/>
      <c r="CZ39" s="256">
        <f t="shared" si="83"/>
        <v>0</v>
      </c>
      <c r="DA39" s="609">
        <f t="shared" si="84"/>
        <v>0</v>
      </c>
      <c r="DB39" s="341"/>
      <c r="DC39" s="341"/>
      <c r="DD39" s="341"/>
      <c r="DE39" s="254">
        <f t="shared" si="85"/>
        <v>0</v>
      </c>
      <c r="DF39" s="337"/>
      <c r="DG39" s="337"/>
      <c r="DH39" s="337"/>
      <c r="DI39" s="254">
        <f t="shared" si="86"/>
        <v>0</v>
      </c>
      <c r="DJ39" s="609">
        <f t="shared" si="41"/>
        <v>0</v>
      </c>
      <c r="DK39" s="253">
        <f>AVERAGE(J39,AB39,AT39,BL39,CD39)</f>
        <v>0.16731999999999997</v>
      </c>
      <c r="DL39" s="253">
        <f>AVERAGE(N39,AF39,AX39,BP39,CH39,CZ39)</f>
        <v>0.12096388888888888</v>
      </c>
      <c r="DM39" s="807">
        <f>AVERAGE(DK39,DL39)</f>
        <v>0.14414194444444442</v>
      </c>
      <c r="DN39" s="25">
        <f>AVERAGE(S39,AK39,BC39,BU39,CM39,DE39)</f>
        <v>0.13918333333333333</v>
      </c>
      <c r="DO39" s="253">
        <f t="shared" si="88"/>
        <v>2.3071000000000002</v>
      </c>
      <c r="DP39" s="807">
        <f t="shared" si="89"/>
        <v>2.4462833333333336</v>
      </c>
      <c r="DQ39" s="813">
        <f t="shared" si="90"/>
        <v>2.5904252777777779</v>
      </c>
      <c r="DR39" s="10"/>
      <c r="DS39" s="10"/>
      <c r="DT39" s="10">
        <f>DN39/E39</f>
        <v>0.81872549019607832</v>
      </c>
      <c r="DU39" s="10"/>
    </row>
    <row r="40" spans="1:125" x14ac:dyDescent="0.25">
      <c r="A40" s="23" t="s">
        <v>64</v>
      </c>
      <c r="B40" s="54">
        <f t="shared" si="93"/>
        <v>0</v>
      </c>
      <c r="C40" s="55"/>
      <c r="D40" s="24"/>
      <c r="E40" s="24"/>
      <c r="F40" s="24"/>
      <c r="G40" s="25"/>
      <c r="H40" s="25"/>
      <c r="I40" s="25"/>
      <c r="J40" s="264">
        <f t="shared" si="46"/>
        <v>0</v>
      </c>
      <c r="K40" s="339"/>
      <c r="L40" s="339"/>
      <c r="M40" s="339"/>
      <c r="N40" s="255">
        <f t="shared" si="54"/>
        <v>0</v>
      </c>
      <c r="O40" s="609">
        <f t="shared" si="55"/>
        <v>0</v>
      </c>
      <c r="P40" s="337"/>
      <c r="Q40" s="337"/>
      <c r="R40" s="337"/>
      <c r="S40" s="254">
        <f t="shared" si="56"/>
        <v>0</v>
      </c>
      <c r="T40" s="337"/>
      <c r="U40" s="337"/>
      <c r="V40" s="13"/>
      <c r="W40" s="255">
        <f t="shared" si="57"/>
        <v>0</v>
      </c>
      <c r="X40" s="609">
        <f t="shared" si="58"/>
        <v>0</v>
      </c>
      <c r="Y40" s="25"/>
      <c r="Z40" s="25"/>
      <c r="AA40" s="25"/>
      <c r="AB40" s="256">
        <f t="shared" si="59"/>
        <v>0</v>
      </c>
      <c r="AC40" s="339"/>
      <c r="AD40" s="339"/>
      <c r="AE40" s="339"/>
      <c r="AF40" s="255">
        <f t="shared" si="60"/>
        <v>0</v>
      </c>
      <c r="AG40" s="609">
        <f t="shared" si="61"/>
        <v>0</v>
      </c>
      <c r="AH40" s="337"/>
      <c r="AI40" s="13"/>
      <c r="AJ40" s="337"/>
      <c r="AK40" s="254">
        <f t="shared" si="62"/>
        <v>0</v>
      </c>
      <c r="AL40" s="337"/>
      <c r="AM40" s="337"/>
      <c r="AN40" s="337"/>
      <c r="AO40" s="255">
        <f t="shared" si="63"/>
        <v>0</v>
      </c>
      <c r="AP40" s="609">
        <f t="shared" si="64"/>
        <v>0</v>
      </c>
      <c r="AQ40" s="25">
        <v>2.9399999999999999E-2</v>
      </c>
      <c r="AR40" s="25"/>
      <c r="AS40" s="25"/>
      <c r="AT40" s="256">
        <f t="shared" si="65"/>
        <v>2.9399999999999999E-2</v>
      </c>
      <c r="AU40" s="339"/>
      <c r="AV40" s="339"/>
      <c r="AW40" s="339"/>
      <c r="AX40" s="255">
        <f t="shared" si="66"/>
        <v>0</v>
      </c>
      <c r="AY40" s="613">
        <f t="shared" si="67"/>
        <v>2.9399999999999999E-2</v>
      </c>
      <c r="AZ40" s="337">
        <v>0</v>
      </c>
      <c r="BA40" s="337"/>
      <c r="BB40" s="341">
        <v>7.4000000000000003E-3</v>
      </c>
      <c r="BC40" s="264">
        <f t="shared" si="68"/>
        <v>7.4000000000000003E-3</v>
      </c>
      <c r="BD40" s="337"/>
      <c r="BE40" s="337"/>
      <c r="BF40" s="337"/>
      <c r="BG40" s="254">
        <f t="shared" si="69"/>
        <v>0</v>
      </c>
      <c r="BH40" s="613">
        <f t="shared" si="70"/>
        <v>7.4000000000000003E-3</v>
      </c>
      <c r="BI40" s="25"/>
      <c r="BJ40" s="25"/>
      <c r="BK40" s="25"/>
      <c r="BL40" s="256">
        <f t="shared" si="71"/>
        <v>0</v>
      </c>
      <c r="BM40" s="339"/>
      <c r="BN40" s="339"/>
      <c r="BO40" s="339"/>
      <c r="BP40" s="256">
        <f t="shared" si="72"/>
        <v>0</v>
      </c>
      <c r="BQ40" s="609">
        <f t="shared" si="73"/>
        <v>0</v>
      </c>
      <c r="BR40" s="337"/>
      <c r="BS40" s="337"/>
      <c r="BT40" s="337"/>
      <c r="BU40" s="254">
        <f t="shared" si="74"/>
        <v>0</v>
      </c>
      <c r="BV40" s="13"/>
      <c r="BW40" s="337"/>
      <c r="BX40" s="337"/>
      <c r="BY40" s="254">
        <f t="shared" si="75"/>
        <v>0</v>
      </c>
      <c r="BZ40" s="609">
        <f t="shared" si="76"/>
        <v>0</v>
      </c>
      <c r="CA40" s="25"/>
      <c r="CB40" s="25"/>
      <c r="CC40" s="25"/>
      <c r="CD40" s="256">
        <f t="shared" si="77"/>
        <v>0</v>
      </c>
      <c r="CE40" s="339"/>
      <c r="CF40" s="339"/>
      <c r="CG40" s="339"/>
      <c r="CH40" s="255">
        <f t="shared" si="78"/>
        <v>0</v>
      </c>
      <c r="CI40" s="609">
        <f t="shared" si="79"/>
        <v>0</v>
      </c>
      <c r="CJ40" s="337"/>
      <c r="CK40" s="337"/>
      <c r="CL40" s="337"/>
      <c r="CM40" s="254">
        <f t="shared" si="80"/>
        <v>0</v>
      </c>
      <c r="CN40" s="337"/>
      <c r="CO40" s="337"/>
      <c r="CP40" s="337"/>
      <c r="CQ40" s="254">
        <f t="shared" si="48"/>
        <v>0</v>
      </c>
      <c r="CR40" s="609">
        <f t="shared" si="81"/>
        <v>0</v>
      </c>
      <c r="CS40" s="339"/>
      <c r="CT40" s="339"/>
      <c r="CU40" s="339"/>
      <c r="CV40" s="255">
        <f t="shared" si="82"/>
        <v>0</v>
      </c>
      <c r="CW40" s="338"/>
      <c r="CX40" s="338"/>
      <c r="CY40" s="338"/>
      <c r="CZ40" s="255">
        <f t="shared" si="83"/>
        <v>0</v>
      </c>
      <c r="DA40" s="609">
        <f t="shared" si="84"/>
        <v>0</v>
      </c>
      <c r="DB40" s="337"/>
      <c r="DC40" s="337"/>
      <c r="DD40" s="337"/>
      <c r="DE40" s="254">
        <f t="shared" si="85"/>
        <v>0</v>
      </c>
      <c r="DF40" s="337"/>
      <c r="DG40" s="337"/>
      <c r="DH40" s="337"/>
      <c r="DI40" s="254">
        <f t="shared" si="86"/>
        <v>0</v>
      </c>
      <c r="DJ40" s="609">
        <f t="shared" si="41"/>
        <v>0</v>
      </c>
      <c r="DK40" s="25">
        <f>J40+AB40+AT40+BL40+CD40</f>
        <v>2.9399999999999999E-2</v>
      </c>
      <c r="DL40" s="25">
        <f>N40+AF40+AX40+BP40+CH40+CZ40</f>
        <v>0</v>
      </c>
      <c r="DM40" s="807">
        <f t="shared" si="87"/>
        <v>2.9399999999999999E-2</v>
      </c>
      <c r="DN40" s="25">
        <f>S40+AK40+BC40+BU40+CM40+DE40</f>
        <v>7.4000000000000003E-3</v>
      </c>
      <c r="DO40" s="9">
        <f t="shared" si="88"/>
        <v>0</v>
      </c>
      <c r="DP40" s="807">
        <f t="shared" si="89"/>
        <v>7.4000000000000003E-3</v>
      </c>
      <c r="DQ40" s="813">
        <f t="shared" si="90"/>
        <v>3.6799999999999999E-2</v>
      </c>
      <c r="DR40" s="10"/>
      <c r="DS40" s="10"/>
      <c r="DT40" s="10"/>
      <c r="DU40" s="10"/>
    </row>
    <row r="41" spans="1:125" ht="27.75" customHeight="1" x14ac:dyDescent="0.25">
      <c r="A41" s="23" t="s">
        <v>65</v>
      </c>
      <c r="B41" s="54">
        <f t="shared" si="93"/>
        <v>1800000</v>
      </c>
      <c r="C41" s="56">
        <v>500000</v>
      </c>
      <c r="D41" s="26"/>
      <c r="E41" s="26">
        <v>400000</v>
      </c>
      <c r="F41" s="26">
        <v>900000</v>
      </c>
      <c r="G41" s="27">
        <v>19095.810000000001</v>
      </c>
      <c r="H41" s="27">
        <v>21148.93</v>
      </c>
      <c r="I41" s="27">
        <v>11688</v>
      </c>
      <c r="J41" s="263">
        <f t="shared" si="46"/>
        <v>51932.740000000005</v>
      </c>
      <c r="K41" s="340">
        <v>9850</v>
      </c>
      <c r="L41" s="340">
        <v>14180</v>
      </c>
      <c r="M41" s="340">
        <v>15129.5</v>
      </c>
      <c r="N41" s="261">
        <f t="shared" si="54"/>
        <v>39159.5</v>
      </c>
      <c r="O41" s="614">
        <f t="shared" si="55"/>
        <v>91092.24</v>
      </c>
      <c r="P41" s="342">
        <v>17894</v>
      </c>
      <c r="Q41" s="342">
        <v>20693</v>
      </c>
      <c r="R41" s="342">
        <v>21199</v>
      </c>
      <c r="S41" s="263">
        <f t="shared" si="56"/>
        <v>59786</v>
      </c>
      <c r="T41" s="342">
        <v>21759.5</v>
      </c>
      <c r="U41" s="342">
        <v>21974.5</v>
      </c>
      <c r="V41" s="262">
        <v>23711.5</v>
      </c>
      <c r="W41" s="261">
        <f t="shared" si="57"/>
        <v>67445.5</v>
      </c>
      <c r="X41" s="614">
        <f t="shared" si="58"/>
        <v>127231.5</v>
      </c>
      <c r="Y41" s="27">
        <v>11956.39</v>
      </c>
      <c r="Z41" s="27">
        <v>10607.36</v>
      </c>
      <c r="AA41" s="27">
        <v>631</v>
      </c>
      <c r="AB41" s="261">
        <f t="shared" si="59"/>
        <v>23194.75</v>
      </c>
      <c r="AC41" s="340">
        <v>535000</v>
      </c>
      <c r="AD41" s="340">
        <v>1262.5999999999999</v>
      </c>
      <c r="AE41" s="340">
        <v>3373.2</v>
      </c>
      <c r="AF41" s="261">
        <f t="shared" si="60"/>
        <v>539635.79999999993</v>
      </c>
      <c r="AG41" s="614">
        <f t="shared" si="61"/>
        <v>562830.54999999993</v>
      </c>
      <c r="AH41" s="342">
        <v>3622.84</v>
      </c>
      <c r="AI41" s="262">
        <v>5088.8100000000004</v>
      </c>
      <c r="AJ41" s="342">
        <v>4978.9399999999996</v>
      </c>
      <c r="AK41" s="263">
        <f t="shared" si="62"/>
        <v>13690.59</v>
      </c>
      <c r="AL41" s="342">
        <v>4696.53</v>
      </c>
      <c r="AM41" s="342">
        <v>6463.08</v>
      </c>
      <c r="AN41" s="342">
        <v>12131.4</v>
      </c>
      <c r="AO41" s="756">
        <f t="shared" si="63"/>
        <v>23291.010000000002</v>
      </c>
      <c r="AP41" s="754">
        <f t="shared" si="64"/>
        <v>36981.600000000006</v>
      </c>
      <c r="AQ41" s="27">
        <v>3704.33</v>
      </c>
      <c r="AR41" s="27">
        <v>5941.53</v>
      </c>
      <c r="AS41" s="27"/>
      <c r="AT41" s="261">
        <f t="shared" si="65"/>
        <v>9645.86</v>
      </c>
      <c r="AU41" s="340">
        <v>743.8</v>
      </c>
      <c r="AV41" s="340">
        <v>2074.19</v>
      </c>
      <c r="AW41" s="340">
        <v>1567.33</v>
      </c>
      <c r="AX41" s="261">
        <f t="shared" si="66"/>
        <v>4385.32</v>
      </c>
      <c r="AY41" s="614">
        <f t="shared" si="67"/>
        <v>14031.18</v>
      </c>
      <c r="AZ41" s="342">
        <v>3113.3</v>
      </c>
      <c r="BA41" s="342">
        <v>3204.82</v>
      </c>
      <c r="BB41" s="342">
        <v>4024.61</v>
      </c>
      <c r="BC41" s="263">
        <f t="shared" si="68"/>
        <v>10342.730000000001</v>
      </c>
      <c r="BD41" s="342">
        <v>6716.41</v>
      </c>
      <c r="BE41" s="342">
        <v>6791.04</v>
      </c>
      <c r="BF41" s="342">
        <v>6431.38</v>
      </c>
      <c r="BG41" s="263">
        <f t="shared" si="69"/>
        <v>19938.830000000002</v>
      </c>
      <c r="BH41" s="754">
        <f t="shared" si="70"/>
        <v>30281.560000000005</v>
      </c>
      <c r="BI41" s="27">
        <v>4946.82</v>
      </c>
      <c r="BJ41" s="27">
        <v>4766.0200000000004</v>
      </c>
      <c r="BK41" s="27">
        <v>228.14</v>
      </c>
      <c r="BL41" s="261">
        <f t="shared" si="71"/>
        <v>9940.98</v>
      </c>
      <c r="BM41" s="340"/>
      <c r="BN41" s="340">
        <v>405.77</v>
      </c>
      <c r="BO41" s="340">
        <v>2165.89</v>
      </c>
      <c r="BP41" s="261">
        <f t="shared" si="72"/>
        <v>2571.66</v>
      </c>
      <c r="BQ41" s="614">
        <f t="shared" si="73"/>
        <v>12512.64</v>
      </c>
      <c r="BR41" s="342">
        <v>2932.37</v>
      </c>
      <c r="BS41" s="342">
        <v>3374.5</v>
      </c>
      <c r="BT41" s="342">
        <v>2801.06</v>
      </c>
      <c r="BU41" s="263">
        <f t="shared" si="74"/>
        <v>9107.93</v>
      </c>
      <c r="BV41" s="761">
        <v>9130.98</v>
      </c>
      <c r="BW41" s="762">
        <v>17511.57</v>
      </c>
      <c r="BX41" s="762">
        <v>8177.19</v>
      </c>
      <c r="BY41" s="263">
        <f t="shared" si="75"/>
        <v>34819.74</v>
      </c>
      <c r="BZ41" s="754">
        <f t="shared" si="76"/>
        <v>43927.67</v>
      </c>
      <c r="CA41" s="27">
        <v>8803.7199999999993</v>
      </c>
      <c r="CB41" s="27">
        <v>7355.78</v>
      </c>
      <c r="CC41" s="27">
        <v>1740.89</v>
      </c>
      <c r="CD41" s="261">
        <f t="shared" si="77"/>
        <v>17900.39</v>
      </c>
      <c r="CE41" s="340">
        <v>5844.47</v>
      </c>
      <c r="CF41" s="340">
        <v>7853.8</v>
      </c>
      <c r="CG41" s="340">
        <v>3898.69</v>
      </c>
      <c r="CH41" s="261">
        <f t="shared" si="78"/>
        <v>17596.96</v>
      </c>
      <c r="CI41" s="614">
        <f t="shared" si="79"/>
        <v>35497.35</v>
      </c>
      <c r="CJ41" s="342">
        <v>4904.12</v>
      </c>
      <c r="CK41" s="342">
        <v>3095</v>
      </c>
      <c r="CL41" s="342">
        <v>9871.51</v>
      </c>
      <c r="CM41" s="263">
        <f t="shared" si="80"/>
        <v>17870.63</v>
      </c>
      <c r="CN41" s="342">
        <v>12687.99</v>
      </c>
      <c r="CO41" s="342">
        <v>21485.31</v>
      </c>
      <c r="CP41" s="342">
        <v>5563.55</v>
      </c>
      <c r="CQ41" s="263">
        <f t="shared" si="48"/>
        <v>39736.850000000006</v>
      </c>
      <c r="CR41" s="754">
        <f t="shared" si="81"/>
        <v>57607.48000000001</v>
      </c>
      <c r="CS41" s="340"/>
      <c r="CT41" s="340"/>
      <c r="CU41" s="340"/>
      <c r="CV41" s="255">
        <f t="shared" si="82"/>
        <v>0</v>
      </c>
      <c r="CW41" s="338"/>
      <c r="CX41" s="338"/>
      <c r="CY41" s="338"/>
      <c r="CZ41" s="261">
        <f t="shared" si="83"/>
        <v>0</v>
      </c>
      <c r="DA41" s="609">
        <f t="shared" si="84"/>
        <v>0</v>
      </c>
      <c r="DB41" s="342"/>
      <c r="DC41" s="342"/>
      <c r="DD41" s="342"/>
      <c r="DE41" s="254">
        <f t="shared" si="85"/>
        <v>0</v>
      </c>
      <c r="DF41" s="337"/>
      <c r="DG41" s="337"/>
      <c r="DH41" s="337"/>
      <c r="DI41" s="254">
        <f t="shared" si="86"/>
        <v>0</v>
      </c>
      <c r="DJ41" s="609">
        <f t="shared" si="41"/>
        <v>0</v>
      </c>
      <c r="DK41" s="262">
        <f>J41+AB41+AT41+BL41+CD41</f>
        <v>112614.72</v>
      </c>
      <c r="DL41" s="262">
        <f>N41+AF41+AX41+BP41+CH41+CZ41</f>
        <v>603349.23999999987</v>
      </c>
      <c r="DM41" s="808">
        <f t="shared" si="87"/>
        <v>715963.95999999985</v>
      </c>
      <c r="DN41" s="262">
        <f>S41+AK41+BC41+BU41+CM41+DE41</f>
        <v>110797.88</v>
      </c>
      <c r="DO41" s="804">
        <f t="shared" si="88"/>
        <v>185231.93000000002</v>
      </c>
      <c r="DP41" s="809">
        <f t="shared" si="89"/>
        <v>296029.81000000006</v>
      </c>
      <c r="DQ41" s="814">
        <f t="shared" si="90"/>
        <v>1011993.7699999999</v>
      </c>
      <c r="DR41" s="10">
        <f>DK41/C41</f>
        <v>0.22522944</v>
      </c>
      <c r="DS41" s="10"/>
      <c r="DT41" s="10">
        <f>DN41/E41</f>
        <v>0.27699470000000004</v>
      </c>
      <c r="DU41" s="10">
        <f>DO41/F41</f>
        <v>0.20581325555555557</v>
      </c>
    </row>
    <row r="42" spans="1:125" ht="15.75" customHeight="1" x14ac:dyDescent="0.25">
      <c r="A42" s="1121" t="s">
        <v>66</v>
      </c>
      <c r="B42" s="1122"/>
      <c r="C42" s="1122"/>
      <c r="D42" s="1122"/>
      <c r="E42" s="1122"/>
      <c r="F42" s="1122"/>
      <c r="G42" s="1122"/>
      <c r="H42" s="1122"/>
      <c r="I42" s="1122"/>
      <c r="J42" s="1122"/>
      <c r="K42" s="1122"/>
      <c r="L42" s="1122"/>
      <c r="M42" s="1122"/>
      <c r="N42" s="1122"/>
      <c r="O42" s="1122"/>
      <c r="P42" s="1122"/>
      <c r="Q42" s="1122"/>
      <c r="R42" s="1122"/>
      <c r="S42" s="1122"/>
      <c r="T42" s="1122"/>
      <c r="U42" s="1122"/>
      <c r="V42" s="1122"/>
      <c r="W42" s="1122"/>
      <c r="X42" s="1122"/>
      <c r="Y42" s="1122"/>
      <c r="Z42" s="1122"/>
      <c r="AA42" s="1122"/>
      <c r="AB42" s="1122"/>
      <c r="AC42" s="1122"/>
      <c r="AD42" s="1122"/>
      <c r="AE42" s="1122"/>
      <c r="AF42" s="1122"/>
      <c r="AG42" s="1122"/>
      <c r="AH42" s="1122"/>
      <c r="AI42" s="1122"/>
      <c r="AJ42" s="1122"/>
      <c r="AK42" s="1122"/>
      <c r="AL42" s="1122"/>
      <c r="AM42" s="1122"/>
      <c r="AN42" s="1122"/>
      <c r="AO42" s="1122"/>
      <c r="AP42" s="1122"/>
      <c r="AQ42" s="1122"/>
      <c r="AR42" s="1122"/>
      <c r="AS42" s="1122"/>
      <c r="AT42" s="1122"/>
      <c r="AU42" s="1122"/>
      <c r="AV42" s="1122"/>
      <c r="AW42" s="1122"/>
      <c r="AX42" s="1122"/>
      <c r="AY42" s="1122"/>
      <c r="AZ42" s="1122"/>
      <c r="BA42" s="1122"/>
      <c r="BB42" s="1122"/>
      <c r="BC42" s="1122"/>
      <c r="BD42" s="1122"/>
      <c r="BE42" s="1122"/>
      <c r="BF42" s="1122"/>
      <c r="BG42" s="1122"/>
      <c r="BH42" s="1122"/>
      <c r="BI42" s="1122"/>
      <c r="BJ42" s="1122"/>
      <c r="BK42" s="1122"/>
      <c r="BL42" s="1122"/>
      <c r="BM42" s="1122"/>
      <c r="BN42" s="1122"/>
      <c r="BO42" s="1122"/>
      <c r="BP42" s="1122"/>
      <c r="BQ42" s="1122"/>
      <c r="BR42" s="1122"/>
      <c r="BS42" s="1122"/>
      <c r="BT42" s="1122"/>
      <c r="BU42" s="1122"/>
      <c r="BV42" s="1122"/>
      <c r="BW42" s="1122"/>
      <c r="BX42" s="1122"/>
      <c r="BY42" s="1122"/>
      <c r="BZ42" s="1122"/>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c r="CU42" s="1122"/>
      <c r="CV42" s="1122"/>
      <c r="CW42" s="1122"/>
      <c r="CX42" s="1122"/>
      <c r="CY42" s="1122"/>
      <c r="CZ42" s="1122"/>
      <c r="DA42" s="1122"/>
      <c r="DB42" s="1122"/>
      <c r="DC42" s="1122"/>
      <c r="DD42" s="1122"/>
      <c r="DE42" s="1122"/>
      <c r="DF42" s="1122"/>
      <c r="DG42" s="1122"/>
      <c r="DH42" s="1122"/>
      <c r="DI42" s="1122"/>
      <c r="DJ42" s="1122"/>
      <c r="DK42" s="1122"/>
      <c r="DL42" s="1122"/>
      <c r="DM42" s="1122"/>
      <c r="DN42" s="1122"/>
      <c r="DO42" s="1122"/>
      <c r="DP42" s="1122"/>
      <c r="DQ42" s="1122"/>
      <c r="DR42" s="1122"/>
      <c r="DS42" s="1122"/>
      <c r="DT42" s="1122"/>
      <c r="DU42" s="1123"/>
    </row>
    <row r="43" spans="1:125" ht="25.5" x14ac:dyDescent="0.25">
      <c r="A43" s="28" t="s">
        <v>67</v>
      </c>
      <c r="B43" s="51" t="s">
        <v>68</v>
      </c>
      <c r="C43" s="57"/>
      <c r="D43" s="29"/>
      <c r="E43" s="29"/>
      <c r="F43" s="29"/>
      <c r="G43" s="13"/>
      <c r="H43" s="13"/>
      <c r="I43" s="13"/>
      <c r="J43" s="255">
        <f t="shared" ref="J43:J57" si="98">SUM(G43:I43)</f>
        <v>0</v>
      </c>
      <c r="K43" s="338"/>
      <c r="L43" s="338"/>
      <c r="M43" s="338"/>
      <c r="N43" s="255"/>
      <c r="O43" s="610"/>
      <c r="P43" s="338"/>
      <c r="Q43" s="338"/>
      <c r="R43" s="338"/>
      <c r="S43" s="255">
        <f>SUM(P43:R43)</f>
        <v>0</v>
      </c>
      <c r="T43" s="338"/>
      <c r="U43" s="338"/>
      <c r="V43" s="338"/>
      <c r="W43" s="255"/>
      <c r="X43" s="610"/>
      <c r="Y43" s="13"/>
      <c r="Z43" s="13"/>
      <c r="AA43" s="13"/>
      <c r="AB43" s="255">
        <f>SUM(Y43:AA43)</f>
        <v>0</v>
      </c>
      <c r="AC43" s="338"/>
      <c r="AD43" s="338"/>
      <c r="AE43" s="338"/>
      <c r="AF43" s="255"/>
      <c r="AG43" s="610"/>
      <c r="AH43" s="338"/>
      <c r="AI43" s="338"/>
      <c r="AJ43" s="338"/>
      <c r="AK43" s="255">
        <f>SUM(AH43:AJ43)</f>
        <v>0</v>
      </c>
      <c r="AL43" s="338"/>
      <c r="AM43" s="338"/>
      <c r="AN43" s="338"/>
      <c r="AO43" s="255">
        <f>SUM(AL43:AN43)</f>
        <v>0</v>
      </c>
      <c r="AP43" s="610">
        <f>AK43+AO43</f>
        <v>0</v>
      </c>
      <c r="AQ43" s="13"/>
      <c r="AR43" s="13"/>
      <c r="AS43" s="13"/>
      <c r="AT43" s="255">
        <f>SUM(AQ43:AS43)</f>
        <v>0</v>
      </c>
      <c r="AU43" s="338"/>
      <c r="AV43" s="338"/>
      <c r="AW43" s="338"/>
      <c r="AX43" s="255"/>
      <c r="AY43" s="610"/>
      <c r="AZ43" s="338"/>
      <c r="BA43" s="338"/>
      <c r="BB43" s="338"/>
      <c r="BC43" s="255">
        <f>SUM(AZ43:BB43)</f>
        <v>0</v>
      </c>
      <c r="BD43" s="338"/>
      <c r="BE43" s="338"/>
      <c r="BF43" s="338"/>
      <c r="BG43" s="255">
        <f>SUM(BD43:BF43)</f>
        <v>0</v>
      </c>
      <c r="BH43" s="610">
        <f>BC43+BG43</f>
        <v>0</v>
      </c>
      <c r="BI43" s="13"/>
      <c r="BJ43" s="13"/>
      <c r="BK43" s="13"/>
      <c r="BL43" s="255">
        <f>SUM(BI43:BK43)</f>
        <v>0</v>
      </c>
      <c r="BM43" s="338"/>
      <c r="BN43" s="338"/>
      <c r="BO43" s="338"/>
      <c r="BP43" s="255"/>
      <c r="BQ43" s="610"/>
      <c r="BR43" s="338"/>
      <c r="BS43" s="338"/>
      <c r="BT43" s="338"/>
      <c r="BU43" s="255">
        <f>SUM(BR43:BT43)</f>
        <v>0</v>
      </c>
      <c r="BV43" s="338"/>
      <c r="BW43" s="338"/>
      <c r="BX43" s="338"/>
      <c r="BY43" s="255">
        <f>SUM(BV43:BX43)</f>
        <v>0</v>
      </c>
      <c r="BZ43" s="610">
        <f>BU43+BY43</f>
        <v>0</v>
      </c>
      <c r="CA43" s="13"/>
      <c r="CB43" s="13"/>
      <c r="CC43" s="13"/>
      <c r="CD43" s="255">
        <f>SUM(CA43:CC43)</f>
        <v>0</v>
      </c>
      <c r="CE43" s="338"/>
      <c r="CF43" s="338"/>
      <c r="CG43" s="338"/>
      <c r="CH43" s="255"/>
      <c r="CI43" s="610"/>
      <c r="CJ43" s="338"/>
      <c r="CK43" s="338"/>
      <c r="CL43" s="338"/>
      <c r="CM43" s="255">
        <f>SUM(CJ43:CL43)</f>
        <v>0</v>
      </c>
      <c r="CN43" s="338"/>
      <c r="CO43" s="338"/>
      <c r="CP43" s="338"/>
      <c r="CQ43" s="254">
        <f t="shared" ref="CQ43:CQ88" si="99">SUM(CN43:CP43)</f>
        <v>0</v>
      </c>
      <c r="CR43" s="754">
        <f t="shared" si="81"/>
        <v>0</v>
      </c>
      <c r="CS43" s="338"/>
      <c r="CT43" s="338"/>
      <c r="CU43" s="338"/>
      <c r="CV43" s="255"/>
      <c r="CW43" s="338"/>
      <c r="CX43" s="338"/>
      <c r="CY43" s="338"/>
      <c r="CZ43" s="255"/>
      <c r="DA43" s="610"/>
      <c r="DB43" s="338"/>
      <c r="DC43" s="338"/>
      <c r="DD43" s="338"/>
      <c r="DE43" s="255">
        <f>SUM(DB43:DD43)</f>
        <v>0</v>
      </c>
      <c r="DF43" s="338"/>
      <c r="DG43" s="338"/>
      <c r="DH43" s="338"/>
      <c r="DI43" s="255">
        <f>SUM(DF43:DH43)</f>
        <v>0</v>
      </c>
      <c r="DJ43" s="609">
        <f t="shared" si="41"/>
        <v>0</v>
      </c>
      <c r="DK43" s="13">
        <f t="shared" ref="DK43:DK57" si="100">J43+AB43+AT43+BL43+CD43</f>
        <v>0</v>
      </c>
      <c r="DL43" s="13"/>
      <c r="DM43" s="13">
        <f>DK43+DL43</f>
        <v>0</v>
      </c>
      <c r="DN43" s="13">
        <f t="shared" ref="DN43:DN57" si="101">S43+AK43+BC43+BU43+CM43+DE43</f>
        <v>0</v>
      </c>
      <c r="DO43" s="9">
        <f t="shared" si="88"/>
        <v>0</v>
      </c>
      <c r="DP43" s="9"/>
      <c r="DQ43" s="812"/>
      <c r="DR43" s="10"/>
      <c r="DS43" s="10"/>
      <c r="DT43" s="10"/>
      <c r="DU43" s="10"/>
    </row>
    <row r="44" spans="1:125" ht="25.5" x14ac:dyDescent="0.25">
      <c r="A44" s="28" t="s">
        <v>69</v>
      </c>
      <c r="B44" s="51" t="s">
        <v>68</v>
      </c>
      <c r="C44" s="57"/>
      <c r="D44" s="29"/>
      <c r="E44" s="29"/>
      <c r="F44" s="29"/>
      <c r="G44" s="13"/>
      <c r="H44" s="13"/>
      <c r="I44" s="13"/>
      <c r="J44" s="255">
        <f t="shared" si="98"/>
        <v>0</v>
      </c>
      <c r="K44" s="338"/>
      <c r="L44" s="338"/>
      <c r="M44" s="338"/>
      <c r="N44" s="255"/>
      <c r="O44" s="610"/>
      <c r="P44" s="338"/>
      <c r="Q44" s="338"/>
      <c r="R44" s="338"/>
      <c r="S44" s="255">
        <f t="shared" ref="S44:S57" si="102">SUM(P44:R44)</f>
        <v>0</v>
      </c>
      <c r="T44" s="338"/>
      <c r="U44" s="338"/>
      <c r="V44" s="338"/>
      <c r="W44" s="255"/>
      <c r="X44" s="610"/>
      <c r="Y44" s="13"/>
      <c r="Z44" s="13"/>
      <c r="AA44" s="13"/>
      <c r="AB44" s="255">
        <f t="shared" ref="AB44:AB57" si="103">SUM(Y44:AA44)</f>
        <v>0</v>
      </c>
      <c r="AC44" s="338"/>
      <c r="AD44" s="338"/>
      <c r="AE44" s="338"/>
      <c r="AF44" s="255"/>
      <c r="AG44" s="610"/>
      <c r="AH44" s="338"/>
      <c r="AI44" s="338"/>
      <c r="AJ44" s="338"/>
      <c r="AK44" s="255">
        <f t="shared" ref="AK44:AK57" si="104">SUM(AH44:AJ44)</f>
        <v>0</v>
      </c>
      <c r="AL44" s="338"/>
      <c r="AM44" s="338"/>
      <c r="AN44" s="338"/>
      <c r="AO44" s="255">
        <f t="shared" ref="AO44:AO57" si="105">SUM(AL44:AN44)</f>
        <v>0</v>
      </c>
      <c r="AP44" s="610">
        <f t="shared" ref="AP44:AP57" si="106">AK44+AO44</f>
        <v>0</v>
      </c>
      <c r="AQ44" s="13"/>
      <c r="AR44" s="13"/>
      <c r="AS44" s="13"/>
      <c r="AT44" s="255">
        <f t="shared" ref="AT44:AT57" si="107">SUM(AQ44:AS44)</f>
        <v>0</v>
      </c>
      <c r="AU44" s="338"/>
      <c r="AV44" s="338"/>
      <c r="AW44" s="338"/>
      <c r="AX44" s="255"/>
      <c r="AY44" s="610"/>
      <c r="AZ44" s="338"/>
      <c r="BA44" s="338"/>
      <c r="BB44" s="338"/>
      <c r="BC44" s="255">
        <f t="shared" ref="BC44:BC57" si="108">SUM(AZ44:BB44)</f>
        <v>0</v>
      </c>
      <c r="BD44" s="338"/>
      <c r="BE44" s="338"/>
      <c r="BF44" s="338"/>
      <c r="BG44" s="255">
        <f t="shared" ref="BG44:BG57" si="109">SUM(BD44:BF44)</f>
        <v>0</v>
      </c>
      <c r="BH44" s="610">
        <f t="shared" ref="BH44:BH57" si="110">BC44+BG44</f>
        <v>0</v>
      </c>
      <c r="BI44" s="13"/>
      <c r="BJ44" s="13"/>
      <c r="BK44" s="13"/>
      <c r="BL44" s="255">
        <f t="shared" ref="BL44:BL57" si="111">SUM(BI44:BK44)</f>
        <v>0</v>
      </c>
      <c r="BM44" s="338"/>
      <c r="BN44" s="338"/>
      <c r="BO44" s="338"/>
      <c r="BP44" s="255"/>
      <c r="BQ44" s="610"/>
      <c r="BR44" s="338"/>
      <c r="BS44" s="338"/>
      <c r="BT44" s="338"/>
      <c r="BU44" s="255">
        <f t="shared" ref="BU44:BU57" si="112">SUM(BR44:BT44)</f>
        <v>0</v>
      </c>
      <c r="BV44" s="338"/>
      <c r="BW44" s="338"/>
      <c r="BX44" s="338"/>
      <c r="BY44" s="255">
        <f t="shared" ref="BY44:BY57" si="113">SUM(BV44:BX44)</f>
        <v>0</v>
      </c>
      <c r="BZ44" s="610">
        <f t="shared" ref="BZ44:BZ57" si="114">BU44+BY44</f>
        <v>0</v>
      </c>
      <c r="CA44" s="13"/>
      <c r="CB44" s="13"/>
      <c r="CC44" s="13"/>
      <c r="CD44" s="255">
        <f t="shared" ref="CD44:CD57" si="115">SUM(CA44:CC44)</f>
        <v>0</v>
      </c>
      <c r="CE44" s="338"/>
      <c r="CF44" s="338"/>
      <c r="CG44" s="338"/>
      <c r="CH44" s="255"/>
      <c r="CI44" s="610"/>
      <c r="CJ44" s="338"/>
      <c r="CK44" s="338"/>
      <c r="CL44" s="338"/>
      <c r="CM44" s="255">
        <f t="shared" ref="CM44:CM57" si="116">SUM(CJ44:CL44)</f>
        <v>0</v>
      </c>
      <c r="CN44" s="338"/>
      <c r="CO44" s="338"/>
      <c r="CP44" s="338"/>
      <c r="CQ44" s="254">
        <f t="shared" si="99"/>
        <v>0</v>
      </c>
      <c r="CR44" s="754">
        <f t="shared" si="81"/>
        <v>0</v>
      </c>
      <c r="CS44" s="338"/>
      <c r="CT44" s="338"/>
      <c r="CU44" s="338"/>
      <c r="CV44" s="255"/>
      <c r="CW44" s="338"/>
      <c r="CX44" s="338"/>
      <c r="CY44" s="338"/>
      <c r="CZ44" s="255"/>
      <c r="DA44" s="610"/>
      <c r="DB44" s="338"/>
      <c r="DC44" s="338"/>
      <c r="DD44" s="338"/>
      <c r="DE44" s="255">
        <f t="shared" ref="DE44:DE57" si="117">SUM(DB44:DD44)</f>
        <v>0</v>
      </c>
      <c r="DF44" s="338"/>
      <c r="DG44" s="338"/>
      <c r="DH44" s="338"/>
      <c r="DI44" s="255">
        <f t="shared" ref="DI44:DI91" si="118">SUM(DF44:DH44)</f>
        <v>0</v>
      </c>
      <c r="DJ44" s="609">
        <f t="shared" si="41"/>
        <v>0</v>
      </c>
      <c r="DK44" s="13">
        <f t="shared" si="100"/>
        <v>0</v>
      </c>
      <c r="DL44" s="13"/>
      <c r="DM44" s="13">
        <f t="shared" ref="DM44:DM57" si="119">DK44+DL44</f>
        <v>0</v>
      </c>
      <c r="DN44" s="13">
        <f t="shared" si="101"/>
        <v>0</v>
      </c>
      <c r="DO44" s="9">
        <f t="shared" si="88"/>
        <v>0</v>
      </c>
      <c r="DP44" s="9"/>
      <c r="DQ44" s="812"/>
      <c r="DR44" s="10"/>
      <c r="DS44" s="10"/>
      <c r="DT44" s="10"/>
      <c r="DU44" s="10"/>
    </row>
    <row r="45" spans="1:125" x14ac:dyDescent="0.25">
      <c r="A45" s="22" t="s">
        <v>70</v>
      </c>
      <c r="B45" s="51"/>
      <c r="C45" s="57"/>
      <c r="D45" s="29"/>
      <c r="E45" s="29"/>
      <c r="F45" s="29"/>
      <c r="G45" s="13"/>
      <c r="H45" s="13"/>
      <c r="I45" s="13"/>
      <c r="J45" s="255">
        <f t="shared" si="98"/>
        <v>0</v>
      </c>
      <c r="K45" s="338"/>
      <c r="L45" s="338"/>
      <c r="M45" s="338"/>
      <c r="N45" s="255"/>
      <c r="O45" s="610"/>
      <c r="P45" s="338"/>
      <c r="Q45" s="338"/>
      <c r="R45" s="338"/>
      <c r="S45" s="255">
        <f t="shared" si="102"/>
        <v>0</v>
      </c>
      <c r="T45" s="338"/>
      <c r="U45" s="338"/>
      <c r="V45" s="338"/>
      <c r="W45" s="255"/>
      <c r="X45" s="610"/>
      <c r="Y45" s="13"/>
      <c r="Z45" s="13"/>
      <c r="AA45" s="13"/>
      <c r="AB45" s="255">
        <f t="shared" si="103"/>
        <v>0</v>
      </c>
      <c r="AC45" s="338"/>
      <c r="AD45" s="338"/>
      <c r="AE45" s="338"/>
      <c r="AF45" s="255"/>
      <c r="AG45" s="610"/>
      <c r="AH45" s="338"/>
      <c r="AI45" s="338"/>
      <c r="AJ45" s="338"/>
      <c r="AK45" s="255">
        <f t="shared" si="104"/>
        <v>0</v>
      </c>
      <c r="AL45" s="338"/>
      <c r="AM45" s="338"/>
      <c r="AN45" s="338"/>
      <c r="AO45" s="255">
        <f t="shared" si="105"/>
        <v>0</v>
      </c>
      <c r="AP45" s="610">
        <f t="shared" si="106"/>
        <v>0</v>
      </c>
      <c r="AQ45" s="13"/>
      <c r="AR45" s="13"/>
      <c r="AS45" s="13"/>
      <c r="AT45" s="255">
        <f t="shared" si="107"/>
        <v>0</v>
      </c>
      <c r="AU45" s="338"/>
      <c r="AV45" s="338"/>
      <c r="AW45" s="338"/>
      <c r="AX45" s="255"/>
      <c r="AY45" s="610"/>
      <c r="AZ45" s="338"/>
      <c r="BA45" s="338"/>
      <c r="BB45" s="338"/>
      <c r="BC45" s="255">
        <f t="shared" si="108"/>
        <v>0</v>
      </c>
      <c r="BD45" s="338"/>
      <c r="BE45" s="338"/>
      <c r="BF45" s="338"/>
      <c r="BG45" s="255">
        <f t="shared" si="109"/>
        <v>0</v>
      </c>
      <c r="BH45" s="610">
        <f t="shared" si="110"/>
        <v>0</v>
      </c>
      <c r="BI45" s="13"/>
      <c r="BJ45" s="13"/>
      <c r="BK45" s="13"/>
      <c r="BL45" s="255">
        <f t="shared" si="111"/>
        <v>0</v>
      </c>
      <c r="BM45" s="338"/>
      <c r="BN45" s="338"/>
      <c r="BO45" s="338"/>
      <c r="BP45" s="255"/>
      <c r="BQ45" s="610"/>
      <c r="BR45" s="338"/>
      <c r="BS45" s="338"/>
      <c r="BT45" s="338"/>
      <c r="BU45" s="255">
        <f t="shared" si="112"/>
        <v>0</v>
      </c>
      <c r="BV45" s="338"/>
      <c r="BW45" s="338"/>
      <c r="BX45" s="338"/>
      <c r="BY45" s="255">
        <f t="shared" si="113"/>
        <v>0</v>
      </c>
      <c r="BZ45" s="610">
        <f t="shared" si="114"/>
        <v>0</v>
      </c>
      <c r="CA45" s="13"/>
      <c r="CB45" s="13"/>
      <c r="CC45" s="13"/>
      <c r="CD45" s="255">
        <f t="shared" si="115"/>
        <v>0</v>
      </c>
      <c r="CE45" s="338"/>
      <c r="CF45" s="338"/>
      <c r="CG45" s="338"/>
      <c r="CH45" s="255"/>
      <c r="CI45" s="610"/>
      <c r="CJ45" s="338"/>
      <c r="CK45" s="338"/>
      <c r="CL45" s="338"/>
      <c r="CM45" s="255">
        <f t="shared" si="116"/>
        <v>0</v>
      </c>
      <c r="CN45" s="338"/>
      <c r="CO45" s="338"/>
      <c r="CP45" s="338"/>
      <c r="CQ45" s="254">
        <f t="shared" si="99"/>
        <v>0</v>
      </c>
      <c r="CR45" s="754">
        <f t="shared" si="81"/>
        <v>0</v>
      </c>
      <c r="CS45" s="338"/>
      <c r="CT45" s="338"/>
      <c r="CU45" s="338"/>
      <c r="CV45" s="255"/>
      <c r="CW45" s="338"/>
      <c r="CX45" s="338"/>
      <c r="CY45" s="338"/>
      <c r="CZ45" s="255"/>
      <c r="DA45" s="610"/>
      <c r="DB45" s="338"/>
      <c r="DC45" s="338"/>
      <c r="DD45" s="338"/>
      <c r="DE45" s="255">
        <f t="shared" si="117"/>
        <v>0</v>
      </c>
      <c r="DF45" s="338"/>
      <c r="DG45" s="338"/>
      <c r="DH45" s="338"/>
      <c r="DI45" s="255">
        <f t="shared" si="118"/>
        <v>0</v>
      </c>
      <c r="DJ45" s="609">
        <f t="shared" si="41"/>
        <v>0</v>
      </c>
      <c r="DK45" s="13">
        <f t="shared" si="100"/>
        <v>0</v>
      </c>
      <c r="DL45" s="13"/>
      <c r="DM45" s="13">
        <f t="shared" si="119"/>
        <v>0</v>
      </c>
      <c r="DN45" s="13">
        <f t="shared" si="101"/>
        <v>0</v>
      </c>
      <c r="DO45" s="9">
        <f t="shared" si="88"/>
        <v>0</v>
      </c>
      <c r="DP45" s="9"/>
      <c r="DQ45" s="812"/>
      <c r="DR45" s="10"/>
      <c r="DS45" s="10"/>
      <c r="DT45" s="10"/>
      <c r="DU45" s="10"/>
    </row>
    <row r="46" spans="1:125" x14ac:dyDescent="0.25">
      <c r="A46" s="22" t="s">
        <v>71</v>
      </c>
      <c r="B46" s="51"/>
      <c r="C46" s="57"/>
      <c r="D46" s="29"/>
      <c r="E46" s="29"/>
      <c r="F46" s="29"/>
      <c r="G46" s="13"/>
      <c r="H46" s="13"/>
      <c r="I46" s="13"/>
      <c r="J46" s="255">
        <f t="shared" si="98"/>
        <v>0</v>
      </c>
      <c r="K46" s="338"/>
      <c r="L46" s="338"/>
      <c r="M46" s="338"/>
      <c r="N46" s="255"/>
      <c r="O46" s="610"/>
      <c r="P46" s="338"/>
      <c r="Q46" s="338"/>
      <c r="R46" s="338"/>
      <c r="S46" s="255">
        <f t="shared" si="102"/>
        <v>0</v>
      </c>
      <c r="T46" s="338"/>
      <c r="U46" s="338"/>
      <c r="V46" s="338"/>
      <c r="W46" s="255"/>
      <c r="X46" s="610"/>
      <c r="Y46" s="13"/>
      <c r="Z46" s="13"/>
      <c r="AA46" s="13"/>
      <c r="AB46" s="255">
        <f t="shared" si="103"/>
        <v>0</v>
      </c>
      <c r="AC46" s="338"/>
      <c r="AD46" s="338"/>
      <c r="AE46" s="338"/>
      <c r="AF46" s="255"/>
      <c r="AG46" s="610"/>
      <c r="AH46" s="338"/>
      <c r="AI46" s="338"/>
      <c r="AJ46" s="338"/>
      <c r="AK46" s="255">
        <f t="shared" si="104"/>
        <v>0</v>
      </c>
      <c r="AL46" s="338"/>
      <c r="AM46" s="338"/>
      <c r="AN46" s="338"/>
      <c r="AO46" s="255">
        <f t="shared" si="105"/>
        <v>0</v>
      </c>
      <c r="AP46" s="610">
        <f t="shared" si="106"/>
        <v>0</v>
      </c>
      <c r="AQ46" s="13"/>
      <c r="AR46" s="13"/>
      <c r="AS46" s="13"/>
      <c r="AT46" s="255">
        <f t="shared" si="107"/>
        <v>0</v>
      </c>
      <c r="AU46" s="338"/>
      <c r="AV46" s="338"/>
      <c r="AW46" s="338"/>
      <c r="AX46" s="255"/>
      <c r="AY46" s="610"/>
      <c r="AZ46" s="338"/>
      <c r="BA46" s="338"/>
      <c r="BB46" s="338"/>
      <c r="BC46" s="255">
        <f t="shared" si="108"/>
        <v>0</v>
      </c>
      <c r="BD46" s="338"/>
      <c r="BE46" s="338"/>
      <c r="BF46" s="338"/>
      <c r="BG46" s="255">
        <f t="shared" si="109"/>
        <v>0</v>
      </c>
      <c r="BH46" s="610">
        <f t="shared" si="110"/>
        <v>0</v>
      </c>
      <c r="BI46" s="13"/>
      <c r="BJ46" s="13"/>
      <c r="BK46" s="13"/>
      <c r="BL46" s="255">
        <f t="shared" si="111"/>
        <v>0</v>
      </c>
      <c r="BM46" s="338"/>
      <c r="BN46" s="338"/>
      <c r="BO46" s="338"/>
      <c r="BP46" s="255"/>
      <c r="BQ46" s="610"/>
      <c r="BR46" s="338"/>
      <c r="BS46" s="338"/>
      <c r="BT46" s="338"/>
      <c r="BU46" s="255">
        <f t="shared" si="112"/>
        <v>0</v>
      </c>
      <c r="BV46" s="338"/>
      <c r="BW46" s="338"/>
      <c r="BX46" s="338"/>
      <c r="BY46" s="255">
        <f t="shared" si="113"/>
        <v>0</v>
      </c>
      <c r="BZ46" s="610">
        <f t="shared" si="114"/>
        <v>0</v>
      </c>
      <c r="CA46" s="13"/>
      <c r="CB46" s="13"/>
      <c r="CC46" s="13"/>
      <c r="CD46" s="255">
        <f t="shared" si="115"/>
        <v>0</v>
      </c>
      <c r="CE46" s="338"/>
      <c r="CF46" s="338"/>
      <c r="CG46" s="338"/>
      <c r="CH46" s="255"/>
      <c r="CI46" s="610"/>
      <c r="CJ46" s="338"/>
      <c r="CK46" s="338"/>
      <c r="CL46" s="338"/>
      <c r="CM46" s="255">
        <f t="shared" si="116"/>
        <v>0</v>
      </c>
      <c r="CN46" s="338"/>
      <c r="CO46" s="338"/>
      <c r="CP46" s="338"/>
      <c r="CQ46" s="254">
        <f t="shared" si="99"/>
        <v>0</v>
      </c>
      <c r="CR46" s="754">
        <f t="shared" si="81"/>
        <v>0</v>
      </c>
      <c r="CS46" s="338"/>
      <c r="CT46" s="338"/>
      <c r="CU46" s="338"/>
      <c r="CV46" s="255"/>
      <c r="CW46" s="338"/>
      <c r="CX46" s="338"/>
      <c r="CY46" s="338"/>
      <c r="CZ46" s="255"/>
      <c r="DA46" s="610"/>
      <c r="DB46" s="338"/>
      <c r="DC46" s="338"/>
      <c r="DD46" s="338"/>
      <c r="DE46" s="255">
        <f t="shared" si="117"/>
        <v>0</v>
      </c>
      <c r="DF46" s="338"/>
      <c r="DG46" s="338"/>
      <c r="DH46" s="338"/>
      <c r="DI46" s="255">
        <f t="shared" si="118"/>
        <v>0</v>
      </c>
      <c r="DJ46" s="609">
        <f t="shared" si="41"/>
        <v>0</v>
      </c>
      <c r="DK46" s="13">
        <f t="shared" si="100"/>
        <v>0</v>
      </c>
      <c r="DL46" s="13"/>
      <c r="DM46" s="13">
        <f t="shared" si="119"/>
        <v>0</v>
      </c>
      <c r="DN46" s="13">
        <f t="shared" si="101"/>
        <v>0</v>
      </c>
      <c r="DO46" s="9">
        <f t="shared" si="88"/>
        <v>0</v>
      </c>
      <c r="DP46" s="9"/>
      <c r="DQ46" s="812"/>
      <c r="DR46" s="10"/>
      <c r="DS46" s="10"/>
      <c r="DT46" s="10"/>
      <c r="DU46" s="10"/>
    </row>
    <row r="47" spans="1:125" x14ac:dyDescent="0.25">
      <c r="A47" s="22" t="s">
        <v>72</v>
      </c>
      <c r="B47" s="51"/>
      <c r="C47" s="57"/>
      <c r="D47" s="29"/>
      <c r="E47" s="29"/>
      <c r="F47" s="29"/>
      <c r="G47" s="13"/>
      <c r="H47" s="13"/>
      <c r="I47" s="13"/>
      <c r="J47" s="255">
        <f t="shared" si="98"/>
        <v>0</v>
      </c>
      <c r="K47" s="338"/>
      <c r="L47" s="338"/>
      <c r="M47" s="338"/>
      <c r="N47" s="255"/>
      <c r="O47" s="610"/>
      <c r="P47" s="338"/>
      <c r="Q47" s="338"/>
      <c r="R47" s="338"/>
      <c r="S47" s="255">
        <f t="shared" si="102"/>
        <v>0</v>
      </c>
      <c r="T47" s="338"/>
      <c r="U47" s="338"/>
      <c r="V47" s="338"/>
      <c r="W47" s="255"/>
      <c r="X47" s="610"/>
      <c r="Y47" s="13"/>
      <c r="Z47" s="13"/>
      <c r="AA47" s="13"/>
      <c r="AB47" s="255">
        <f t="shared" si="103"/>
        <v>0</v>
      </c>
      <c r="AC47" s="338"/>
      <c r="AD47" s="338"/>
      <c r="AE47" s="338"/>
      <c r="AF47" s="255"/>
      <c r="AG47" s="610"/>
      <c r="AH47" s="338"/>
      <c r="AI47" s="338"/>
      <c r="AJ47" s="338"/>
      <c r="AK47" s="255">
        <f t="shared" si="104"/>
        <v>0</v>
      </c>
      <c r="AL47" s="338"/>
      <c r="AM47" s="338"/>
      <c r="AN47" s="338"/>
      <c r="AO47" s="255">
        <f t="shared" si="105"/>
        <v>0</v>
      </c>
      <c r="AP47" s="610">
        <f t="shared" si="106"/>
        <v>0</v>
      </c>
      <c r="AQ47" s="13"/>
      <c r="AR47" s="13"/>
      <c r="AS47" s="13"/>
      <c r="AT47" s="255">
        <f t="shared" si="107"/>
        <v>0</v>
      </c>
      <c r="AU47" s="338"/>
      <c r="AV47" s="338"/>
      <c r="AW47" s="338"/>
      <c r="AX47" s="255"/>
      <c r="AY47" s="610"/>
      <c r="AZ47" s="338"/>
      <c r="BA47" s="338"/>
      <c r="BB47" s="338"/>
      <c r="BC47" s="255">
        <f t="shared" si="108"/>
        <v>0</v>
      </c>
      <c r="BD47" s="338"/>
      <c r="BE47" s="338"/>
      <c r="BF47" s="338"/>
      <c r="BG47" s="255">
        <f t="shared" si="109"/>
        <v>0</v>
      </c>
      <c r="BH47" s="610">
        <f t="shared" si="110"/>
        <v>0</v>
      </c>
      <c r="BI47" s="13"/>
      <c r="BJ47" s="13"/>
      <c r="BK47" s="13"/>
      <c r="BL47" s="255">
        <f t="shared" si="111"/>
        <v>0</v>
      </c>
      <c r="BM47" s="338"/>
      <c r="BN47" s="338"/>
      <c r="BO47" s="338"/>
      <c r="BP47" s="255"/>
      <c r="BQ47" s="610"/>
      <c r="BR47" s="338"/>
      <c r="BS47" s="338"/>
      <c r="BT47" s="338"/>
      <c r="BU47" s="255">
        <f t="shared" si="112"/>
        <v>0</v>
      </c>
      <c r="BV47" s="338"/>
      <c r="BW47" s="338"/>
      <c r="BX47" s="338"/>
      <c r="BY47" s="255">
        <f t="shared" si="113"/>
        <v>0</v>
      </c>
      <c r="BZ47" s="610">
        <f t="shared" si="114"/>
        <v>0</v>
      </c>
      <c r="CA47" s="13"/>
      <c r="CB47" s="13"/>
      <c r="CC47" s="13"/>
      <c r="CD47" s="255">
        <f t="shared" si="115"/>
        <v>0</v>
      </c>
      <c r="CE47" s="338"/>
      <c r="CF47" s="338"/>
      <c r="CG47" s="338"/>
      <c r="CH47" s="255"/>
      <c r="CI47" s="610"/>
      <c r="CJ47" s="338"/>
      <c r="CK47" s="338"/>
      <c r="CL47" s="338"/>
      <c r="CM47" s="255">
        <f t="shared" si="116"/>
        <v>0</v>
      </c>
      <c r="CN47" s="338"/>
      <c r="CO47" s="338"/>
      <c r="CP47" s="338"/>
      <c r="CQ47" s="254">
        <f t="shared" si="99"/>
        <v>0</v>
      </c>
      <c r="CR47" s="754">
        <f t="shared" si="81"/>
        <v>0</v>
      </c>
      <c r="CS47" s="338"/>
      <c r="CT47" s="338"/>
      <c r="CU47" s="338"/>
      <c r="CV47" s="255"/>
      <c r="CW47" s="338"/>
      <c r="CX47" s="338"/>
      <c r="CY47" s="338"/>
      <c r="CZ47" s="255"/>
      <c r="DA47" s="610"/>
      <c r="DB47" s="338"/>
      <c r="DC47" s="338"/>
      <c r="DD47" s="338"/>
      <c r="DE47" s="255">
        <f t="shared" si="117"/>
        <v>0</v>
      </c>
      <c r="DF47" s="338"/>
      <c r="DG47" s="338"/>
      <c r="DH47" s="338"/>
      <c r="DI47" s="255">
        <f t="shared" si="118"/>
        <v>0</v>
      </c>
      <c r="DJ47" s="609">
        <f t="shared" si="41"/>
        <v>0</v>
      </c>
      <c r="DK47" s="13">
        <f t="shared" si="100"/>
        <v>0</v>
      </c>
      <c r="DL47" s="13"/>
      <c r="DM47" s="13">
        <f t="shared" si="119"/>
        <v>0</v>
      </c>
      <c r="DN47" s="13">
        <f t="shared" si="101"/>
        <v>0</v>
      </c>
      <c r="DO47" s="9">
        <f t="shared" si="88"/>
        <v>0</v>
      </c>
      <c r="DP47" s="9"/>
      <c r="DQ47" s="812"/>
      <c r="DR47" s="10"/>
      <c r="DS47" s="10"/>
      <c r="DT47" s="10"/>
      <c r="DU47" s="10"/>
    </row>
    <row r="48" spans="1:125" x14ac:dyDescent="0.25">
      <c r="A48" s="22" t="s">
        <v>73</v>
      </c>
      <c r="B48" s="58"/>
      <c r="C48" s="57"/>
      <c r="D48" s="29"/>
      <c r="E48" s="29"/>
      <c r="F48" s="29"/>
      <c r="G48" s="13"/>
      <c r="H48" s="13"/>
      <c r="I48" s="13"/>
      <c r="J48" s="255">
        <f t="shared" si="98"/>
        <v>0</v>
      </c>
      <c r="K48" s="338"/>
      <c r="L48" s="338"/>
      <c r="M48" s="338"/>
      <c r="N48" s="255"/>
      <c r="O48" s="610"/>
      <c r="P48" s="338"/>
      <c r="Q48" s="338"/>
      <c r="R48" s="338"/>
      <c r="S48" s="255">
        <f t="shared" si="102"/>
        <v>0</v>
      </c>
      <c r="T48" s="338"/>
      <c r="U48" s="338"/>
      <c r="V48" s="338"/>
      <c r="W48" s="255"/>
      <c r="X48" s="610"/>
      <c r="Y48" s="13"/>
      <c r="Z48" s="13"/>
      <c r="AA48" s="13"/>
      <c r="AB48" s="255">
        <f t="shared" si="103"/>
        <v>0</v>
      </c>
      <c r="AC48" s="338"/>
      <c r="AD48" s="338"/>
      <c r="AE48" s="338"/>
      <c r="AF48" s="255"/>
      <c r="AG48" s="610"/>
      <c r="AH48" s="338"/>
      <c r="AI48" s="338"/>
      <c r="AJ48" s="338"/>
      <c r="AK48" s="255">
        <f t="shared" si="104"/>
        <v>0</v>
      </c>
      <c r="AL48" s="338"/>
      <c r="AM48" s="338"/>
      <c r="AN48" s="338"/>
      <c r="AO48" s="255">
        <f t="shared" si="105"/>
        <v>0</v>
      </c>
      <c r="AP48" s="610">
        <f t="shared" si="106"/>
        <v>0</v>
      </c>
      <c r="AQ48" s="13"/>
      <c r="AR48" s="13"/>
      <c r="AS48" s="13"/>
      <c r="AT48" s="255">
        <f t="shared" si="107"/>
        <v>0</v>
      </c>
      <c r="AU48" s="338"/>
      <c r="AV48" s="338"/>
      <c r="AW48" s="338"/>
      <c r="AX48" s="255"/>
      <c r="AY48" s="610"/>
      <c r="AZ48" s="338"/>
      <c r="BA48" s="338"/>
      <c r="BB48" s="338"/>
      <c r="BC48" s="255">
        <f t="shared" si="108"/>
        <v>0</v>
      </c>
      <c r="BD48" s="338"/>
      <c r="BE48" s="338"/>
      <c r="BF48" s="338"/>
      <c r="BG48" s="255">
        <f t="shared" si="109"/>
        <v>0</v>
      </c>
      <c r="BH48" s="610">
        <f t="shared" si="110"/>
        <v>0</v>
      </c>
      <c r="BI48" s="13"/>
      <c r="BJ48" s="13"/>
      <c r="BK48" s="13"/>
      <c r="BL48" s="255">
        <f t="shared" si="111"/>
        <v>0</v>
      </c>
      <c r="BM48" s="338"/>
      <c r="BN48" s="338"/>
      <c r="BO48" s="338"/>
      <c r="BP48" s="255"/>
      <c r="BQ48" s="610"/>
      <c r="BR48" s="338"/>
      <c r="BS48" s="338"/>
      <c r="BT48" s="338"/>
      <c r="BU48" s="255">
        <f t="shared" si="112"/>
        <v>0</v>
      </c>
      <c r="BV48" s="338"/>
      <c r="BW48" s="338"/>
      <c r="BX48" s="338"/>
      <c r="BY48" s="255">
        <f t="shared" si="113"/>
        <v>0</v>
      </c>
      <c r="BZ48" s="610">
        <f t="shared" si="114"/>
        <v>0</v>
      </c>
      <c r="CA48" s="13"/>
      <c r="CB48" s="13"/>
      <c r="CC48" s="13"/>
      <c r="CD48" s="255">
        <f t="shared" si="115"/>
        <v>0</v>
      </c>
      <c r="CE48" s="338"/>
      <c r="CF48" s="338"/>
      <c r="CG48" s="338"/>
      <c r="CH48" s="255"/>
      <c r="CI48" s="610"/>
      <c r="CJ48" s="338"/>
      <c r="CK48" s="338"/>
      <c r="CL48" s="338"/>
      <c r="CM48" s="255">
        <f t="shared" si="116"/>
        <v>0</v>
      </c>
      <c r="CN48" s="338"/>
      <c r="CO48" s="338"/>
      <c r="CP48" s="338"/>
      <c r="CQ48" s="254">
        <f t="shared" si="99"/>
        <v>0</v>
      </c>
      <c r="CR48" s="754">
        <f t="shared" si="81"/>
        <v>0</v>
      </c>
      <c r="CS48" s="338"/>
      <c r="CT48" s="338"/>
      <c r="CU48" s="338"/>
      <c r="CV48" s="255"/>
      <c r="CW48" s="338"/>
      <c r="CX48" s="338"/>
      <c r="CY48" s="338"/>
      <c r="CZ48" s="255"/>
      <c r="DA48" s="610"/>
      <c r="DB48" s="338"/>
      <c r="DC48" s="338"/>
      <c r="DD48" s="338"/>
      <c r="DE48" s="255">
        <f t="shared" si="117"/>
        <v>0</v>
      </c>
      <c r="DF48" s="338"/>
      <c r="DG48" s="338"/>
      <c r="DH48" s="338"/>
      <c r="DI48" s="255">
        <f t="shared" si="118"/>
        <v>0</v>
      </c>
      <c r="DJ48" s="609">
        <f t="shared" si="41"/>
        <v>0</v>
      </c>
      <c r="DK48" s="13">
        <f t="shared" si="100"/>
        <v>0</v>
      </c>
      <c r="DL48" s="13"/>
      <c r="DM48" s="13">
        <f t="shared" si="119"/>
        <v>0</v>
      </c>
      <c r="DN48" s="13">
        <f t="shared" si="101"/>
        <v>0</v>
      </c>
      <c r="DO48" s="9">
        <f t="shared" si="88"/>
        <v>0</v>
      </c>
      <c r="DP48" s="9"/>
      <c r="DQ48" s="812"/>
      <c r="DR48" s="10"/>
      <c r="DS48" s="10"/>
      <c r="DT48" s="10"/>
      <c r="DU48" s="10"/>
    </row>
    <row r="49" spans="1:126" x14ac:dyDescent="0.25">
      <c r="A49" s="22" t="s">
        <v>74</v>
      </c>
      <c r="B49" s="58"/>
      <c r="C49" s="57"/>
      <c r="D49" s="29"/>
      <c r="E49" s="29"/>
      <c r="F49" s="29"/>
      <c r="G49" s="13"/>
      <c r="H49" s="13"/>
      <c r="I49" s="13"/>
      <c r="J49" s="255">
        <f t="shared" si="98"/>
        <v>0</v>
      </c>
      <c r="K49" s="338"/>
      <c r="L49" s="338"/>
      <c r="M49" s="338"/>
      <c r="N49" s="255"/>
      <c r="O49" s="610"/>
      <c r="P49" s="338"/>
      <c r="Q49" s="338"/>
      <c r="R49" s="338"/>
      <c r="S49" s="255">
        <f t="shared" si="102"/>
        <v>0</v>
      </c>
      <c r="T49" s="338"/>
      <c r="U49" s="338"/>
      <c r="V49" s="338"/>
      <c r="W49" s="255"/>
      <c r="X49" s="610"/>
      <c r="Y49" s="13"/>
      <c r="Z49" s="13"/>
      <c r="AA49" s="13"/>
      <c r="AB49" s="255">
        <f t="shared" si="103"/>
        <v>0</v>
      </c>
      <c r="AC49" s="338"/>
      <c r="AD49" s="338"/>
      <c r="AE49" s="338"/>
      <c r="AF49" s="255"/>
      <c r="AG49" s="610"/>
      <c r="AH49" s="338"/>
      <c r="AI49" s="338"/>
      <c r="AJ49" s="338"/>
      <c r="AK49" s="255">
        <f t="shared" si="104"/>
        <v>0</v>
      </c>
      <c r="AL49" s="338"/>
      <c r="AM49" s="338"/>
      <c r="AN49" s="338"/>
      <c r="AO49" s="255">
        <f t="shared" si="105"/>
        <v>0</v>
      </c>
      <c r="AP49" s="610">
        <f t="shared" si="106"/>
        <v>0</v>
      </c>
      <c r="AQ49" s="13"/>
      <c r="AR49" s="13"/>
      <c r="AS49" s="13"/>
      <c r="AT49" s="255">
        <f t="shared" si="107"/>
        <v>0</v>
      </c>
      <c r="AU49" s="338"/>
      <c r="AV49" s="338"/>
      <c r="AW49" s="338"/>
      <c r="AX49" s="255"/>
      <c r="AY49" s="610"/>
      <c r="AZ49" s="338"/>
      <c r="BA49" s="338"/>
      <c r="BB49" s="338"/>
      <c r="BC49" s="255">
        <f t="shared" si="108"/>
        <v>0</v>
      </c>
      <c r="BD49" s="338"/>
      <c r="BE49" s="338"/>
      <c r="BF49" s="338"/>
      <c r="BG49" s="255">
        <f t="shared" si="109"/>
        <v>0</v>
      </c>
      <c r="BH49" s="610">
        <f t="shared" si="110"/>
        <v>0</v>
      </c>
      <c r="BI49" s="13"/>
      <c r="BJ49" s="13"/>
      <c r="BK49" s="13"/>
      <c r="BL49" s="255">
        <f t="shared" si="111"/>
        <v>0</v>
      </c>
      <c r="BM49" s="338"/>
      <c r="BN49" s="338"/>
      <c r="BO49" s="338"/>
      <c r="BP49" s="255"/>
      <c r="BQ49" s="610"/>
      <c r="BR49" s="338"/>
      <c r="BS49" s="338"/>
      <c r="BT49" s="338"/>
      <c r="BU49" s="255">
        <f t="shared" si="112"/>
        <v>0</v>
      </c>
      <c r="BV49" s="338"/>
      <c r="BW49" s="338"/>
      <c r="BX49" s="338"/>
      <c r="BY49" s="255">
        <f t="shared" si="113"/>
        <v>0</v>
      </c>
      <c r="BZ49" s="610">
        <f t="shared" si="114"/>
        <v>0</v>
      </c>
      <c r="CA49" s="13"/>
      <c r="CB49" s="13"/>
      <c r="CC49" s="13"/>
      <c r="CD49" s="255">
        <f t="shared" si="115"/>
        <v>0</v>
      </c>
      <c r="CE49" s="338"/>
      <c r="CF49" s="338"/>
      <c r="CG49" s="338"/>
      <c r="CH49" s="255"/>
      <c r="CI49" s="610"/>
      <c r="CJ49" s="338"/>
      <c r="CK49" s="338"/>
      <c r="CL49" s="338"/>
      <c r="CM49" s="255">
        <f t="shared" si="116"/>
        <v>0</v>
      </c>
      <c r="CN49" s="338"/>
      <c r="CO49" s="338"/>
      <c r="CP49" s="338"/>
      <c r="CQ49" s="254">
        <f t="shared" si="99"/>
        <v>0</v>
      </c>
      <c r="CR49" s="754">
        <f t="shared" si="81"/>
        <v>0</v>
      </c>
      <c r="CS49" s="338"/>
      <c r="CT49" s="338"/>
      <c r="CU49" s="338"/>
      <c r="CV49" s="255"/>
      <c r="CW49" s="338"/>
      <c r="CX49" s="338"/>
      <c r="CY49" s="338"/>
      <c r="CZ49" s="255"/>
      <c r="DA49" s="610"/>
      <c r="DB49" s="338"/>
      <c r="DC49" s="338"/>
      <c r="DD49" s="338"/>
      <c r="DE49" s="255">
        <f t="shared" si="117"/>
        <v>0</v>
      </c>
      <c r="DF49" s="338"/>
      <c r="DG49" s="338"/>
      <c r="DH49" s="338"/>
      <c r="DI49" s="255">
        <f t="shared" si="118"/>
        <v>0</v>
      </c>
      <c r="DJ49" s="609">
        <f t="shared" si="41"/>
        <v>0</v>
      </c>
      <c r="DK49" s="13">
        <f t="shared" si="100"/>
        <v>0</v>
      </c>
      <c r="DL49" s="13"/>
      <c r="DM49" s="13">
        <f t="shared" si="119"/>
        <v>0</v>
      </c>
      <c r="DN49" s="13">
        <f t="shared" si="101"/>
        <v>0</v>
      </c>
      <c r="DO49" s="9">
        <f t="shared" si="88"/>
        <v>0</v>
      </c>
      <c r="DP49" s="9"/>
      <c r="DQ49" s="812"/>
      <c r="DR49" s="10"/>
      <c r="DS49" s="10"/>
      <c r="DT49" s="10"/>
      <c r="DU49" s="10"/>
    </row>
    <row r="50" spans="1:126" ht="25.5" x14ac:dyDescent="0.25">
      <c r="A50" s="30" t="s">
        <v>75</v>
      </c>
      <c r="B50" s="51" t="s">
        <v>68</v>
      </c>
      <c r="C50" s="57"/>
      <c r="D50" s="29"/>
      <c r="E50" s="29"/>
      <c r="F50" s="29"/>
      <c r="G50" s="13"/>
      <c r="H50" s="13"/>
      <c r="I50" s="13"/>
      <c r="J50" s="255">
        <f t="shared" si="98"/>
        <v>0</v>
      </c>
      <c r="K50" s="338"/>
      <c r="L50" s="338"/>
      <c r="M50" s="338"/>
      <c r="N50" s="255"/>
      <c r="O50" s="610"/>
      <c r="P50" s="338"/>
      <c r="Q50" s="338"/>
      <c r="R50" s="338"/>
      <c r="S50" s="255">
        <f t="shared" si="102"/>
        <v>0</v>
      </c>
      <c r="T50" s="338"/>
      <c r="U50" s="338"/>
      <c r="V50" s="338"/>
      <c r="W50" s="255"/>
      <c r="X50" s="610"/>
      <c r="Y50" s="13"/>
      <c r="Z50" s="13"/>
      <c r="AA50" s="13"/>
      <c r="AB50" s="255">
        <f t="shared" si="103"/>
        <v>0</v>
      </c>
      <c r="AC50" s="338"/>
      <c r="AD50" s="338"/>
      <c r="AE50" s="338"/>
      <c r="AF50" s="255"/>
      <c r="AG50" s="610"/>
      <c r="AH50" s="338"/>
      <c r="AI50" s="338"/>
      <c r="AJ50" s="338"/>
      <c r="AK50" s="255">
        <f t="shared" si="104"/>
        <v>0</v>
      </c>
      <c r="AL50" s="338"/>
      <c r="AM50" s="338"/>
      <c r="AN50" s="338"/>
      <c r="AO50" s="255">
        <f t="shared" si="105"/>
        <v>0</v>
      </c>
      <c r="AP50" s="610">
        <f t="shared" si="106"/>
        <v>0</v>
      </c>
      <c r="AQ50" s="13"/>
      <c r="AR50" s="13"/>
      <c r="AS50" s="13"/>
      <c r="AT50" s="255">
        <f t="shared" si="107"/>
        <v>0</v>
      </c>
      <c r="AU50" s="338"/>
      <c r="AV50" s="338"/>
      <c r="AW50" s="338"/>
      <c r="AX50" s="255"/>
      <c r="AY50" s="610"/>
      <c r="AZ50" s="338"/>
      <c r="BA50" s="338"/>
      <c r="BB50" s="338"/>
      <c r="BC50" s="255">
        <f t="shared" si="108"/>
        <v>0</v>
      </c>
      <c r="BD50" s="338"/>
      <c r="BE50" s="338"/>
      <c r="BF50" s="338"/>
      <c r="BG50" s="255">
        <f t="shared" si="109"/>
        <v>0</v>
      </c>
      <c r="BH50" s="610">
        <f t="shared" si="110"/>
        <v>0</v>
      </c>
      <c r="BI50" s="13"/>
      <c r="BJ50" s="13"/>
      <c r="BK50" s="13"/>
      <c r="BL50" s="255">
        <f t="shared" si="111"/>
        <v>0</v>
      </c>
      <c r="BM50" s="338"/>
      <c r="BN50" s="338"/>
      <c r="BO50" s="338"/>
      <c r="BP50" s="255"/>
      <c r="BQ50" s="610"/>
      <c r="BR50" s="338"/>
      <c r="BS50" s="338"/>
      <c r="BT50" s="338"/>
      <c r="BU50" s="255">
        <f t="shared" si="112"/>
        <v>0</v>
      </c>
      <c r="BV50" s="338"/>
      <c r="BW50" s="338"/>
      <c r="BX50" s="338"/>
      <c r="BY50" s="255">
        <f t="shared" si="113"/>
        <v>0</v>
      </c>
      <c r="BZ50" s="610">
        <f t="shared" si="114"/>
        <v>0</v>
      </c>
      <c r="CA50" s="13"/>
      <c r="CB50" s="13"/>
      <c r="CC50" s="13"/>
      <c r="CD50" s="255">
        <f t="shared" si="115"/>
        <v>0</v>
      </c>
      <c r="CE50" s="338"/>
      <c r="CF50" s="338"/>
      <c r="CG50" s="338"/>
      <c r="CH50" s="255"/>
      <c r="CI50" s="610"/>
      <c r="CJ50" s="338"/>
      <c r="CK50" s="338"/>
      <c r="CL50" s="338"/>
      <c r="CM50" s="255">
        <f t="shared" si="116"/>
        <v>0</v>
      </c>
      <c r="CN50" s="338"/>
      <c r="CO50" s="338"/>
      <c r="CP50" s="338"/>
      <c r="CQ50" s="254">
        <f t="shared" si="99"/>
        <v>0</v>
      </c>
      <c r="CR50" s="754">
        <f t="shared" si="81"/>
        <v>0</v>
      </c>
      <c r="CS50" s="338"/>
      <c r="CT50" s="338"/>
      <c r="CU50" s="338"/>
      <c r="CV50" s="255"/>
      <c r="CW50" s="338"/>
      <c r="CX50" s="338"/>
      <c r="CY50" s="338"/>
      <c r="CZ50" s="255"/>
      <c r="DA50" s="610"/>
      <c r="DB50" s="338"/>
      <c r="DC50" s="338"/>
      <c r="DD50" s="338"/>
      <c r="DE50" s="255">
        <f t="shared" si="117"/>
        <v>0</v>
      </c>
      <c r="DF50" s="338"/>
      <c r="DG50" s="338"/>
      <c r="DH50" s="338"/>
      <c r="DI50" s="255">
        <f t="shared" si="118"/>
        <v>0</v>
      </c>
      <c r="DJ50" s="609">
        <f t="shared" si="41"/>
        <v>0</v>
      </c>
      <c r="DK50" s="13">
        <f t="shared" si="100"/>
        <v>0</v>
      </c>
      <c r="DL50" s="13"/>
      <c r="DM50" s="13">
        <f t="shared" si="119"/>
        <v>0</v>
      </c>
      <c r="DN50" s="13">
        <f t="shared" si="101"/>
        <v>0</v>
      </c>
      <c r="DO50" s="9">
        <f t="shared" si="88"/>
        <v>0</v>
      </c>
      <c r="DP50" s="9"/>
      <c r="DQ50" s="812"/>
      <c r="DR50" s="10"/>
      <c r="DS50" s="10"/>
      <c r="DT50" s="10"/>
      <c r="DU50" s="10"/>
    </row>
    <row r="51" spans="1:126" x14ac:dyDescent="0.25">
      <c r="A51" s="22" t="s">
        <v>76</v>
      </c>
      <c r="B51" s="51"/>
      <c r="C51" s="57"/>
      <c r="D51" s="29"/>
      <c r="E51" s="29"/>
      <c r="F51" s="29"/>
      <c r="G51" s="13"/>
      <c r="H51" s="13"/>
      <c r="I51" s="13"/>
      <c r="J51" s="255">
        <f t="shared" si="98"/>
        <v>0</v>
      </c>
      <c r="K51" s="338"/>
      <c r="L51" s="338"/>
      <c r="M51" s="338"/>
      <c r="N51" s="255"/>
      <c r="O51" s="610"/>
      <c r="P51" s="338"/>
      <c r="Q51" s="338"/>
      <c r="R51" s="338"/>
      <c r="S51" s="255">
        <f t="shared" si="102"/>
        <v>0</v>
      </c>
      <c r="T51" s="338"/>
      <c r="U51" s="338"/>
      <c r="V51" s="338"/>
      <c r="W51" s="255"/>
      <c r="X51" s="610"/>
      <c r="Y51" s="13"/>
      <c r="Z51" s="13"/>
      <c r="AA51" s="13"/>
      <c r="AB51" s="255">
        <f t="shared" si="103"/>
        <v>0</v>
      </c>
      <c r="AC51" s="338"/>
      <c r="AD51" s="338"/>
      <c r="AE51" s="338"/>
      <c r="AF51" s="255"/>
      <c r="AG51" s="610"/>
      <c r="AH51" s="338"/>
      <c r="AI51" s="338"/>
      <c r="AJ51" s="338"/>
      <c r="AK51" s="255">
        <f t="shared" si="104"/>
        <v>0</v>
      </c>
      <c r="AL51" s="338"/>
      <c r="AM51" s="338"/>
      <c r="AN51" s="338"/>
      <c r="AO51" s="255">
        <f t="shared" si="105"/>
        <v>0</v>
      </c>
      <c r="AP51" s="610">
        <f t="shared" si="106"/>
        <v>0</v>
      </c>
      <c r="AQ51" s="13"/>
      <c r="AR51" s="13"/>
      <c r="AS51" s="13"/>
      <c r="AT51" s="255">
        <f t="shared" si="107"/>
        <v>0</v>
      </c>
      <c r="AU51" s="338"/>
      <c r="AV51" s="338"/>
      <c r="AW51" s="338"/>
      <c r="AX51" s="255"/>
      <c r="AY51" s="610"/>
      <c r="AZ51" s="338"/>
      <c r="BA51" s="338"/>
      <c r="BB51" s="338"/>
      <c r="BC51" s="255">
        <f t="shared" si="108"/>
        <v>0</v>
      </c>
      <c r="BD51" s="338"/>
      <c r="BE51" s="338"/>
      <c r="BF51" s="338"/>
      <c r="BG51" s="255">
        <f t="shared" si="109"/>
        <v>0</v>
      </c>
      <c r="BH51" s="610">
        <f t="shared" si="110"/>
        <v>0</v>
      </c>
      <c r="BI51" s="13"/>
      <c r="BJ51" s="13"/>
      <c r="BK51" s="13"/>
      <c r="BL51" s="255">
        <f t="shared" si="111"/>
        <v>0</v>
      </c>
      <c r="BM51" s="338"/>
      <c r="BN51" s="338"/>
      <c r="BO51" s="338"/>
      <c r="BP51" s="255"/>
      <c r="BQ51" s="610"/>
      <c r="BR51" s="338"/>
      <c r="BS51" s="338"/>
      <c r="BT51" s="338"/>
      <c r="BU51" s="255">
        <f t="shared" si="112"/>
        <v>0</v>
      </c>
      <c r="BV51" s="338"/>
      <c r="BW51" s="338"/>
      <c r="BX51" s="338"/>
      <c r="BY51" s="255">
        <f t="shared" si="113"/>
        <v>0</v>
      </c>
      <c r="BZ51" s="610">
        <f t="shared" si="114"/>
        <v>0</v>
      </c>
      <c r="CA51" s="13"/>
      <c r="CB51" s="13"/>
      <c r="CC51" s="13"/>
      <c r="CD51" s="255">
        <f t="shared" si="115"/>
        <v>0</v>
      </c>
      <c r="CE51" s="338"/>
      <c r="CF51" s="338"/>
      <c r="CG51" s="338"/>
      <c r="CH51" s="255"/>
      <c r="CI51" s="610"/>
      <c r="CJ51" s="338"/>
      <c r="CK51" s="338"/>
      <c r="CL51" s="338"/>
      <c r="CM51" s="255">
        <f t="shared" si="116"/>
        <v>0</v>
      </c>
      <c r="CN51" s="338"/>
      <c r="CO51" s="338"/>
      <c r="CP51" s="338"/>
      <c r="CQ51" s="254">
        <f t="shared" si="99"/>
        <v>0</v>
      </c>
      <c r="CR51" s="754">
        <f t="shared" si="81"/>
        <v>0</v>
      </c>
      <c r="CS51" s="338"/>
      <c r="CT51" s="338"/>
      <c r="CU51" s="338"/>
      <c r="CV51" s="255"/>
      <c r="CW51" s="338"/>
      <c r="CX51" s="338"/>
      <c r="CY51" s="338"/>
      <c r="CZ51" s="255"/>
      <c r="DA51" s="610"/>
      <c r="DB51" s="338"/>
      <c r="DC51" s="338"/>
      <c r="DD51" s="338"/>
      <c r="DE51" s="255">
        <f t="shared" si="117"/>
        <v>0</v>
      </c>
      <c r="DF51" s="338"/>
      <c r="DG51" s="338"/>
      <c r="DH51" s="338"/>
      <c r="DI51" s="255">
        <f t="shared" si="118"/>
        <v>0</v>
      </c>
      <c r="DJ51" s="609">
        <f t="shared" si="41"/>
        <v>0</v>
      </c>
      <c r="DK51" s="13">
        <f t="shared" si="100"/>
        <v>0</v>
      </c>
      <c r="DL51" s="13"/>
      <c r="DM51" s="13">
        <f t="shared" si="119"/>
        <v>0</v>
      </c>
      <c r="DN51" s="13">
        <f t="shared" si="101"/>
        <v>0</v>
      </c>
      <c r="DO51" s="9">
        <f t="shared" si="88"/>
        <v>0</v>
      </c>
      <c r="DP51" s="9"/>
      <c r="DQ51" s="812"/>
      <c r="DR51" s="10"/>
      <c r="DS51" s="10"/>
      <c r="DT51" s="10"/>
      <c r="DU51" s="10"/>
    </row>
    <row r="52" spans="1:126" x14ac:dyDescent="0.25">
      <c r="A52" s="22" t="s">
        <v>77</v>
      </c>
      <c r="B52" s="51"/>
      <c r="C52" s="57"/>
      <c r="D52" s="29"/>
      <c r="E52" s="29"/>
      <c r="F52" s="29"/>
      <c r="G52" s="13"/>
      <c r="H52" s="13"/>
      <c r="I52" s="13"/>
      <c r="J52" s="255">
        <f t="shared" si="98"/>
        <v>0</v>
      </c>
      <c r="K52" s="338"/>
      <c r="L52" s="338"/>
      <c r="M52" s="338"/>
      <c r="N52" s="255"/>
      <c r="O52" s="610"/>
      <c r="P52" s="338"/>
      <c r="Q52" s="338"/>
      <c r="R52" s="338"/>
      <c r="S52" s="255">
        <f t="shared" si="102"/>
        <v>0</v>
      </c>
      <c r="T52" s="338"/>
      <c r="U52" s="338"/>
      <c r="V52" s="338"/>
      <c r="W52" s="255"/>
      <c r="X52" s="610"/>
      <c r="Y52" s="13"/>
      <c r="Z52" s="13"/>
      <c r="AA52" s="13"/>
      <c r="AB52" s="255">
        <f t="shared" si="103"/>
        <v>0</v>
      </c>
      <c r="AC52" s="338"/>
      <c r="AD52" s="338"/>
      <c r="AE52" s="338"/>
      <c r="AF52" s="255"/>
      <c r="AG52" s="610"/>
      <c r="AH52" s="338"/>
      <c r="AI52" s="338"/>
      <c r="AJ52" s="338"/>
      <c r="AK52" s="255">
        <f t="shared" si="104"/>
        <v>0</v>
      </c>
      <c r="AL52" s="338"/>
      <c r="AM52" s="338"/>
      <c r="AN52" s="338"/>
      <c r="AO52" s="255">
        <f t="shared" si="105"/>
        <v>0</v>
      </c>
      <c r="AP52" s="610">
        <f t="shared" si="106"/>
        <v>0</v>
      </c>
      <c r="AQ52" s="13"/>
      <c r="AR52" s="13"/>
      <c r="AS52" s="13"/>
      <c r="AT52" s="255">
        <f t="shared" si="107"/>
        <v>0</v>
      </c>
      <c r="AU52" s="338"/>
      <c r="AV52" s="338"/>
      <c r="AW52" s="338"/>
      <c r="AX52" s="255"/>
      <c r="AY52" s="610"/>
      <c r="AZ52" s="338"/>
      <c r="BA52" s="338"/>
      <c r="BB52" s="338"/>
      <c r="BC52" s="255">
        <f t="shared" si="108"/>
        <v>0</v>
      </c>
      <c r="BD52" s="338"/>
      <c r="BE52" s="338"/>
      <c r="BF52" s="338"/>
      <c r="BG52" s="255">
        <f t="shared" si="109"/>
        <v>0</v>
      </c>
      <c r="BH52" s="610">
        <f t="shared" si="110"/>
        <v>0</v>
      </c>
      <c r="BI52" s="13"/>
      <c r="BJ52" s="13"/>
      <c r="BK52" s="13"/>
      <c r="BL52" s="255">
        <f t="shared" si="111"/>
        <v>0</v>
      </c>
      <c r="BM52" s="338"/>
      <c r="BN52" s="338"/>
      <c r="BO52" s="338"/>
      <c r="BP52" s="255"/>
      <c r="BQ52" s="610"/>
      <c r="BR52" s="338"/>
      <c r="BS52" s="338"/>
      <c r="BT52" s="338"/>
      <c r="BU52" s="255">
        <f t="shared" si="112"/>
        <v>0</v>
      </c>
      <c r="BV52" s="338"/>
      <c r="BW52" s="338"/>
      <c r="BX52" s="338"/>
      <c r="BY52" s="255">
        <f t="shared" si="113"/>
        <v>0</v>
      </c>
      <c r="BZ52" s="610">
        <f t="shared" si="114"/>
        <v>0</v>
      </c>
      <c r="CA52" s="13"/>
      <c r="CB52" s="13"/>
      <c r="CC52" s="13"/>
      <c r="CD52" s="255">
        <f t="shared" si="115"/>
        <v>0</v>
      </c>
      <c r="CE52" s="338"/>
      <c r="CF52" s="338"/>
      <c r="CG52" s="338"/>
      <c r="CH52" s="255"/>
      <c r="CI52" s="610"/>
      <c r="CJ52" s="338"/>
      <c r="CK52" s="338"/>
      <c r="CL52" s="338"/>
      <c r="CM52" s="255">
        <f t="shared" si="116"/>
        <v>0</v>
      </c>
      <c r="CN52" s="338"/>
      <c r="CO52" s="338"/>
      <c r="CP52" s="338"/>
      <c r="CQ52" s="254">
        <f t="shared" si="99"/>
        <v>0</v>
      </c>
      <c r="CR52" s="754">
        <f t="shared" si="81"/>
        <v>0</v>
      </c>
      <c r="CS52" s="338"/>
      <c r="CT52" s="338"/>
      <c r="CU52" s="338"/>
      <c r="CV52" s="255"/>
      <c r="CW52" s="338"/>
      <c r="CX52" s="338"/>
      <c r="CY52" s="338"/>
      <c r="CZ52" s="255"/>
      <c r="DA52" s="610"/>
      <c r="DB52" s="338"/>
      <c r="DC52" s="338"/>
      <c r="DD52" s="338"/>
      <c r="DE52" s="255">
        <f t="shared" si="117"/>
        <v>0</v>
      </c>
      <c r="DF52" s="338"/>
      <c r="DG52" s="338"/>
      <c r="DH52" s="338"/>
      <c r="DI52" s="255">
        <f t="shared" si="118"/>
        <v>0</v>
      </c>
      <c r="DJ52" s="609">
        <f t="shared" si="41"/>
        <v>0</v>
      </c>
      <c r="DK52" s="13">
        <f t="shared" si="100"/>
        <v>0</v>
      </c>
      <c r="DL52" s="13"/>
      <c r="DM52" s="13">
        <f t="shared" si="119"/>
        <v>0</v>
      </c>
      <c r="DN52" s="13">
        <f t="shared" si="101"/>
        <v>0</v>
      </c>
      <c r="DO52" s="9">
        <f t="shared" si="88"/>
        <v>0</v>
      </c>
      <c r="DP52" s="9"/>
      <c r="DQ52" s="812"/>
      <c r="DR52" s="10"/>
      <c r="DS52" s="10"/>
      <c r="DT52" s="10"/>
      <c r="DU52" s="10"/>
    </row>
    <row r="53" spans="1:126" x14ac:dyDescent="0.25">
      <c r="A53" s="22" t="s">
        <v>72</v>
      </c>
      <c r="B53" s="51"/>
      <c r="C53" s="57"/>
      <c r="D53" s="29"/>
      <c r="E53" s="29"/>
      <c r="F53" s="29"/>
      <c r="G53" s="13"/>
      <c r="H53" s="13"/>
      <c r="I53" s="13"/>
      <c r="J53" s="255">
        <f t="shared" si="98"/>
        <v>0</v>
      </c>
      <c r="K53" s="338"/>
      <c r="L53" s="338"/>
      <c r="M53" s="338"/>
      <c r="N53" s="255"/>
      <c r="O53" s="610"/>
      <c r="P53" s="338"/>
      <c r="Q53" s="338"/>
      <c r="R53" s="338"/>
      <c r="S53" s="255">
        <f t="shared" si="102"/>
        <v>0</v>
      </c>
      <c r="T53" s="338"/>
      <c r="U53" s="338"/>
      <c r="V53" s="338"/>
      <c r="W53" s="255"/>
      <c r="X53" s="610"/>
      <c r="Y53" s="13"/>
      <c r="Z53" s="13"/>
      <c r="AA53" s="13"/>
      <c r="AB53" s="255">
        <f t="shared" si="103"/>
        <v>0</v>
      </c>
      <c r="AC53" s="338"/>
      <c r="AD53" s="338"/>
      <c r="AE53" s="338"/>
      <c r="AF53" s="255"/>
      <c r="AG53" s="610"/>
      <c r="AH53" s="338"/>
      <c r="AI53" s="338"/>
      <c r="AJ53" s="338"/>
      <c r="AK53" s="255">
        <f t="shared" si="104"/>
        <v>0</v>
      </c>
      <c r="AL53" s="338"/>
      <c r="AM53" s="338"/>
      <c r="AN53" s="338"/>
      <c r="AO53" s="255">
        <f t="shared" si="105"/>
        <v>0</v>
      </c>
      <c r="AP53" s="610">
        <f t="shared" si="106"/>
        <v>0</v>
      </c>
      <c r="AQ53" s="13"/>
      <c r="AR53" s="13"/>
      <c r="AS53" s="13"/>
      <c r="AT53" s="255">
        <f t="shared" si="107"/>
        <v>0</v>
      </c>
      <c r="AU53" s="338"/>
      <c r="AV53" s="338"/>
      <c r="AW53" s="338"/>
      <c r="AX53" s="255"/>
      <c r="AY53" s="610"/>
      <c r="AZ53" s="338"/>
      <c r="BA53" s="338"/>
      <c r="BB53" s="338"/>
      <c r="BC53" s="255">
        <f t="shared" si="108"/>
        <v>0</v>
      </c>
      <c r="BD53" s="338"/>
      <c r="BE53" s="338"/>
      <c r="BF53" s="338"/>
      <c r="BG53" s="255">
        <f t="shared" si="109"/>
        <v>0</v>
      </c>
      <c r="BH53" s="610">
        <f t="shared" si="110"/>
        <v>0</v>
      </c>
      <c r="BI53" s="13"/>
      <c r="BJ53" s="13"/>
      <c r="BK53" s="13"/>
      <c r="BL53" s="255">
        <f t="shared" si="111"/>
        <v>0</v>
      </c>
      <c r="BM53" s="338"/>
      <c r="BN53" s="338"/>
      <c r="BO53" s="338"/>
      <c r="BP53" s="255"/>
      <c r="BQ53" s="610"/>
      <c r="BR53" s="338"/>
      <c r="BS53" s="338"/>
      <c r="BT53" s="338"/>
      <c r="BU53" s="255">
        <f t="shared" si="112"/>
        <v>0</v>
      </c>
      <c r="BV53" s="338"/>
      <c r="BW53" s="338"/>
      <c r="BX53" s="338"/>
      <c r="BY53" s="255">
        <f t="shared" si="113"/>
        <v>0</v>
      </c>
      <c r="BZ53" s="610">
        <f t="shared" si="114"/>
        <v>0</v>
      </c>
      <c r="CA53" s="13"/>
      <c r="CB53" s="13"/>
      <c r="CC53" s="13"/>
      <c r="CD53" s="255">
        <f t="shared" si="115"/>
        <v>0</v>
      </c>
      <c r="CE53" s="338"/>
      <c r="CF53" s="338"/>
      <c r="CG53" s="338"/>
      <c r="CH53" s="255"/>
      <c r="CI53" s="610"/>
      <c r="CJ53" s="338"/>
      <c r="CK53" s="338"/>
      <c r="CL53" s="338"/>
      <c r="CM53" s="255">
        <f t="shared" si="116"/>
        <v>0</v>
      </c>
      <c r="CN53" s="338"/>
      <c r="CO53" s="338"/>
      <c r="CP53" s="338"/>
      <c r="CQ53" s="254">
        <f t="shared" si="99"/>
        <v>0</v>
      </c>
      <c r="CR53" s="754">
        <f t="shared" si="81"/>
        <v>0</v>
      </c>
      <c r="CS53" s="338"/>
      <c r="CT53" s="338"/>
      <c r="CU53" s="338"/>
      <c r="CV53" s="255"/>
      <c r="CW53" s="338"/>
      <c r="CX53" s="338"/>
      <c r="CY53" s="338"/>
      <c r="CZ53" s="255"/>
      <c r="DA53" s="610"/>
      <c r="DB53" s="338"/>
      <c r="DC53" s="338"/>
      <c r="DD53" s="338"/>
      <c r="DE53" s="255">
        <f t="shared" si="117"/>
        <v>0</v>
      </c>
      <c r="DF53" s="338"/>
      <c r="DG53" s="338"/>
      <c r="DH53" s="338"/>
      <c r="DI53" s="255">
        <f t="shared" si="118"/>
        <v>0</v>
      </c>
      <c r="DJ53" s="609">
        <f t="shared" si="41"/>
        <v>0</v>
      </c>
      <c r="DK53" s="13">
        <f t="shared" si="100"/>
        <v>0</v>
      </c>
      <c r="DL53" s="13"/>
      <c r="DM53" s="13">
        <f t="shared" si="119"/>
        <v>0</v>
      </c>
      <c r="DN53" s="13">
        <f t="shared" si="101"/>
        <v>0</v>
      </c>
      <c r="DO53" s="9">
        <f t="shared" si="88"/>
        <v>0</v>
      </c>
      <c r="DP53" s="9"/>
      <c r="DQ53" s="812"/>
      <c r="DR53" s="10"/>
      <c r="DS53" s="10"/>
      <c r="DT53" s="10"/>
      <c r="DU53" s="10"/>
    </row>
    <row r="54" spans="1:126" x14ac:dyDescent="0.25">
      <c r="A54" s="22" t="s">
        <v>73</v>
      </c>
      <c r="B54" s="58"/>
      <c r="C54" s="57"/>
      <c r="D54" s="29"/>
      <c r="E54" s="29"/>
      <c r="F54" s="29"/>
      <c r="G54" s="13"/>
      <c r="H54" s="13"/>
      <c r="I54" s="13"/>
      <c r="J54" s="255">
        <f t="shared" si="98"/>
        <v>0</v>
      </c>
      <c r="K54" s="338"/>
      <c r="L54" s="338"/>
      <c r="M54" s="338"/>
      <c r="N54" s="255"/>
      <c r="O54" s="610"/>
      <c r="P54" s="338"/>
      <c r="Q54" s="338"/>
      <c r="R54" s="338"/>
      <c r="S54" s="255">
        <f t="shared" si="102"/>
        <v>0</v>
      </c>
      <c r="T54" s="338"/>
      <c r="U54" s="338"/>
      <c r="V54" s="338"/>
      <c r="W54" s="255"/>
      <c r="X54" s="610"/>
      <c r="Y54" s="13"/>
      <c r="Z54" s="13"/>
      <c r="AA54" s="13"/>
      <c r="AB54" s="255">
        <f t="shared" si="103"/>
        <v>0</v>
      </c>
      <c r="AC54" s="338"/>
      <c r="AD54" s="338"/>
      <c r="AE54" s="338"/>
      <c r="AF54" s="255"/>
      <c r="AG54" s="610"/>
      <c r="AH54" s="338"/>
      <c r="AI54" s="338"/>
      <c r="AJ54" s="338"/>
      <c r="AK54" s="255">
        <f t="shared" si="104"/>
        <v>0</v>
      </c>
      <c r="AL54" s="338"/>
      <c r="AM54" s="338"/>
      <c r="AN54" s="338"/>
      <c r="AO54" s="255">
        <f t="shared" si="105"/>
        <v>0</v>
      </c>
      <c r="AP54" s="610">
        <f t="shared" si="106"/>
        <v>0</v>
      </c>
      <c r="AQ54" s="13"/>
      <c r="AR54" s="13"/>
      <c r="AS54" s="13"/>
      <c r="AT54" s="255">
        <f t="shared" si="107"/>
        <v>0</v>
      </c>
      <c r="AU54" s="338"/>
      <c r="AV54" s="338"/>
      <c r="AW54" s="338"/>
      <c r="AX54" s="255"/>
      <c r="AY54" s="610"/>
      <c r="AZ54" s="338"/>
      <c r="BA54" s="338"/>
      <c r="BB54" s="338"/>
      <c r="BC54" s="255">
        <f t="shared" si="108"/>
        <v>0</v>
      </c>
      <c r="BD54" s="338"/>
      <c r="BE54" s="338"/>
      <c r="BF54" s="338"/>
      <c r="BG54" s="255">
        <f t="shared" si="109"/>
        <v>0</v>
      </c>
      <c r="BH54" s="610">
        <f t="shared" si="110"/>
        <v>0</v>
      </c>
      <c r="BI54" s="13"/>
      <c r="BJ54" s="13"/>
      <c r="BK54" s="13"/>
      <c r="BL54" s="255">
        <f t="shared" si="111"/>
        <v>0</v>
      </c>
      <c r="BM54" s="338"/>
      <c r="BN54" s="338"/>
      <c r="BO54" s="338"/>
      <c r="BP54" s="255"/>
      <c r="BQ54" s="610"/>
      <c r="BR54" s="338"/>
      <c r="BS54" s="338"/>
      <c r="BT54" s="338"/>
      <c r="BU54" s="255">
        <f t="shared" si="112"/>
        <v>0</v>
      </c>
      <c r="BV54" s="338"/>
      <c r="BW54" s="338"/>
      <c r="BX54" s="338"/>
      <c r="BY54" s="255">
        <f t="shared" si="113"/>
        <v>0</v>
      </c>
      <c r="BZ54" s="610">
        <f t="shared" si="114"/>
        <v>0</v>
      </c>
      <c r="CA54" s="13"/>
      <c r="CB54" s="13"/>
      <c r="CC54" s="13"/>
      <c r="CD54" s="255">
        <f t="shared" si="115"/>
        <v>0</v>
      </c>
      <c r="CE54" s="338"/>
      <c r="CF54" s="338"/>
      <c r="CG54" s="338"/>
      <c r="CH54" s="255"/>
      <c r="CI54" s="610"/>
      <c r="CJ54" s="338"/>
      <c r="CK54" s="338"/>
      <c r="CL54" s="338"/>
      <c r="CM54" s="255">
        <f t="shared" si="116"/>
        <v>0</v>
      </c>
      <c r="CN54" s="338"/>
      <c r="CO54" s="338"/>
      <c r="CP54" s="338"/>
      <c r="CQ54" s="254">
        <f t="shared" si="99"/>
        <v>0</v>
      </c>
      <c r="CR54" s="754">
        <f t="shared" si="81"/>
        <v>0</v>
      </c>
      <c r="CS54" s="338"/>
      <c r="CT54" s="338"/>
      <c r="CU54" s="338"/>
      <c r="CV54" s="255"/>
      <c r="CW54" s="338"/>
      <c r="CX54" s="338"/>
      <c r="CY54" s="338"/>
      <c r="CZ54" s="255"/>
      <c r="DA54" s="610"/>
      <c r="DB54" s="338"/>
      <c r="DC54" s="338"/>
      <c r="DD54" s="338"/>
      <c r="DE54" s="255">
        <f t="shared" si="117"/>
        <v>0</v>
      </c>
      <c r="DF54" s="338"/>
      <c r="DG54" s="338"/>
      <c r="DH54" s="338"/>
      <c r="DI54" s="255">
        <f t="shared" si="118"/>
        <v>0</v>
      </c>
      <c r="DJ54" s="609">
        <f t="shared" si="41"/>
        <v>0</v>
      </c>
      <c r="DK54" s="13">
        <f t="shared" si="100"/>
        <v>0</v>
      </c>
      <c r="DL54" s="13"/>
      <c r="DM54" s="13">
        <f t="shared" si="119"/>
        <v>0</v>
      </c>
      <c r="DN54" s="13">
        <f t="shared" si="101"/>
        <v>0</v>
      </c>
      <c r="DO54" s="9">
        <f t="shared" si="88"/>
        <v>0</v>
      </c>
      <c r="DP54" s="9"/>
      <c r="DQ54" s="812"/>
      <c r="DR54" s="10"/>
      <c r="DS54" s="10"/>
      <c r="DT54" s="10"/>
      <c r="DU54" s="10"/>
    </row>
    <row r="55" spans="1:126" x14ac:dyDescent="0.25">
      <c r="A55" s="31" t="s">
        <v>78</v>
      </c>
      <c r="B55" s="58"/>
      <c r="C55" s="59"/>
      <c r="D55" s="32"/>
      <c r="E55" s="32"/>
      <c r="F55" s="32"/>
      <c r="G55" s="13"/>
      <c r="H55" s="13"/>
      <c r="I55" s="13"/>
      <c r="J55" s="255">
        <f t="shared" si="98"/>
        <v>0</v>
      </c>
      <c r="K55" s="338"/>
      <c r="L55" s="338"/>
      <c r="M55" s="338"/>
      <c r="N55" s="255"/>
      <c r="O55" s="610"/>
      <c r="P55" s="338"/>
      <c r="Q55" s="338"/>
      <c r="R55" s="338"/>
      <c r="S55" s="255">
        <f t="shared" si="102"/>
        <v>0</v>
      </c>
      <c r="T55" s="338"/>
      <c r="U55" s="338"/>
      <c r="V55" s="338"/>
      <c r="W55" s="255"/>
      <c r="X55" s="610"/>
      <c r="Y55" s="13"/>
      <c r="Z55" s="13"/>
      <c r="AA55" s="13"/>
      <c r="AB55" s="255">
        <f t="shared" si="103"/>
        <v>0</v>
      </c>
      <c r="AC55" s="338"/>
      <c r="AD55" s="338"/>
      <c r="AE55" s="338"/>
      <c r="AF55" s="255"/>
      <c r="AG55" s="610"/>
      <c r="AH55" s="338"/>
      <c r="AI55" s="338"/>
      <c r="AJ55" s="338"/>
      <c r="AK55" s="255">
        <f t="shared" si="104"/>
        <v>0</v>
      </c>
      <c r="AL55" s="338"/>
      <c r="AM55" s="338"/>
      <c r="AN55" s="338"/>
      <c r="AO55" s="255">
        <f t="shared" si="105"/>
        <v>0</v>
      </c>
      <c r="AP55" s="610">
        <f t="shared" si="106"/>
        <v>0</v>
      </c>
      <c r="AQ55" s="13"/>
      <c r="AR55" s="13"/>
      <c r="AS55" s="13"/>
      <c r="AT55" s="255">
        <f t="shared" si="107"/>
        <v>0</v>
      </c>
      <c r="AU55" s="338"/>
      <c r="AV55" s="338"/>
      <c r="AW55" s="338"/>
      <c r="AX55" s="255"/>
      <c r="AY55" s="610"/>
      <c r="AZ55" s="338"/>
      <c r="BA55" s="338"/>
      <c r="BB55" s="338"/>
      <c r="BC55" s="255">
        <f t="shared" si="108"/>
        <v>0</v>
      </c>
      <c r="BD55" s="338"/>
      <c r="BE55" s="338"/>
      <c r="BF55" s="338"/>
      <c r="BG55" s="255">
        <f t="shared" si="109"/>
        <v>0</v>
      </c>
      <c r="BH55" s="610">
        <f t="shared" si="110"/>
        <v>0</v>
      </c>
      <c r="BI55" s="13"/>
      <c r="BJ55" s="13"/>
      <c r="BK55" s="13"/>
      <c r="BL55" s="255">
        <f t="shared" si="111"/>
        <v>0</v>
      </c>
      <c r="BM55" s="338"/>
      <c r="BN55" s="338"/>
      <c r="BO55" s="338"/>
      <c r="BP55" s="255"/>
      <c r="BQ55" s="610"/>
      <c r="BR55" s="338"/>
      <c r="BS55" s="338"/>
      <c r="BT55" s="338"/>
      <c r="BU55" s="255">
        <f t="shared" si="112"/>
        <v>0</v>
      </c>
      <c r="BV55" s="338"/>
      <c r="BW55" s="338"/>
      <c r="BX55" s="338"/>
      <c r="BY55" s="255">
        <f t="shared" si="113"/>
        <v>0</v>
      </c>
      <c r="BZ55" s="610">
        <f t="shared" si="114"/>
        <v>0</v>
      </c>
      <c r="CA55" s="13"/>
      <c r="CB55" s="13"/>
      <c r="CC55" s="13"/>
      <c r="CD55" s="255">
        <f t="shared" si="115"/>
        <v>0</v>
      </c>
      <c r="CE55" s="338"/>
      <c r="CF55" s="338"/>
      <c r="CG55" s="338"/>
      <c r="CH55" s="255"/>
      <c r="CI55" s="610"/>
      <c r="CJ55" s="338"/>
      <c r="CK55" s="338"/>
      <c r="CL55" s="338"/>
      <c r="CM55" s="255">
        <f t="shared" si="116"/>
        <v>0</v>
      </c>
      <c r="CN55" s="338"/>
      <c r="CO55" s="338"/>
      <c r="CP55" s="338"/>
      <c r="CQ55" s="254">
        <f t="shared" si="99"/>
        <v>0</v>
      </c>
      <c r="CR55" s="754">
        <f t="shared" si="81"/>
        <v>0</v>
      </c>
      <c r="CS55" s="338"/>
      <c r="CT55" s="338"/>
      <c r="CU55" s="338"/>
      <c r="CV55" s="255"/>
      <c r="CW55" s="338"/>
      <c r="CX55" s="338"/>
      <c r="CY55" s="338"/>
      <c r="CZ55" s="255"/>
      <c r="DA55" s="610"/>
      <c r="DB55" s="338"/>
      <c r="DC55" s="338"/>
      <c r="DD55" s="338"/>
      <c r="DE55" s="255">
        <f t="shared" si="117"/>
        <v>0</v>
      </c>
      <c r="DF55" s="338"/>
      <c r="DG55" s="338"/>
      <c r="DH55" s="338"/>
      <c r="DI55" s="255">
        <f t="shared" si="118"/>
        <v>0</v>
      </c>
      <c r="DJ55" s="609">
        <f t="shared" si="41"/>
        <v>0</v>
      </c>
      <c r="DK55" s="13">
        <f t="shared" si="100"/>
        <v>0</v>
      </c>
      <c r="DL55" s="13"/>
      <c r="DM55" s="13">
        <f t="shared" si="119"/>
        <v>0</v>
      </c>
      <c r="DN55" s="13">
        <f t="shared" si="101"/>
        <v>0</v>
      </c>
      <c r="DO55" s="9">
        <f t="shared" si="88"/>
        <v>0</v>
      </c>
      <c r="DP55" s="9"/>
      <c r="DQ55" s="812"/>
      <c r="DR55" s="10"/>
      <c r="DS55" s="10"/>
      <c r="DT55" s="10"/>
      <c r="DU55" s="10"/>
    </row>
    <row r="56" spans="1:126" ht="25.5" x14ac:dyDescent="0.25">
      <c r="A56" s="30" t="s">
        <v>79</v>
      </c>
      <c r="B56" s="51" t="s">
        <v>68</v>
      </c>
      <c r="C56" s="57"/>
      <c r="D56" s="29"/>
      <c r="E56" s="29"/>
      <c r="F56" s="29"/>
      <c r="G56" s="13"/>
      <c r="H56" s="13"/>
      <c r="I56" s="13"/>
      <c r="J56" s="255">
        <f t="shared" si="98"/>
        <v>0</v>
      </c>
      <c r="K56" s="338"/>
      <c r="L56" s="338"/>
      <c r="M56" s="338"/>
      <c r="N56" s="255"/>
      <c r="O56" s="610"/>
      <c r="P56" s="338"/>
      <c r="Q56" s="338"/>
      <c r="R56" s="338"/>
      <c r="S56" s="255">
        <f t="shared" si="102"/>
        <v>0</v>
      </c>
      <c r="T56" s="338"/>
      <c r="U56" s="338"/>
      <c r="V56" s="338"/>
      <c r="W56" s="255"/>
      <c r="X56" s="610"/>
      <c r="Y56" s="13"/>
      <c r="Z56" s="13"/>
      <c r="AA56" s="13"/>
      <c r="AB56" s="255">
        <f t="shared" si="103"/>
        <v>0</v>
      </c>
      <c r="AC56" s="338"/>
      <c r="AD56" s="338"/>
      <c r="AE56" s="338"/>
      <c r="AF56" s="255"/>
      <c r="AG56" s="610"/>
      <c r="AH56" s="338"/>
      <c r="AI56" s="338"/>
      <c r="AJ56" s="338"/>
      <c r="AK56" s="255">
        <f t="shared" si="104"/>
        <v>0</v>
      </c>
      <c r="AL56" s="338"/>
      <c r="AM56" s="338"/>
      <c r="AN56" s="338"/>
      <c r="AO56" s="255">
        <f t="shared" si="105"/>
        <v>0</v>
      </c>
      <c r="AP56" s="610">
        <f t="shared" si="106"/>
        <v>0</v>
      </c>
      <c r="AQ56" s="13"/>
      <c r="AR56" s="13"/>
      <c r="AS56" s="13"/>
      <c r="AT56" s="255">
        <f t="shared" si="107"/>
        <v>0</v>
      </c>
      <c r="AU56" s="338"/>
      <c r="AV56" s="338"/>
      <c r="AW56" s="338"/>
      <c r="AX56" s="255"/>
      <c r="AY56" s="610"/>
      <c r="AZ56" s="338"/>
      <c r="BA56" s="338"/>
      <c r="BB56" s="338"/>
      <c r="BC56" s="255">
        <f t="shared" si="108"/>
        <v>0</v>
      </c>
      <c r="BD56" s="338"/>
      <c r="BE56" s="338"/>
      <c r="BF56" s="338"/>
      <c r="BG56" s="255">
        <f t="shared" si="109"/>
        <v>0</v>
      </c>
      <c r="BH56" s="610">
        <f t="shared" si="110"/>
        <v>0</v>
      </c>
      <c r="BI56" s="13"/>
      <c r="BJ56" s="13"/>
      <c r="BK56" s="13"/>
      <c r="BL56" s="255">
        <f t="shared" si="111"/>
        <v>0</v>
      </c>
      <c r="BM56" s="338"/>
      <c r="BN56" s="338"/>
      <c r="BO56" s="338"/>
      <c r="BP56" s="255"/>
      <c r="BQ56" s="610"/>
      <c r="BR56" s="338"/>
      <c r="BS56" s="338"/>
      <c r="BT56" s="338"/>
      <c r="BU56" s="255">
        <f t="shared" si="112"/>
        <v>0</v>
      </c>
      <c r="BV56" s="338"/>
      <c r="BW56" s="338"/>
      <c r="BX56" s="338"/>
      <c r="BY56" s="255">
        <f t="shared" si="113"/>
        <v>0</v>
      </c>
      <c r="BZ56" s="610">
        <f t="shared" si="114"/>
        <v>0</v>
      </c>
      <c r="CA56" s="13"/>
      <c r="CB56" s="13"/>
      <c r="CC56" s="13"/>
      <c r="CD56" s="255">
        <f t="shared" si="115"/>
        <v>0</v>
      </c>
      <c r="CE56" s="338"/>
      <c r="CF56" s="338"/>
      <c r="CG56" s="338"/>
      <c r="CH56" s="255"/>
      <c r="CI56" s="610"/>
      <c r="CJ56" s="338"/>
      <c r="CK56" s="338"/>
      <c r="CL56" s="338"/>
      <c r="CM56" s="255">
        <f t="shared" si="116"/>
        <v>0</v>
      </c>
      <c r="CN56" s="338"/>
      <c r="CO56" s="338"/>
      <c r="CP56" s="338"/>
      <c r="CQ56" s="254">
        <f t="shared" si="99"/>
        <v>0</v>
      </c>
      <c r="CR56" s="754">
        <f t="shared" si="81"/>
        <v>0</v>
      </c>
      <c r="CS56" s="338"/>
      <c r="CT56" s="338"/>
      <c r="CU56" s="338"/>
      <c r="CV56" s="255"/>
      <c r="CW56" s="338"/>
      <c r="CX56" s="338"/>
      <c r="CY56" s="338"/>
      <c r="CZ56" s="255"/>
      <c r="DA56" s="610"/>
      <c r="DB56" s="338"/>
      <c r="DC56" s="338"/>
      <c r="DD56" s="338"/>
      <c r="DE56" s="255">
        <f t="shared" si="117"/>
        <v>0</v>
      </c>
      <c r="DF56" s="338"/>
      <c r="DG56" s="338"/>
      <c r="DH56" s="338"/>
      <c r="DI56" s="255">
        <f t="shared" si="118"/>
        <v>0</v>
      </c>
      <c r="DJ56" s="609">
        <f t="shared" si="41"/>
        <v>0</v>
      </c>
      <c r="DK56" s="13">
        <f t="shared" si="100"/>
        <v>0</v>
      </c>
      <c r="DL56" s="13"/>
      <c r="DM56" s="13">
        <f t="shared" si="119"/>
        <v>0</v>
      </c>
      <c r="DN56" s="13">
        <f t="shared" si="101"/>
        <v>0</v>
      </c>
      <c r="DO56" s="9">
        <f t="shared" si="88"/>
        <v>0</v>
      </c>
      <c r="DP56" s="9"/>
      <c r="DQ56" s="812"/>
      <c r="DR56" s="10"/>
      <c r="DS56" s="10"/>
      <c r="DT56" s="10"/>
      <c r="DU56" s="10"/>
    </row>
    <row r="57" spans="1:126" ht="25.5" x14ac:dyDescent="0.25">
      <c r="A57" s="30" t="s">
        <v>80</v>
      </c>
      <c r="B57" s="51" t="s">
        <v>68</v>
      </c>
      <c r="C57" s="57"/>
      <c r="D57" s="29"/>
      <c r="E57" s="29"/>
      <c r="F57" s="29"/>
      <c r="G57" s="13"/>
      <c r="H57" s="13"/>
      <c r="I57" s="13"/>
      <c r="J57" s="255">
        <f t="shared" si="98"/>
        <v>0</v>
      </c>
      <c r="K57" s="338"/>
      <c r="L57" s="338"/>
      <c r="M57" s="338"/>
      <c r="N57" s="255"/>
      <c r="O57" s="610"/>
      <c r="P57" s="338"/>
      <c r="Q57" s="338"/>
      <c r="R57" s="338"/>
      <c r="S57" s="255">
        <f t="shared" si="102"/>
        <v>0</v>
      </c>
      <c r="T57" s="338"/>
      <c r="U57" s="338"/>
      <c r="V57" s="338"/>
      <c r="W57" s="255"/>
      <c r="X57" s="610"/>
      <c r="Y57" s="13"/>
      <c r="Z57" s="13"/>
      <c r="AA57" s="13"/>
      <c r="AB57" s="255">
        <f t="shared" si="103"/>
        <v>0</v>
      </c>
      <c r="AC57" s="338"/>
      <c r="AD57" s="338"/>
      <c r="AE57" s="338"/>
      <c r="AF57" s="255"/>
      <c r="AG57" s="610"/>
      <c r="AH57" s="338"/>
      <c r="AI57" s="338"/>
      <c r="AJ57" s="338"/>
      <c r="AK57" s="255">
        <f t="shared" si="104"/>
        <v>0</v>
      </c>
      <c r="AL57" s="338"/>
      <c r="AM57" s="338"/>
      <c r="AN57" s="338"/>
      <c r="AO57" s="255">
        <f t="shared" si="105"/>
        <v>0</v>
      </c>
      <c r="AP57" s="610">
        <f t="shared" si="106"/>
        <v>0</v>
      </c>
      <c r="AQ57" s="13"/>
      <c r="AR57" s="13"/>
      <c r="AS57" s="13"/>
      <c r="AT57" s="255">
        <f t="shared" si="107"/>
        <v>0</v>
      </c>
      <c r="AU57" s="338"/>
      <c r="AV57" s="338"/>
      <c r="AW57" s="338"/>
      <c r="AX57" s="255"/>
      <c r="AY57" s="610"/>
      <c r="AZ57" s="338"/>
      <c r="BA57" s="338"/>
      <c r="BB57" s="338"/>
      <c r="BC57" s="255">
        <f t="shared" si="108"/>
        <v>0</v>
      </c>
      <c r="BD57" s="338"/>
      <c r="BE57" s="338"/>
      <c r="BF57" s="338"/>
      <c r="BG57" s="255">
        <f t="shared" si="109"/>
        <v>0</v>
      </c>
      <c r="BH57" s="610">
        <f t="shared" si="110"/>
        <v>0</v>
      </c>
      <c r="BI57" s="13"/>
      <c r="BJ57" s="13"/>
      <c r="BK57" s="13"/>
      <c r="BL57" s="255">
        <f t="shared" si="111"/>
        <v>0</v>
      </c>
      <c r="BM57" s="338"/>
      <c r="BN57" s="338"/>
      <c r="BO57" s="338"/>
      <c r="BP57" s="255"/>
      <c r="BQ57" s="610"/>
      <c r="BR57" s="338"/>
      <c r="BS57" s="338"/>
      <c r="BT57" s="338"/>
      <c r="BU57" s="255">
        <f t="shared" si="112"/>
        <v>0</v>
      </c>
      <c r="BV57" s="338"/>
      <c r="BW57" s="338"/>
      <c r="BX57" s="338"/>
      <c r="BY57" s="255">
        <f t="shared" si="113"/>
        <v>0</v>
      </c>
      <c r="BZ57" s="610">
        <f t="shared" si="114"/>
        <v>0</v>
      </c>
      <c r="CA57" s="13"/>
      <c r="CB57" s="13"/>
      <c r="CC57" s="13"/>
      <c r="CD57" s="255">
        <f t="shared" si="115"/>
        <v>0</v>
      </c>
      <c r="CE57" s="338"/>
      <c r="CF57" s="338"/>
      <c r="CG57" s="338"/>
      <c r="CH57" s="255"/>
      <c r="CI57" s="610"/>
      <c r="CJ57" s="338"/>
      <c r="CK57" s="338"/>
      <c r="CL57" s="338"/>
      <c r="CM57" s="255">
        <f t="shared" si="116"/>
        <v>0</v>
      </c>
      <c r="CN57" s="338"/>
      <c r="CO57" s="338"/>
      <c r="CP57" s="338"/>
      <c r="CQ57" s="254">
        <f t="shared" si="99"/>
        <v>0</v>
      </c>
      <c r="CR57" s="754">
        <f t="shared" si="81"/>
        <v>0</v>
      </c>
      <c r="CS57" s="338"/>
      <c r="CT57" s="338"/>
      <c r="CU57" s="338"/>
      <c r="CV57" s="255"/>
      <c r="CW57" s="338"/>
      <c r="CX57" s="338"/>
      <c r="CY57" s="338"/>
      <c r="CZ57" s="255"/>
      <c r="DA57" s="610"/>
      <c r="DB57" s="338"/>
      <c r="DC57" s="338"/>
      <c r="DD57" s="338"/>
      <c r="DE57" s="255">
        <f t="shared" si="117"/>
        <v>0</v>
      </c>
      <c r="DF57" s="338"/>
      <c r="DG57" s="338"/>
      <c r="DH57" s="338"/>
      <c r="DI57" s="255">
        <f t="shared" si="118"/>
        <v>0</v>
      </c>
      <c r="DJ57" s="609">
        <f t="shared" si="41"/>
        <v>0</v>
      </c>
      <c r="DK57" s="13">
        <f t="shared" si="100"/>
        <v>0</v>
      </c>
      <c r="DL57" s="13"/>
      <c r="DM57" s="13">
        <f t="shared" si="119"/>
        <v>0</v>
      </c>
      <c r="DN57" s="13">
        <f t="shared" si="101"/>
        <v>0</v>
      </c>
      <c r="DO57" s="9">
        <f t="shared" si="88"/>
        <v>0</v>
      </c>
      <c r="DP57" s="9"/>
      <c r="DQ57" s="812"/>
      <c r="DR57" s="10"/>
      <c r="DS57" s="10"/>
      <c r="DT57" s="10"/>
      <c r="DU57" s="10"/>
    </row>
    <row r="58" spans="1:126" ht="22.5" customHeight="1" x14ac:dyDescent="0.25">
      <c r="A58" s="1124" t="s">
        <v>81</v>
      </c>
      <c r="B58" s="1124"/>
      <c r="C58" s="1124"/>
      <c r="D58" s="1124"/>
      <c r="E58" s="1124"/>
      <c r="F58" s="1124"/>
      <c r="G58" s="1124"/>
      <c r="H58" s="1124"/>
      <c r="I58" s="1124"/>
      <c r="J58" s="1124"/>
      <c r="K58" s="1124"/>
      <c r="L58" s="1124"/>
      <c r="M58" s="1124"/>
      <c r="N58" s="1124"/>
      <c r="O58" s="1124"/>
      <c r="P58" s="1124"/>
      <c r="Q58" s="1124"/>
      <c r="R58" s="1124"/>
      <c r="S58" s="1124"/>
      <c r="T58" s="1124"/>
      <c r="U58" s="1124"/>
      <c r="V58" s="1124"/>
      <c r="W58" s="1124"/>
      <c r="X58" s="1124"/>
      <c r="Y58" s="1124"/>
      <c r="Z58" s="1124"/>
      <c r="AA58" s="1124"/>
      <c r="AB58" s="1124"/>
      <c r="AC58" s="1124"/>
      <c r="AD58" s="1124"/>
      <c r="AE58" s="1124"/>
      <c r="AF58" s="1124"/>
      <c r="AG58" s="1124"/>
      <c r="AH58" s="1124"/>
      <c r="AI58" s="1124"/>
      <c r="AJ58" s="1124"/>
      <c r="AK58" s="1124"/>
      <c r="AL58" s="1124"/>
      <c r="AM58" s="1124"/>
      <c r="AN58" s="1124"/>
      <c r="AO58" s="1124"/>
      <c r="AP58" s="1124"/>
      <c r="AQ58" s="1124"/>
      <c r="AR58" s="1124"/>
      <c r="AS58" s="1124"/>
      <c r="AT58" s="1124"/>
      <c r="AU58" s="1124"/>
      <c r="AV58" s="1124"/>
      <c r="AW58" s="1124"/>
      <c r="AX58" s="1124"/>
      <c r="AY58" s="1124"/>
      <c r="AZ58" s="1124"/>
      <c r="BA58" s="1124"/>
      <c r="BB58" s="1124"/>
      <c r="BC58" s="1124"/>
      <c r="BD58" s="1124"/>
      <c r="BE58" s="1124"/>
      <c r="BF58" s="1124"/>
      <c r="BG58" s="1124"/>
      <c r="BH58" s="1124"/>
      <c r="BI58" s="1124"/>
      <c r="BJ58" s="1124"/>
      <c r="BK58" s="1124"/>
      <c r="BL58" s="1124"/>
      <c r="BM58" s="1124"/>
      <c r="BN58" s="1124"/>
      <c r="BO58" s="1124"/>
      <c r="BP58" s="1124"/>
      <c r="BQ58" s="1124"/>
      <c r="BR58" s="1124"/>
      <c r="BS58" s="1124"/>
      <c r="BT58" s="1124"/>
      <c r="BU58" s="1124"/>
      <c r="BV58" s="1124"/>
      <c r="BW58" s="1124"/>
      <c r="BX58" s="1124"/>
      <c r="BY58" s="1124"/>
      <c r="BZ58" s="1124"/>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c r="CU58" s="1124"/>
      <c r="CV58" s="1124"/>
      <c r="CW58" s="1124"/>
      <c r="CX58" s="1124"/>
      <c r="CY58" s="1124"/>
      <c r="CZ58" s="1124"/>
      <c r="DA58" s="1124"/>
      <c r="DB58" s="1124"/>
      <c r="DC58" s="1124"/>
      <c r="DD58" s="1124"/>
      <c r="DE58" s="1124"/>
      <c r="DF58" s="1124"/>
      <c r="DG58" s="1124"/>
      <c r="DH58" s="1124"/>
      <c r="DI58" s="1124"/>
      <c r="DJ58" s="1124"/>
      <c r="DK58" s="1124"/>
      <c r="DL58" s="1124"/>
      <c r="DM58" s="1124"/>
      <c r="DN58" s="1124"/>
      <c r="DO58" s="1124"/>
      <c r="DP58" s="1124"/>
      <c r="DQ58" s="1124"/>
      <c r="DR58" s="1124"/>
      <c r="DS58" s="1124"/>
      <c r="DT58" s="1124"/>
      <c r="DU58" s="1124"/>
    </row>
    <row r="59" spans="1:126" ht="25.5" x14ac:dyDescent="0.25">
      <c r="A59" s="33" t="s">
        <v>82</v>
      </c>
      <c r="B59" s="50"/>
      <c r="C59" s="51"/>
      <c r="D59" s="8"/>
      <c r="E59" s="8"/>
      <c r="F59" s="8"/>
      <c r="G59" s="13">
        <v>1</v>
      </c>
      <c r="H59" s="13">
        <v>1</v>
      </c>
      <c r="I59" s="13">
        <v>1</v>
      </c>
      <c r="J59" s="255">
        <f>SUM(G59:I59)</f>
        <v>3</v>
      </c>
      <c r="K59" s="338">
        <v>1</v>
      </c>
      <c r="L59" s="338">
        <v>1</v>
      </c>
      <c r="M59" s="338">
        <v>1</v>
      </c>
      <c r="N59" s="255">
        <f>SUM(K59:M59)</f>
        <v>3</v>
      </c>
      <c r="O59" s="610">
        <f>J59+N59</f>
        <v>6</v>
      </c>
      <c r="P59" s="338"/>
      <c r="Q59" s="338"/>
      <c r="R59" s="338">
        <v>1</v>
      </c>
      <c r="S59" s="255">
        <f>SUM(P59:R59)</f>
        <v>1</v>
      </c>
      <c r="T59" s="338">
        <v>1</v>
      </c>
      <c r="U59" s="338">
        <v>1</v>
      </c>
      <c r="V59" s="984">
        <v>1</v>
      </c>
      <c r="W59" s="255">
        <v>1</v>
      </c>
      <c r="X59" s="610"/>
      <c r="Y59" s="13"/>
      <c r="Z59" s="13"/>
      <c r="AA59" s="13"/>
      <c r="AB59" s="255">
        <f>SUM(Y59:AA59)</f>
        <v>0</v>
      </c>
      <c r="AC59" s="338"/>
      <c r="AD59" s="338"/>
      <c r="AE59" s="338"/>
      <c r="AF59" s="255"/>
      <c r="AG59" s="610"/>
      <c r="AH59" s="338"/>
      <c r="AI59" s="984"/>
      <c r="AJ59" s="338"/>
      <c r="AK59" s="255">
        <f>SUM(AH59:AJ59)</f>
        <v>0</v>
      </c>
      <c r="AL59" s="338"/>
      <c r="AM59" s="338"/>
      <c r="AN59" s="338"/>
      <c r="AO59" s="255">
        <f>SUM(AL59:AN59)</f>
        <v>0</v>
      </c>
      <c r="AP59" s="610">
        <f>AK59+AO59</f>
        <v>0</v>
      </c>
      <c r="AQ59" s="13">
        <v>1</v>
      </c>
      <c r="AR59" s="13">
        <v>1</v>
      </c>
      <c r="AS59" s="13">
        <v>1</v>
      </c>
      <c r="AT59" s="255">
        <f>SUM(AQ59:AS59)</f>
        <v>3</v>
      </c>
      <c r="AU59" s="338">
        <v>1</v>
      </c>
      <c r="AV59" s="338">
        <v>1</v>
      </c>
      <c r="AW59" s="338">
        <v>1</v>
      </c>
      <c r="AX59" s="255">
        <f>SUM(AU59:AW59)</f>
        <v>3</v>
      </c>
      <c r="AY59" s="610">
        <f>AT59+AX59</f>
        <v>6</v>
      </c>
      <c r="AZ59" s="338"/>
      <c r="BA59" s="338">
        <v>1</v>
      </c>
      <c r="BB59" s="338"/>
      <c r="BC59" s="255">
        <f>SUM(AZ59:BB59)</f>
        <v>1</v>
      </c>
      <c r="BD59" s="338">
        <v>1</v>
      </c>
      <c r="BE59" s="338">
        <v>1</v>
      </c>
      <c r="BF59" s="338">
        <v>1</v>
      </c>
      <c r="BG59" s="255">
        <v>1</v>
      </c>
      <c r="BH59" s="610">
        <v>1</v>
      </c>
      <c r="BI59" s="13">
        <v>1</v>
      </c>
      <c r="BJ59" s="13">
        <v>1</v>
      </c>
      <c r="BK59" s="13">
        <v>1</v>
      </c>
      <c r="BL59" s="255">
        <f>SUM(BI59:BK59)</f>
        <v>3</v>
      </c>
      <c r="BM59" s="338">
        <v>1</v>
      </c>
      <c r="BN59" s="338">
        <v>1</v>
      </c>
      <c r="BO59" s="338">
        <v>1</v>
      </c>
      <c r="BP59" s="255">
        <f>SUM(BM59:BO59)</f>
        <v>3</v>
      </c>
      <c r="BQ59" s="610"/>
      <c r="BR59" s="338">
        <v>1</v>
      </c>
      <c r="BS59" s="338">
        <v>1</v>
      </c>
      <c r="BT59" s="338"/>
      <c r="BU59" s="255">
        <f>SUM(BR59:BT59)</f>
        <v>2</v>
      </c>
      <c r="BV59" s="338"/>
      <c r="BW59" s="338">
        <v>1</v>
      </c>
      <c r="BX59" s="338">
        <v>1</v>
      </c>
      <c r="BY59" s="255">
        <v>1</v>
      </c>
      <c r="BZ59" s="610">
        <v>1</v>
      </c>
      <c r="CA59" s="13"/>
      <c r="CB59" s="13"/>
      <c r="CC59" s="13"/>
      <c r="CD59" s="255">
        <f>SUM(CA59:CC59)</f>
        <v>0</v>
      </c>
      <c r="CE59" s="338"/>
      <c r="CF59" s="338"/>
      <c r="CG59" s="338"/>
      <c r="CH59" s="255"/>
      <c r="CI59" s="610"/>
      <c r="CJ59" s="338"/>
      <c r="CK59" s="338"/>
      <c r="CL59" s="338"/>
      <c r="CM59" s="255">
        <f>SUM(CJ59:CL59)</f>
        <v>0</v>
      </c>
      <c r="CN59" s="338"/>
      <c r="CO59" s="338"/>
      <c r="CP59" s="338"/>
      <c r="CQ59" s="254">
        <f t="shared" si="99"/>
        <v>0</v>
      </c>
      <c r="CR59" s="754">
        <f t="shared" si="81"/>
        <v>0</v>
      </c>
      <c r="CS59" s="338"/>
      <c r="CT59" s="338"/>
      <c r="CU59" s="338"/>
      <c r="CV59" s="255"/>
      <c r="CW59" s="338"/>
      <c r="CX59" s="338"/>
      <c r="CY59" s="338"/>
      <c r="CZ59" s="255"/>
      <c r="DA59" s="610"/>
      <c r="DB59" s="338"/>
      <c r="DC59" s="338"/>
      <c r="DD59" s="338"/>
      <c r="DE59" s="255">
        <f>SUM(DB59:DD59)</f>
        <v>0</v>
      </c>
      <c r="DF59" s="338"/>
      <c r="DG59" s="338"/>
      <c r="DH59" s="338"/>
      <c r="DI59" s="255">
        <f t="shared" si="118"/>
        <v>0</v>
      </c>
      <c r="DJ59" s="609">
        <f t="shared" si="41"/>
        <v>0</v>
      </c>
      <c r="DK59" s="13">
        <f>J59+AB59+AT59+BL59+CD59</f>
        <v>9</v>
      </c>
      <c r="DL59" s="13">
        <f>N59+AF59+AX59+BP59+CH59+CZ59</f>
        <v>9</v>
      </c>
      <c r="DM59" s="806">
        <f>DK59+DL59</f>
        <v>18</v>
      </c>
      <c r="DN59" s="13">
        <f>S59+AK59+BC59+BU59+CM59+DE59</f>
        <v>4</v>
      </c>
      <c r="DO59" s="9">
        <f t="shared" si="88"/>
        <v>3</v>
      </c>
      <c r="DP59" s="805">
        <v>3</v>
      </c>
      <c r="DQ59" s="812">
        <v>3</v>
      </c>
      <c r="DR59" s="10">
        <v>1</v>
      </c>
      <c r="DS59" s="10"/>
      <c r="DT59" s="10"/>
      <c r="DU59" s="10"/>
      <c r="DV59" s="34"/>
    </row>
    <row r="60" spans="1:126" x14ac:dyDescent="0.25">
      <c r="A60" s="33" t="s">
        <v>83</v>
      </c>
      <c r="B60" s="50"/>
      <c r="C60" s="57"/>
      <c r="D60" s="29"/>
      <c r="E60" s="29"/>
      <c r="F60" s="29"/>
      <c r="G60" s="13"/>
      <c r="H60" s="13"/>
      <c r="I60" s="13"/>
      <c r="J60" s="255">
        <f>SUM(G60:I60)</f>
        <v>0</v>
      </c>
      <c r="K60" s="338"/>
      <c r="L60" s="338"/>
      <c r="M60" s="338"/>
      <c r="N60" s="255"/>
      <c r="O60" s="610"/>
      <c r="P60" s="338"/>
      <c r="Q60" s="338"/>
      <c r="R60" s="338"/>
      <c r="S60" s="255">
        <f t="shared" ref="S60:S62" si="120">SUM(P60:R60)</f>
        <v>0</v>
      </c>
      <c r="T60" s="338"/>
      <c r="U60" s="338"/>
      <c r="V60" s="338"/>
      <c r="W60" s="255"/>
      <c r="X60" s="610"/>
      <c r="Y60" s="13"/>
      <c r="Z60" s="13"/>
      <c r="AA60" s="13"/>
      <c r="AB60" s="255">
        <f t="shared" ref="AB60:AB62" si="121">SUM(Y60:AA60)</f>
        <v>0</v>
      </c>
      <c r="AC60" s="338"/>
      <c r="AD60" s="338"/>
      <c r="AE60" s="338"/>
      <c r="AF60" s="255"/>
      <c r="AG60" s="610"/>
      <c r="AH60" s="338"/>
      <c r="AI60" s="338"/>
      <c r="AJ60" s="338"/>
      <c r="AK60" s="255">
        <f t="shared" ref="AK60:AK62" si="122">SUM(AH60:AJ60)</f>
        <v>0</v>
      </c>
      <c r="AL60" s="338"/>
      <c r="AM60" s="338"/>
      <c r="AN60" s="338"/>
      <c r="AO60" s="255">
        <f t="shared" ref="AO60:AO62" si="123">SUM(AL60:AN60)</f>
        <v>0</v>
      </c>
      <c r="AP60" s="610">
        <f t="shared" ref="AP60:AP62" si="124">AK60+AO60</f>
        <v>0</v>
      </c>
      <c r="AQ60" s="13"/>
      <c r="AR60" s="13"/>
      <c r="AS60" s="13"/>
      <c r="AT60" s="255">
        <f t="shared" ref="AT60:AT62" si="125">SUM(AQ60:AS60)</f>
        <v>0</v>
      </c>
      <c r="AU60" s="338"/>
      <c r="AV60" s="338"/>
      <c r="AW60" s="338"/>
      <c r="AX60" s="255"/>
      <c r="AY60" s="610"/>
      <c r="AZ60" s="338"/>
      <c r="BA60" s="338"/>
      <c r="BB60" s="338"/>
      <c r="BC60" s="255">
        <f t="shared" ref="BC60:BC62" si="126">SUM(AZ60:BB60)</f>
        <v>0</v>
      </c>
      <c r="BD60" s="338"/>
      <c r="BE60" s="338"/>
      <c r="BF60" s="338"/>
      <c r="BG60" s="255">
        <f t="shared" ref="BG60:BG62" si="127">SUM(BD60:BF60)</f>
        <v>0</v>
      </c>
      <c r="BH60" s="610">
        <f t="shared" ref="BH60:BH62" si="128">BC60+BG60</f>
        <v>0</v>
      </c>
      <c r="BI60" s="13"/>
      <c r="BJ60" s="13"/>
      <c r="BK60" s="13"/>
      <c r="BL60" s="255">
        <f t="shared" ref="BL60:BL62" si="129">SUM(BI60:BK60)</f>
        <v>0</v>
      </c>
      <c r="BM60" s="338"/>
      <c r="BN60" s="338"/>
      <c r="BO60" s="338"/>
      <c r="BP60" s="255"/>
      <c r="BQ60" s="610"/>
      <c r="BR60" s="338"/>
      <c r="BS60" s="338"/>
      <c r="BT60" s="338"/>
      <c r="BU60" s="255">
        <f t="shared" ref="BU60:BU62" si="130">SUM(BR60:BT60)</f>
        <v>0</v>
      </c>
      <c r="BV60" s="338"/>
      <c r="BW60" s="338"/>
      <c r="BX60" s="338"/>
      <c r="BY60" s="255">
        <f t="shared" ref="BY60:BY62" si="131">SUM(BV60:BX60)</f>
        <v>0</v>
      </c>
      <c r="BZ60" s="610">
        <f t="shared" ref="BZ60:BZ62" si="132">BU60+BY60</f>
        <v>0</v>
      </c>
      <c r="CA60" s="13"/>
      <c r="CB60" s="13"/>
      <c r="CC60" s="13"/>
      <c r="CD60" s="255">
        <f t="shared" ref="CD60:CD62" si="133">SUM(CA60:CC60)</f>
        <v>0</v>
      </c>
      <c r="CE60" s="338"/>
      <c r="CF60" s="338"/>
      <c r="CG60" s="338"/>
      <c r="CH60" s="255"/>
      <c r="CI60" s="610"/>
      <c r="CJ60" s="338"/>
      <c r="CK60" s="338"/>
      <c r="CL60" s="338"/>
      <c r="CM60" s="255">
        <f t="shared" ref="CM60:CM62" si="134">SUM(CJ60:CL60)</f>
        <v>0</v>
      </c>
      <c r="CN60" s="338"/>
      <c r="CO60" s="338"/>
      <c r="CP60" s="338"/>
      <c r="CQ60" s="254">
        <f t="shared" si="99"/>
        <v>0</v>
      </c>
      <c r="CR60" s="754">
        <f t="shared" si="81"/>
        <v>0</v>
      </c>
      <c r="CS60" s="338"/>
      <c r="CT60" s="338"/>
      <c r="CU60" s="338"/>
      <c r="CV60" s="255"/>
      <c r="CW60" s="338"/>
      <c r="CX60" s="338"/>
      <c r="CY60" s="338"/>
      <c r="CZ60" s="255"/>
      <c r="DA60" s="610"/>
      <c r="DB60" s="338"/>
      <c r="DC60" s="338"/>
      <c r="DD60" s="338"/>
      <c r="DE60" s="255">
        <f t="shared" ref="DE60:DE62" si="135">SUM(DB60:DD60)</f>
        <v>0</v>
      </c>
      <c r="DF60" s="338"/>
      <c r="DG60" s="338"/>
      <c r="DH60" s="338"/>
      <c r="DI60" s="255">
        <f t="shared" si="118"/>
        <v>0</v>
      </c>
      <c r="DJ60" s="609">
        <f t="shared" si="41"/>
        <v>0</v>
      </c>
      <c r="DK60" s="13">
        <f>J60+AB60+AT60+BL60+CD60</f>
        <v>0</v>
      </c>
      <c r="DL60" s="13"/>
      <c r="DM60" s="806">
        <f t="shared" ref="DM60:DM62" si="136">DK60+DL60</f>
        <v>0</v>
      </c>
      <c r="DN60" s="13">
        <f>S60+AK60+BC60+BU60+CM60+DE60</f>
        <v>0</v>
      </c>
      <c r="DO60" s="9">
        <f t="shared" si="88"/>
        <v>0</v>
      </c>
      <c r="DP60" s="806">
        <f t="shared" ref="DP60:DP62" si="137">SUM(DN60:DO60)</f>
        <v>0</v>
      </c>
      <c r="DQ60" s="812">
        <f t="shared" ref="DQ60:DQ62" si="138">DM60+DP60</f>
        <v>0</v>
      </c>
      <c r="DR60" s="10"/>
      <c r="DS60" s="10"/>
      <c r="DT60" s="10"/>
      <c r="DU60" s="10"/>
    </row>
    <row r="61" spans="1:126" x14ac:dyDescent="0.25">
      <c r="A61" s="33" t="s">
        <v>84</v>
      </c>
      <c r="B61" s="58"/>
      <c r="C61" s="57"/>
      <c r="D61" s="29"/>
      <c r="E61" s="29"/>
      <c r="F61" s="29"/>
      <c r="G61" s="13"/>
      <c r="H61" s="13"/>
      <c r="I61" s="13"/>
      <c r="J61" s="255">
        <f>SUM(G61:I61)</f>
        <v>0</v>
      </c>
      <c r="K61" s="338"/>
      <c r="L61" s="338"/>
      <c r="M61" s="338"/>
      <c r="N61" s="255"/>
      <c r="O61" s="610"/>
      <c r="P61" s="338"/>
      <c r="Q61" s="338"/>
      <c r="R61" s="338"/>
      <c r="S61" s="255">
        <f t="shared" si="120"/>
        <v>0</v>
      </c>
      <c r="T61" s="338"/>
      <c r="U61" s="338"/>
      <c r="V61" s="338"/>
      <c r="W61" s="255"/>
      <c r="X61" s="610"/>
      <c r="Y61" s="13"/>
      <c r="Z61" s="13"/>
      <c r="AA61" s="13"/>
      <c r="AB61" s="255">
        <f t="shared" si="121"/>
        <v>0</v>
      </c>
      <c r="AC61" s="338"/>
      <c r="AD61" s="338"/>
      <c r="AE61" s="338"/>
      <c r="AF61" s="255"/>
      <c r="AG61" s="610"/>
      <c r="AH61" s="338"/>
      <c r="AI61" s="338"/>
      <c r="AJ61" s="338"/>
      <c r="AK61" s="255">
        <f t="shared" si="122"/>
        <v>0</v>
      </c>
      <c r="AL61" s="338"/>
      <c r="AM61" s="338"/>
      <c r="AN61" s="338"/>
      <c r="AO61" s="255">
        <f t="shared" si="123"/>
        <v>0</v>
      </c>
      <c r="AP61" s="610">
        <f t="shared" si="124"/>
        <v>0</v>
      </c>
      <c r="AQ61" s="13"/>
      <c r="AR61" s="13"/>
      <c r="AS61" s="13"/>
      <c r="AT61" s="255">
        <f t="shared" si="125"/>
        <v>0</v>
      </c>
      <c r="AU61" s="338"/>
      <c r="AV61" s="338"/>
      <c r="AW61" s="338"/>
      <c r="AX61" s="255"/>
      <c r="AY61" s="610"/>
      <c r="AZ61" s="338"/>
      <c r="BA61" s="338"/>
      <c r="BB61" s="338"/>
      <c r="BC61" s="255">
        <f t="shared" si="126"/>
        <v>0</v>
      </c>
      <c r="BD61" s="338"/>
      <c r="BE61" s="338"/>
      <c r="BF61" s="338"/>
      <c r="BG61" s="255">
        <f t="shared" si="127"/>
        <v>0</v>
      </c>
      <c r="BH61" s="610">
        <f t="shared" si="128"/>
        <v>0</v>
      </c>
      <c r="BI61" s="13"/>
      <c r="BJ61" s="13"/>
      <c r="BK61" s="13"/>
      <c r="BL61" s="255">
        <f t="shared" si="129"/>
        <v>0</v>
      </c>
      <c r="BM61" s="338"/>
      <c r="BN61" s="338"/>
      <c r="BO61" s="338"/>
      <c r="BP61" s="255"/>
      <c r="BQ61" s="610"/>
      <c r="BR61" s="338"/>
      <c r="BS61" s="338"/>
      <c r="BT61" s="338"/>
      <c r="BU61" s="255">
        <f t="shared" si="130"/>
        <v>0</v>
      </c>
      <c r="BV61" s="338"/>
      <c r="BW61" s="338"/>
      <c r="BX61" s="338"/>
      <c r="BY61" s="255">
        <f t="shared" si="131"/>
        <v>0</v>
      </c>
      <c r="BZ61" s="610">
        <f t="shared" si="132"/>
        <v>0</v>
      </c>
      <c r="CA61" s="13"/>
      <c r="CB61" s="13"/>
      <c r="CC61" s="13"/>
      <c r="CD61" s="255">
        <f t="shared" si="133"/>
        <v>0</v>
      </c>
      <c r="CE61" s="338"/>
      <c r="CF61" s="338"/>
      <c r="CG61" s="338"/>
      <c r="CH61" s="255"/>
      <c r="CI61" s="610"/>
      <c r="CJ61" s="338"/>
      <c r="CK61" s="338"/>
      <c r="CL61" s="338"/>
      <c r="CM61" s="255">
        <f t="shared" si="134"/>
        <v>0</v>
      </c>
      <c r="CN61" s="338"/>
      <c r="CO61" s="338"/>
      <c r="CP61" s="338"/>
      <c r="CQ61" s="254">
        <f t="shared" si="99"/>
        <v>0</v>
      </c>
      <c r="CR61" s="754">
        <f t="shared" si="81"/>
        <v>0</v>
      </c>
      <c r="CS61" s="338"/>
      <c r="CT61" s="338"/>
      <c r="CU61" s="338"/>
      <c r="CV61" s="255"/>
      <c r="CW61" s="338"/>
      <c r="CX61" s="338"/>
      <c r="CY61" s="338"/>
      <c r="CZ61" s="255"/>
      <c r="DA61" s="610"/>
      <c r="DB61" s="338"/>
      <c r="DC61" s="338"/>
      <c r="DD61" s="338"/>
      <c r="DE61" s="255">
        <f t="shared" si="135"/>
        <v>0</v>
      </c>
      <c r="DF61" s="338"/>
      <c r="DG61" s="338"/>
      <c r="DH61" s="338"/>
      <c r="DI61" s="255">
        <f t="shared" si="118"/>
        <v>0</v>
      </c>
      <c r="DJ61" s="609">
        <f t="shared" si="41"/>
        <v>0</v>
      </c>
      <c r="DK61" s="13">
        <f>J61+AB61+AT61+BL61+CD61</f>
        <v>0</v>
      </c>
      <c r="DL61" s="13"/>
      <c r="DM61" s="806">
        <f t="shared" si="136"/>
        <v>0</v>
      </c>
      <c r="DN61" s="13">
        <f>S61+AK61+BC61+BU61+CM61+DE61</f>
        <v>0</v>
      </c>
      <c r="DO61" s="9">
        <f t="shared" si="88"/>
        <v>0</v>
      </c>
      <c r="DP61" s="806">
        <f t="shared" si="137"/>
        <v>0</v>
      </c>
      <c r="DQ61" s="812">
        <f t="shared" si="138"/>
        <v>0</v>
      </c>
      <c r="DR61" s="10"/>
      <c r="DS61" s="10"/>
      <c r="DT61" s="10"/>
      <c r="DU61" s="10"/>
    </row>
    <row r="62" spans="1:126" ht="25.5" x14ac:dyDescent="0.25">
      <c r="A62" s="35" t="s">
        <v>85</v>
      </c>
      <c r="B62" s="53"/>
      <c r="C62" s="59"/>
      <c r="D62" s="32"/>
      <c r="E62" s="32"/>
      <c r="F62" s="32"/>
      <c r="G62" s="13"/>
      <c r="H62" s="13"/>
      <c r="I62" s="13"/>
      <c r="J62" s="255">
        <f>SUM(G62:I62)</f>
        <v>0</v>
      </c>
      <c r="K62" s="338"/>
      <c r="L62" s="338"/>
      <c r="M62" s="338"/>
      <c r="N62" s="255"/>
      <c r="O62" s="610"/>
      <c r="P62" s="338"/>
      <c r="Q62" s="338"/>
      <c r="R62" s="338"/>
      <c r="S62" s="255">
        <f t="shared" si="120"/>
        <v>0</v>
      </c>
      <c r="T62" s="338"/>
      <c r="U62" s="338"/>
      <c r="V62" s="338"/>
      <c r="W62" s="255"/>
      <c r="X62" s="610"/>
      <c r="Y62" s="13"/>
      <c r="Z62" s="13"/>
      <c r="AA62" s="13"/>
      <c r="AB62" s="255">
        <f t="shared" si="121"/>
        <v>0</v>
      </c>
      <c r="AC62" s="338"/>
      <c r="AD62" s="338"/>
      <c r="AE62" s="338"/>
      <c r="AF62" s="255"/>
      <c r="AG62" s="610"/>
      <c r="AH62" s="338"/>
      <c r="AI62" s="338"/>
      <c r="AJ62" s="338"/>
      <c r="AK62" s="255">
        <f t="shared" si="122"/>
        <v>0</v>
      </c>
      <c r="AL62" s="338"/>
      <c r="AM62" s="338"/>
      <c r="AN62" s="338"/>
      <c r="AO62" s="255">
        <f t="shared" si="123"/>
        <v>0</v>
      </c>
      <c r="AP62" s="610">
        <f t="shared" si="124"/>
        <v>0</v>
      </c>
      <c r="AQ62" s="13"/>
      <c r="AR62" s="13"/>
      <c r="AS62" s="13"/>
      <c r="AT62" s="255">
        <f t="shared" si="125"/>
        <v>0</v>
      </c>
      <c r="AU62" s="338"/>
      <c r="AV62" s="338"/>
      <c r="AW62" s="338"/>
      <c r="AX62" s="255"/>
      <c r="AY62" s="610"/>
      <c r="AZ62" s="338"/>
      <c r="BA62" s="338"/>
      <c r="BB62" s="338"/>
      <c r="BC62" s="255">
        <f t="shared" si="126"/>
        <v>0</v>
      </c>
      <c r="BD62" s="338"/>
      <c r="BE62" s="338"/>
      <c r="BF62" s="338"/>
      <c r="BG62" s="255">
        <f t="shared" si="127"/>
        <v>0</v>
      </c>
      <c r="BH62" s="610">
        <f t="shared" si="128"/>
        <v>0</v>
      </c>
      <c r="BI62" s="13"/>
      <c r="BJ62" s="13"/>
      <c r="BK62" s="13"/>
      <c r="BL62" s="255">
        <f t="shared" si="129"/>
        <v>0</v>
      </c>
      <c r="BM62" s="338"/>
      <c r="BN62" s="338"/>
      <c r="BO62" s="338"/>
      <c r="BP62" s="255"/>
      <c r="BQ62" s="610"/>
      <c r="BR62" s="338"/>
      <c r="BS62" s="338"/>
      <c r="BT62" s="338"/>
      <c r="BU62" s="255">
        <f t="shared" si="130"/>
        <v>0</v>
      </c>
      <c r="BV62" s="338"/>
      <c r="BW62" s="338"/>
      <c r="BX62" s="338"/>
      <c r="BY62" s="255">
        <f t="shared" si="131"/>
        <v>0</v>
      </c>
      <c r="BZ62" s="610">
        <f t="shared" si="132"/>
        <v>0</v>
      </c>
      <c r="CA62" s="13"/>
      <c r="CB62" s="13"/>
      <c r="CC62" s="13"/>
      <c r="CD62" s="255">
        <f t="shared" si="133"/>
        <v>0</v>
      </c>
      <c r="CE62" s="338"/>
      <c r="CF62" s="338"/>
      <c r="CG62" s="338"/>
      <c r="CH62" s="255"/>
      <c r="CI62" s="610"/>
      <c r="CJ62" s="338"/>
      <c r="CK62" s="338"/>
      <c r="CL62" s="338"/>
      <c r="CM62" s="255">
        <f t="shared" si="134"/>
        <v>0</v>
      </c>
      <c r="CN62" s="338"/>
      <c r="CO62" s="338"/>
      <c r="CP62" s="338"/>
      <c r="CQ62" s="254">
        <f t="shared" si="99"/>
        <v>0</v>
      </c>
      <c r="CR62" s="754">
        <f t="shared" si="81"/>
        <v>0</v>
      </c>
      <c r="CS62" s="338"/>
      <c r="CT62" s="338"/>
      <c r="CU62" s="338"/>
      <c r="CV62" s="255"/>
      <c r="CW62" s="338"/>
      <c r="CX62" s="338"/>
      <c r="CY62" s="338"/>
      <c r="CZ62" s="255"/>
      <c r="DA62" s="610"/>
      <c r="DB62" s="338"/>
      <c r="DC62" s="338"/>
      <c r="DD62" s="338"/>
      <c r="DE62" s="255">
        <f t="shared" si="135"/>
        <v>0</v>
      </c>
      <c r="DF62" s="338"/>
      <c r="DG62" s="338"/>
      <c r="DH62" s="338"/>
      <c r="DI62" s="255">
        <f t="shared" si="118"/>
        <v>0</v>
      </c>
      <c r="DJ62" s="609">
        <f t="shared" si="41"/>
        <v>0</v>
      </c>
      <c r="DK62" s="13">
        <f>J62+AB62+AT62+BL62+CD62</f>
        <v>0</v>
      </c>
      <c r="DL62" s="13"/>
      <c r="DM62" s="806">
        <f t="shared" si="136"/>
        <v>0</v>
      </c>
      <c r="DN62" s="13">
        <f>S62+AK62+BC62+BU62+CM62+DE62</f>
        <v>0</v>
      </c>
      <c r="DO62" s="9">
        <f t="shared" si="88"/>
        <v>0</v>
      </c>
      <c r="DP62" s="806">
        <f t="shared" si="137"/>
        <v>0</v>
      </c>
      <c r="DQ62" s="812">
        <f t="shared" si="138"/>
        <v>0</v>
      </c>
      <c r="DR62" s="10"/>
      <c r="DS62" s="10"/>
      <c r="DT62" s="10"/>
      <c r="DU62" s="10"/>
    </row>
    <row r="63" spans="1:126" x14ac:dyDescent="0.25">
      <c r="A63" s="1125" t="s">
        <v>86</v>
      </c>
      <c r="B63" s="1126"/>
      <c r="C63" s="1126"/>
      <c r="D63" s="1126"/>
      <c r="E63" s="1126"/>
      <c r="F63" s="1126"/>
      <c r="G63" s="1126"/>
      <c r="H63" s="1126"/>
      <c r="I63" s="1126"/>
      <c r="J63" s="1126"/>
      <c r="K63" s="1126"/>
      <c r="L63" s="1126"/>
      <c r="M63" s="1126"/>
      <c r="N63" s="1126"/>
      <c r="O63" s="1126"/>
      <c r="P63" s="1126"/>
      <c r="Q63" s="1126"/>
      <c r="R63" s="1126"/>
      <c r="S63" s="1126"/>
      <c r="T63" s="1126"/>
      <c r="U63" s="1126"/>
      <c r="V63" s="1126"/>
      <c r="W63" s="1126"/>
      <c r="X63" s="1126"/>
      <c r="Y63" s="1126"/>
      <c r="Z63" s="1126"/>
      <c r="AA63" s="1126"/>
      <c r="AB63" s="1126"/>
      <c r="AC63" s="1126"/>
      <c r="AD63" s="1126"/>
      <c r="AE63" s="1126"/>
      <c r="AF63" s="1126"/>
      <c r="AG63" s="1126"/>
      <c r="AH63" s="1126"/>
      <c r="AI63" s="1126"/>
      <c r="AJ63" s="1126"/>
      <c r="AK63" s="1126"/>
      <c r="AL63" s="1126"/>
      <c r="AM63" s="1126"/>
      <c r="AN63" s="1126"/>
      <c r="AO63" s="1126"/>
      <c r="AP63" s="1126"/>
      <c r="AQ63" s="1126"/>
      <c r="AR63" s="1126"/>
      <c r="AS63" s="1126"/>
      <c r="AT63" s="1126"/>
      <c r="AU63" s="1126"/>
      <c r="AV63" s="1126"/>
      <c r="AW63" s="1126"/>
      <c r="AX63" s="1126"/>
      <c r="AY63" s="1126"/>
      <c r="AZ63" s="1126"/>
      <c r="BA63" s="1126"/>
      <c r="BB63" s="1126"/>
      <c r="BC63" s="1126"/>
      <c r="BD63" s="1126"/>
      <c r="BE63" s="1126"/>
      <c r="BF63" s="1126"/>
      <c r="BG63" s="1126"/>
      <c r="BH63" s="1126"/>
      <c r="BI63" s="1126"/>
      <c r="BJ63" s="1126"/>
      <c r="BK63" s="1126"/>
      <c r="BL63" s="1126"/>
      <c r="BM63" s="1126"/>
      <c r="BN63" s="1126"/>
      <c r="BO63" s="1126"/>
      <c r="BP63" s="1126"/>
      <c r="BQ63" s="1126"/>
      <c r="BR63" s="1126"/>
      <c r="BS63" s="1126"/>
      <c r="BT63" s="1126"/>
      <c r="BU63" s="1126"/>
      <c r="BV63" s="1126"/>
      <c r="BW63" s="1126"/>
      <c r="BX63" s="1126"/>
      <c r="BY63" s="1126"/>
      <c r="BZ63" s="1126"/>
      <c r="CA63" s="1126"/>
      <c r="CB63" s="1126"/>
      <c r="CC63" s="1126"/>
      <c r="CD63" s="1126"/>
      <c r="CE63" s="1126"/>
      <c r="CF63" s="1126"/>
      <c r="CG63" s="1126"/>
      <c r="CH63" s="1126"/>
      <c r="CI63" s="1126"/>
      <c r="CJ63" s="1126"/>
      <c r="CK63" s="1126"/>
      <c r="CL63" s="1126"/>
      <c r="CM63" s="1126"/>
      <c r="CN63" s="1126"/>
      <c r="CO63" s="1126"/>
      <c r="CP63" s="1126"/>
      <c r="CQ63" s="1126"/>
      <c r="CR63" s="1126"/>
      <c r="CS63" s="1126"/>
      <c r="CT63" s="1126"/>
      <c r="CU63" s="1126"/>
      <c r="CV63" s="1126"/>
      <c r="CW63" s="1126"/>
      <c r="CX63" s="1126"/>
      <c r="CY63" s="1126"/>
      <c r="CZ63" s="1126"/>
      <c r="DA63" s="1126"/>
      <c r="DB63" s="1126"/>
      <c r="DC63" s="1126"/>
      <c r="DD63" s="1126"/>
      <c r="DE63" s="1126"/>
      <c r="DF63" s="1126"/>
      <c r="DG63" s="1126"/>
      <c r="DH63" s="1126"/>
      <c r="DI63" s="1126"/>
      <c r="DJ63" s="1126"/>
      <c r="DK63" s="1126"/>
      <c r="DL63" s="1126"/>
      <c r="DM63" s="1126"/>
      <c r="DN63" s="1126"/>
      <c r="DO63" s="1126"/>
      <c r="DP63" s="1126"/>
      <c r="DQ63" s="1126"/>
      <c r="DR63" s="1126"/>
      <c r="DS63" s="1126"/>
      <c r="DT63" s="1126"/>
      <c r="DU63" s="1127"/>
    </row>
    <row r="64" spans="1:126" ht="25.5" x14ac:dyDescent="0.25">
      <c r="A64" s="36" t="s">
        <v>87</v>
      </c>
      <c r="B64" s="50">
        <f>SUM(C64:F64)</f>
        <v>342</v>
      </c>
      <c r="C64" s="51">
        <v>72</v>
      </c>
      <c r="D64" s="8">
        <v>90</v>
      </c>
      <c r="E64" s="8">
        <v>91</v>
      </c>
      <c r="F64" s="8">
        <v>89</v>
      </c>
      <c r="G64" s="9">
        <v>0</v>
      </c>
      <c r="H64" s="9">
        <f>SUM(H65:H67)</f>
        <v>6</v>
      </c>
      <c r="I64" s="9"/>
      <c r="J64" s="254">
        <f>SUM(G64:I64)</f>
        <v>6</v>
      </c>
      <c r="K64" s="337"/>
      <c r="L64" s="337">
        <f>SUM(L65:L67)</f>
        <v>10</v>
      </c>
      <c r="M64" s="337">
        <f>SUM(M65:M67)</f>
        <v>4</v>
      </c>
      <c r="N64" s="254">
        <f>SUM(K64:M64)</f>
        <v>14</v>
      </c>
      <c r="O64" s="609">
        <f>J64+N64</f>
        <v>20</v>
      </c>
      <c r="P64" s="337">
        <f>SUM(P65:P67)</f>
        <v>3</v>
      </c>
      <c r="Q64" s="337">
        <f>SUM(Q65:Q67)</f>
        <v>0</v>
      </c>
      <c r="R64" s="337"/>
      <c r="S64" s="254">
        <f>SUM(P64:R64)</f>
        <v>3</v>
      </c>
      <c r="T64" s="337">
        <f>SUM(T65:T67)</f>
        <v>2</v>
      </c>
      <c r="U64" s="337">
        <f>SUM(U65:U67)</f>
        <v>8</v>
      </c>
      <c r="V64" s="9">
        <f>SUM(V65:V67)</f>
        <v>2</v>
      </c>
      <c r="W64" s="254">
        <f>SUM(T64:V64)</f>
        <v>12</v>
      </c>
      <c r="X64" s="609">
        <f>S64+W64</f>
        <v>15</v>
      </c>
      <c r="Y64" s="9">
        <f>SUM(Y65:Y67)</f>
        <v>4</v>
      </c>
      <c r="Z64" s="9">
        <v>4</v>
      </c>
      <c r="AA64" s="9">
        <f>SUM(AA65:AA67)</f>
        <v>8</v>
      </c>
      <c r="AB64" s="254">
        <f>SUM(Y64:AA64)</f>
        <v>16</v>
      </c>
      <c r="AC64" s="337">
        <f>SUM(AC65:AC67)</f>
        <v>1</v>
      </c>
      <c r="AD64" s="337">
        <f>SUM(AD65:AD67)</f>
        <v>5</v>
      </c>
      <c r="AE64" s="337"/>
      <c r="AF64" s="254">
        <f>SUM(AC64:AE64)</f>
        <v>6</v>
      </c>
      <c r="AG64" s="609">
        <f>AB64+AF64</f>
        <v>22</v>
      </c>
      <c r="AH64" s="337">
        <f>SUM(AH65:AH67)</f>
        <v>17</v>
      </c>
      <c r="AI64" s="9">
        <f>SUM(AI65:AI67)</f>
        <v>1</v>
      </c>
      <c r="AJ64" s="337">
        <f>SUM(AJ65:AJ67)</f>
        <v>1</v>
      </c>
      <c r="AK64" s="254">
        <f>SUM(AH64:AJ64)</f>
        <v>19</v>
      </c>
      <c r="AL64" s="337">
        <f>SUM(AL65:AL67)</f>
        <v>6</v>
      </c>
      <c r="AM64" s="337">
        <f>SUM(AM65:AM67)</f>
        <v>18</v>
      </c>
      <c r="AN64" s="337">
        <f>SUM(AN65:AN67)</f>
        <v>2</v>
      </c>
      <c r="AO64" s="254">
        <f>SUM(AL64:AN64)</f>
        <v>26</v>
      </c>
      <c r="AP64" s="609">
        <f>AK64+AO64</f>
        <v>45</v>
      </c>
      <c r="AQ64" s="9">
        <f>SUM(AQ65:AQ67)</f>
        <v>0</v>
      </c>
      <c r="AR64" s="9">
        <f>SUM(AR65:AR67)</f>
        <v>8</v>
      </c>
      <c r="AS64" s="9">
        <f>SUM(AS65:AS67)</f>
        <v>1</v>
      </c>
      <c r="AT64" s="254">
        <f>SUM(AQ64:AS64)</f>
        <v>9</v>
      </c>
      <c r="AU64" s="337">
        <f>SUM(AU65:AU67)</f>
        <v>3</v>
      </c>
      <c r="AV64" s="337"/>
      <c r="AW64" s="337">
        <f>SUM(AW65:AW67)</f>
        <v>2</v>
      </c>
      <c r="AX64" s="254">
        <f>SUM(AU64:AW64)</f>
        <v>5</v>
      </c>
      <c r="AY64" s="609">
        <f>AT64+AX64</f>
        <v>14</v>
      </c>
      <c r="AZ64" s="337">
        <f>SUM(AZ65:AZ67)</f>
        <v>1</v>
      </c>
      <c r="BA64" s="337">
        <f>SUM(BA65:BA67)</f>
        <v>1</v>
      </c>
      <c r="BB64" s="337">
        <f>SUM(BB65:BB67)</f>
        <v>3</v>
      </c>
      <c r="BC64" s="254">
        <f>SUM(AZ64:BB64)</f>
        <v>5</v>
      </c>
      <c r="BD64" s="337">
        <f>SUM(BD65:BD67)</f>
        <v>2</v>
      </c>
      <c r="BE64" s="337">
        <f>SUM(BE65:BE67)</f>
        <v>22</v>
      </c>
      <c r="BF64" s="337">
        <f>SUM(BF65:BF67)</f>
        <v>0</v>
      </c>
      <c r="BG64" s="254">
        <f>SUM(BD64:BF64)</f>
        <v>24</v>
      </c>
      <c r="BH64" s="609">
        <f>BC64+BG64</f>
        <v>29</v>
      </c>
      <c r="BI64" s="9">
        <f>SUM(BI65:BI67)</f>
        <v>20</v>
      </c>
      <c r="BJ64" s="9">
        <v>20</v>
      </c>
      <c r="BK64" s="9"/>
      <c r="BL64" s="254">
        <f>SUM(BI64:BK64)</f>
        <v>40</v>
      </c>
      <c r="BM64" s="337">
        <f>SUM(BM65:BM67)</f>
        <v>19</v>
      </c>
      <c r="BN64" s="337">
        <f>SUM(BN65:BN67)</f>
        <v>25</v>
      </c>
      <c r="BO64" s="337">
        <f>SUM(BO65:BO67)</f>
        <v>30</v>
      </c>
      <c r="BP64" s="254">
        <f>SUM(BM64:BO64)</f>
        <v>74</v>
      </c>
      <c r="BQ64" s="609">
        <f>BL64+BP64</f>
        <v>114</v>
      </c>
      <c r="BR64" s="337">
        <f>SUM(BR65:BR67)</f>
        <v>7</v>
      </c>
      <c r="BS64" s="337">
        <f>SUM(BS65:BS67)</f>
        <v>8</v>
      </c>
      <c r="BT64" s="337">
        <f>SUM(BT65:BT67)</f>
        <v>1</v>
      </c>
      <c r="BU64" s="254">
        <f>SUM(BR64:BT64)</f>
        <v>16</v>
      </c>
      <c r="BV64" s="9">
        <f>SUM(BV65:BV67)</f>
        <v>5</v>
      </c>
      <c r="BW64" s="337">
        <f>SUM(BW65:BW67)</f>
        <v>9</v>
      </c>
      <c r="BX64" s="337">
        <f>SUM(BX65:BX67)</f>
        <v>2</v>
      </c>
      <c r="BY64" s="254">
        <f>SUM(BV64:BX64)</f>
        <v>16</v>
      </c>
      <c r="BZ64" s="609">
        <f>BU64+BY64</f>
        <v>32</v>
      </c>
      <c r="CA64" s="9">
        <f>SUM(CA65:CA67)</f>
        <v>3</v>
      </c>
      <c r="CB64" s="9">
        <f t="shared" ref="CB64:CC64" si="139">SUM(CB65:CB67)</f>
        <v>3</v>
      </c>
      <c r="CC64" s="9">
        <f t="shared" si="139"/>
        <v>20</v>
      </c>
      <c r="CD64" s="254">
        <f>SUM(CA64:CC64)</f>
        <v>26</v>
      </c>
      <c r="CE64" s="337">
        <f>SUM(CE65:CE67)</f>
        <v>37</v>
      </c>
      <c r="CF64" s="337">
        <f>SUM(CF65:CF67)</f>
        <v>105</v>
      </c>
      <c r="CG64" s="337">
        <f>SUM(CG65:CG67)</f>
        <v>16</v>
      </c>
      <c r="CH64" s="254">
        <f>SUM(CE64:CG64)</f>
        <v>158</v>
      </c>
      <c r="CI64" s="609">
        <f>CD64+CH64</f>
        <v>184</v>
      </c>
      <c r="CJ64" s="337">
        <f>SUM(CJ65:CJ67)</f>
        <v>2</v>
      </c>
      <c r="CK64" s="337">
        <f>SUM(CK65:CK67)</f>
        <v>0</v>
      </c>
      <c r="CL64" s="337">
        <f>SUM(CL65:CL67)</f>
        <v>2</v>
      </c>
      <c r="CM64" s="254">
        <f>SUM(CJ64:CL64)</f>
        <v>4</v>
      </c>
      <c r="CN64" s="337">
        <f>SUM(CN65:CN67)</f>
        <v>5</v>
      </c>
      <c r="CO64" s="337">
        <f>SUM(CO65:CO67)</f>
        <v>9</v>
      </c>
      <c r="CP64" s="337">
        <f>SUM(CP65:CP67)</f>
        <v>2</v>
      </c>
      <c r="CQ64" s="254">
        <f>SUM(CN64:CP64)</f>
        <v>16</v>
      </c>
      <c r="CR64" s="755">
        <f t="shared" si="81"/>
        <v>20</v>
      </c>
      <c r="CS64" s="337">
        <f>SUM(CS65:CS67)</f>
        <v>0</v>
      </c>
      <c r="CT64" s="337">
        <f t="shared" ref="CT64:CU64" si="140">SUM(CT65:CT67)</f>
        <v>0</v>
      </c>
      <c r="CU64" s="337">
        <f t="shared" si="140"/>
        <v>0</v>
      </c>
      <c r="CV64" s="254">
        <f>SUM(CS64:CU64)</f>
        <v>0</v>
      </c>
      <c r="CW64" s="337"/>
      <c r="CX64" s="337"/>
      <c r="CY64" s="337">
        <f>SUM(CY65:CY67)</f>
        <v>2</v>
      </c>
      <c r="CZ64" s="254">
        <f>SUM(CW64:CY64)</f>
        <v>2</v>
      </c>
      <c r="DA64" s="609">
        <f>CV64+CZ64</f>
        <v>2</v>
      </c>
      <c r="DB64" s="337">
        <f>SUM(DB65:DB67)</f>
        <v>1</v>
      </c>
      <c r="DC64" s="337"/>
      <c r="DD64" s="337">
        <f>SUM(DD65:DD67)</f>
        <v>1</v>
      </c>
      <c r="DE64" s="254">
        <f>SUM(DB64:DD64)</f>
        <v>2</v>
      </c>
      <c r="DF64" s="337"/>
      <c r="DG64" s="337"/>
      <c r="DH64" s="337"/>
      <c r="DI64" s="255">
        <f t="shared" si="118"/>
        <v>0</v>
      </c>
      <c r="DJ64" s="609">
        <f t="shared" si="41"/>
        <v>2</v>
      </c>
      <c r="DK64" s="9">
        <f>J64+AB64+AT64+BL64+CD64</f>
        <v>97</v>
      </c>
      <c r="DL64" s="9">
        <f>SUM(N64+AF64+AX64+BP64+CH64+CZ64)</f>
        <v>259</v>
      </c>
      <c r="DM64" s="805">
        <f>DK64+DL64</f>
        <v>356</v>
      </c>
      <c r="DN64" s="13">
        <f>S64+AK64+BC64+BU64+CM64+DE64</f>
        <v>49</v>
      </c>
      <c r="DO64" s="9">
        <f t="shared" si="88"/>
        <v>94</v>
      </c>
      <c r="DP64" s="805">
        <f>SUM(DN64:DO64)</f>
        <v>143</v>
      </c>
      <c r="DQ64" s="812">
        <f>DM64+DP64</f>
        <v>499</v>
      </c>
      <c r="DR64" s="10">
        <v>0</v>
      </c>
      <c r="DS64" s="10">
        <f>DL64/D64</f>
        <v>2.8777777777777778</v>
      </c>
      <c r="DT64" s="10">
        <f>DN64/E64</f>
        <v>0.53846153846153844</v>
      </c>
      <c r="DU64" s="10">
        <f>DO64/F64</f>
        <v>1.0561797752808988</v>
      </c>
    </row>
    <row r="65" spans="1:127" x14ac:dyDescent="0.25">
      <c r="A65" s="37" t="s">
        <v>88</v>
      </c>
      <c r="B65" s="50">
        <f t="shared" ref="B65:B67" si="141">SUM(C65:F65)</f>
        <v>130</v>
      </c>
      <c r="C65" s="51">
        <v>32</v>
      </c>
      <c r="D65" s="8">
        <v>33</v>
      </c>
      <c r="E65" s="8">
        <v>33</v>
      </c>
      <c r="F65" s="8">
        <v>32</v>
      </c>
      <c r="G65" s="9">
        <v>0</v>
      </c>
      <c r="H65" s="9"/>
      <c r="I65" s="9"/>
      <c r="J65" s="254">
        <f>SUM(G65:I65)</f>
        <v>0</v>
      </c>
      <c r="K65" s="337"/>
      <c r="L65" s="337"/>
      <c r="M65" s="338">
        <v>4</v>
      </c>
      <c r="N65" s="254">
        <f t="shared" ref="N65:N67" si="142">SUM(K65:M65)</f>
        <v>4</v>
      </c>
      <c r="O65" s="609">
        <f t="shared" ref="O65:O67" si="143">J65+N65</f>
        <v>4</v>
      </c>
      <c r="P65" s="338"/>
      <c r="Q65" s="338"/>
      <c r="R65" s="337"/>
      <c r="S65" s="254">
        <f t="shared" ref="S65:S67" si="144">SUM(P65:R65)</f>
        <v>0</v>
      </c>
      <c r="T65" s="338"/>
      <c r="U65" s="337"/>
      <c r="V65" s="13"/>
      <c r="W65" s="254">
        <f t="shared" ref="W65:W67" si="145">SUM(T65:V65)</f>
        <v>0</v>
      </c>
      <c r="X65" s="610">
        <f t="shared" ref="X65:X67" si="146">S65+W65</f>
        <v>0</v>
      </c>
      <c r="Y65" s="9"/>
      <c r="Z65" s="9"/>
      <c r="AA65" s="9"/>
      <c r="AB65" s="254">
        <f t="shared" ref="AB65:AB67" si="147">SUM(Y65:AA65)</f>
        <v>0</v>
      </c>
      <c r="AC65" s="337"/>
      <c r="AD65" s="337"/>
      <c r="AE65" s="337"/>
      <c r="AF65" s="255">
        <f t="shared" ref="AF65:AF67" si="148">SUM(AC65:AE65)</f>
        <v>0</v>
      </c>
      <c r="AG65" s="609">
        <f t="shared" ref="AG65:AG67" si="149">AB65+AF65</f>
        <v>0</v>
      </c>
      <c r="AH65" s="338"/>
      <c r="AI65" s="13"/>
      <c r="AJ65" s="338"/>
      <c r="AK65" s="254">
        <f t="shared" ref="AK65:AK67" si="150">SUM(AH65:AJ65)</f>
        <v>0</v>
      </c>
      <c r="AL65" s="338"/>
      <c r="AM65" s="338"/>
      <c r="AN65" s="338"/>
      <c r="AO65" s="254">
        <f t="shared" ref="AO65:AO67" si="151">SUM(AL65:AN65)</f>
        <v>0</v>
      </c>
      <c r="AP65" s="609">
        <f t="shared" ref="AP65:AP67" si="152">AK65+AO65</f>
        <v>0</v>
      </c>
      <c r="AQ65" s="9"/>
      <c r="AR65" s="9"/>
      <c r="AS65" s="9"/>
      <c r="AT65" s="254">
        <f t="shared" ref="AT65:AT67" si="153">SUM(AQ65:AS65)</f>
        <v>0</v>
      </c>
      <c r="AU65" s="337"/>
      <c r="AV65" s="337"/>
      <c r="AW65" s="337"/>
      <c r="AX65" s="255">
        <f t="shared" ref="AX65:AX67" si="154">SUM(AU65:AW65)</f>
        <v>0</v>
      </c>
      <c r="AY65" s="609">
        <f t="shared" ref="AY65:AY67" si="155">AT65+AX65</f>
        <v>0</v>
      </c>
      <c r="AZ65" s="338"/>
      <c r="BA65" s="338"/>
      <c r="BB65" s="338"/>
      <c r="BC65" s="254">
        <f t="shared" ref="BC65:BC67" si="156">SUM(AZ65:BB65)</f>
        <v>0</v>
      </c>
      <c r="BD65" s="337"/>
      <c r="BE65" s="337"/>
      <c r="BF65" s="337"/>
      <c r="BG65" s="254">
        <f t="shared" ref="BG65:BG67" si="157">SUM(BD65:BF65)</f>
        <v>0</v>
      </c>
      <c r="BH65" s="609">
        <f t="shared" ref="BH65:BH67" si="158">BC65+BG65</f>
        <v>0</v>
      </c>
      <c r="BI65" s="9"/>
      <c r="BJ65" s="9"/>
      <c r="BK65" s="9"/>
      <c r="BL65" s="254">
        <f t="shared" ref="BL65:BL67" si="159">SUM(BI65:BK65)</f>
        <v>0</v>
      </c>
      <c r="BM65" s="337"/>
      <c r="BN65" s="337"/>
      <c r="BO65" s="337"/>
      <c r="BP65" s="255">
        <f t="shared" ref="BP65:BP67" si="160">SUM(BM65:BO65)</f>
        <v>0</v>
      </c>
      <c r="BQ65" s="609">
        <f t="shared" ref="BQ65:BQ67" si="161">BL65+BP65</f>
        <v>0</v>
      </c>
      <c r="BR65" s="338"/>
      <c r="BS65" s="338"/>
      <c r="BT65" s="338"/>
      <c r="BU65" s="254">
        <f t="shared" ref="BU65:BU67" si="162">SUM(BR65:BT65)</f>
        <v>0</v>
      </c>
      <c r="BV65" s="13"/>
      <c r="BW65" s="338"/>
      <c r="BX65" s="337"/>
      <c r="BY65" s="255">
        <f t="shared" ref="BY65:BY67" si="163">SUM(BV65:BX65)</f>
        <v>0</v>
      </c>
      <c r="BZ65" s="609">
        <f t="shared" ref="BZ65:BZ67" si="164">BU65+BY65</f>
        <v>0</v>
      </c>
      <c r="CA65" s="9"/>
      <c r="CB65" s="9"/>
      <c r="CC65" s="9"/>
      <c r="CD65" s="254">
        <f t="shared" ref="CD65:CD67" si="165">SUM(CA65:CC65)</f>
        <v>0</v>
      </c>
      <c r="CE65" s="337"/>
      <c r="CF65" s="337"/>
      <c r="CG65" s="337"/>
      <c r="CH65" s="255">
        <f t="shared" ref="CH65:CH67" si="166">SUM(CE65:CG65)</f>
        <v>0</v>
      </c>
      <c r="CI65" s="609">
        <f t="shared" ref="CI65:CI67" si="167">CD65+CH65</f>
        <v>0</v>
      </c>
      <c r="CJ65" s="338"/>
      <c r="CK65" s="338"/>
      <c r="CL65" s="338"/>
      <c r="CM65" s="254">
        <f t="shared" ref="CM65:CM67" si="168">SUM(CJ65:CL65)</f>
        <v>0</v>
      </c>
      <c r="CN65" s="338"/>
      <c r="CO65" s="338"/>
      <c r="CP65" s="338"/>
      <c r="CQ65" s="254">
        <f>SUM(CN65:CP65)</f>
        <v>0</v>
      </c>
      <c r="CR65" s="755">
        <f t="shared" si="81"/>
        <v>0</v>
      </c>
      <c r="CS65" s="337"/>
      <c r="CT65" s="337"/>
      <c r="CU65" s="337"/>
      <c r="CV65" s="254"/>
      <c r="CW65" s="337"/>
      <c r="CX65" s="337"/>
      <c r="CY65" s="338">
        <v>2</v>
      </c>
      <c r="CZ65" s="255">
        <f t="shared" ref="CZ65:CZ67" si="169">SUM(CW65:CY65)</f>
        <v>2</v>
      </c>
      <c r="DA65" s="609">
        <f t="shared" ref="DA65:DA67" si="170">CV65+CZ65</f>
        <v>2</v>
      </c>
      <c r="DB65" s="338">
        <v>1</v>
      </c>
      <c r="DC65" s="337"/>
      <c r="DD65" s="338">
        <v>1</v>
      </c>
      <c r="DE65" s="254">
        <f t="shared" ref="DE65:DE67" si="171">SUM(DB65:DD65)</f>
        <v>2</v>
      </c>
      <c r="DF65" s="337"/>
      <c r="DG65" s="337"/>
      <c r="DH65" s="337"/>
      <c r="DI65" s="255">
        <f t="shared" si="118"/>
        <v>0</v>
      </c>
      <c r="DJ65" s="610">
        <f t="shared" si="41"/>
        <v>2</v>
      </c>
      <c r="DK65" s="9">
        <f>J65+AB65+AT65+BL65+CD65</f>
        <v>0</v>
      </c>
      <c r="DL65" s="13">
        <f>SUM(N65+AF65+AX65+BP65+CH65+CZ65)</f>
        <v>6</v>
      </c>
      <c r="DM65" s="805">
        <f t="shared" ref="DM65:DM67" si="172">DK65+DL65</f>
        <v>6</v>
      </c>
      <c r="DN65" s="13">
        <f>S65+AK65+BC65+BU65+CM65+DE65</f>
        <v>2</v>
      </c>
      <c r="DO65" s="9">
        <f t="shared" si="88"/>
        <v>0</v>
      </c>
      <c r="DP65" s="805">
        <f t="shared" ref="DP65:DP67" si="173">SUM(DN65:DO65)</f>
        <v>2</v>
      </c>
      <c r="DQ65" s="812">
        <f t="shared" ref="DQ65:DQ67" si="174">DM65+DP65</f>
        <v>8</v>
      </c>
      <c r="DR65" s="10">
        <v>0</v>
      </c>
      <c r="DS65" s="18">
        <f>DL65/D65</f>
        <v>0.18181818181818182</v>
      </c>
      <c r="DT65" s="10">
        <f>DN65/E65</f>
        <v>6.0606060606060608E-2</v>
      </c>
      <c r="DU65" s="10">
        <f t="shared" ref="DU65:DU67" si="175">DO65/F65</f>
        <v>0</v>
      </c>
    </row>
    <row r="66" spans="1:127" x14ac:dyDescent="0.25">
      <c r="A66" s="37" t="s">
        <v>89</v>
      </c>
      <c r="B66" s="50">
        <f t="shared" si="141"/>
        <v>207</v>
      </c>
      <c r="C66" s="51">
        <v>40</v>
      </c>
      <c r="D66" s="8">
        <v>55</v>
      </c>
      <c r="E66" s="8">
        <v>56</v>
      </c>
      <c r="F66" s="8">
        <v>56</v>
      </c>
      <c r="G66" s="9">
        <v>0</v>
      </c>
      <c r="H66" s="9">
        <v>6</v>
      </c>
      <c r="I66" s="9">
        <v>4</v>
      </c>
      <c r="J66" s="254">
        <f>SUM(G66:I66)</f>
        <v>10</v>
      </c>
      <c r="K66" s="337"/>
      <c r="L66" s="338">
        <v>10</v>
      </c>
      <c r="M66" s="337"/>
      <c r="N66" s="254">
        <f t="shared" si="142"/>
        <v>10</v>
      </c>
      <c r="O66" s="609">
        <f t="shared" si="143"/>
        <v>20</v>
      </c>
      <c r="P66" s="338">
        <v>3</v>
      </c>
      <c r="Q66" s="338"/>
      <c r="R66" s="337"/>
      <c r="S66" s="254">
        <f t="shared" si="144"/>
        <v>3</v>
      </c>
      <c r="T66" s="338">
        <v>2</v>
      </c>
      <c r="U66" s="338">
        <v>8</v>
      </c>
      <c r="V66" s="13">
        <v>2</v>
      </c>
      <c r="W66" s="254">
        <f t="shared" si="145"/>
        <v>12</v>
      </c>
      <c r="X66" s="610">
        <f t="shared" si="146"/>
        <v>15</v>
      </c>
      <c r="Y66" s="13">
        <v>4</v>
      </c>
      <c r="Z66" s="13">
        <v>4</v>
      </c>
      <c r="AA66" s="13">
        <v>8</v>
      </c>
      <c r="AB66" s="254">
        <f t="shared" si="147"/>
        <v>16</v>
      </c>
      <c r="AC66" s="338">
        <v>1</v>
      </c>
      <c r="AD66" s="338">
        <v>5</v>
      </c>
      <c r="AE66" s="337"/>
      <c r="AF66" s="255">
        <f t="shared" si="148"/>
        <v>6</v>
      </c>
      <c r="AG66" s="609">
        <f t="shared" si="149"/>
        <v>22</v>
      </c>
      <c r="AH66" s="338">
        <v>17</v>
      </c>
      <c r="AI66" s="13">
        <v>1</v>
      </c>
      <c r="AJ66" s="338">
        <v>1</v>
      </c>
      <c r="AK66" s="254">
        <f t="shared" si="150"/>
        <v>19</v>
      </c>
      <c r="AL66" s="338">
        <v>6</v>
      </c>
      <c r="AM66" s="338">
        <v>18</v>
      </c>
      <c r="AN66" s="338">
        <v>2</v>
      </c>
      <c r="AO66" s="254">
        <f t="shared" si="151"/>
        <v>26</v>
      </c>
      <c r="AP66" s="609">
        <f t="shared" si="152"/>
        <v>45</v>
      </c>
      <c r="AQ66" s="9"/>
      <c r="AR66" s="13">
        <v>8</v>
      </c>
      <c r="AS66" s="13">
        <v>1</v>
      </c>
      <c r="AT66" s="254">
        <f t="shared" si="153"/>
        <v>9</v>
      </c>
      <c r="AU66" s="338">
        <v>3</v>
      </c>
      <c r="AV66" s="337"/>
      <c r="AW66" s="338">
        <v>2</v>
      </c>
      <c r="AX66" s="255">
        <f t="shared" si="154"/>
        <v>5</v>
      </c>
      <c r="AY66" s="609">
        <f t="shared" si="155"/>
        <v>14</v>
      </c>
      <c r="AZ66" s="338">
        <v>1</v>
      </c>
      <c r="BA66" s="338">
        <v>1</v>
      </c>
      <c r="BB66" s="338">
        <v>3</v>
      </c>
      <c r="BC66" s="254">
        <f t="shared" si="156"/>
        <v>5</v>
      </c>
      <c r="BD66" s="338">
        <v>2</v>
      </c>
      <c r="BE66" s="338">
        <v>22</v>
      </c>
      <c r="BF66" s="337"/>
      <c r="BG66" s="254">
        <f t="shared" si="157"/>
        <v>24</v>
      </c>
      <c r="BH66" s="609">
        <f t="shared" si="158"/>
        <v>29</v>
      </c>
      <c r="BI66" s="13">
        <v>20</v>
      </c>
      <c r="BJ66" s="13">
        <v>20</v>
      </c>
      <c r="BK66" s="13">
        <v>20</v>
      </c>
      <c r="BL66" s="254">
        <f t="shared" si="159"/>
        <v>60</v>
      </c>
      <c r="BM66" s="338">
        <v>19</v>
      </c>
      <c r="BN66" s="337">
        <v>25</v>
      </c>
      <c r="BO66" s="338">
        <v>30</v>
      </c>
      <c r="BP66" s="255">
        <f t="shared" si="160"/>
        <v>74</v>
      </c>
      <c r="BQ66" s="609">
        <f t="shared" si="161"/>
        <v>134</v>
      </c>
      <c r="BR66" s="338">
        <v>7</v>
      </c>
      <c r="BS66" s="338">
        <v>8</v>
      </c>
      <c r="BT66" s="338">
        <v>1</v>
      </c>
      <c r="BU66" s="254">
        <f t="shared" si="162"/>
        <v>16</v>
      </c>
      <c r="BV66" s="13">
        <v>5</v>
      </c>
      <c r="BW66" s="338">
        <v>9</v>
      </c>
      <c r="BX66" s="337">
        <v>2</v>
      </c>
      <c r="BY66" s="255">
        <f t="shared" si="163"/>
        <v>16</v>
      </c>
      <c r="BZ66" s="609">
        <f t="shared" si="164"/>
        <v>32</v>
      </c>
      <c r="CA66" s="9">
        <v>3</v>
      </c>
      <c r="CB66" s="9">
        <v>3</v>
      </c>
      <c r="CC66" s="9">
        <v>20</v>
      </c>
      <c r="CD66" s="254">
        <f t="shared" si="165"/>
        <v>26</v>
      </c>
      <c r="CE66" s="338">
        <v>37</v>
      </c>
      <c r="CF66" s="338">
        <v>105</v>
      </c>
      <c r="CG66" s="338">
        <v>16</v>
      </c>
      <c r="CH66" s="255">
        <f t="shared" si="166"/>
        <v>158</v>
      </c>
      <c r="CI66" s="609">
        <f t="shared" si="167"/>
        <v>184</v>
      </c>
      <c r="CJ66" s="338">
        <v>2</v>
      </c>
      <c r="CK66" s="338"/>
      <c r="CL66" s="338">
        <v>2</v>
      </c>
      <c r="CM66" s="254">
        <f t="shared" si="168"/>
        <v>4</v>
      </c>
      <c r="CN66" s="338">
        <v>5</v>
      </c>
      <c r="CO66" s="338">
        <v>8</v>
      </c>
      <c r="CP66" s="338">
        <v>2</v>
      </c>
      <c r="CQ66" s="254">
        <f>SUM(CN66:CP66)</f>
        <v>15</v>
      </c>
      <c r="CR66" s="755">
        <f t="shared" si="81"/>
        <v>19</v>
      </c>
      <c r="CS66" s="337"/>
      <c r="CT66" s="337"/>
      <c r="CU66" s="337"/>
      <c r="CV66" s="254"/>
      <c r="CW66" s="337"/>
      <c r="CX66" s="337"/>
      <c r="CY66" s="337"/>
      <c r="CZ66" s="255">
        <f t="shared" si="169"/>
        <v>0</v>
      </c>
      <c r="DA66" s="609">
        <f t="shared" si="170"/>
        <v>0</v>
      </c>
      <c r="DB66" s="338"/>
      <c r="DC66" s="337"/>
      <c r="DD66" s="338"/>
      <c r="DE66" s="254">
        <f t="shared" si="171"/>
        <v>0</v>
      </c>
      <c r="DF66" s="337"/>
      <c r="DG66" s="337"/>
      <c r="DH66" s="337"/>
      <c r="DI66" s="255">
        <f t="shared" si="118"/>
        <v>0</v>
      </c>
      <c r="DJ66" s="610">
        <f t="shared" si="41"/>
        <v>0</v>
      </c>
      <c r="DK66" s="9">
        <f>J66+AB66+AT66+BL66+CD66</f>
        <v>121</v>
      </c>
      <c r="DL66" s="13">
        <f>SUM(N66+AF66+AX66+BP66+CH66+CZ66)</f>
        <v>253</v>
      </c>
      <c r="DM66" s="805">
        <f t="shared" si="172"/>
        <v>374</v>
      </c>
      <c r="DN66" s="13">
        <f>S66+AK66+BC66+BU66+CM66+DE66</f>
        <v>47</v>
      </c>
      <c r="DO66" s="9">
        <f t="shared" si="88"/>
        <v>93</v>
      </c>
      <c r="DP66" s="805">
        <f t="shared" si="173"/>
        <v>140</v>
      </c>
      <c r="DQ66" s="812">
        <f t="shared" si="174"/>
        <v>514</v>
      </c>
      <c r="DR66" s="10">
        <v>0</v>
      </c>
      <c r="DS66" s="18">
        <f>DL66/D66</f>
        <v>4.5999999999999996</v>
      </c>
      <c r="DT66" s="10">
        <f>DN66/E66</f>
        <v>0.8392857142857143</v>
      </c>
      <c r="DU66" s="10">
        <f t="shared" si="175"/>
        <v>1.6607142857142858</v>
      </c>
    </row>
    <row r="67" spans="1:127" x14ac:dyDescent="0.25">
      <c r="A67" s="37" t="s">
        <v>90</v>
      </c>
      <c r="B67" s="50">
        <f t="shared" si="141"/>
        <v>5</v>
      </c>
      <c r="C67" s="51">
        <v>0</v>
      </c>
      <c r="D67" s="8">
        <v>2</v>
      </c>
      <c r="E67" s="8">
        <v>2</v>
      </c>
      <c r="F67" s="8">
        <v>1</v>
      </c>
      <c r="G67" s="9">
        <v>0</v>
      </c>
      <c r="H67" s="9"/>
      <c r="I67" s="9"/>
      <c r="J67" s="254">
        <f>SUM(G67:I67)</f>
        <v>0</v>
      </c>
      <c r="K67" s="337"/>
      <c r="L67" s="337"/>
      <c r="M67" s="337"/>
      <c r="N67" s="254">
        <f t="shared" si="142"/>
        <v>0</v>
      </c>
      <c r="O67" s="609">
        <f t="shared" si="143"/>
        <v>0</v>
      </c>
      <c r="P67" s="338"/>
      <c r="Q67" s="338"/>
      <c r="R67" s="337"/>
      <c r="S67" s="254">
        <f t="shared" si="144"/>
        <v>0</v>
      </c>
      <c r="T67" s="338"/>
      <c r="U67" s="337"/>
      <c r="V67" s="13"/>
      <c r="W67" s="254">
        <f t="shared" si="145"/>
        <v>0</v>
      </c>
      <c r="X67" s="610">
        <f t="shared" si="146"/>
        <v>0</v>
      </c>
      <c r="Y67" s="9"/>
      <c r="Z67" s="9"/>
      <c r="AA67" s="9"/>
      <c r="AB67" s="254">
        <f t="shared" si="147"/>
        <v>0</v>
      </c>
      <c r="AC67" s="337"/>
      <c r="AD67" s="337"/>
      <c r="AE67" s="337"/>
      <c r="AF67" s="255">
        <f t="shared" si="148"/>
        <v>0</v>
      </c>
      <c r="AG67" s="609">
        <f t="shared" si="149"/>
        <v>0</v>
      </c>
      <c r="AH67" s="338"/>
      <c r="AI67" s="13"/>
      <c r="AJ67" s="338"/>
      <c r="AK67" s="254">
        <f t="shared" si="150"/>
        <v>0</v>
      </c>
      <c r="AL67" s="338"/>
      <c r="AM67" s="338"/>
      <c r="AN67" s="338"/>
      <c r="AO67" s="254">
        <f t="shared" si="151"/>
        <v>0</v>
      </c>
      <c r="AP67" s="609">
        <f t="shared" si="152"/>
        <v>0</v>
      </c>
      <c r="AQ67" s="9"/>
      <c r="AR67" s="9"/>
      <c r="AS67" s="9"/>
      <c r="AT67" s="254">
        <f t="shared" si="153"/>
        <v>0</v>
      </c>
      <c r="AU67" s="337"/>
      <c r="AV67" s="337"/>
      <c r="AW67" s="337"/>
      <c r="AX67" s="255">
        <f t="shared" si="154"/>
        <v>0</v>
      </c>
      <c r="AY67" s="609">
        <f t="shared" si="155"/>
        <v>0</v>
      </c>
      <c r="AZ67" s="338"/>
      <c r="BA67" s="338"/>
      <c r="BB67" s="338"/>
      <c r="BC67" s="254">
        <f t="shared" si="156"/>
        <v>0</v>
      </c>
      <c r="BD67" s="337"/>
      <c r="BE67" s="337"/>
      <c r="BF67" s="337"/>
      <c r="BG67" s="254">
        <f t="shared" si="157"/>
        <v>0</v>
      </c>
      <c r="BH67" s="609">
        <f t="shared" si="158"/>
        <v>0</v>
      </c>
      <c r="BI67" s="9"/>
      <c r="BJ67" s="9"/>
      <c r="BK67" s="9"/>
      <c r="BL67" s="254">
        <f t="shared" si="159"/>
        <v>0</v>
      </c>
      <c r="BM67" s="337"/>
      <c r="BN67" s="337"/>
      <c r="BO67" s="337"/>
      <c r="BP67" s="255">
        <f t="shared" si="160"/>
        <v>0</v>
      </c>
      <c r="BQ67" s="609">
        <f t="shared" si="161"/>
        <v>0</v>
      </c>
      <c r="BR67" s="338"/>
      <c r="BS67" s="338"/>
      <c r="BT67" s="338"/>
      <c r="BU67" s="254">
        <f t="shared" si="162"/>
        <v>0</v>
      </c>
      <c r="BV67" s="13"/>
      <c r="BW67" s="338"/>
      <c r="BX67" s="337"/>
      <c r="BY67" s="255">
        <f t="shared" si="163"/>
        <v>0</v>
      </c>
      <c r="BZ67" s="609">
        <f t="shared" si="164"/>
        <v>0</v>
      </c>
      <c r="CA67" s="9"/>
      <c r="CB67" s="9"/>
      <c r="CC67" s="9"/>
      <c r="CD67" s="254">
        <f t="shared" si="165"/>
        <v>0</v>
      </c>
      <c r="CE67" s="337"/>
      <c r="CF67" s="337"/>
      <c r="CG67" s="337"/>
      <c r="CH67" s="255">
        <f t="shared" si="166"/>
        <v>0</v>
      </c>
      <c r="CI67" s="609">
        <f t="shared" si="167"/>
        <v>0</v>
      </c>
      <c r="CJ67" s="338"/>
      <c r="CK67" s="338"/>
      <c r="CL67" s="338"/>
      <c r="CM67" s="254">
        <f t="shared" si="168"/>
        <v>0</v>
      </c>
      <c r="CN67" s="338"/>
      <c r="CO67" s="338">
        <v>1</v>
      </c>
      <c r="CP67" s="338"/>
      <c r="CQ67" s="254">
        <f>SUM(CN67:CP67)</f>
        <v>1</v>
      </c>
      <c r="CR67" s="755">
        <f t="shared" si="81"/>
        <v>1</v>
      </c>
      <c r="CS67" s="337"/>
      <c r="CT67" s="337"/>
      <c r="CU67" s="337"/>
      <c r="CV67" s="254"/>
      <c r="CW67" s="337"/>
      <c r="CX67" s="337"/>
      <c r="CY67" s="337"/>
      <c r="CZ67" s="255">
        <f t="shared" si="169"/>
        <v>0</v>
      </c>
      <c r="DA67" s="609">
        <f t="shared" si="170"/>
        <v>0</v>
      </c>
      <c r="DB67" s="338"/>
      <c r="DC67" s="337"/>
      <c r="DD67" s="338"/>
      <c r="DE67" s="254">
        <f t="shared" si="171"/>
        <v>0</v>
      </c>
      <c r="DF67" s="337"/>
      <c r="DG67" s="337"/>
      <c r="DH67" s="337"/>
      <c r="DI67" s="255">
        <f t="shared" si="118"/>
        <v>0</v>
      </c>
      <c r="DJ67" s="610">
        <f t="shared" si="41"/>
        <v>0</v>
      </c>
      <c r="DK67" s="9">
        <f>J67+AB67+AT67+BL67+CD67</f>
        <v>0</v>
      </c>
      <c r="DL67" s="13">
        <f>SUM(N67+AF67+AX67+BP67+CH67+CZ67)</f>
        <v>0</v>
      </c>
      <c r="DM67" s="805">
        <f t="shared" si="172"/>
        <v>0</v>
      </c>
      <c r="DN67" s="13">
        <f>S67+AK67+BC67+BU67+CM67+DE67</f>
        <v>0</v>
      </c>
      <c r="DO67" s="9">
        <f t="shared" si="88"/>
        <v>1</v>
      </c>
      <c r="DP67" s="805">
        <f t="shared" si="173"/>
        <v>1</v>
      </c>
      <c r="DQ67" s="812">
        <f t="shared" si="174"/>
        <v>1</v>
      </c>
      <c r="DR67" s="10">
        <v>0</v>
      </c>
      <c r="DS67" s="18">
        <f>DL67/D67</f>
        <v>0</v>
      </c>
      <c r="DT67" s="10">
        <f>DN67/E67</f>
        <v>0</v>
      </c>
      <c r="DU67" s="10">
        <f t="shared" si="175"/>
        <v>1</v>
      </c>
    </row>
    <row r="68" spans="1:127" x14ac:dyDescent="0.25">
      <c r="A68" s="1128" t="s">
        <v>91</v>
      </c>
      <c r="B68" s="1129"/>
      <c r="C68" s="1129"/>
      <c r="D68" s="1129"/>
      <c r="E68" s="1129"/>
      <c r="F68" s="1129"/>
      <c r="G68" s="1129"/>
      <c r="H68" s="1129"/>
      <c r="I68" s="1129"/>
      <c r="J68" s="1129"/>
      <c r="K68" s="1129"/>
      <c r="L68" s="1129"/>
      <c r="M68" s="1129"/>
      <c r="N68" s="1129"/>
      <c r="O68" s="1129"/>
      <c r="P68" s="1129"/>
      <c r="Q68" s="1129"/>
      <c r="R68" s="1129"/>
      <c r="S68" s="1129"/>
      <c r="T68" s="1129"/>
      <c r="U68" s="1129"/>
      <c r="V68" s="1129"/>
      <c r="W68" s="1129"/>
      <c r="X68" s="1129"/>
      <c r="Y68" s="1129"/>
      <c r="Z68" s="1129"/>
      <c r="AA68" s="1129"/>
      <c r="AB68" s="1129"/>
      <c r="AC68" s="1129"/>
      <c r="AD68" s="1129"/>
      <c r="AE68" s="1129"/>
      <c r="AF68" s="1129"/>
      <c r="AG68" s="1129"/>
      <c r="AH68" s="1129"/>
      <c r="AI68" s="1129"/>
      <c r="AJ68" s="1129"/>
      <c r="AK68" s="1129"/>
      <c r="AL68" s="1129"/>
      <c r="AM68" s="1129"/>
      <c r="AN68" s="1129"/>
      <c r="AO68" s="1129"/>
      <c r="AP68" s="1129"/>
      <c r="AQ68" s="1129"/>
      <c r="AR68" s="1129"/>
      <c r="AS68" s="1129"/>
      <c r="AT68" s="1129"/>
      <c r="AU68" s="1129"/>
      <c r="AV68" s="1129"/>
      <c r="AW68" s="1129"/>
      <c r="AX68" s="1129"/>
      <c r="AY68" s="1129"/>
      <c r="AZ68" s="1129"/>
      <c r="BA68" s="1129"/>
      <c r="BB68" s="1129"/>
      <c r="BC68" s="1129"/>
      <c r="BD68" s="1129"/>
      <c r="BE68" s="1129"/>
      <c r="BF68" s="1129"/>
      <c r="BG68" s="1129"/>
      <c r="BH68" s="1129"/>
      <c r="BI68" s="1129"/>
      <c r="BJ68" s="1129"/>
      <c r="BK68" s="1129"/>
      <c r="BL68" s="1129"/>
      <c r="BM68" s="1129"/>
      <c r="BN68" s="1129"/>
      <c r="BO68" s="1129"/>
      <c r="BP68" s="1129"/>
      <c r="BQ68" s="1129"/>
      <c r="BR68" s="1129"/>
      <c r="BS68" s="1129"/>
      <c r="BT68" s="1129"/>
      <c r="BU68" s="1129"/>
      <c r="BV68" s="1129"/>
      <c r="BW68" s="1129"/>
      <c r="BX68" s="1129"/>
      <c r="BY68" s="1129"/>
      <c r="BZ68" s="1129"/>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c r="CU68" s="1129"/>
      <c r="CV68" s="1129"/>
      <c r="CW68" s="1129"/>
      <c r="CX68" s="1129"/>
      <c r="CY68" s="1129"/>
      <c r="CZ68" s="1129"/>
      <c r="DA68" s="1129"/>
      <c r="DB68" s="1129"/>
      <c r="DC68" s="1129"/>
      <c r="DD68" s="1129"/>
      <c r="DE68" s="1129"/>
      <c r="DF68" s="1129"/>
      <c r="DG68" s="1129"/>
      <c r="DH68" s="1129"/>
      <c r="DI68" s="1129"/>
      <c r="DJ68" s="1129"/>
      <c r="DK68" s="1129"/>
      <c r="DL68" s="1129"/>
      <c r="DM68" s="1129"/>
      <c r="DN68" s="1129"/>
      <c r="DO68" s="1129"/>
      <c r="DP68" s="1129"/>
      <c r="DQ68" s="1129"/>
      <c r="DR68" s="1129"/>
      <c r="DS68" s="1129"/>
      <c r="DT68" s="1129"/>
      <c r="DU68" s="1130"/>
    </row>
    <row r="69" spans="1:127" ht="25.5" x14ac:dyDescent="0.25">
      <c r="A69" s="30" t="s">
        <v>92</v>
      </c>
      <c r="B69" s="58">
        <v>0</v>
      </c>
      <c r="C69" s="51">
        <v>0</v>
      </c>
      <c r="D69" s="8"/>
      <c r="E69" s="8"/>
      <c r="F69" s="8"/>
      <c r="G69" s="13"/>
      <c r="H69" s="13"/>
      <c r="I69" s="13"/>
      <c r="J69" s="255">
        <f>SUM(G69:I69)</f>
        <v>0</v>
      </c>
      <c r="K69" s="338"/>
      <c r="L69" s="338"/>
      <c r="M69" s="338"/>
      <c r="N69" s="255"/>
      <c r="O69" s="610"/>
      <c r="P69" s="338"/>
      <c r="Q69" s="338"/>
      <c r="R69" s="338"/>
      <c r="S69" s="255">
        <f>SUM(P69:R69)</f>
        <v>0</v>
      </c>
      <c r="T69" s="338"/>
      <c r="U69" s="338"/>
      <c r="V69" s="338"/>
      <c r="W69" s="255"/>
      <c r="X69" s="610"/>
      <c r="Y69" s="13"/>
      <c r="Z69" s="13"/>
      <c r="AA69" s="13"/>
      <c r="AB69" s="255">
        <f>SUM(Y69:AA69)</f>
        <v>0</v>
      </c>
      <c r="AC69" s="338"/>
      <c r="AD69" s="338"/>
      <c r="AE69" s="338"/>
      <c r="AF69" s="255"/>
      <c r="AG69" s="610"/>
      <c r="AH69" s="338"/>
      <c r="AI69" s="338"/>
      <c r="AJ69" s="338"/>
      <c r="AK69" s="255">
        <f>SUM(AH69:AJ69)</f>
        <v>0</v>
      </c>
      <c r="AL69" s="338"/>
      <c r="AM69" s="338"/>
      <c r="AN69" s="338"/>
      <c r="AO69" s="255">
        <f>SUM(AL69:AN69)</f>
        <v>0</v>
      </c>
      <c r="AP69" s="610">
        <f>AK69+AO69</f>
        <v>0</v>
      </c>
      <c r="AQ69" s="13"/>
      <c r="AR69" s="13"/>
      <c r="AS69" s="13"/>
      <c r="AT69" s="255">
        <f>SUM(AQ69:AS69)</f>
        <v>0</v>
      </c>
      <c r="AU69" s="338"/>
      <c r="AV69" s="338"/>
      <c r="AW69" s="338"/>
      <c r="AX69" s="255"/>
      <c r="AY69" s="610"/>
      <c r="AZ69" s="338"/>
      <c r="BA69" s="338"/>
      <c r="BB69" s="338"/>
      <c r="BC69" s="255">
        <f>SUM(AZ69:BB69)</f>
        <v>0</v>
      </c>
      <c r="BD69" s="338"/>
      <c r="BE69" s="338"/>
      <c r="BF69" s="338"/>
      <c r="BG69" s="255">
        <f>SUM(BD69:BF69)</f>
        <v>0</v>
      </c>
      <c r="BH69" s="610">
        <f>BC69+BG69</f>
        <v>0</v>
      </c>
      <c r="BI69" s="13"/>
      <c r="BJ69" s="13"/>
      <c r="BK69" s="13"/>
      <c r="BL69" s="255">
        <f>SUM(BI69:BK69)</f>
        <v>0</v>
      </c>
      <c r="BM69" s="338"/>
      <c r="BN69" s="338"/>
      <c r="BO69" s="338"/>
      <c r="BP69" s="255"/>
      <c r="BQ69" s="610"/>
      <c r="BR69" s="338"/>
      <c r="BS69" s="338"/>
      <c r="BT69" s="338"/>
      <c r="BU69" s="255">
        <f>SUM(BR69:BT69)</f>
        <v>0</v>
      </c>
      <c r="BV69" s="338">
        <f t="shared" ref="BV69:BY69" si="176">SUM(BU69)</f>
        <v>0</v>
      </c>
      <c r="BW69" s="338">
        <f t="shared" si="176"/>
        <v>0</v>
      </c>
      <c r="BX69" s="338">
        <f t="shared" si="176"/>
        <v>0</v>
      </c>
      <c r="BY69" s="255">
        <f t="shared" si="176"/>
        <v>0</v>
      </c>
      <c r="BZ69" s="610">
        <f>BU69+BY69</f>
        <v>0</v>
      </c>
      <c r="CA69" s="13"/>
      <c r="CB69" s="13"/>
      <c r="CC69" s="13"/>
      <c r="CD69" s="255">
        <f>SUM(CA69:CC69)</f>
        <v>0</v>
      </c>
      <c r="CE69" s="338"/>
      <c r="CF69" s="338"/>
      <c r="CG69" s="338"/>
      <c r="CH69" s="255"/>
      <c r="CI69" s="610"/>
      <c r="CJ69" s="338"/>
      <c r="CK69" s="338"/>
      <c r="CL69" s="338"/>
      <c r="CM69" s="255">
        <f>SUM(CJ69:CL69)</f>
        <v>0</v>
      </c>
      <c r="CN69" s="338"/>
      <c r="CO69" s="338"/>
      <c r="CP69" s="338"/>
      <c r="CQ69" s="254">
        <f t="shared" si="99"/>
        <v>0</v>
      </c>
      <c r="CR69" s="755">
        <f t="shared" si="81"/>
        <v>0</v>
      </c>
      <c r="CS69" s="338"/>
      <c r="CT69" s="338"/>
      <c r="CU69" s="338"/>
      <c r="CV69" s="255"/>
      <c r="CW69" s="338"/>
      <c r="CX69" s="338"/>
      <c r="CY69" s="338"/>
      <c r="CZ69" s="255"/>
      <c r="DA69" s="610"/>
      <c r="DB69" s="338"/>
      <c r="DC69" s="338"/>
      <c r="DD69" s="338"/>
      <c r="DE69" s="255">
        <f>SUM(DB69:DD69)</f>
        <v>0</v>
      </c>
      <c r="DF69" s="338"/>
      <c r="DG69" s="338"/>
      <c r="DH69" s="338"/>
      <c r="DI69" s="255">
        <f t="shared" si="118"/>
        <v>0</v>
      </c>
      <c r="DJ69" s="610">
        <f t="shared" si="41"/>
        <v>0</v>
      </c>
      <c r="DK69" s="13">
        <f>J69+AB69+AT69+BL69+CD69</f>
        <v>0</v>
      </c>
      <c r="DL69" s="13"/>
      <c r="DM69" s="13"/>
      <c r="DN69" s="13">
        <f>S69+AK69+BC69+BU69+CM69+DE69</f>
        <v>0</v>
      </c>
      <c r="DO69" s="9">
        <f t="shared" si="88"/>
        <v>0</v>
      </c>
      <c r="DP69" s="9"/>
      <c r="DQ69" s="812"/>
      <c r="DR69" s="10"/>
      <c r="DS69" s="10"/>
      <c r="DT69" s="10"/>
      <c r="DU69" s="10"/>
    </row>
    <row r="70" spans="1:127" ht="27" customHeight="1" x14ac:dyDescent="0.25">
      <c r="A70" s="1125" t="s">
        <v>93</v>
      </c>
      <c r="B70" s="1126"/>
      <c r="C70" s="1126"/>
      <c r="D70" s="1126"/>
      <c r="E70" s="1126"/>
      <c r="F70" s="1126"/>
      <c r="G70" s="1126"/>
      <c r="H70" s="1126"/>
      <c r="I70" s="1126"/>
      <c r="J70" s="1126"/>
      <c r="K70" s="1126"/>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6"/>
      <c r="AL70" s="1126"/>
      <c r="AM70" s="1126"/>
      <c r="AN70" s="1126"/>
      <c r="AO70" s="1126"/>
      <c r="AP70" s="1126"/>
      <c r="AQ70" s="1126"/>
      <c r="AR70" s="1126"/>
      <c r="AS70" s="1126"/>
      <c r="AT70" s="1126"/>
      <c r="AU70" s="1126"/>
      <c r="AV70" s="1126"/>
      <c r="AW70" s="1126"/>
      <c r="AX70" s="1126"/>
      <c r="AY70" s="1126"/>
      <c r="AZ70" s="1126"/>
      <c r="BA70" s="1126"/>
      <c r="BB70" s="1126"/>
      <c r="BC70" s="1126"/>
      <c r="BD70" s="1126"/>
      <c r="BE70" s="1126"/>
      <c r="BF70" s="1126"/>
      <c r="BG70" s="1126"/>
      <c r="BH70" s="1126"/>
      <c r="BI70" s="1126"/>
      <c r="BJ70" s="1126"/>
      <c r="BK70" s="1126"/>
      <c r="BL70" s="1126"/>
      <c r="BM70" s="1126"/>
      <c r="BN70" s="1126"/>
      <c r="BO70" s="1126"/>
      <c r="BP70" s="1126"/>
      <c r="BQ70" s="1126"/>
      <c r="BR70" s="1126"/>
      <c r="BS70" s="1126"/>
      <c r="BT70" s="1126"/>
      <c r="BU70" s="1126"/>
      <c r="BV70" s="1126"/>
      <c r="BW70" s="1126"/>
      <c r="BX70" s="1126"/>
      <c r="BY70" s="1126"/>
      <c r="BZ70" s="1126"/>
      <c r="CA70" s="1126"/>
      <c r="CB70" s="1126"/>
      <c r="CC70" s="1126"/>
      <c r="CD70" s="1126"/>
      <c r="CE70" s="1126"/>
      <c r="CF70" s="1126"/>
      <c r="CG70" s="1126"/>
      <c r="CH70" s="1126"/>
      <c r="CI70" s="1126"/>
      <c r="CJ70" s="1126"/>
      <c r="CK70" s="1126"/>
      <c r="CL70" s="1126"/>
      <c r="CM70" s="1126"/>
      <c r="CN70" s="1126"/>
      <c r="CO70" s="1126"/>
      <c r="CP70" s="1126"/>
      <c r="CQ70" s="1126"/>
      <c r="CR70" s="1126"/>
      <c r="CS70" s="1126"/>
      <c r="CT70" s="1126"/>
      <c r="CU70" s="1126"/>
      <c r="CV70" s="1126"/>
      <c r="CW70" s="1126"/>
      <c r="CX70" s="1126"/>
      <c r="CY70" s="1126"/>
      <c r="CZ70" s="1126"/>
      <c r="DA70" s="1126"/>
      <c r="DB70" s="1126"/>
      <c r="DC70" s="1126"/>
      <c r="DD70" s="1126"/>
      <c r="DE70" s="1126"/>
      <c r="DF70" s="1126"/>
      <c r="DG70" s="1126"/>
      <c r="DH70" s="1126"/>
      <c r="DI70" s="1126"/>
      <c r="DJ70" s="1126"/>
      <c r="DK70" s="1126"/>
      <c r="DL70" s="1126"/>
      <c r="DM70" s="1126"/>
      <c r="DN70" s="1126"/>
      <c r="DO70" s="1126"/>
      <c r="DP70" s="1126"/>
      <c r="DQ70" s="1126"/>
      <c r="DR70" s="1126"/>
      <c r="DS70" s="1126"/>
      <c r="DT70" s="1126"/>
      <c r="DU70" s="1127"/>
    </row>
    <row r="71" spans="1:127" ht="25.5" x14ac:dyDescent="0.25">
      <c r="A71" s="38" t="s">
        <v>94</v>
      </c>
      <c r="B71" s="60">
        <f>SUM(C71:F71)</f>
        <v>10005</v>
      </c>
      <c r="C71" s="51">
        <v>2607</v>
      </c>
      <c r="D71" s="8">
        <v>2589</v>
      </c>
      <c r="E71" s="8">
        <v>2584</v>
      </c>
      <c r="F71" s="8">
        <v>2225</v>
      </c>
      <c r="G71" s="9">
        <f>SUM(G72:G74)</f>
        <v>11</v>
      </c>
      <c r="H71" s="9"/>
      <c r="I71" s="9"/>
      <c r="J71" s="254">
        <f t="shared" ref="J71:J78" si="177">SUM(G71:I71)</f>
        <v>11</v>
      </c>
      <c r="K71" s="337"/>
      <c r="L71" s="337">
        <f>SUM(L72:L74)</f>
        <v>1</v>
      </c>
      <c r="M71" s="337"/>
      <c r="N71" s="254">
        <f>SUM(K71:M71)</f>
        <v>1</v>
      </c>
      <c r="O71" s="609">
        <f>J71+N71</f>
        <v>12</v>
      </c>
      <c r="P71" s="337"/>
      <c r="Q71" s="337">
        <f>SUM(Q72:Q74)</f>
        <v>13</v>
      </c>
      <c r="R71" s="337">
        <f>SUM(R72:R74)</f>
        <v>11</v>
      </c>
      <c r="S71" s="254">
        <f>SUM(P71:R71)</f>
        <v>24</v>
      </c>
      <c r="T71" s="337">
        <f>SUM(T72:T74)</f>
        <v>9</v>
      </c>
      <c r="U71" s="337">
        <f>SUM(U72:U74)</f>
        <v>22</v>
      </c>
      <c r="V71" s="9">
        <f>SUM(V72:V74)</f>
        <v>14</v>
      </c>
      <c r="W71" s="254">
        <f>SUM(T71:V71)</f>
        <v>45</v>
      </c>
      <c r="X71" s="609">
        <f>S71+W71</f>
        <v>69</v>
      </c>
      <c r="Y71" s="9">
        <f t="shared" ref="Y71:CA71" si="178">SUM(Y72:Y74)</f>
        <v>19</v>
      </c>
      <c r="Z71" s="9">
        <f>SUM(Z72:Z74)</f>
        <v>11</v>
      </c>
      <c r="AA71" s="9">
        <f>SUM(AA72:AA74)</f>
        <v>4</v>
      </c>
      <c r="AB71" s="254">
        <f>SUM(Y71:AA71)</f>
        <v>34</v>
      </c>
      <c r="AC71" s="337"/>
      <c r="AD71" s="337"/>
      <c r="AE71" s="337">
        <f>SUM(AE72:AE74)</f>
        <v>5</v>
      </c>
      <c r="AF71" s="254">
        <f>SUM(AC71:AE71)</f>
        <v>5</v>
      </c>
      <c r="AG71" s="609">
        <f>AB71+AF71</f>
        <v>39</v>
      </c>
      <c r="AH71" s="337">
        <f>SUM(AH72:AH74)</f>
        <v>9</v>
      </c>
      <c r="AI71" s="9">
        <f>SUM(AI72:AI74)</f>
        <v>2</v>
      </c>
      <c r="AJ71" s="337">
        <f>SUM(AJ72:AJ74)</f>
        <v>7</v>
      </c>
      <c r="AK71" s="254">
        <f>SUM(AH71:AJ71)</f>
        <v>18</v>
      </c>
      <c r="AL71" s="337">
        <f>SUM(AL72:AL74)</f>
        <v>12</v>
      </c>
      <c r="AM71" s="337">
        <f>SUM(AM72:AM74)</f>
        <v>5</v>
      </c>
      <c r="AN71" s="337">
        <f>SUM(AN72:AN74)</f>
        <v>5</v>
      </c>
      <c r="AO71" s="254">
        <f>SUM(AL71:AN71)</f>
        <v>22</v>
      </c>
      <c r="AP71" s="609">
        <f>AK71+AO71</f>
        <v>40</v>
      </c>
      <c r="AQ71" s="9">
        <f t="shared" si="178"/>
        <v>79</v>
      </c>
      <c r="AR71" s="9">
        <f t="shared" si="178"/>
        <v>115</v>
      </c>
      <c r="AS71" s="9">
        <f t="shared" si="178"/>
        <v>78</v>
      </c>
      <c r="AT71" s="254">
        <f>SUM(AQ71:AS71)</f>
        <v>272</v>
      </c>
      <c r="AU71" s="337"/>
      <c r="AV71" s="337">
        <f>SUM(AV72:AV74)</f>
        <v>69</v>
      </c>
      <c r="AW71" s="337">
        <f>SUM(AW72:AW74)</f>
        <v>59</v>
      </c>
      <c r="AX71" s="254">
        <f>SUM(AU71:AW71)</f>
        <v>128</v>
      </c>
      <c r="AY71" s="609">
        <f>AT71+AX71</f>
        <v>400</v>
      </c>
      <c r="AZ71" s="337">
        <f>SUM(AZ72:AZ74)</f>
        <v>73</v>
      </c>
      <c r="BA71" s="337">
        <f>SUM(BA72:BA74)</f>
        <v>50</v>
      </c>
      <c r="BB71" s="337">
        <f>SUM(BB72:BB74)</f>
        <v>98</v>
      </c>
      <c r="BC71" s="254">
        <f>SUM(AZ71:BB71)</f>
        <v>221</v>
      </c>
      <c r="BD71" s="337">
        <f>SUM(BD72:BD74)</f>
        <v>675</v>
      </c>
      <c r="BE71" s="337">
        <f>SUM(BE72:BE74)</f>
        <v>185</v>
      </c>
      <c r="BF71" s="337">
        <f>SUM(BF72:BF74)</f>
        <v>81</v>
      </c>
      <c r="BG71" s="254">
        <f>SUM(BD71:BF71)</f>
        <v>941</v>
      </c>
      <c r="BH71" s="609">
        <f>BC71+BG71</f>
        <v>1162</v>
      </c>
      <c r="BI71" s="9">
        <f t="shared" si="178"/>
        <v>129</v>
      </c>
      <c r="BJ71" s="9"/>
      <c r="BK71" s="9">
        <f>SUM(BK72:BK74)</f>
        <v>54</v>
      </c>
      <c r="BL71" s="254">
        <f>SUM(BI71:BK71)</f>
        <v>183</v>
      </c>
      <c r="BM71" s="337"/>
      <c r="BN71" s="337">
        <f>SUM(BN72:BN74)</f>
        <v>39</v>
      </c>
      <c r="BO71" s="337"/>
      <c r="BP71" s="254">
        <f>SUM(BM71:BO71)</f>
        <v>39</v>
      </c>
      <c r="BQ71" s="609">
        <f>BL71+BP71</f>
        <v>222</v>
      </c>
      <c r="BR71" s="337">
        <f>SUM(BR72:BR74)</f>
        <v>7</v>
      </c>
      <c r="BS71" s="337">
        <f>SUM(BS72:BS74)</f>
        <v>172</v>
      </c>
      <c r="BT71" s="337">
        <f>SUM(BT72:BT74)</f>
        <v>15</v>
      </c>
      <c r="BU71" s="254">
        <f>SUM(BR71:BT71)</f>
        <v>194</v>
      </c>
      <c r="BV71" s="337">
        <f>SUM(BV72:BV74)</f>
        <v>3</v>
      </c>
      <c r="BW71" s="337">
        <f>SUM(BW72:BW74)</f>
        <v>21</v>
      </c>
      <c r="BX71" s="337">
        <f>SUM(BX72:BX74)</f>
        <v>9</v>
      </c>
      <c r="BY71" s="254">
        <f>SUM(BV71:BX71)</f>
        <v>33</v>
      </c>
      <c r="BZ71" s="609">
        <f>BU71+BY71</f>
        <v>227</v>
      </c>
      <c r="CA71" s="9">
        <f t="shared" si="178"/>
        <v>0</v>
      </c>
      <c r="CB71" s="9"/>
      <c r="CC71" s="9"/>
      <c r="CD71" s="254">
        <f>SUM(CA71:CC71)</f>
        <v>0</v>
      </c>
      <c r="CE71" s="337"/>
      <c r="CF71" s="337"/>
      <c r="CG71" s="337"/>
      <c r="CH71" s="254"/>
      <c r="CI71" s="609">
        <f>CD71+CH71</f>
        <v>0</v>
      </c>
      <c r="CJ71" s="337"/>
      <c r="CK71" s="337"/>
      <c r="CL71" s="337"/>
      <c r="CM71" s="254">
        <f>SUM(CJ71:CL71)</f>
        <v>0</v>
      </c>
      <c r="CN71" s="337"/>
      <c r="CO71" s="337">
        <f>SUM(CO72:CO74)</f>
        <v>2</v>
      </c>
      <c r="CP71" s="337"/>
      <c r="CQ71" s="254">
        <f t="shared" si="99"/>
        <v>2</v>
      </c>
      <c r="CR71" s="755">
        <f t="shared" si="81"/>
        <v>2</v>
      </c>
      <c r="CS71" s="337"/>
      <c r="CT71" s="337"/>
      <c r="CU71" s="337"/>
      <c r="CV71" s="254"/>
      <c r="CW71" s="337"/>
      <c r="CX71" s="337"/>
      <c r="CY71" s="337"/>
      <c r="CZ71" s="254"/>
      <c r="DA71" s="609">
        <f>CV71+CZ71</f>
        <v>0</v>
      </c>
      <c r="DB71" s="337"/>
      <c r="DC71" s="337"/>
      <c r="DD71" s="337"/>
      <c r="DE71" s="254">
        <f>SUM(DB71:DD71)</f>
        <v>0</v>
      </c>
      <c r="DF71" s="337"/>
      <c r="DG71" s="337"/>
      <c r="DH71" s="337"/>
      <c r="DI71" s="255">
        <f t="shared" si="118"/>
        <v>0</v>
      </c>
      <c r="DJ71" s="610">
        <f t="shared" si="41"/>
        <v>0</v>
      </c>
      <c r="DK71" s="9">
        <f t="shared" ref="DK71:DK85" si="179">J71+AB71+AT71+BL71+CD71</f>
        <v>500</v>
      </c>
      <c r="DL71" s="9"/>
      <c r="DM71" s="805">
        <f>DK71+DL71</f>
        <v>500</v>
      </c>
      <c r="DN71" s="9">
        <f t="shared" ref="DN71:DN85" si="180">S71+AK71+BC71+BU71+CM71+DE71</f>
        <v>457</v>
      </c>
      <c r="DO71" s="9">
        <f t="shared" si="88"/>
        <v>1043</v>
      </c>
      <c r="DP71" s="805">
        <f>SUM(DN71:DO71)</f>
        <v>1500</v>
      </c>
      <c r="DQ71" s="812">
        <f>DM71+DP71</f>
        <v>2000</v>
      </c>
      <c r="DR71" s="10">
        <f>DK71/C71</f>
        <v>0.19179133103183735</v>
      </c>
      <c r="DS71" s="10"/>
      <c r="DT71" s="10">
        <f>DN71/E71</f>
        <v>0.17685758513931887</v>
      </c>
      <c r="DU71" s="10">
        <f>DO71/F71</f>
        <v>0.46876404494382024</v>
      </c>
    </row>
    <row r="72" spans="1:127" ht="24" x14ac:dyDescent="0.25">
      <c r="A72" s="39" t="s">
        <v>95</v>
      </c>
      <c r="B72" s="60">
        <f t="shared" ref="B72:B84" si="181">SUM(C72:F72)</f>
        <v>8305</v>
      </c>
      <c r="C72" s="51">
        <v>2180</v>
      </c>
      <c r="D72" s="8">
        <v>2125</v>
      </c>
      <c r="E72" s="8">
        <v>2150</v>
      </c>
      <c r="F72" s="8">
        <v>1850</v>
      </c>
      <c r="G72" s="9"/>
      <c r="H72" s="9"/>
      <c r="I72" s="9"/>
      <c r="J72" s="254">
        <f t="shared" si="177"/>
        <v>0</v>
      </c>
      <c r="K72" s="337"/>
      <c r="L72" s="337"/>
      <c r="M72" s="337"/>
      <c r="N72" s="254">
        <f t="shared" ref="N72:N85" si="182">SUM(K72:M72)</f>
        <v>0</v>
      </c>
      <c r="O72" s="609">
        <f t="shared" ref="O72:O85" si="183">J72+N72</f>
        <v>0</v>
      </c>
      <c r="P72" s="337"/>
      <c r="Q72" s="338"/>
      <c r="R72" s="338"/>
      <c r="S72" s="254">
        <f t="shared" ref="S72:S78" si="184">SUM(P72:R72)</f>
        <v>0</v>
      </c>
      <c r="T72" s="338"/>
      <c r="U72" s="337"/>
      <c r="V72" s="13"/>
      <c r="W72" s="254">
        <f t="shared" ref="W72:W85" si="185">SUM(T72:V72)</f>
        <v>0</v>
      </c>
      <c r="X72" s="609">
        <f t="shared" ref="X72:X85" si="186">S72+W72</f>
        <v>0</v>
      </c>
      <c r="Y72" s="9"/>
      <c r="Z72" s="9"/>
      <c r="AA72" s="9"/>
      <c r="AB72" s="254">
        <f t="shared" ref="AB72:AB85" si="187">SUM(Y72:AA72)</f>
        <v>0</v>
      </c>
      <c r="AC72" s="337"/>
      <c r="AD72" s="337"/>
      <c r="AE72" s="337"/>
      <c r="AF72" s="254">
        <f t="shared" ref="AF72:AF85" si="188">SUM(AC72:AE72)</f>
        <v>0</v>
      </c>
      <c r="AG72" s="609">
        <f t="shared" ref="AG72:AG78" si="189">AB72+AF72</f>
        <v>0</v>
      </c>
      <c r="AH72" s="338"/>
      <c r="AI72" s="13"/>
      <c r="AJ72" s="338">
        <v>7</v>
      </c>
      <c r="AK72" s="254">
        <f t="shared" ref="AK72:AK78" si="190">SUM(AH72:AJ72)</f>
        <v>7</v>
      </c>
      <c r="AL72" s="337"/>
      <c r="AM72" s="338"/>
      <c r="AN72" s="338"/>
      <c r="AO72" s="254">
        <f t="shared" ref="AO72:AO85" si="191">SUM(AL72:AN72)</f>
        <v>0</v>
      </c>
      <c r="AP72" s="609">
        <f t="shared" ref="AP72:AP85" si="192">AK72+AO72</f>
        <v>7</v>
      </c>
      <c r="AQ72" s="9"/>
      <c r="AR72" s="9"/>
      <c r="AS72" s="9"/>
      <c r="AT72" s="254">
        <f t="shared" ref="AT72:AT85" si="193">SUM(AQ72:AS72)</f>
        <v>0</v>
      </c>
      <c r="AU72" s="337"/>
      <c r="AV72" s="337"/>
      <c r="AW72" s="337"/>
      <c r="AX72" s="254">
        <f t="shared" ref="AX72:AX78" si="194">SUM(AU72:AW72)</f>
        <v>0</v>
      </c>
      <c r="AY72" s="609">
        <f t="shared" ref="AY72:AY85" si="195">AT72+AX72</f>
        <v>0</v>
      </c>
      <c r="AZ72" s="337"/>
      <c r="BA72" s="338"/>
      <c r="BB72" s="338"/>
      <c r="BC72" s="254">
        <f t="shared" ref="BC72:BC78" si="196">SUM(AZ72:BB72)</f>
        <v>0</v>
      </c>
      <c r="BD72" s="338"/>
      <c r="BE72" s="337"/>
      <c r="BF72" s="338"/>
      <c r="BG72" s="254">
        <f t="shared" ref="BG72:BG85" si="197">SUM(BD72:BF72)</f>
        <v>0</v>
      </c>
      <c r="BH72" s="609">
        <f t="shared" ref="BH72:BH85" si="198">BC72+BG72</f>
        <v>0</v>
      </c>
      <c r="BI72" s="9"/>
      <c r="BJ72" s="9"/>
      <c r="BK72" s="9"/>
      <c r="BL72" s="254">
        <f t="shared" ref="BL72:BL85" si="199">SUM(BI72:BK72)</f>
        <v>0</v>
      </c>
      <c r="BM72" s="337"/>
      <c r="BN72" s="337"/>
      <c r="BO72" s="337"/>
      <c r="BP72" s="254">
        <f t="shared" ref="BP72:BP85" si="200">SUM(BM72:BO72)</f>
        <v>0</v>
      </c>
      <c r="BQ72" s="609">
        <f t="shared" ref="BQ72:BQ85" si="201">BL72+BP72</f>
        <v>0</v>
      </c>
      <c r="BR72" s="338"/>
      <c r="BS72" s="338"/>
      <c r="BT72" s="338"/>
      <c r="BU72" s="254">
        <f t="shared" ref="BU72:BU78" si="202">SUM(BR72:BT72)</f>
        <v>0</v>
      </c>
      <c r="BV72" s="337"/>
      <c r="BW72" s="338"/>
      <c r="BX72" s="338"/>
      <c r="BY72" s="254">
        <f t="shared" ref="BY72:BY85" si="203">SUM(BV72:BX72)</f>
        <v>0</v>
      </c>
      <c r="BZ72" s="609">
        <f t="shared" ref="BZ72:BZ85" si="204">BU72+BY72</f>
        <v>0</v>
      </c>
      <c r="CA72" s="9"/>
      <c r="CB72" s="9"/>
      <c r="CC72" s="9"/>
      <c r="CD72" s="254">
        <f t="shared" ref="CD72:CD85" si="205">SUM(CA72:CC72)</f>
        <v>0</v>
      </c>
      <c r="CE72" s="337"/>
      <c r="CF72" s="337"/>
      <c r="CG72" s="337"/>
      <c r="CH72" s="254"/>
      <c r="CI72" s="609">
        <f t="shared" ref="CI72:CI78" si="206">CD72+CH72</f>
        <v>0</v>
      </c>
      <c r="CJ72" s="337"/>
      <c r="CK72" s="337"/>
      <c r="CL72" s="337"/>
      <c r="CM72" s="254">
        <f t="shared" ref="CM72:CM78" si="207">SUM(CJ72:CL72)</f>
        <v>0</v>
      </c>
      <c r="CN72" s="337"/>
      <c r="CO72" s="338"/>
      <c r="CP72" s="337"/>
      <c r="CQ72" s="254">
        <f t="shared" si="99"/>
        <v>0</v>
      </c>
      <c r="CR72" s="755">
        <f t="shared" si="81"/>
        <v>0</v>
      </c>
      <c r="CS72" s="337"/>
      <c r="CT72" s="337"/>
      <c r="CU72" s="337"/>
      <c r="CV72" s="254"/>
      <c r="CW72" s="337"/>
      <c r="CX72" s="337"/>
      <c r="CY72" s="337"/>
      <c r="CZ72" s="254"/>
      <c r="DA72" s="609">
        <f t="shared" ref="DA72:DA78" si="208">CV72+CZ72</f>
        <v>0</v>
      </c>
      <c r="DB72" s="337"/>
      <c r="DC72" s="337"/>
      <c r="DD72" s="337"/>
      <c r="DE72" s="254">
        <f t="shared" ref="DE72:DE78" si="209">SUM(DB72:DD72)</f>
        <v>0</v>
      </c>
      <c r="DF72" s="337"/>
      <c r="DG72" s="337"/>
      <c r="DH72" s="337"/>
      <c r="DI72" s="255">
        <f t="shared" si="118"/>
        <v>0</v>
      </c>
      <c r="DJ72" s="610">
        <f t="shared" si="41"/>
        <v>0</v>
      </c>
      <c r="DK72" s="9">
        <f t="shared" si="179"/>
        <v>0</v>
      </c>
      <c r="DL72" s="9"/>
      <c r="DM72" s="805">
        <f t="shared" ref="DM72:DM85" si="210">DK72+DL72</f>
        <v>0</v>
      </c>
      <c r="DN72" s="13">
        <f t="shared" si="180"/>
        <v>7</v>
      </c>
      <c r="DO72" s="9">
        <f t="shared" si="88"/>
        <v>0</v>
      </c>
      <c r="DP72" s="805">
        <f t="shared" ref="DP72:DP85" si="211">SUM(DN72:DO72)</f>
        <v>7</v>
      </c>
      <c r="DQ72" s="812">
        <f t="shared" ref="DQ72:DQ85" si="212">DM72+DP72</f>
        <v>7</v>
      </c>
      <c r="DR72" s="10"/>
      <c r="DS72" s="10"/>
      <c r="DT72" s="10">
        <f>DN72/E72</f>
        <v>3.2558139534883722E-3</v>
      </c>
      <c r="DU72" s="10"/>
    </row>
    <row r="73" spans="1:127" x14ac:dyDescent="0.25">
      <c r="A73" s="39" t="s">
        <v>96</v>
      </c>
      <c r="B73" s="60">
        <f t="shared" si="181"/>
        <v>1700</v>
      </c>
      <c r="C73" s="51">
        <v>427</v>
      </c>
      <c r="D73" s="8">
        <v>464</v>
      </c>
      <c r="E73" s="8">
        <v>434</v>
      </c>
      <c r="F73" s="8">
        <v>375</v>
      </c>
      <c r="G73" s="13">
        <v>11</v>
      </c>
      <c r="H73" s="13">
        <v>6</v>
      </c>
      <c r="I73" s="13">
        <v>4</v>
      </c>
      <c r="J73" s="254">
        <f t="shared" si="177"/>
        <v>21</v>
      </c>
      <c r="K73" s="337"/>
      <c r="L73" s="338">
        <v>1</v>
      </c>
      <c r="M73" s="337">
        <v>1</v>
      </c>
      <c r="N73" s="254">
        <f t="shared" si="182"/>
        <v>2</v>
      </c>
      <c r="O73" s="609">
        <f t="shared" si="183"/>
        <v>23</v>
      </c>
      <c r="P73" s="337">
        <v>5</v>
      </c>
      <c r="Q73" s="338">
        <v>13</v>
      </c>
      <c r="R73" s="338">
        <v>11</v>
      </c>
      <c r="S73" s="254">
        <f t="shared" si="184"/>
        <v>29</v>
      </c>
      <c r="T73" s="338">
        <v>9</v>
      </c>
      <c r="U73" s="338">
        <v>22</v>
      </c>
      <c r="V73" s="13">
        <v>14</v>
      </c>
      <c r="W73" s="254">
        <f t="shared" si="185"/>
        <v>45</v>
      </c>
      <c r="X73" s="609">
        <f t="shared" si="186"/>
        <v>74</v>
      </c>
      <c r="Y73" s="13">
        <v>19</v>
      </c>
      <c r="Z73" s="13">
        <v>11</v>
      </c>
      <c r="AA73" s="13">
        <v>4</v>
      </c>
      <c r="AB73" s="254">
        <f t="shared" si="187"/>
        <v>34</v>
      </c>
      <c r="AC73" s="337"/>
      <c r="AD73" s="337"/>
      <c r="AE73" s="338">
        <v>5</v>
      </c>
      <c r="AF73" s="254">
        <f t="shared" si="188"/>
        <v>5</v>
      </c>
      <c r="AG73" s="609">
        <f t="shared" si="189"/>
        <v>39</v>
      </c>
      <c r="AH73" s="338">
        <v>9</v>
      </c>
      <c r="AI73" s="13">
        <v>2</v>
      </c>
      <c r="AJ73" s="338"/>
      <c r="AK73" s="254">
        <f t="shared" si="190"/>
        <v>11</v>
      </c>
      <c r="AL73" s="337">
        <v>12</v>
      </c>
      <c r="AM73" s="338">
        <v>5</v>
      </c>
      <c r="AN73" s="338">
        <v>5</v>
      </c>
      <c r="AO73" s="254">
        <f t="shared" si="191"/>
        <v>22</v>
      </c>
      <c r="AP73" s="609">
        <f t="shared" si="192"/>
        <v>33</v>
      </c>
      <c r="AQ73" s="13">
        <v>79</v>
      </c>
      <c r="AR73" s="13">
        <v>115</v>
      </c>
      <c r="AS73" s="13">
        <v>78</v>
      </c>
      <c r="AT73" s="254">
        <f t="shared" si="193"/>
        <v>272</v>
      </c>
      <c r="AU73" s="337"/>
      <c r="AV73" s="337">
        <v>69</v>
      </c>
      <c r="AW73" s="338">
        <v>59</v>
      </c>
      <c r="AX73" s="254">
        <f t="shared" si="194"/>
        <v>128</v>
      </c>
      <c r="AY73" s="609">
        <f t="shared" si="195"/>
        <v>400</v>
      </c>
      <c r="AZ73" s="337">
        <v>73</v>
      </c>
      <c r="BA73" s="338">
        <v>50</v>
      </c>
      <c r="BB73" s="338">
        <v>98</v>
      </c>
      <c r="BC73" s="254">
        <f t="shared" si="196"/>
        <v>221</v>
      </c>
      <c r="BD73" s="338">
        <v>675</v>
      </c>
      <c r="BE73" s="338">
        <v>185</v>
      </c>
      <c r="BF73" s="338">
        <v>81</v>
      </c>
      <c r="BG73" s="254">
        <f t="shared" si="197"/>
        <v>941</v>
      </c>
      <c r="BH73" s="609">
        <f t="shared" si="198"/>
        <v>1162</v>
      </c>
      <c r="BI73" s="13">
        <v>129</v>
      </c>
      <c r="BJ73" s="13">
        <v>129</v>
      </c>
      <c r="BK73" s="13">
        <v>54</v>
      </c>
      <c r="BL73" s="254">
        <f t="shared" si="199"/>
        <v>312</v>
      </c>
      <c r="BM73" s="337"/>
      <c r="BN73" s="338">
        <v>39</v>
      </c>
      <c r="BO73" s="337">
        <v>3</v>
      </c>
      <c r="BP73" s="254">
        <f t="shared" si="200"/>
        <v>42</v>
      </c>
      <c r="BQ73" s="609">
        <f t="shared" si="201"/>
        <v>354</v>
      </c>
      <c r="BR73" s="338">
        <v>7</v>
      </c>
      <c r="BS73" s="338">
        <v>172</v>
      </c>
      <c r="BT73" s="338">
        <v>15</v>
      </c>
      <c r="BU73" s="254">
        <f t="shared" si="202"/>
        <v>194</v>
      </c>
      <c r="BV73" s="337">
        <v>3</v>
      </c>
      <c r="BW73" s="338">
        <v>21</v>
      </c>
      <c r="BX73" s="338">
        <v>9</v>
      </c>
      <c r="BY73" s="254">
        <f t="shared" si="203"/>
        <v>33</v>
      </c>
      <c r="BZ73" s="609">
        <f t="shared" si="204"/>
        <v>227</v>
      </c>
      <c r="CA73" s="9"/>
      <c r="CB73" s="9">
        <v>31</v>
      </c>
      <c r="CC73" s="9"/>
      <c r="CD73" s="254">
        <f t="shared" si="205"/>
        <v>31</v>
      </c>
      <c r="CE73" s="337"/>
      <c r="CF73" s="338"/>
      <c r="CG73" s="337"/>
      <c r="CH73" s="254"/>
      <c r="CI73" s="609">
        <f t="shared" si="206"/>
        <v>31</v>
      </c>
      <c r="CJ73" s="337"/>
      <c r="CK73" s="337"/>
      <c r="CL73" s="337"/>
      <c r="CM73" s="254">
        <f t="shared" si="207"/>
        <v>0</v>
      </c>
      <c r="CN73" s="337"/>
      <c r="CO73" s="338">
        <v>2</v>
      </c>
      <c r="CP73" s="337"/>
      <c r="CQ73" s="254">
        <f t="shared" si="99"/>
        <v>2</v>
      </c>
      <c r="CR73" s="755">
        <f t="shared" si="81"/>
        <v>2</v>
      </c>
      <c r="CS73" s="337"/>
      <c r="CT73" s="337"/>
      <c r="CU73" s="337"/>
      <c r="CV73" s="254"/>
      <c r="CW73" s="337"/>
      <c r="CX73" s="337"/>
      <c r="CY73" s="337"/>
      <c r="CZ73" s="254"/>
      <c r="DA73" s="609">
        <f t="shared" si="208"/>
        <v>0</v>
      </c>
      <c r="DB73" s="337"/>
      <c r="DC73" s="337"/>
      <c r="DD73" s="337"/>
      <c r="DE73" s="254">
        <f t="shared" si="209"/>
        <v>0</v>
      </c>
      <c r="DF73" s="337"/>
      <c r="DG73" s="337"/>
      <c r="DH73" s="337"/>
      <c r="DI73" s="255">
        <f t="shared" si="118"/>
        <v>0</v>
      </c>
      <c r="DJ73" s="610">
        <f t="shared" si="41"/>
        <v>0</v>
      </c>
      <c r="DK73" s="9">
        <f t="shared" si="179"/>
        <v>670</v>
      </c>
      <c r="DL73" s="9"/>
      <c r="DM73" s="805">
        <f t="shared" si="210"/>
        <v>670</v>
      </c>
      <c r="DN73" s="13">
        <f t="shared" si="180"/>
        <v>455</v>
      </c>
      <c r="DO73" s="9">
        <f t="shared" si="88"/>
        <v>1043</v>
      </c>
      <c r="DP73" s="805">
        <f t="shared" si="211"/>
        <v>1498</v>
      </c>
      <c r="DQ73" s="812">
        <f t="shared" si="212"/>
        <v>2168</v>
      </c>
      <c r="DR73" s="10">
        <f>DK73/C73</f>
        <v>1.5690866510538641</v>
      </c>
      <c r="DS73" s="10"/>
      <c r="DT73" s="10">
        <f>DN73/E73</f>
        <v>1.0483870967741935</v>
      </c>
      <c r="DU73" s="10">
        <f>DO73/F73</f>
        <v>2.7813333333333334</v>
      </c>
    </row>
    <row r="74" spans="1:127" x14ac:dyDescent="0.25">
      <c r="A74" s="39" t="s">
        <v>97</v>
      </c>
      <c r="B74" s="60">
        <f t="shared" si="181"/>
        <v>0</v>
      </c>
      <c r="C74" s="51">
        <v>0</v>
      </c>
      <c r="D74" s="8">
        <v>0</v>
      </c>
      <c r="E74" s="8">
        <v>0</v>
      </c>
      <c r="F74" s="8">
        <v>0</v>
      </c>
      <c r="G74" s="9"/>
      <c r="H74" s="9"/>
      <c r="I74" s="9"/>
      <c r="J74" s="254">
        <f t="shared" si="177"/>
        <v>0</v>
      </c>
      <c r="K74" s="337"/>
      <c r="L74" s="337"/>
      <c r="M74" s="337"/>
      <c r="N74" s="254">
        <f t="shared" si="182"/>
        <v>0</v>
      </c>
      <c r="O74" s="609">
        <f t="shared" si="183"/>
        <v>0</v>
      </c>
      <c r="P74" s="337"/>
      <c r="Q74" s="338"/>
      <c r="R74" s="338"/>
      <c r="S74" s="254">
        <f t="shared" si="184"/>
        <v>0</v>
      </c>
      <c r="T74" s="338"/>
      <c r="U74" s="337"/>
      <c r="V74" s="13"/>
      <c r="W74" s="254">
        <f t="shared" si="185"/>
        <v>0</v>
      </c>
      <c r="X74" s="609">
        <f t="shared" si="186"/>
        <v>0</v>
      </c>
      <c r="Y74" s="9"/>
      <c r="Z74" s="9"/>
      <c r="AA74" s="9"/>
      <c r="AB74" s="254">
        <f t="shared" si="187"/>
        <v>0</v>
      </c>
      <c r="AC74" s="337"/>
      <c r="AD74" s="337"/>
      <c r="AE74" s="337"/>
      <c r="AF74" s="254">
        <f t="shared" si="188"/>
        <v>0</v>
      </c>
      <c r="AG74" s="609">
        <f t="shared" si="189"/>
        <v>0</v>
      </c>
      <c r="AH74" s="338"/>
      <c r="AI74" s="13"/>
      <c r="AJ74" s="338"/>
      <c r="AK74" s="254">
        <f t="shared" si="190"/>
        <v>0</v>
      </c>
      <c r="AL74" s="337"/>
      <c r="AM74" s="338"/>
      <c r="AN74" s="338"/>
      <c r="AO74" s="254">
        <f t="shared" si="191"/>
        <v>0</v>
      </c>
      <c r="AP74" s="609">
        <f t="shared" si="192"/>
        <v>0</v>
      </c>
      <c r="AQ74" s="9"/>
      <c r="AR74" s="9"/>
      <c r="AS74" s="9"/>
      <c r="AT74" s="254">
        <f t="shared" si="193"/>
        <v>0</v>
      </c>
      <c r="AU74" s="337"/>
      <c r="AV74" s="337"/>
      <c r="AW74" s="337"/>
      <c r="AX74" s="254">
        <f t="shared" si="194"/>
        <v>0</v>
      </c>
      <c r="AY74" s="609">
        <f t="shared" si="195"/>
        <v>0</v>
      </c>
      <c r="AZ74" s="337"/>
      <c r="BA74" s="338"/>
      <c r="BB74" s="338"/>
      <c r="BC74" s="254">
        <f t="shared" si="196"/>
        <v>0</v>
      </c>
      <c r="BD74" s="338"/>
      <c r="BE74" s="337"/>
      <c r="BF74" s="338"/>
      <c r="BG74" s="254">
        <f t="shared" si="197"/>
        <v>0</v>
      </c>
      <c r="BH74" s="609">
        <f t="shared" si="198"/>
        <v>0</v>
      </c>
      <c r="BI74" s="9"/>
      <c r="BJ74" s="9"/>
      <c r="BK74" s="9"/>
      <c r="BL74" s="254">
        <f t="shared" si="199"/>
        <v>0</v>
      </c>
      <c r="BM74" s="337"/>
      <c r="BN74" s="337"/>
      <c r="BO74" s="337"/>
      <c r="BP74" s="254">
        <f t="shared" si="200"/>
        <v>0</v>
      </c>
      <c r="BQ74" s="609">
        <f t="shared" si="201"/>
        <v>0</v>
      </c>
      <c r="BR74" s="338"/>
      <c r="BS74" s="338"/>
      <c r="BT74" s="338"/>
      <c r="BU74" s="254">
        <f t="shared" si="202"/>
        <v>0</v>
      </c>
      <c r="BV74" s="337"/>
      <c r="BW74" s="338"/>
      <c r="BX74" s="338"/>
      <c r="BY74" s="254">
        <f t="shared" si="203"/>
        <v>0</v>
      </c>
      <c r="BZ74" s="609">
        <f t="shared" si="204"/>
        <v>0</v>
      </c>
      <c r="CA74" s="9"/>
      <c r="CB74" s="9"/>
      <c r="CC74" s="9"/>
      <c r="CD74" s="254">
        <f t="shared" si="205"/>
        <v>0</v>
      </c>
      <c r="CE74" s="337"/>
      <c r="CF74" s="337"/>
      <c r="CG74" s="337"/>
      <c r="CH74" s="254"/>
      <c r="CI74" s="609">
        <f t="shared" si="206"/>
        <v>0</v>
      </c>
      <c r="CJ74" s="337"/>
      <c r="CK74" s="337"/>
      <c r="CL74" s="337"/>
      <c r="CM74" s="254">
        <f t="shared" si="207"/>
        <v>0</v>
      </c>
      <c r="CN74" s="337"/>
      <c r="CO74" s="338"/>
      <c r="CP74" s="337"/>
      <c r="CQ74" s="254">
        <f t="shared" si="99"/>
        <v>0</v>
      </c>
      <c r="CR74" s="755">
        <f t="shared" si="81"/>
        <v>0</v>
      </c>
      <c r="CS74" s="337"/>
      <c r="CT74" s="337"/>
      <c r="CU74" s="337"/>
      <c r="CV74" s="254"/>
      <c r="CW74" s="337"/>
      <c r="CX74" s="337"/>
      <c r="CY74" s="337"/>
      <c r="CZ74" s="254"/>
      <c r="DA74" s="609">
        <f t="shared" si="208"/>
        <v>0</v>
      </c>
      <c r="DB74" s="337"/>
      <c r="DC74" s="337"/>
      <c r="DD74" s="337"/>
      <c r="DE74" s="254">
        <f t="shared" si="209"/>
        <v>0</v>
      </c>
      <c r="DF74" s="337"/>
      <c r="DG74" s="337"/>
      <c r="DH74" s="337"/>
      <c r="DI74" s="255">
        <f t="shared" si="118"/>
        <v>0</v>
      </c>
      <c r="DJ74" s="610">
        <f t="shared" si="41"/>
        <v>0</v>
      </c>
      <c r="DK74" s="9">
        <f t="shared" si="179"/>
        <v>0</v>
      </c>
      <c r="DL74" s="9"/>
      <c r="DM74" s="805">
        <f t="shared" si="210"/>
        <v>0</v>
      </c>
      <c r="DN74" s="13">
        <f t="shared" si="180"/>
        <v>0</v>
      </c>
      <c r="DO74" s="9">
        <f t="shared" si="88"/>
        <v>0</v>
      </c>
      <c r="DP74" s="805">
        <f t="shared" si="211"/>
        <v>0</v>
      </c>
      <c r="DQ74" s="812">
        <f t="shared" si="212"/>
        <v>0</v>
      </c>
      <c r="DR74" s="10"/>
      <c r="DS74" s="10"/>
      <c r="DT74" s="10"/>
      <c r="DU74" s="10"/>
    </row>
    <row r="75" spans="1:127" ht="25.5" x14ac:dyDescent="0.25">
      <c r="A75" s="40" t="s">
        <v>98</v>
      </c>
      <c r="B75" s="60">
        <f t="shared" si="181"/>
        <v>12</v>
      </c>
      <c r="C75" s="51">
        <v>3</v>
      </c>
      <c r="D75" s="8">
        <v>3</v>
      </c>
      <c r="E75" s="8">
        <v>3</v>
      </c>
      <c r="F75" s="8">
        <v>3</v>
      </c>
      <c r="G75" s="9"/>
      <c r="H75" s="9"/>
      <c r="I75" s="9"/>
      <c r="J75" s="254">
        <f t="shared" si="177"/>
        <v>0</v>
      </c>
      <c r="K75" s="337"/>
      <c r="L75" s="337"/>
      <c r="M75" s="337"/>
      <c r="N75" s="254">
        <f t="shared" si="182"/>
        <v>0</v>
      </c>
      <c r="O75" s="609">
        <f t="shared" si="183"/>
        <v>0</v>
      </c>
      <c r="P75" s="337"/>
      <c r="Q75" s="337"/>
      <c r="R75" s="337"/>
      <c r="S75" s="254">
        <f t="shared" si="184"/>
        <v>0</v>
      </c>
      <c r="T75" s="337"/>
      <c r="U75" s="337"/>
      <c r="V75" s="13"/>
      <c r="W75" s="254">
        <f t="shared" si="185"/>
        <v>0</v>
      </c>
      <c r="X75" s="609">
        <f t="shared" si="186"/>
        <v>0</v>
      </c>
      <c r="Y75" s="9"/>
      <c r="Z75" s="9"/>
      <c r="AA75" s="9"/>
      <c r="AB75" s="254">
        <f t="shared" si="187"/>
        <v>0</v>
      </c>
      <c r="AC75" s="337"/>
      <c r="AD75" s="337"/>
      <c r="AE75" s="337"/>
      <c r="AF75" s="254">
        <f t="shared" si="188"/>
        <v>0</v>
      </c>
      <c r="AG75" s="609">
        <f t="shared" si="189"/>
        <v>0</v>
      </c>
      <c r="AH75" s="337"/>
      <c r="AI75" s="13"/>
      <c r="AJ75" s="337"/>
      <c r="AK75" s="254">
        <f t="shared" si="190"/>
        <v>0</v>
      </c>
      <c r="AL75" s="337"/>
      <c r="AM75" s="337"/>
      <c r="AN75" s="337"/>
      <c r="AO75" s="254">
        <f t="shared" si="191"/>
        <v>0</v>
      </c>
      <c r="AP75" s="609">
        <f t="shared" si="192"/>
        <v>0</v>
      </c>
      <c r="AQ75" s="9"/>
      <c r="AR75" s="9"/>
      <c r="AS75" s="9"/>
      <c r="AT75" s="254">
        <f t="shared" si="193"/>
        <v>0</v>
      </c>
      <c r="AU75" s="337"/>
      <c r="AV75" s="337"/>
      <c r="AW75" s="337"/>
      <c r="AX75" s="254">
        <f t="shared" si="194"/>
        <v>0</v>
      </c>
      <c r="AY75" s="609">
        <f t="shared" si="195"/>
        <v>0</v>
      </c>
      <c r="AZ75" s="337">
        <f>SUM(AZ76:AZ78)</f>
        <v>0</v>
      </c>
      <c r="BA75" s="337"/>
      <c r="BB75" s="337"/>
      <c r="BC75" s="254">
        <f t="shared" si="196"/>
        <v>0</v>
      </c>
      <c r="BD75" s="337"/>
      <c r="BE75" s="337"/>
      <c r="BF75" s="337"/>
      <c r="BG75" s="254">
        <f t="shared" si="197"/>
        <v>0</v>
      </c>
      <c r="BH75" s="609">
        <f t="shared" si="198"/>
        <v>0</v>
      </c>
      <c r="BI75" s="9"/>
      <c r="BJ75" s="9"/>
      <c r="BK75" s="9"/>
      <c r="BL75" s="254">
        <f t="shared" si="199"/>
        <v>0</v>
      </c>
      <c r="BM75" s="337"/>
      <c r="BN75" s="337"/>
      <c r="BO75" s="337"/>
      <c r="BP75" s="254">
        <f t="shared" si="200"/>
        <v>0</v>
      </c>
      <c r="BQ75" s="609">
        <f t="shared" si="201"/>
        <v>0</v>
      </c>
      <c r="BR75" s="337">
        <f>SUM(BR76:BR78)</f>
        <v>0</v>
      </c>
      <c r="BS75" s="337"/>
      <c r="BT75" s="337"/>
      <c r="BU75" s="254">
        <f t="shared" si="202"/>
        <v>0</v>
      </c>
      <c r="BV75" s="337"/>
      <c r="BW75" s="337"/>
      <c r="BX75" s="337"/>
      <c r="BY75" s="254">
        <f t="shared" si="203"/>
        <v>0</v>
      </c>
      <c r="BZ75" s="609">
        <f t="shared" si="204"/>
        <v>0</v>
      </c>
      <c r="CA75" s="9"/>
      <c r="CB75" s="9"/>
      <c r="CC75" s="9"/>
      <c r="CD75" s="254">
        <f t="shared" si="205"/>
        <v>0</v>
      </c>
      <c r="CE75" s="337"/>
      <c r="CF75" s="337"/>
      <c r="CG75" s="337"/>
      <c r="CH75" s="254"/>
      <c r="CI75" s="609">
        <f t="shared" si="206"/>
        <v>0</v>
      </c>
      <c r="CJ75" s="337"/>
      <c r="CK75" s="337"/>
      <c r="CL75" s="337"/>
      <c r="CM75" s="254">
        <f t="shared" si="207"/>
        <v>0</v>
      </c>
      <c r="CN75" s="337"/>
      <c r="CO75" s="337"/>
      <c r="CP75" s="337"/>
      <c r="CQ75" s="254">
        <f t="shared" si="99"/>
        <v>0</v>
      </c>
      <c r="CR75" s="755">
        <f t="shared" si="81"/>
        <v>0</v>
      </c>
      <c r="CS75" s="337"/>
      <c r="CT75" s="337"/>
      <c r="CU75" s="337"/>
      <c r="CV75" s="254"/>
      <c r="CW75" s="337"/>
      <c r="CX75" s="337"/>
      <c r="CY75" s="337"/>
      <c r="CZ75" s="254"/>
      <c r="DA75" s="609">
        <f t="shared" si="208"/>
        <v>0</v>
      </c>
      <c r="DB75" s="337"/>
      <c r="DC75" s="337"/>
      <c r="DD75" s="337"/>
      <c r="DE75" s="254">
        <f t="shared" si="209"/>
        <v>0</v>
      </c>
      <c r="DF75" s="337"/>
      <c r="DG75" s="337"/>
      <c r="DH75" s="337"/>
      <c r="DI75" s="255">
        <f t="shared" si="118"/>
        <v>0</v>
      </c>
      <c r="DJ75" s="610">
        <f t="shared" si="41"/>
        <v>0</v>
      </c>
      <c r="DK75" s="9">
        <f t="shared" si="179"/>
        <v>0</v>
      </c>
      <c r="DL75" s="9"/>
      <c r="DM75" s="805">
        <f t="shared" si="210"/>
        <v>0</v>
      </c>
      <c r="DN75" s="9">
        <f t="shared" si="180"/>
        <v>0</v>
      </c>
      <c r="DO75" s="9">
        <f t="shared" si="88"/>
        <v>0</v>
      </c>
      <c r="DP75" s="805">
        <f t="shared" si="211"/>
        <v>0</v>
      </c>
      <c r="DQ75" s="812">
        <f t="shared" si="212"/>
        <v>0</v>
      </c>
      <c r="DR75" s="10"/>
      <c r="DS75" s="10"/>
      <c r="DT75" s="10">
        <f>DN75/E75</f>
        <v>0</v>
      </c>
      <c r="DU75" s="10"/>
    </row>
    <row r="76" spans="1:127" ht="24" x14ac:dyDescent="0.25">
      <c r="A76" s="16" t="s">
        <v>95</v>
      </c>
      <c r="B76" s="60">
        <f t="shared" si="181"/>
        <v>4</v>
      </c>
      <c r="C76" s="51">
        <v>1</v>
      </c>
      <c r="D76" s="8">
        <v>1</v>
      </c>
      <c r="E76" s="8">
        <v>1</v>
      </c>
      <c r="F76" s="8">
        <v>1</v>
      </c>
      <c r="G76" s="9"/>
      <c r="H76" s="9"/>
      <c r="I76" s="9"/>
      <c r="J76" s="254">
        <f t="shared" si="177"/>
        <v>0</v>
      </c>
      <c r="K76" s="337"/>
      <c r="L76" s="337"/>
      <c r="M76" s="337"/>
      <c r="N76" s="254">
        <f t="shared" si="182"/>
        <v>0</v>
      </c>
      <c r="O76" s="609">
        <f t="shared" si="183"/>
        <v>0</v>
      </c>
      <c r="P76" s="337"/>
      <c r="Q76" s="337"/>
      <c r="R76" s="337"/>
      <c r="S76" s="254">
        <f t="shared" si="184"/>
        <v>0</v>
      </c>
      <c r="T76" s="337"/>
      <c r="U76" s="337"/>
      <c r="V76" s="13"/>
      <c r="W76" s="254">
        <f t="shared" si="185"/>
        <v>0</v>
      </c>
      <c r="X76" s="609">
        <f t="shared" si="186"/>
        <v>0</v>
      </c>
      <c r="Y76" s="9"/>
      <c r="Z76" s="9"/>
      <c r="AA76" s="9"/>
      <c r="AB76" s="254">
        <f t="shared" si="187"/>
        <v>0</v>
      </c>
      <c r="AC76" s="337"/>
      <c r="AD76" s="337"/>
      <c r="AE76" s="337"/>
      <c r="AF76" s="254">
        <f t="shared" si="188"/>
        <v>0</v>
      </c>
      <c r="AG76" s="609">
        <f t="shared" si="189"/>
        <v>0</v>
      </c>
      <c r="AH76" s="337"/>
      <c r="AI76" s="13"/>
      <c r="AJ76" s="337"/>
      <c r="AK76" s="254">
        <f t="shared" si="190"/>
        <v>0</v>
      </c>
      <c r="AL76" s="337"/>
      <c r="AM76" s="337"/>
      <c r="AN76" s="337"/>
      <c r="AO76" s="254">
        <f t="shared" si="191"/>
        <v>0</v>
      </c>
      <c r="AP76" s="609">
        <f t="shared" si="192"/>
        <v>0</v>
      </c>
      <c r="AQ76" s="9"/>
      <c r="AR76" s="9"/>
      <c r="AS76" s="9"/>
      <c r="AT76" s="254">
        <f t="shared" si="193"/>
        <v>0</v>
      </c>
      <c r="AU76" s="337"/>
      <c r="AV76" s="337"/>
      <c r="AW76" s="337"/>
      <c r="AX76" s="254">
        <f t="shared" si="194"/>
        <v>0</v>
      </c>
      <c r="AY76" s="609">
        <f t="shared" si="195"/>
        <v>0</v>
      </c>
      <c r="AZ76" s="337"/>
      <c r="BA76" s="337"/>
      <c r="BB76" s="337"/>
      <c r="BC76" s="254">
        <f t="shared" si="196"/>
        <v>0</v>
      </c>
      <c r="BD76" s="337"/>
      <c r="BE76" s="337"/>
      <c r="BF76" s="337"/>
      <c r="BG76" s="254">
        <f t="shared" si="197"/>
        <v>0</v>
      </c>
      <c r="BH76" s="609">
        <f t="shared" si="198"/>
        <v>0</v>
      </c>
      <c r="BI76" s="9"/>
      <c r="BJ76" s="9"/>
      <c r="BK76" s="9"/>
      <c r="BL76" s="254">
        <f t="shared" si="199"/>
        <v>0</v>
      </c>
      <c r="BM76" s="337"/>
      <c r="BN76" s="337"/>
      <c r="BO76" s="337"/>
      <c r="BP76" s="254">
        <f t="shared" si="200"/>
        <v>0</v>
      </c>
      <c r="BQ76" s="609">
        <f t="shared" si="201"/>
        <v>0</v>
      </c>
      <c r="BR76" s="338"/>
      <c r="BS76" s="337"/>
      <c r="BT76" s="337"/>
      <c r="BU76" s="254">
        <f t="shared" si="202"/>
        <v>0</v>
      </c>
      <c r="BV76" s="337"/>
      <c r="BW76" s="337"/>
      <c r="BX76" s="337"/>
      <c r="BY76" s="254">
        <f t="shared" si="203"/>
        <v>0</v>
      </c>
      <c r="BZ76" s="609">
        <f t="shared" si="204"/>
        <v>0</v>
      </c>
      <c r="CA76" s="9"/>
      <c r="CB76" s="9"/>
      <c r="CC76" s="9"/>
      <c r="CD76" s="254">
        <f t="shared" si="205"/>
        <v>0</v>
      </c>
      <c r="CE76" s="337"/>
      <c r="CF76" s="337"/>
      <c r="CG76" s="337"/>
      <c r="CH76" s="254"/>
      <c r="CI76" s="609">
        <f t="shared" si="206"/>
        <v>0</v>
      </c>
      <c r="CJ76" s="337"/>
      <c r="CK76" s="337"/>
      <c r="CL76" s="337"/>
      <c r="CM76" s="254">
        <f t="shared" si="207"/>
        <v>0</v>
      </c>
      <c r="CN76" s="337"/>
      <c r="CO76" s="337"/>
      <c r="CP76" s="337"/>
      <c r="CQ76" s="254">
        <f t="shared" si="99"/>
        <v>0</v>
      </c>
      <c r="CR76" s="755">
        <f t="shared" si="81"/>
        <v>0</v>
      </c>
      <c r="CS76" s="337"/>
      <c r="CT76" s="337"/>
      <c r="CU76" s="337"/>
      <c r="CV76" s="254"/>
      <c r="CW76" s="337"/>
      <c r="CX76" s="337"/>
      <c r="CY76" s="337"/>
      <c r="CZ76" s="254"/>
      <c r="DA76" s="609">
        <f t="shared" si="208"/>
        <v>0</v>
      </c>
      <c r="DB76" s="337"/>
      <c r="DC76" s="337"/>
      <c r="DD76" s="337"/>
      <c r="DE76" s="254">
        <f t="shared" si="209"/>
        <v>0</v>
      </c>
      <c r="DF76" s="337"/>
      <c r="DG76" s="337"/>
      <c r="DH76" s="337"/>
      <c r="DI76" s="255">
        <f t="shared" si="118"/>
        <v>0</v>
      </c>
      <c r="DJ76" s="610">
        <f t="shared" si="41"/>
        <v>0</v>
      </c>
      <c r="DK76" s="9">
        <f t="shared" si="179"/>
        <v>0</v>
      </c>
      <c r="DL76" s="9"/>
      <c r="DM76" s="805">
        <f t="shared" si="210"/>
        <v>0</v>
      </c>
      <c r="DN76" s="13">
        <f t="shared" si="180"/>
        <v>0</v>
      </c>
      <c r="DO76" s="9">
        <f t="shared" si="88"/>
        <v>0</v>
      </c>
      <c r="DP76" s="805">
        <f t="shared" si="211"/>
        <v>0</v>
      </c>
      <c r="DQ76" s="812">
        <f t="shared" si="212"/>
        <v>0</v>
      </c>
      <c r="DR76" s="10"/>
      <c r="DS76" s="10"/>
      <c r="DT76" s="10">
        <f>DN76/E76</f>
        <v>0</v>
      </c>
      <c r="DU76" s="10"/>
    </row>
    <row r="77" spans="1:127" x14ac:dyDescent="0.25">
      <c r="A77" s="16" t="s">
        <v>96</v>
      </c>
      <c r="B77" s="60">
        <f t="shared" si="181"/>
        <v>8</v>
      </c>
      <c r="C77" s="51">
        <v>2</v>
      </c>
      <c r="D77" s="8">
        <v>2</v>
      </c>
      <c r="E77" s="8">
        <v>2</v>
      </c>
      <c r="F77" s="8">
        <v>2</v>
      </c>
      <c r="G77" s="9"/>
      <c r="H77" s="9"/>
      <c r="I77" s="9"/>
      <c r="J77" s="254">
        <f t="shared" si="177"/>
        <v>0</v>
      </c>
      <c r="K77" s="337"/>
      <c r="L77" s="337"/>
      <c r="M77" s="337"/>
      <c r="N77" s="254">
        <f t="shared" si="182"/>
        <v>0</v>
      </c>
      <c r="O77" s="609">
        <f t="shared" si="183"/>
        <v>0</v>
      </c>
      <c r="P77" s="337"/>
      <c r="Q77" s="337"/>
      <c r="R77" s="337"/>
      <c r="S77" s="254">
        <f t="shared" si="184"/>
        <v>0</v>
      </c>
      <c r="T77" s="337"/>
      <c r="U77" s="337"/>
      <c r="V77" s="13"/>
      <c r="W77" s="254">
        <f t="shared" si="185"/>
        <v>0</v>
      </c>
      <c r="X77" s="609">
        <f t="shared" si="186"/>
        <v>0</v>
      </c>
      <c r="Y77" s="9"/>
      <c r="Z77" s="9"/>
      <c r="AA77" s="9"/>
      <c r="AB77" s="254">
        <f t="shared" si="187"/>
        <v>0</v>
      </c>
      <c r="AC77" s="337"/>
      <c r="AD77" s="337"/>
      <c r="AE77" s="337"/>
      <c r="AF77" s="254">
        <f t="shared" si="188"/>
        <v>0</v>
      </c>
      <c r="AG77" s="609">
        <f t="shared" si="189"/>
        <v>0</v>
      </c>
      <c r="AH77" s="337"/>
      <c r="AI77" s="13"/>
      <c r="AJ77" s="337"/>
      <c r="AK77" s="254">
        <f t="shared" si="190"/>
        <v>0</v>
      </c>
      <c r="AL77" s="337"/>
      <c r="AM77" s="337"/>
      <c r="AN77" s="337"/>
      <c r="AO77" s="254">
        <f t="shared" si="191"/>
        <v>0</v>
      </c>
      <c r="AP77" s="609">
        <f t="shared" si="192"/>
        <v>0</v>
      </c>
      <c r="AQ77" s="9"/>
      <c r="AR77" s="9"/>
      <c r="AS77" s="9"/>
      <c r="AT77" s="254">
        <f t="shared" si="193"/>
        <v>0</v>
      </c>
      <c r="AU77" s="337"/>
      <c r="AV77" s="337"/>
      <c r="AW77" s="337"/>
      <c r="AX77" s="254">
        <f t="shared" si="194"/>
        <v>0</v>
      </c>
      <c r="AY77" s="609">
        <f t="shared" si="195"/>
        <v>0</v>
      </c>
      <c r="AZ77" s="337"/>
      <c r="BA77" s="337"/>
      <c r="BB77" s="337"/>
      <c r="BC77" s="254">
        <f t="shared" si="196"/>
        <v>0</v>
      </c>
      <c r="BD77" s="337"/>
      <c r="BE77" s="337"/>
      <c r="BF77" s="337"/>
      <c r="BG77" s="254">
        <f t="shared" si="197"/>
        <v>0</v>
      </c>
      <c r="BH77" s="609">
        <f t="shared" si="198"/>
        <v>0</v>
      </c>
      <c r="BI77" s="9"/>
      <c r="BJ77" s="9"/>
      <c r="BK77" s="9"/>
      <c r="BL77" s="254">
        <f t="shared" si="199"/>
        <v>0</v>
      </c>
      <c r="BM77" s="337"/>
      <c r="BN77" s="337"/>
      <c r="BO77" s="337"/>
      <c r="BP77" s="254">
        <f t="shared" si="200"/>
        <v>0</v>
      </c>
      <c r="BQ77" s="609">
        <f t="shared" si="201"/>
        <v>0</v>
      </c>
      <c r="BR77" s="338"/>
      <c r="BS77" s="337"/>
      <c r="BT77" s="337"/>
      <c r="BU77" s="254">
        <f t="shared" si="202"/>
        <v>0</v>
      </c>
      <c r="BV77" s="337"/>
      <c r="BW77" s="337"/>
      <c r="BX77" s="337"/>
      <c r="BY77" s="254">
        <f t="shared" si="203"/>
        <v>0</v>
      </c>
      <c r="BZ77" s="609">
        <f t="shared" si="204"/>
        <v>0</v>
      </c>
      <c r="CA77" s="9"/>
      <c r="CB77" s="9"/>
      <c r="CC77" s="9"/>
      <c r="CD77" s="254">
        <f t="shared" si="205"/>
        <v>0</v>
      </c>
      <c r="CE77" s="337"/>
      <c r="CF77" s="337"/>
      <c r="CG77" s="337"/>
      <c r="CH77" s="254"/>
      <c r="CI77" s="609">
        <f t="shared" si="206"/>
        <v>0</v>
      </c>
      <c r="CJ77" s="337"/>
      <c r="CK77" s="337"/>
      <c r="CL77" s="337"/>
      <c r="CM77" s="254">
        <f t="shared" si="207"/>
        <v>0</v>
      </c>
      <c r="CN77" s="337"/>
      <c r="CO77" s="337"/>
      <c r="CP77" s="337"/>
      <c r="CQ77" s="254">
        <f t="shared" si="99"/>
        <v>0</v>
      </c>
      <c r="CR77" s="755">
        <f t="shared" si="81"/>
        <v>0</v>
      </c>
      <c r="CS77" s="337"/>
      <c r="CT77" s="337"/>
      <c r="CU77" s="337"/>
      <c r="CV77" s="254"/>
      <c r="CW77" s="337"/>
      <c r="CX77" s="337"/>
      <c r="CY77" s="337"/>
      <c r="CZ77" s="254"/>
      <c r="DA77" s="609">
        <f t="shared" si="208"/>
        <v>0</v>
      </c>
      <c r="DB77" s="337"/>
      <c r="DC77" s="337"/>
      <c r="DD77" s="337"/>
      <c r="DE77" s="254">
        <f t="shared" si="209"/>
        <v>0</v>
      </c>
      <c r="DF77" s="337"/>
      <c r="DG77" s="337"/>
      <c r="DH77" s="337"/>
      <c r="DI77" s="255">
        <f t="shared" si="118"/>
        <v>0</v>
      </c>
      <c r="DJ77" s="610">
        <f t="shared" ref="DJ77:DJ91" si="213">DE77+DI77</f>
        <v>0</v>
      </c>
      <c r="DK77" s="9">
        <f t="shared" si="179"/>
        <v>0</v>
      </c>
      <c r="DL77" s="9"/>
      <c r="DM77" s="805">
        <f t="shared" si="210"/>
        <v>0</v>
      </c>
      <c r="DN77" s="13">
        <f t="shared" si="180"/>
        <v>0</v>
      </c>
      <c r="DO77" s="9">
        <f t="shared" si="88"/>
        <v>0</v>
      </c>
      <c r="DP77" s="805">
        <f t="shared" si="211"/>
        <v>0</v>
      </c>
      <c r="DQ77" s="812">
        <f t="shared" si="212"/>
        <v>0</v>
      </c>
      <c r="DR77" s="10">
        <f>DK77/C77</f>
        <v>0</v>
      </c>
      <c r="DS77" s="10"/>
      <c r="DT77" s="10">
        <f>DN77/E77</f>
        <v>0</v>
      </c>
      <c r="DU77" s="10"/>
    </row>
    <row r="78" spans="1:127" x14ac:dyDescent="0.25">
      <c r="A78" s="16" t="s">
        <v>97</v>
      </c>
      <c r="B78" s="60">
        <f t="shared" si="181"/>
        <v>0</v>
      </c>
      <c r="C78" s="51">
        <v>0</v>
      </c>
      <c r="D78" s="8">
        <v>0</v>
      </c>
      <c r="E78" s="8">
        <v>0</v>
      </c>
      <c r="F78" s="8">
        <v>0</v>
      </c>
      <c r="G78" s="9"/>
      <c r="H78" s="9"/>
      <c r="I78" s="9"/>
      <c r="J78" s="254">
        <f t="shared" si="177"/>
        <v>0</v>
      </c>
      <c r="K78" s="337"/>
      <c r="L78" s="337"/>
      <c r="M78" s="337"/>
      <c r="N78" s="254">
        <f t="shared" si="182"/>
        <v>0</v>
      </c>
      <c r="O78" s="609">
        <f t="shared" si="183"/>
        <v>0</v>
      </c>
      <c r="P78" s="337"/>
      <c r="Q78" s="337"/>
      <c r="R78" s="337"/>
      <c r="S78" s="254">
        <f t="shared" si="184"/>
        <v>0</v>
      </c>
      <c r="T78" s="337"/>
      <c r="U78" s="337"/>
      <c r="V78" s="13"/>
      <c r="W78" s="254">
        <f t="shared" si="185"/>
        <v>0</v>
      </c>
      <c r="X78" s="609">
        <f t="shared" si="186"/>
        <v>0</v>
      </c>
      <c r="Y78" s="9"/>
      <c r="Z78" s="9"/>
      <c r="AA78" s="9"/>
      <c r="AB78" s="254">
        <f t="shared" si="187"/>
        <v>0</v>
      </c>
      <c r="AC78" s="337"/>
      <c r="AD78" s="337"/>
      <c r="AE78" s="337"/>
      <c r="AF78" s="254">
        <f t="shared" si="188"/>
        <v>0</v>
      </c>
      <c r="AG78" s="609">
        <f t="shared" si="189"/>
        <v>0</v>
      </c>
      <c r="AH78" s="337"/>
      <c r="AI78" s="13"/>
      <c r="AJ78" s="337"/>
      <c r="AK78" s="254">
        <f t="shared" si="190"/>
        <v>0</v>
      </c>
      <c r="AL78" s="337"/>
      <c r="AM78" s="337"/>
      <c r="AN78" s="337"/>
      <c r="AO78" s="254">
        <f t="shared" si="191"/>
        <v>0</v>
      </c>
      <c r="AP78" s="609">
        <f t="shared" si="192"/>
        <v>0</v>
      </c>
      <c r="AQ78" s="9"/>
      <c r="AR78" s="9"/>
      <c r="AS78" s="9"/>
      <c r="AT78" s="254">
        <f t="shared" si="193"/>
        <v>0</v>
      </c>
      <c r="AU78" s="337"/>
      <c r="AV78" s="337"/>
      <c r="AW78" s="337"/>
      <c r="AX78" s="254">
        <f t="shared" si="194"/>
        <v>0</v>
      </c>
      <c r="AY78" s="609">
        <f t="shared" si="195"/>
        <v>0</v>
      </c>
      <c r="AZ78" s="337"/>
      <c r="BA78" s="337"/>
      <c r="BB78" s="337"/>
      <c r="BC78" s="254">
        <f t="shared" si="196"/>
        <v>0</v>
      </c>
      <c r="BD78" s="337"/>
      <c r="BE78" s="337"/>
      <c r="BF78" s="337"/>
      <c r="BG78" s="254">
        <f t="shared" si="197"/>
        <v>0</v>
      </c>
      <c r="BH78" s="609">
        <f t="shared" si="198"/>
        <v>0</v>
      </c>
      <c r="BI78" s="9"/>
      <c r="BJ78" s="9"/>
      <c r="BK78" s="9"/>
      <c r="BL78" s="254">
        <f t="shared" si="199"/>
        <v>0</v>
      </c>
      <c r="BM78" s="337"/>
      <c r="BN78" s="337"/>
      <c r="BO78" s="337"/>
      <c r="BP78" s="254">
        <f t="shared" si="200"/>
        <v>0</v>
      </c>
      <c r="BQ78" s="609">
        <f t="shared" si="201"/>
        <v>0</v>
      </c>
      <c r="BR78" s="338"/>
      <c r="BS78" s="337"/>
      <c r="BT78" s="337"/>
      <c r="BU78" s="254">
        <f t="shared" si="202"/>
        <v>0</v>
      </c>
      <c r="BV78" s="337"/>
      <c r="BW78" s="337"/>
      <c r="BX78" s="337"/>
      <c r="BY78" s="254">
        <f t="shared" si="203"/>
        <v>0</v>
      </c>
      <c r="BZ78" s="609">
        <f t="shared" si="204"/>
        <v>0</v>
      </c>
      <c r="CA78" s="9"/>
      <c r="CB78" s="9"/>
      <c r="CC78" s="9"/>
      <c r="CD78" s="254">
        <f t="shared" si="205"/>
        <v>0</v>
      </c>
      <c r="CE78" s="337"/>
      <c r="CF78" s="337"/>
      <c r="CG78" s="337"/>
      <c r="CH78" s="254"/>
      <c r="CI78" s="609">
        <f t="shared" si="206"/>
        <v>0</v>
      </c>
      <c r="CJ78" s="337"/>
      <c r="CK78" s="337"/>
      <c r="CL78" s="337"/>
      <c r="CM78" s="254">
        <f t="shared" si="207"/>
        <v>0</v>
      </c>
      <c r="CN78" s="337"/>
      <c r="CO78" s="337"/>
      <c r="CP78" s="337"/>
      <c r="CQ78" s="254">
        <f t="shared" si="99"/>
        <v>0</v>
      </c>
      <c r="CR78" s="755">
        <f t="shared" si="81"/>
        <v>0</v>
      </c>
      <c r="CS78" s="337"/>
      <c r="CT78" s="337"/>
      <c r="CU78" s="337"/>
      <c r="CV78" s="254"/>
      <c r="CW78" s="337"/>
      <c r="CX78" s="337"/>
      <c r="CY78" s="337"/>
      <c r="CZ78" s="254"/>
      <c r="DA78" s="609">
        <f t="shared" si="208"/>
        <v>0</v>
      </c>
      <c r="DB78" s="337"/>
      <c r="DC78" s="337"/>
      <c r="DD78" s="337"/>
      <c r="DE78" s="254">
        <f t="shared" si="209"/>
        <v>0</v>
      </c>
      <c r="DF78" s="337"/>
      <c r="DG78" s="337"/>
      <c r="DH78" s="337"/>
      <c r="DI78" s="255">
        <f t="shared" si="118"/>
        <v>0</v>
      </c>
      <c r="DJ78" s="610">
        <f t="shared" si="213"/>
        <v>0</v>
      </c>
      <c r="DK78" s="9">
        <f t="shared" si="179"/>
        <v>0</v>
      </c>
      <c r="DL78" s="9"/>
      <c r="DM78" s="805">
        <f t="shared" si="210"/>
        <v>0</v>
      </c>
      <c r="DN78" s="13">
        <f t="shared" si="180"/>
        <v>0</v>
      </c>
      <c r="DO78" s="9">
        <f t="shared" si="88"/>
        <v>0</v>
      </c>
      <c r="DP78" s="805">
        <f t="shared" si="211"/>
        <v>0</v>
      </c>
      <c r="DQ78" s="812">
        <f t="shared" si="212"/>
        <v>0</v>
      </c>
      <c r="DR78" s="10"/>
      <c r="DS78" s="10"/>
      <c r="DT78" s="10"/>
      <c r="DU78" s="10"/>
    </row>
    <row r="79" spans="1:127" ht="25.5" x14ac:dyDescent="0.25">
      <c r="A79" s="30" t="s">
        <v>99</v>
      </c>
      <c r="B79" s="60">
        <f t="shared" si="181"/>
        <v>3.92</v>
      </c>
      <c r="C79" s="55">
        <v>0.98</v>
      </c>
      <c r="D79" s="24">
        <v>0.98</v>
      </c>
      <c r="E79" s="24">
        <v>0.98</v>
      </c>
      <c r="F79" s="24">
        <v>0.98</v>
      </c>
      <c r="G79" s="41"/>
      <c r="H79" s="41"/>
      <c r="I79" s="41"/>
      <c r="J79" s="264" t="e">
        <f>AVERAGE(G79:I79)</f>
        <v>#DIV/0!</v>
      </c>
      <c r="K79" s="341"/>
      <c r="L79" s="341"/>
      <c r="M79" s="341"/>
      <c r="N79" s="254">
        <f t="shared" si="182"/>
        <v>0</v>
      </c>
      <c r="O79" s="609" t="e">
        <f t="shared" si="183"/>
        <v>#DIV/0!</v>
      </c>
      <c r="P79" s="337"/>
      <c r="Q79" s="337"/>
      <c r="R79" s="337"/>
      <c r="S79" s="254" t="e">
        <f>AVERAGE(P79:R79)</f>
        <v>#DIV/0!</v>
      </c>
      <c r="T79" s="337"/>
      <c r="U79" s="337"/>
      <c r="V79" s="13"/>
      <c r="W79" s="254">
        <f t="shared" si="185"/>
        <v>0</v>
      </c>
      <c r="X79" s="609"/>
      <c r="Y79" s="41">
        <v>1</v>
      </c>
      <c r="Z79" s="41">
        <v>1</v>
      </c>
      <c r="AA79" s="41">
        <v>1</v>
      </c>
      <c r="AB79" s="264">
        <f>AVERAGE(Y79:AA79)</f>
        <v>1</v>
      </c>
      <c r="AC79" s="341"/>
      <c r="AD79" s="341"/>
      <c r="AE79" s="341">
        <v>1</v>
      </c>
      <c r="AF79" s="264">
        <f>AVERAGE(AC79:AE79)</f>
        <v>1</v>
      </c>
      <c r="AG79" s="613">
        <f>AVERAGE(AB79,AF79)</f>
        <v>1</v>
      </c>
      <c r="AH79" s="337"/>
      <c r="AI79" s="25">
        <v>1</v>
      </c>
      <c r="AJ79" s="337"/>
      <c r="AK79" s="254">
        <f>AVERAGE(AH79:AJ79)</f>
        <v>1</v>
      </c>
      <c r="AL79" s="341">
        <v>1</v>
      </c>
      <c r="AM79" s="341">
        <v>1</v>
      </c>
      <c r="AN79" s="341">
        <v>1</v>
      </c>
      <c r="AO79" s="264">
        <f t="shared" si="191"/>
        <v>3</v>
      </c>
      <c r="AP79" s="609">
        <f t="shared" si="192"/>
        <v>4</v>
      </c>
      <c r="AQ79" s="41">
        <v>1</v>
      </c>
      <c r="AR79" s="41">
        <v>1</v>
      </c>
      <c r="AS79" s="41">
        <v>1</v>
      </c>
      <c r="AT79" s="264">
        <f>AVERAGE(AQ79:AS79)</f>
        <v>1</v>
      </c>
      <c r="AU79" s="341">
        <v>1</v>
      </c>
      <c r="AV79" s="341">
        <v>1</v>
      </c>
      <c r="AW79" s="341">
        <v>1</v>
      </c>
      <c r="AX79" s="264">
        <f>AVERAGE(AU79:AW79)</f>
        <v>1</v>
      </c>
      <c r="AY79" s="613">
        <f>AVERAGE(AT79,AX79)</f>
        <v>1</v>
      </c>
      <c r="AZ79" s="341">
        <v>1</v>
      </c>
      <c r="BA79" s="337">
        <v>100</v>
      </c>
      <c r="BB79" s="341">
        <v>1</v>
      </c>
      <c r="BC79" s="254">
        <f>AVERAGE(AZ79:BB79)</f>
        <v>34</v>
      </c>
      <c r="BD79" s="341">
        <v>1</v>
      </c>
      <c r="BE79" s="341">
        <v>1</v>
      </c>
      <c r="BF79" s="341"/>
      <c r="BG79" s="341">
        <v>1</v>
      </c>
      <c r="BH79" s="609">
        <f t="shared" si="198"/>
        <v>35</v>
      </c>
      <c r="BI79" s="41"/>
      <c r="BJ79" s="41"/>
      <c r="BK79" s="41"/>
      <c r="BL79" s="264" t="e">
        <f>AVERAGE(BI79:BK79)</f>
        <v>#DIV/0!</v>
      </c>
      <c r="BM79" s="341"/>
      <c r="BN79" s="341"/>
      <c r="BO79" s="341"/>
      <c r="BP79" s="254">
        <f t="shared" si="200"/>
        <v>0</v>
      </c>
      <c r="BQ79" s="609" t="e">
        <f t="shared" si="201"/>
        <v>#DIV/0!</v>
      </c>
      <c r="BR79" s="337"/>
      <c r="BS79" s="337"/>
      <c r="BT79" s="337"/>
      <c r="BU79" s="254" t="e">
        <f>AVERAGE(BR79:BT79)</f>
        <v>#DIV/0!</v>
      </c>
      <c r="BV79" s="337"/>
      <c r="BW79" s="337"/>
      <c r="BX79" s="337"/>
      <c r="BY79" s="254">
        <f t="shared" si="203"/>
        <v>0</v>
      </c>
      <c r="BZ79" s="609" t="e">
        <f t="shared" si="204"/>
        <v>#DIV/0!</v>
      </c>
      <c r="CA79" s="41">
        <v>1</v>
      </c>
      <c r="CB79" s="41">
        <v>1</v>
      </c>
      <c r="CC79" s="41"/>
      <c r="CD79" s="264">
        <f>AVERAGE(CA79:CC79)</f>
        <v>1</v>
      </c>
      <c r="CE79" s="341"/>
      <c r="CF79" s="341"/>
      <c r="CG79" s="341"/>
      <c r="CH79" s="264"/>
      <c r="CI79" s="613">
        <f>AVERAGE(CD79,CH79)</f>
        <v>1</v>
      </c>
      <c r="CJ79" s="337"/>
      <c r="CK79" s="337"/>
      <c r="CL79" s="337"/>
      <c r="CM79" s="254" t="e">
        <f>AVERAGE(CJ79:CL79)</f>
        <v>#DIV/0!</v>
      </c>
      <c r="CN79" s="337"/>
      <c r="CO79" s="337"/>
      <c r="CP79" s="337"/>
      <c r="CQ79" s="254">
        <f t="shared" si="99"/>
        <v>0</v>
      </c>
      <c r="CR79" s="755" t="e">
        <f t="shared" si="81"/>
        <v>#DIV/0!</v>
      </c>
      <c r="CS79" s="341"/>
      <c r="CT79" s="341"/>
      <c r="CU79" s="341"/>
      <c r="CV79" s="264"/>
      <c r="CW79" s="341"/>
      <c r="CX79" s="341"/>
      <c r="CY79" s="341"/>
      <c r="CZ79" s="264"/>
      <c r="DA79" s="613" t="e">
        <f>AVERAGE(CV79,CZ79)</f>
        <v>#DIV/0!</v>
      </c>
      <c r="DB79" s="337"/>
      <c r="DC79" s="337"/>
      <c r="DD79" s="337"/>
      <c r="DE79" s="254" t="e">
        <f>AVERAGE(DB79:DD79)</f>
        <v>#DIV/0!</v>
      </c>
      <c r="DF79" s="337"/>
      <c r="DG79" s="337"/>
      <c r="DH79" s="337"/>
      <c r="DI79" s="255">
        <f t="shared" si="118"/>
        <v>0</v>
      </c>
      <c r="DJ79" s="610" t="e">
        <f t="shared" si="213"/>
        <v>#DIV/0!</v>
      </c>
      <c r="DK79" s="253" t="e">
        <f t="shared" si="179"/>
        <v>#DIV/0!</v>
      </c>
      <c r="DL79" s="253">
        <f>AVERAGE(N79,AF79,AX79,BP79,CH79,CZ79)</f>
        <v>0.5</v>
      </c>
      <c r="DM79" s="807" t="e">
        <f>AVERAGE(DK79,DL79)</f>
        <v>#DIV/0!</v>
      </c>
      <c r="DN79" s="13" t="e">
        <f t="shared" si="180"/>
        <v>#DIV/0!</v>
      </c>
      <c r="DO79" s="9">
        <f t="shared" si="88"/>
        <v>4</v>
      </c>
      <c r="DP79" s="805" t="e">
        <f t="shared" si="211"/>
        <v>#DIV/0!</v>
      </c>
      <c r="DQ79" s="812"/>
      <c r="DR79" s="10" t="e">
        <f>DK79/C79</f>
        <v>#DIV/0!</v>
      </c>
      <c r="DS79" s="41">
        <f>DL79/D79</f>
        <v>0.51020408163265307</v>
      </c>
      <c r="DT79" s="10"/>
      <c r="DU79" s="10">
        <f>DO79/F79</f>
        <v>4.0816326530612246</v>
      </c>
      <c r="DW79" s="984"/>
    </row>
    <row r="80" spans="1:127" x14ac:dyDescent="0.25">
      <c r="A80" s="30" t="s">
        <v>100</v>
      </c>
      <c r="B80" s="60">
        <f t="shared" si="181"/>
        <v>3735</v>
      </c>
      <c r="C80" s="51">
        <v>1089</v>
      </c>
      <c r="D80" s="8">
        <v>1084</v>
      </c>
      <c r="E80" s="8">
        <v>932</v>
      </c>
      <c r="F80" s="8">
        <v>630</v>
      </c>
      <c r="G80" s="13">
        <v>7</v>
      </c>
      <c r="H80" s="13">
        <v>5</v>
      </c>
      <c r="I80" s="13">
        <v>4</v>
      </c>
      <c r="J80" s="254">
        <f t="shared" ref="J80:J85" si="214">SUM(G80:I80)</f>
        <v>16</v>
      </c>
      <c r="K80" s="337"/>
      <c r="L80" s="337">
        <v>1</v>
      </c>
      <c r="M80" s="337">
        <v>1</v>
      </c>
      <c r="N80" s="254">
        <f t="shared" si="182"/>
        <v>2</v>
      </c>
      <c r="O80" s="609">
        <f t="shared" si="183"/>
        <v>18</v>
      </c>
      <c r="P80" s="337">
        <v>2</v>
      </c>
      <c r="Q80" s="337">
        <v>4</v>
      </c>
      <c r="R80" s="337">
        <v>7</v>
      </c>
      <c r="S80" s="254">
        <f>SUM(P80:R80)</f>
        <v>13</v>
      </c>
      <c r="T80" s="337">
        <v>5</v>
      </c>
      <c r="U80" s="337">
        <v>9</v>
      </c>
      <c r="V80" s="13">
        <v>7</v>
      </c>
      <c r="W80" s="254">
        <f t="shared" si="185"/>
        <v>21</v>
      </c>
      <c r="X80" s="609">
        <f t="shared" si="186"/>
        <v>34</v>
      </c>
      <c r="Y80" s="9">
        <v>19</v>
      </c>
      <c r="Z80" s="9">
        <v>11</v>
      </c>
      <c r="AA80" s="9">
        <v>4</v>
      </c>
      <c r="AB80" s="254">
        <f t="shared" si="187"/>
        <v>34</v>
      </c>
      <c r="AC80" s="337"/>
      <c r="AD80" s="337"/>
      <c r="AE80" s="337">
        <v>5</v>
      </c>
      <c r="AF80" s="254">
        <f t="shared" si="188"/>
        <v>5</v>
      </c>
      <c r="AG80" s="609">
        <f>AB80+AF80</f>
        <v>39</v>
      </c>
      <c r="AH80" s="337">
        <v>9</v>
      </c>
      <c r="AI80" s="13">
        <v>2</v>
      </c>
      <c r="AJ80" s="337">
        <v>7</v>
      </c>
      <c r="AK80" s="254">
        <f>SUM(AH80:AJ80)</f>
        <v>18</v>
      </c>
      <c r="AL80" s="337">
        <v>12</v>
      </c>
      <c r="AM80" s="337">
        <v>5</v>
      </c>
      <c r="AN80" s="337">
        <v>5</v>
      </c>
      <c r="AO80" s="254">
        <f t="shared" si="191"/>
        <v>22</v>
      </c>
      <c r="AP80" s="609">
        <f t="shared" si="192"/>
        <v>40</v>
      </c>
      <c r="AQ80" s="9">
        <v>79</v>
      </c>
      <c r="AR80" s="9">
        <v>64</v>
      </c>
      <c r="AS80" s="9">
        <v>32</v>
      </c>
      <c r="AT80" s="254">
        <f t="shared" si="193"/>
        <v>175</v>
      </c>
      <c r="AU80" s="337"/>
      <c r="AV80" s="337">
        <v>59</v>
      </c>
      <c r="AW80" s="337">
        <v>68</v>
      </c>
      <c r="AX80" s="254">
        <f>SUM(AU80:AW80)</f>
        <v>127</v>
      </c>
      <c r="AY80" s="609">
        <f t="shared" si="195"/>
        <v>302</v>
      </c>
      <c r="AZ80" s="337">
        <v>52</v>
      </c>
      <c r="BA80" s="337">
        <v>15</v>
      </c>
      <c r="BB80" s="337">
        <v>19</v>
      </c>
      <c r="BC80" s="254">
        <f>SUM(AZ80:BB80)</f>
        <v>86</v>
      </c>
      <c r="BD80" s="337">
        <v>437</v>
      </c>
      <c r="BE80" s="337">
        <v>90</v>
      </c>
      <c r="BF80" s="337">
        <v>49</v>
      </c>
      <c r="BG80" s="254">
        <f t="shared" si="197"/>
        <v>576</v>
      </c>
      <c r="BH80" s="609">
        <f t="shared" si="198"/>
        <v>662</v>
      </c>
      <c r="BI80" s="9">
        <v>24</v>
      </c>
      <c r="BJ80" s="9">
        <v>24</v>
      </c>
      <c r="BK80" s="9">
        <v>11</v>
      </c>
      <c r="BL80" s="254">
        <f t="shared" si="199"/>
        <v>59</v>
      </c>
      <c r="BM80" s="337"/>
      <c r="BN80" s="337">
        <v>39</v>
      </c>
      <c r="BO80" s="337">
        <v>3</v>
      </c>
      <c r="BP80" s="254">
        <f t="shared" si="200"/>
        <v>42</v>
      </c>
      <c r="BQ80" s="609">
        <f t="shared" si="201"/>
        <v>101</v>
      </c>
      <c r="BR80" s="337">
        <v>7</v>
      </c>
      <c r="BS80" s="337">
        <v>7</v>
      </c>
      <c r="BT80" s="337">
        <v>7</v>
      </c>
      <c r="BU80" s="254">
        <f>SUM(BR80:BT80)</f>
        <v>21</v>
      </c>
      <c r="BV80" s="337">
        <v>3</v>
      </c>
      <c r="BW80" s="337">
        <v>18</v>
      </c>
      <c r="BX80" s="337">
        <v>3</v>
      </c>
      <c r="BY80" s="254">
        <f t="shared" si="203"/>
        <v>24</v>
      </c>
      <c r="BZ80" s="609">
        <f t="shared" si="204"/>
        <v>45</v>
      </c>
      <c r="CA80" s="9"/>
      <c r="CB80" s="9">
        <v>19</v>
      </c>
      <c r="CC80" s="9"/>
      <c r="CD80" s="254">
        <f t="shared" si="205"/>
        <v>19</v>
      </c>
      <c r="CE80" s="337"/>
      <c r="CF80" s="337"/>
      <c r="CG80" s="337"/>
      <c r="CH80" s="254"/>
      <c r="CI80" s="609">
        <f>CD80+CH80</f>
        <v>19</v>
      </c>
      <c r="CJ80" s="337"/>
      <c r="CK80" s="337"/>
      <c r="CL80" s="337"/>
      <c r="CM80" s="254">
        <f>SUM(CJ80:CL80)</f>
        <v>0</v>
      </c>
      <c r="CN80" s="337"/>
      <c r="CO80" s="337">
        <v>1</v>
      </c>
      <c r="CP80" s="337"/>
      <c r="CQ80" s="254">
        <f t="shared" si="99"/>
        <v>1</v>
      </c>
      <c r="CR80" s="755">
        <f t="shared" si="81"/>
        <v>1</v>
      </c>
      <c r="CS80" s="337"/>
      <c r="CT80" s="337"/>
      <c r="CU80" s="337"/>
      <c r="CV80" s="254"/>
      <c r="CW80" s="337"/>
      <c r="CX80" s="337"/>
      <c r="CY80" s="337"/>
      <c r="CZ80" s="254"/>
      <c r="DA80" s="609">
        <f>CV80+CZ80</f>
        <v>0</v>
      </c>
      <c r="DB80" s="337"/>
      <c r="DC80" s="337"/>
      <c r="DD80" s="337"/>
      <c r="DE80" s="254">
        <f>SUM(DB80:DD80)</f>
        <v>0</v>
      </c>
      <c r="DF80" s="337"/>
      <c r="DG80" s="337"/>
      <c r="DH80" s="337"/>
      <c r="DI80" s="255">
        <f t="shared" si="118"/>
        <v>0</v>
      </c>
      <c r="DJ80" s="610">
        <f t="shared" si="213"/>
        <v>0</v>
      </c>
      <c r="DK80" s="9">
        <f t="shared" si="179"/>
        <v>303</v>
      </c>
      <c r="DL80" s="9"/>
      <c r="DM80" s="805">
        <f t="shared" si="210"/>
        <v>303</v>
      </c>
      <c r="DN80" s="13">
        <f t="shared" si="180"/>
        <v>138</v>
      </c>
      <c r="DO80" s="9">
        <f t="shared" si="88"/>
        <v>644</v>
      </c>
      <c r="DP80" s="805">
        <f t="shared" si="211"/>
        <v>782</v>
      </c>
      <c r="DQ80" s="812">
        <f t="shared" si="212"/>
        <v>1085</v>
      </c>
      <c r="DR80" s="10">
        <f>DK80/C80</f>
        <v>0.27823691460055094</v>
      </c>
      <c r="DS80" s="10"/>
      <c r="DT80" s="10">
        <f>DN80/E80</f>
        <v>0.14806866952789699</v>
      </c>
      <c r="DU80" s="10">
        <f>DO80/F80</f>
        <v>1.0222222222222221</v>
      </c>
    </row>
    <row r="81" spans="1:125" x14ac:dyDescent="0.25">
      <c r="A81" s="30" t="s">
        <v>101</v>
      </c>
      <c r="B81" s="60">
        <f>SUM(C82:F82)</f>
        <v>29</v>
      </c>
      <c r="C81" s="57"/>
      <c r="D81" s="20"/>
      <c r="E81" s="20"/>
      <c r="F81" s="20"/>
      <c r="G81" s="9"/>
      <c r="H81" s="9"/>
      <c r="I81" s="9"/>
      <c r="J81" s="254">
        <f t="shared" si="214"/>
        <v>0</v>
      </c>
      <c r="K81" s="337"/>
      <c r="L81" s="337"/>
      <c r="M81" s="337"/>
      <c r="N81" s="254">
        <f t="shared" si="182"/>
        <v>0</v>
      </c>
      <c r="O81" s="609">
        <f t="shared" si="183"/>
        <v>0</v>
      </c>
      <c r="P81" s="337"/>
      <c r="Q81" s="337"/>
      <c r="R81" s="337"/>
      <c r="S81" s="254">
        <f t="shared" ref="S81:S85" si="215">SUM(P81:R81)</f>
        <v>0</v>
      </c>
      <c r="T81" s="337"/>
      <c r="U81" s="337"/>
      <c r="V81" s="13"/>
      <c r="W81" s="254">
        <f t="shared" si="185"/>
        <v>0</v>
      </c>
      <c r="X81" s="609">
        <f t="shared" si="186"/>
        <v>0</v>
      </c>
      <c r="Y81" s="9">
        <v>17</v>
      </c>
      <c r="Z81" s="9">
        <v>8</v>
      </c>
      <c r="AA81" s="9">
        <v>2</v>
      </c>
      <c r="AB81" s="254">
        <f t="shared" si="187"/>
        <v>27</v>
      </c>
      <c r="AC81" s="337"/>
      <c r="AD81" s="337"/>
      <c r="AE81" s="337">
        <v>2</v>
      </c>
      <c r="AF81" s="254">
        <f t="shared" si="188"/>
        <v>2</v>
      </c>
      <c r="AG81" s="609">
        <f t="shared" ref="AG81:AG85" si="216">AB81+AF81</f>
        <v>29</v>
      </c>
      <c r="AH81" s="337">
        <v>7</v>
      </c>
      <c r="AI81" s="13">
        <v>1</v>
      </c>
      <c r="AJ81" s="337">
        <v>6</v>
      </c>
      <c r="AK81" s="254">
        <f t="shared" ref="AK81:AK85" si="217">SUM(AH81:AJ81)</f>
        <v>14</v>
      </c>
      <c r="AL81" s="337">
        <v>7</v>
      </c>
      <c r="AM81" s="337">
        <v>4</v>
      </c>
      <c r="AN81" s="337">
        <v>2</v>
      </c>
      <c r="AO81" s="254">
        <f t="shared" si="191"/>
        <v>13</v>
      </c>
      <c r="AP81" s="609">
        <f t="shared" si="192"/>
        <v>27</v>
      </c>
      <c r="AQ81" s="9">
        <v>46</v>
      </c>
      <c r="AR81" s="9">
        <v>44</v>
      </c>
      <c r="AS81" s="9">
        <v>24</v>
      </c>
      <c r="AT81" s="254">
        <f t="shared" si="193"/>
        <v>114</v>
      </c>
      <c r="AU81" s="337"/>
      <c r="AV81" s="337">
        <v>41</v>
      </c>
      <c r="AW81" s="337">
        <v>36</v>
      </c>
      <c r="AX81" s="254">
        <f t="shared" ref="AX81:AX85" si="218">SUM(AU81:AW81)</f>
        <v>77</v>
      </c>
      <c r="AY81" s="609">
        <f t="shared" si="195"/>
        <v>191</v>
      </c>
      <c r="AZ81" s="337">
        <v>31</v>
      </c>
      <c r="BA81" s="337">
        <v>14</v>
      </c>
      <c r="BB81" s="337">
        <v>16</v>
      </c>
      <c r="BC81" s="254">
        <f t="shared" ref="BC81:BC85" si="219">SUM(AZ81:BB81)</f>
        <v>61</v>
      </c>
      <c r="BD81" s="337">
        <v>399</v>
      </c>
      <c r="BE81" s="337">
        <v>58</v>
      </c>
      <c r="BF81" s="337">
        <v>38</v>
      </c>
      <c r="BG81" s="254">
        <f t="shared" si="197"/>
        <v>495</v>
      </c>
      <c r="BH81" s="609">
        <f t="shared" si="198"/>
        <v>556</v>
      </c>
      <c r="BI81" s="9"/>
      <c r="BJ81" s="9"/>
      <c r="BK81" s="9"/>
      <c r="BL81" s="254">
        <f t="shared" si="199"/>
        <v>0</v>
      </c>
      <c r="BM81" s="337"/>
      <c r="BN81" s="337"/>
      <c r="BO81" s="337"/>
      <c r="BP81" s="254">
        <f t="shared" si="200"/>
        <v>0</v>
      </c>
      <c r="BQ81" s="609">
        <f t="shared" si="201"/>
        <v>0</v>
      </c>
      <c r="BR81" s="337"/>
      <c r="BS81" s="337"/>
      <c r="BT81" s="337"/>
      <c r="BU81" s="254">
        <f t="shared" ref="BU81:BU85" si="220">SUM(BR81:BT81)</f>
        <v>0</v>
      </c>
      <c r="BV81" s="337"/>
      <c r="BW81" s="337"/>
      <c r="BX81" s="337"/>
      <c r="BY81" s="254">
        <f t="shared" si="203"/>
        <v>0</v>
      </c>
      <c r="BZ81" s="609">
        <f t="shared" si="204"/>
        <v>0</v>
      </c>
      <c r="CA81" s="9"/>
      <c r="CB81" s="9">
        <v>19</v>
      </c>
      <c r="CC81" s="9"/>
      <c r="CD81" s="254">
        <f t="shared" si="205"/>
        <v>19</v>
      </c>
      <c r="CE81" s="337"/>
      <c r="CF81" s="337"/>
      <c r="CG81" s="337"/>
      <c r="CH81" s="254"/>
      <c r="CI81" s="609">
        <f t="shared" ref="CI81:CI85" si="221">CD81+CH81</f>
        <v>19</v>
      </c>
      <c r="CJ81" s="337"/>
      <c r="CK81" s="337"/>
      <c r="CL81" s="337"/>
      <c r="CM81" s="254">
        <f t="shared" ref="CM81:CM85" si="222">SUM(CJ81:CL81)</f>
        <v>0</v>
      </c>
      <c r="CN81" s="337"/>
      <c r="CO81" s="337"/>
      <c r="CP81" s="337"/>
      <c r="CQ81" s="254">
        <f t="shared" si="99"/>
        <v>0</v>
      </c>
      <c r="CR81" s="755">
        <f t="shared" si="81"/>
        <v>0</v>
      </c>
      <c r="CS81" s="337"/>
      <c r="CT81" s="337"/>
      <c r="CU81" s="337"/>
      <c r="CV81" s="254"/>
      <c r="CW81" s="337"/>
      <c r="CX81" s="337"/>
      <c r="CY81" s="337"/>
      <c r="CZ81" s="254"/>
      <c r="DA81" s="609">
        <f t="shared" ref="DA81:DA85" si="223">CV81+CZ81</f>
        <v>0</v>
      </c>
      <c r="DB81" s="337"/>
      <c r="DC81" s="337"/>
      <c r="DD81" s="337"/>
      <c r="DE81" s="254">
        <f t="shared" ref="DE81:DE85" si="224">SUM(DB81:DD81)</f>
        <v>0</v>
      </c>
      <c r="DF81" s="337"/>
      <c r="DG81" s="337"/>
      <c r="DH81" s="337"/>
      <c r="DI81" s="255">
        <f t="shared" si="118"/>
        <v>0</v>
      </c>
      <c r="DJ81" s="610">
        <f t="shared" si="213"/>
        <v>0</v>
      </c>
      <c r="DK81" s="9">
        <f t="shared" si="179"/>
        <v>160</v>
      </c>
      <c r="DL81" s="9"/>
      <c r="DM81" s="805">
        <f t="shared" si="210"/>
        <v>160</v>
      </c>
      <c r="DN81" s="13">
        <f t="shared" si="180"/>
        <v>75</v>
      </c>
      <c r="DO81" s="9">
        <f t="shared" si="88"/>
        <v>508</v>
      </c>
      <c r="DP81" s="805">
        <f t="shared" si="211"/>
        <v>583</v>
      </c>
      <c r="DQ81" s="812">
        <f t="shared" si="212"/>
        <v>743</v>
      </c>
      <c r="DR81" s="10"/>
      <c r="DS81" s="10"/>
      <c r="DT81" s="10"/>
      <c r="DU81" s="10"/>
    </row>
    <row r="82" spans="1:125" ht="25.5" x14ac:dyDescent="0.25">
      <c r="A82" s="30" t="s">
        <v>102</v>
      </c>
      <c r="B82" s="60">
        <f>SUM(C82:F82)</f>
        <v>29</v>
      </c>
      <c r="C82" s="51">
        <v>6</v>
      </c>
      <c r="D82" s="8">
        <v>8</v>
      </c>
      <c r="E82" s="8">
        <v>8</v>
      </c>
      <c r="F82" s="8">
        <v>7</v>
      </c>
      <c r="G82" s="9"/>
      <c r="H82" s="9"/>
      <c r="I82" s="9"/>
      <c r="J82" s="254">
        <f t="shared" si="214"/>
        <v>0</v>
      </c>
      <c r="K82" s="337"/>
      <c r="L82" s="337"/>
      <c r="M82" s="337"/>
      <c r="N82" s="254">
        <f t="shared" si="182"/>
        <v>0</v>
      </c>
      <c r="O82" s="609">
        <f t="shared" si="183"/>
        <v>0</v>
      </c>
      <c r="P82" s="337"/>
      <c r="Q82" s="337"/>
      <c r="R82" s="337"/>
      <c r="S82" s="254">
        <f t="shared" si="215"/>
        <v>0</v>
      </c>
      <c r="T82" s="337"/>
      <c r="U82" s="337"/>
      <c r="V82" s="13"/>
      <c r="W82" s="254">
        <f t="shared" si="185"/>
        <v>0</v>
      </c>
      <c r="X82" s="609">
        <f t="shared" si="186"/>
        <v>0</v>
      </c>
      <c r="Y82" s="9"/>
      <c r="Z82" s="9"/>
      <c r="AA82" s="9"/>
      <c r="AB82" s="254">
        <f t="shared" si="187"/>
        <v>0</v>
      </c>
      <c r="AC82" s="337"/>
      <c r="AD82" s="337"/>
      <c r="AE82" s="337"/>
      <c r="AF82" s="254">
        <f t="shared" si="188"/>
        <v>0</v>
      </c>
      <c r="AG82" s="609">
        <f t="shared" si="216"/>
        <v>0</v>
      </c>
      <c r="AH82" s="337"/>
      <c r="AI82" s="13"/>
      <c r="AJ82" s="337"/>
      <c r="AK82" s="254">
        <f t="shared" si="217"/>
        <v>0</v>
      </c>
      <c r="AL82" s="337"/>
      <c r="AM82" s="337"/>
      <c r="AN82" s="337"/>
      <c r="AO82" s="254">
        <f t="shared" si="191"/>
        <v>0</v>
      </c>
      <c r="AP82" s="609">
        <f t="shared" si="192"/>
        <v>0</v>
      </c>
      <c r="AQ82" s="9"/>
      <c r="AR82" s="9"/>
      <c r="AS82" s="9"/>
      <c r="AT82" s="254">
        <f t="shared" si="193"/>
        <v>0</v>
      </c>
      <c r="AU82" s="337"/>
      <c r="AV82" s="337"/>
      <c r="AW82" s="337"/>
      <c r="AX82" s="254">
        <f t="shared" si="218"/>
        <v>0</v>
      </c>
      <c r="AY82" s="609">
        <f t="shared" si="195"/>
        <v>0</v>
      </c>
      <c r="AZ82" s="337"/>
      <c r="BA82" s="337"/>
      <c r="BB82" s="337"/>
      <c r="BC82" s="254">
        <f t="shared" si="219"/>
        <v>0</v>
      </c>
      <c r="BD82" s="337"/>
      <c r="BE82" s="337"/>
      <c r="BF82" s="337"/>
      <c r="BG82" s="254">
        <f t="shared" si="197"/>
        <v>0</v>
      </c>
      <c r="BH82" s="609">
        <f t="shared" si="198"/>
        <v>0</v>
      </c>
      <c r="BI82" s="9"/>
      <c r="BJ82" s="9"/>
      <c r="BK82" s="9"/>
      <c r="BL82" s="254">
        <f t="shared" si="199"/>
        <v>0</v>
      </c>
      <c r="BM82" s="337"/>
      <c r="BN82" s="337"/>
      <c r="BO82" s="337"/>
      <c r="BP82" s="254">
        <f t="shared" si="200"/>
        <v>0</v>
      </c>
      <c r="BQ82" s="609">
        <f t="shared" si="201"/>
        <v>0</v>
      </c>
      <c r="BR82" s="337"/>
      <c r="BS82" s="337"/>
      <c r="BT82" s="337"/>
      <c r="BU82" s="254">
        <f t="shared" si="220"/>
        <v>0</v>
      </c>
      <c r="BV82" s="337"/>
      <c r="BW82" s="337"/>
      <c r="BX82" s="337"/>
      <c r="BY82" s="254">
        <f t="shared" si="203"/>
        <v>0</v>
      </c>
      <c r="BZ82" s="609">
        <f t="shared" si="204"/>
        <v>0</v>
      </c>
      <c r="CA82" s="9"/>
      <c r="CB82" s="9"/>
      <c r="CC82" s="9"/>
      <c r="CD82" s="254">
        <f t="shared" si="205"/>
        <v>0</v>
      </c>
      <c r="CE82" s="337"/>
      <c r="CF82" s="337"/>
      <c r="CG82" s="337"/>
      <c r="CH82" s="254"/>
      <c r="CI82" s="609">
        <f t="shared" si="221"/>
        <v>0</v>
      </c>
      <c r="CJ82" s="337"/>
      <c r="CK82" s="337"/>
      <c r="CL82" s="337"/>
      <c r="CM82" s="254">
        <f t="shared" si="222"/>
        <v>0</v>
      </c>
      <c r="CN82" s="337"/>
      <c r="CO82" s="337"/>
      <c r="CP82" s="337"/>
      <c r="CQ82" s="254">
        <f t="shared" si="99"/>
        <v>0</v>
      </c>
      <c r="CR82" s="755">
        <f t="shared" si="81"/>
        <v>0</v>
      </c>
      <c r="CS82" s="337"/>
      <c r="CT82" s="337"/>
      <c r="CU82" s="337"/>
      <c r="CV82" s="254"/>
      <c r="CW82" s="337"/>
      <c r="CX82" s="337"/>
      <c r="CY82" s="337"/>
      <c r="CZ82" s="254"/>
      <c r="DA82" s="609">
        <f t="shared" si="223"/>
        <v>0</v>
      </c>
      <c r="DB82" s="337"/>
      <c r="DC82" s="337"/>
      <c r="DD82" s="337"/>
      <c r="DE82" s="254">
        <f t="shared" si="224"/>
        <v>0</v>
      </c>
      <c r="DF82" s="337"/>
      <c r="DG82" s="337"/>
      <c r="DH82" s="337"/>
      <c r="DI82" s="255">
        <f t="shared" si="118"/>
        <v>0</v>
      </c>
      <c r="DJ82" s="610">
        <f t="shared" si="213"/>
        <v>0</v>
      </c>
      <c r="DK82" s="9">
        <f t="shared" si="179"/>
        <v>0</v>
      </c>
      <c r="DL82" s="9"/>
      <c r="DM82" s="805">
        <f t="shared" si="210"/>
        <v>0</v>
      </c>
      <c r="DN82" s="13">
        <f t="shared" si="180"/>
        <v>0</v>
      </c>
      <c r="DO82" s="9">
        <f t="shared" si="88"/>
        <v>0</v>
      </c>
      <c r="DP82" s="805">
        <f t="shared" si="211"/>
        <v>0</v>
      </c>
      <c r="DQ82" s="812">
        <f t="shared" si="212"/>
        <v>0</v>
      </c>
      <c r="DR82" s="10"/>
      <c r="DS82" s="10"/>
      <c r="DT82" s="10">
        <f>DN82/E82</f>
        <v>0</v>
      </c>
      <c r="DU82" s="10"/>
    </row>
    <row r="83" spans="1:125" ht="25.5" x14ac:dyDescent="0.25">
      <c r="A83" s="30" t="s">
        <v>103</v>
      </c>
      <c r="B83" s="60">
        <f t="shared" si="181"/>
        <v>0</v>
      </c>
      <c r="C83" s="51"/>
      <c r="D83" s="8"/>
      <c r="E83" s="8"/>
      <c r="F83" s="8"/>
      <c r="G83" s="9"/>
      <c r="H83" s="9"/>
      <c r="I83" s="9"/>
      <c r="J83" s="254">
        <f t="shared" si="214"/>
        <v>0</v>
      </c>
      <c r="K83" s="337"/>
      <c r="L83" s="337"/>
      <c r="M83" s="337"/>
      <c r="N83" s="254">
        <f t="shared" si="182"/>
        <v>0</v>
      </c>
      <c r="O83" s="609">
        <f t="shared" si="183"/>
        <v>0</v>
      </c>
      <c r="P83" s="337"/>
      <c r="Q83" s="337"/>
      <c r="R83" s="337"/>
      <c r="S83" s="254">
        <f t="shared" si="215"/>
        <v>0</v>
      </c>
      <c r="T83" s="337"/>
      <c r="U83" s="337"/>
      <c r="V83" s="13"/>
      <c r="W83" s="254">
        <f t="shared" si="185"/>
        <v>0</v>
      </c>
      <c r="X83" s="609">
        <f t="shared" si="186"/>
        <v>0</v>
      </c>
      <c r="Y83" s="9"/>
      <c r="Z83" s="9"/>
      <c r="AA83" s="9"/>
      <c r="AB83" s="254">
        <f t="shared" si="187"/>
        <v>0</v>
      </c>
      <c r="AC83" s="337"/>
      <c r="AD83" s="337"/>
      <c r="AE83" s="337"/>
      <c r="AF83" s="254">
        <f t="shared" si="188"/>
        <v>0</v>
      </c>
      <c r="AG83" s="609">
        <f t="shared" si="216"/>
        <v>0</v>
      </c>
      <c r="AH83" s="337"/>
      <c r="AI83" s="13"/>
      <c r="AJ83" s="337"/>
      <c r="AK83" s="254">
        <f t="shared" si="217"/>
        <v>0</v>
      </c>
      <c r="AL83" s="337"/>
      <c r="AM83" s="337"/>
      <c r="AN83" s="337"/>
      <c r="AO83" s="254">
        <f t="shared" si="191"/>
        <v>0</v>
      </c>
      <c r="AP83" s="609">
        <f t="shared" si="192"/>
        <v>0</v>
      </c>
      <c r="AQ83" s="9"/>
      <c r="AR83" s="9"/>
      <c r="AS83" s="9"/>
      <c r="AT83" s="254">
        <f t="shared" si="193"/>
        <v>0</v>
      </c>
      <c r="AU83" s="337"/>
      <c r="AV83" s="337"/>
      <c r="AW83" s="337"/>
      <c r="AX83" s="254">
        <f t="shared" si="218"/>
        <v>0</v>
      </c>
      <c r="AY83" s="609">
        <f t="shared" si="195"/>
        <v>0</v>
      </c>
      <c r="AZ83" s="337"/>
      <c r="BA83" s="337"/>
      <c r="BB83" s="337"/>
      <c r="BC83" s="254">
        <f t="shared" si="219"/>
        <v>0</v>
      </c>
      <c r="BD83" s="337"/>
      <c r="BE83" s="337"/>
      <c r="BF83" s="337"/>
      <c r="BG83" s="254">
        <f t="shared" si="197"/>
        <v>0</v>
      </c>
      <c r="BH83" s="609">
        <f t="shared" si="198"/>
        <v>0</v>
      </c>
      <c r="BI83" s="9"/>
      <c r="BJ83" s="9"/>
      <c r="BK83" s="9"/>
      <c r="BL83" s="254">
        <f t="shared" si="199"/>
        <v>0</v>
      </c>
      <c r="BM83" s="337"/>
      <c r="BN83" s="337"/>
      <c r="BO83" s="337"/>
      <c r="BP83" s="254">
        <f t="shared" si="200"/>
        <v>0</v>
      </c>
      <c r="BQ83" s="609">
        <f t="shared" si="201"/>
        <v>0</v>
      </c>
      <c r="BR83" s="337"/>
      <c r="BS83" s="337"/>
      <c r="BT83" s="337"/>
      <c r="BU83" s="254">
        <f t="shared" si="220"/>
        <v>0</v>
      </c>
      <c r="BV83" s="337"/>
      <c r="BW83" s="337"/>
      <c r="BX83" s="337"/>
      <c r="BY83" s="254">
        <f t="shared" si="203"/>
        <v>0</v>
      </c>
      <c r="BZ83" s="609">
        <f t="shared" si="204"/>
        <v>0</v>
      </c>
      <c r="CA83" s="9"/>
      <c r="CB83" s="9"/>
      <c r="CC83" s="9"/>
      <c r="CD83" s="254">
        <f t="shared" si="205"/>
        <v>0</v>
      </c>
      <c r="CE83" s="337"/>
      <c r="CF83" s="337"/>
      <c r="CG83" s="337"/>
      <c r="CH83" s="254"/>
      <c r="CI83" s="609">
        <f t="shared" si="221"/>
        <v>0</v>
      </c>
      <c r="CJ83" s="337"/>
      <c r="CK83" s="337"/>
      <c r="CL83" s="337"/>
      <c r="CM83" s="254">
        <f t="shared" si="222"/>
        <v>0</v>
      </c>
      <c r="CN83" s="337"/>
      <c r="CO83" s="337"/>
      <c r="CP83" s="337"/>
      <c r="CQ83" s="254">
        <f t="shared" si="99"/>
        <v>0</v>
      </c>
      <c r="CR83" s="755">
        <f t="shared" si="81"/>
        <v>0</v>
      </c>
      <c r="CS83" s="337"/>
      <c r="CT83" s="337"/>
      <c r="CU83" s="337"/>
      <c r="CV83" s="254"/>
      <c r="CW83" s="337"/>
      <c r="CX83" s="337"/>
      <c r="CY83" s="337"/>
      <c r="CZ83" s="254"/>
      <c r="DA83" s="609">
        <f t="shared" si="223"/>
        <v>0</v>
      </c>
      <c r="DB83" s="337"/>
      <c r="DC83" s="337"/>
      <c r="DD83" s="337"/>
      <c r="DE83" s="254">
        <f t="shared" si="224"/>
        <v>0</v>
      </c>
      <c r="DF83" s="337"/>
      <c r="DG83" s="337"/>
      <c r="DH83" s="337"/>
      <c r="DI83" s="255">
        <f t="shared" si="118"/>
        <v>0</v>
      </c>
      <c r="DJ83" s="610">
        <f t="shared" si="213"/>
        <v>0</v>
      </c>
      <c r="DK83" s="9">
        <f t="shared" si="179"/>
        <v>0</v>
      </c>
      <c r="DL83" s="9"/>
      <c r="DM83" s="805">
        <f t="shared" si="210"/>
        <v>0</v>
      </c>
      <c r="DN83" s="13">
        <f t="shared" si="180"/>
        <v>0</v>
      </c>
      <c r="DO83" s="9">
        <f t="shared" si="88"/>
        <v>0</v>
      </c>
      <c r="DP83" s="805">
        <f t="shared" si="211"/>
        <v>0</v>
      </c>
      <c r="DQ83" s="812">
        <f t="shared" si="212"/>
        <v>0</v>
      </c>
      <c r="DR83" s="10"/>
      <c r="DS83" s="10"/>
      <c r="DT83" s="10"/>
      <c r="DU83" s="10"/>
    </row>
    <row r="84" spans="1:125" x14ac:dyDescent="0.25">
      <c r="A84" s="30" t="s">
        <v>104</v>
      </c>
      <c r="B84" s="60">
        <f t="shared" si="181"/>
        <v>7840</v>
      </c>
      <c r="C84" s="51">
        <v>1880</v>
      </c>
      <c r="D84" s="8">
        <v>2400</v>
      </c>
      <c r="E84" s="8">
        <v>2400</v>
      </c>
      <c r="F84" s="8">
        <v>1160</v>
      </c>
      <c r="G84" s="13">
        <v>4.68</v>
      </c>
      <c r="H84" s="262">
        <v>2.34</v>
      </c>
      <c r="I84" s="262">
        <v>1.39</v>
      </c>
      <c r="J84" s="263">
        <f t="shared" si="214"/>
        <v>8.41</v>
      </c>
      <c r="K84" s="342"/>
      <c r="L84" s="342">
        <v>0.5</v>
      </c>
      <c r="M84" s="342">
        <v>0.28000000000000003</v>
      </c>
      <c r="N84" s="254">
        <f t="shared" si="182"/>
        <v>0.78</v>
      </c>
      <c r="O84" s="609">
        <f t="shared" si="183"/>
        <v>9.19</v>
      </c>
      <c r="P84" s="337">
        <v>2.2799999999999998</v>
      </c>
      <c r="Q84" s="337">
        <v>4.08</v>
      </c>
      <c r="R84" s="337">
        <v>3.2</v>
      </c>
      <c r="S84" s="254">
        <f t="shared" si="215"/>
        <v>9.5599999999999987</v>
      </c>
      <c r="T84" s="337">
        <v>2.74</v>
      </c>
      <c r="U84" s="337">
        <v>15.12</v>
      </c>
      <c r="V84" s="13">
        <v>7.4</v>
      </c>
      <c r="W84" s="254">
        <f t="shared" si="185"/>
        <v>25.259999999999998</v>
      </c>
      <c r="X84" s="609">
        <f t="shared" si="186"/>
        <v>34.819999999999993</v>
      </c>
      <c r="Y84" s="13">
        <v>8.1199999999999992</v>
      </c>
      <c r="Z84" s="262">
        <v>4.3</v>
      </c>
      <c r="AA84" s="13">
        <v>1.18</v>
      </c>
      <c r="AB84" s="263">
        <f t="shared" si="187"/>
        <v>13.599999999999998</v>
      </c>
      <c r="AC84" s="342"/>
      <c r="AD84" s="342"/>
      <c r="AE84" s="342">
        <v>1400</v>
      </c>
      <c r="AF84" s="263">
        <f t="shared" si="188"/>
        <v>1400</v>
      </c>
      <c r="AG84" s="614">
        <f t="shared" si="216"/>
        <v>1413.6</v>
      </c>
      <c r="AH84" s="337">
        <v>3.46</v>
      </c>
      <c r="AI84" s="13">
        <v>0.78</v>
      </c>
      <c r="AJ84" s="337">
        <v>3.28</v>
      </c>
      <c r="AK84" s="254">
        <f t="shared" si="217"/>
        <v>7.52</v>
      </c>
      <c r="AL84" s="337">
        <v>4.68</v>
      </c>
      <c r="AM84" s="337">
        <v>4.68</v>
      </c>
      <c r="AN84" s="337">
        <v>1.46</v>
      </c>
      <c r="AO84" s="254">
        <f t="shared" si="191"/>
        <v>10.82</v>
      </c>
      <c r="AP84" s="609">
        <f t="shared" si="192"/>
        <v>18.34</v>
      </c>
      <c r="AQ84" s="13">
        <v>214.06</v>
      </c>
      <c r="AR84" s="13">
        <v>201.65</v>
      </c>
      <c r="AS84" s="13">
        <v>85.2</v>
      </c>
      <c r="AT84" s="263">
        <f t="shared" si="193"/>
        <v>500.91</v>
      </c>
      <c r="AU84" s="342"/>
      <c r="AV84" s="342">
        <v>120.7</v>
      </c>
      <c r="AW84" s="342">
        <v>176.18</v>
      </c>
      <c r="AX84" s="254">
        <f t="shared" si="218"/>
        <v>296.88</v>
      </c>
      <c r="AY84" s="609">
        <f t="shared" si="195"/>
        <v>797.79</v>
      </c>
      <c r="AZ84" s="337">
        <v>151.24</v>
      </c>
      <c r="BA84" s="337">
        <v>26.93</v>
      </c>
      <c r="BB84" s="337">
        <v>44.88</v>
      </c>
      <c r="BC84" s="254">
        <f t="shared" si="219"/>
        <v>223.05</v>
      </c>
      <c r="BD84" s="337">
        <v>462.68</v>
      </c>
      <c r="BE84" s="337">
        <v>293.27999999999997</v>
      </c>
      <c r="BF84" s="337">
        <v>146.69</v>
      </c>
      <c r="BG84" s="254">
        <f t="shared" si="197"/>
        <v>902.65000000000009</v>
      </c>
      <c r="BH84" s="609">
        <f t="shared" si="198"/>
        <v>1125.7</v>
      </c>
      <c r="BI84" s="13">
        <v>39.56</v>
      </c>
      <c r="BJ84" s="262">
        <v>39.56</v>
      </c>
      <c r="BK84" s="262">
        <v>15.78</v>
      </c>
      <c r="BL84" s="263">
        <f t="shared" si="199"/>
        <v>94.9</v>
      </c>
      <c r="BM84" s="342"/>
      <c r="BN84" s="342">
        <v>19.5</v>
      </c>
      <c r="BO84" s="342">
        <v>1.5</v>
      </c>
      <c r="BP84" s="263">
        <f t="shared" si="200"/>
        <v>21</v>
      </c>
      <c r="BQ84" s="609">
        <f t="shared" si="201"/>
        <v>115.9</v>
      </c>
      <c r="BR84" s="337">
        <v>3.28</v>
      </c>
      <c r="BS84" s="337">
        <v>56.28</v>
      </c>
      <c r="BT84" s="337">
        <v>5.3</v>
      </c>
      <c r="BU84" s="254">
        <f t="shared" si="220"/>
        <v>64.86</v>
      </c>
      <c r="BV84" s="337">
        <v>1.4</v>
      </c>
      <c r="BW84" s="337">
        <v>9.1</v>
      </c>
      <c r="BX84" s="337">
        <v>2.58</v>
      </c>
      <c r="BY84" s="254">
        <f t="shared" si="203"/>
        <v>13.08</v>
      </c>
      <c r="BZ84" s="609">
        <f t="shared" si="204"/>
        <v>77.94</v>
      </c>
      <c r="CA84" s="13">
        <v>19.940000000000001</v>
      </c>
      <c r="CB84" s="13">
        <v>9.76</v>
      </c>
      <c r="CC84" s="13"/>
      <c r="CD84" s="263">
        <f t="shared" si="205"/>
        <v>29.700000000000003</v>
      </c>
      <c r="CE84" s="342"/>
      <c r="CF84" s="342"/>
      <c r="CG84" s="342"/>
      <c r="CH84" s="263"/>
      <c r="CI84" s="609">
        <f t="shared" si="221"/>
        <v>29.700000000000003</v>
      </c>
      <c r="CJ84" s="337"/>
      <c r="CK84" s="337"/>
      <c r="CL84" s="337"/>
      <c r="CM84" s="254">
        <f t="shared" si="222"/>
        <v>0</v>
      </c>
      <c r="CN84" s="337"/>
      <c r="CO84" s="337">
        <v>0.68</v>
      </c>
      <c r="CP84" s="337"/>
      <c r="CQ84" s="254">
        <f t="shared" si="99"/>
        <v>0.68</v>
      </c>
      <c r="CR84" s="755">
        <f t="shared" si="81"/>
        <v>0.68</v>
      </c>
      <c r="CS84" s="342"/>
      <c r="CT84" s="342"/>
      <c r="CU84" s="342"/>
      <c r="CV84" s="263"/>
      <c r="CW84" s="342"/>
      <c r="CX84" s="342"/>
      <c r="CY84" s="342"/>
      <c r="CZ84" s="263"/>
      <c r="DA84" s="609">
        <f t="shared" si="223"/>
        <v>0</v>
      </c>
      <c r="DB84" s="337"/>
      <c r="DC84" s="337"/>
      <c r="DD84" s="337"/>
      <c r="DE84" s="254">
        <f t="shared" si="224"/>
        <v>0</v>
      </c>
      <c r="DF84" s="337"/>
      <c r="DG84" s="337"/>
      <c r="DH84" s="337"/>
      <c r="DI84" s="255">
        <f t="shared" si="118"/>
        <v>0</v>
      </c>
      <c r="DJ84" s="610">
        <f t="shared" si="213"/>
        <v>0</v>
      </c>
      <c r="DK84" s="9">
        <f t="shared" si="179"/>
        <v>647.5200000000001</v>
      </c>
      <c r="DL84" s="9"/>
      <c r="DM84" s="805">
        <f t="shared" si="210"/>
        <v>647.5200000000001</v>
      </c>
      <c r="DN84" s="13">
        <f t="shared" si="180"/>
        <v>304.99</v>
      </c>
      <c r="DO84" s="9">
        <f t="shared" si="88"/>
        <v>952.49000000000012</v>
      </c>
      <c r="DP84" s="805">
        <f t="shared" si="211"/>
        <v>1257.48</v>
      </c>
      <c r="DQ84" s="812">
        <f t="shared" si="212"/>
        <v>1905</v>
      </c>
      <c r="DR84" s="10">
        <f>DK84/C84</f>
        <v>0.34442553191489367</v>
      </c>
      <c r="DS84" s="10"/>
      <c r="DT84" s="10">
        <f>DN84/E84</f>
        <v>0.12707916666666666</v>
      </c>
      <c r="DU84" s="10">
        <f>DO84/F84</f>
        <v>0.82111206896551736</v>
      </c>
    </row>
    <row r="85" spans="1:125" ht="25.5" x14ac:dyDescent="0.25">
      <c r="A85" s="30" t="s">
        <v>105</v>
      </c>
      <c r="B85" s="58"/>
      <c r="C85" s="51"/>
      <c r="D85" s="8"/>
      <c r="E85" s="8"/>
      <c r="F85" s="8"/>
      <c r="G85" s="9"/>
      <c r="H85" s="9"/>
      <c r="I85" s="9"/>
      <c r="J85" s="254">
        <f t="shared" si="214"/>
        <v>0</v>
      </c>
      <c r="K85" s="337"/>
      <c r="L85" s="337"/>
      <c r="M85" s="337"/>
      <c r="N85" s="254">
        <f t="shared" si="182"/>
        <v>0</v>
      </c>
      <c r="O85" s="609">
        <f t="shared" si="183"/>
        <v>0</v>
      </c>
      <c r="P85" s="337"/>
      <c r="Q85" s="337"/>
      <c r="R85" s="337"/>
      <c r="S85" s="254">
        <f t="shared" si="215"/>
        <v>0</v>
      </c>
      <c r="T85" s="337"/>
      <c r="U85" s="337"/>
      <c r="V85" s="13"/>
      <c r="W85" s="254">
        <f t="shared" si="185"/>
        <v>0</v>
      </c>
      <c r="X85" s="609">
        <f t="shared" si="186"/>
        <v>0</v>
      </c>
      <c r="Y85" s="9"/>
      <c r="Z85" s="9"/>
      <c r="AA85" s="9"/>
      <c r="AB85" s="254">
        <f t="shared" si="187"/>
        <v>0</v>
      </c>
      <c r="AC85" s="337"/>
      <c r="AD85" s="337"/>
      <c r="AE85" s="337"/>
      <c r="AF85" s="254">
        <f t="shared" si="188"/>
        <v>0</v>
      </c>
      <c r="AG85" s="609">
        <f t="shared" si="216"/>
        <v>0</v>
      </c>
      <c r="AH85" s="337"/>
      <c r="AI85" s="13"/>
      <c r="AJ85" s="337"/>
      <c r="AK85" s="254">
        <f t="shared" si="217"/>
        <v>0</v>
      </c>
      <c r="AL85" s="337"/>
      <c r="AM85" s="337"/>
      <c r="AN85" s="337"/>
      <c r="AO85" s="254">
        <f t="shared" si="191"/>
        <v>0</v>
      </c>
      <c r="AP85" s="609">
        <f t="shared" si="192"/>
        <v>0</v>
      </c>
      <c r="AQ85" s="9"/>
      <c r="AR85" s="9"/>
      <c r="AS85" s="9"/>
      <c r="AT85" s="254">
        <f t="shared" si="193"/>
        <v>0</v>
      </c>
      <c r="AU85" s="337"/>
      <c r="AV85" s="337"/>
      <c r="AW85" s="337"/>
      <c r="AX85" s="254">
        <f t="shared" si="218"/>
        <v>0</v>
      </c>
      <c r="AY85" s="609">
        <f t="shared" si="195"/>
        <v>0</v>
      </c>
      <c r="AZ85" s="337"/>
      <c r="BA85" s="337"/>
      <c r="BB85" s="337"/>
      <c r="BC85" s="254">
        <f t="shared" si="219"/>
        <v>0</v>
      </c>
      <c r="BD85" s="337"/>
      <c r="BE85" s="337"/>
      <c r="BF85" s="337"/>
      <c r="BG85" s="254">
        <f t="shared" si="197"/>
        <v>0</v>
      </c>
      <c r="BH85" s="609">
        <f t="shared" si="198"/>
        <v>0</v>
      </c>
      <c r="BI85" s="9"/>
      <c r="BJ85" s="9"/>
      <c r="BK85" s="9"/>
      <c r="BL85" s="254">
        <f t="shared" si="199"/>
        <v>0</v>
      </c>
      <c r="BM85" s="337"/>
      <c r="BN85" s="337"/>
      <c r="BO85" s="337"/>
      <c r="BP85" s="254">
        <f t="shared" si="200"/>
        <v>0</v>
      </c>
      <c r="BQ85" s="609">
        <f t="shared" si="201"/>
        <v>0</v>
      </c>
      <c r="BR85" s="337"/>
      <c r="BS85" s="337"/>
      <c r="BT85" s="337"/>
      <c r="BU85" s="254">
        <f t="shared" si="220"/>
        <v>0</v>
      </c>
      <c r="BV85" s="337"/>
      <c r="BW85" s="337"/>
      <c r="BX85" s="337"/>
      <c r="BY85" s="254">
        <f t="shared" si="203"/>
        <v>0</v>
      </c>
      <c r="BZ85" s="609">
        <f t="shared" si="204"/>
        <v>0</v>
      </c>
      <c r="CA85" s="9"/>
      <c r="CB85" s="9"/>
      <c r="CC85" s="9"/>
      <c r="CD85" s="254">
        <f t="shared" si="205"/>
        <v>0</v>
      </c>
      <c r="CE85" s="337"/>
      <c r="CF85" s="337"/>
      <c r="CG85" s="337"/>
      <c r="CH85" s="254"/>
      <c r="CI85" s="609">
        <f t="shared" si="221"/>
        <v>0</v>
      </c>
      <c r="CJ85" s="337"/>
      <c r="CK85" s="337"/>
      <c r="CL85" s="337"/>
      <c r="CM85" s="254">
        <f t="shared" si="222"/>
        <v>0</v>
      </c>
      <c r="CN85" s="337"/>
      <c r="CO85" s="337"/>
      <c r="CP85" s="337"/>
      <c r="CQ85" s="254">
        <f t="shared" si="99"/>
        <v>0</v>
      </c>
      <c r="CR85" s="755">
        <f t="shared" si="81"/>
        <v>0</v>
      </c>
      <c r="CS85" s="337"/>
      <c r="CT85" s="337"/>
      <c r="CU85" s="337"/>
      <c r="CV85" s="254"/>
      <c r="CW85" s="337"/>
      <c r="CX85" s="337"/>
      <c r="CY85" s="337"/>
      <c r="CZ85" s="254"/>
      <c r="DA85" s="609">
        <f t="shared" si="223"/>
        <v>0</v>
      </c>
      <c r="DB85" s="337"/>
      <c r="DC85" s="337"/>
      <c r="DD85" s="337"/>
      <c r="DE85" s="254">
        <f t="shared" si="224"/>
        <v>0</v>
      </c>
      <c r="DF85" s="337"/>
      <c r="DG85" s="337"/>
      <c r="DH85" s="337"/>
      <c r="DI85" s="255">
        <f t="shared" si="118"/>
        <v>0</v>
      </c>
      <c r="DJ85" s="610">
        <f t="shared" si="213"/>
        <v>0</v>
      </c>
      <c r="DK85" s="9">
        <f t="shared" si="179"/>
        <v>0</v>
      </c>
      <c r="DL85" s="9"/>
      <c r="DM85" s="805">
        <f t="shared" si="210"/>
        <v>0</v>
      </c>
      <c r="DN85" s="13">
        <f t="shared" si="180"/>
        <v>0</v>
      </c>
      <c r="DO85" s="9">
        <f t="shared" si="88"/>
        <v>0</v>
      </c>
      <c r="DP85" s="805">
        <f t="shared" si="211"/>
        <v>0</v>
      </c>
      <c r="DQ85" s="812">
        <f t="shared" si="212"/>
        <v>0</v>
      </c>
      <c r="DR85" s="10"/>
      <c r="DS85" s="10"/>
      <c r="DT85" s="10"/>
      <c r="DU85" s="10"/>
    </row>
    <row r="86" spans="1:125" ht="51" customHeight="1" x14ac:dyDescent="0.25">
      <c r="A86" s="1121" t="s">
        <v>106</v>
      </c>
      <c r="B86" s="1122"/>
      <c r="C86" s="1122"/>
      <c r="D86" s="1122"/>
      <c r="E86" s="1122"/>
      <c r="F86" s="1122"/>
      <c r="G86" s="1122"/>
      <c r="H86" s="1122"/>
      <c r="I86" s="1122"/>
      <c r="J86" s="1122"/>
      <c r="K86" s="1122"/>
      <c r="L86" s="1122"/>
      <c r="M86" s="1122"/>
      <c r="N86" s="1122"/>
      <c r="O86" s="1122"/>
      <c r="P86" s="1122"/>
      <c r="Q86" s="1122"/>
      <c r="R86" s="1122"/>
      <c r="S86" s="1122"/>
      <c r="T86" s="1122"/>
      <c r="U86" s="1122"/>
      <c r="V86" s="1122"/>
      <c r="W86" s="1122"/>
      <c r="X86" s="1122"/>
      <c r="Y86" s="1122"/>
      <c r="Z86" s="1122"/>
      <c r="AA86" s="1122"/>
      <c r="AB86" s="1122"/>
      <c r="AC86" s="1122"/>
      <c r="AD86" s="1122"/>
      <c r="AE86" s="1122"/>
      <c r="AF86" s="1122"/>
      <c r="AG86" s="1122"/>
      <c r="AH86" s="1122"/>
      <c r="AI86" s="1122"/>
      <c r="AJ86" s="1122"/>
      <c r="AK86" s="1122"/>
      <c r="AL86" s="1122"/>
      <c r="AM86" s="1122"/>
      <c r="AN86" s="1122"/>
      <c r="AO86" s="1122"/>
      <c r="AP86" s="1122"/>
      <c r="AQ86" s="1122"/>
      <c r="AR86" s="1122"/>
      <c r="AS86" s="1122"/>
      <c r="AT86" s="1122"/>
      <c r="AU86" s="1122"/>
      <c r="AV86" s="1122"/>
      <c r="AW86" s="1122"/>
      <c r="AX86" s="1122"/>
      <c r="AY86" s="1122"/>
      <c r="AZ86" s="1122"/>
      <c r="BA86" s="1122"/>
      <c r="BB86" s="1122"/>
      <c r="BC86" s="1122"/>
      <c r="BD86" s="1122"/>
      <c r="BE86" s="1122"/>
      <c r="BF86" s="1122"/>
      <c r="BG86" s="1122"/>
      <c r="BH86" s="1122"/>
      <c r="BI86" s="1122"/>
      <c r="BJ86" s="1122"/>
      <c r="BK86" s="1122"/>
      <c r="BL86" s="1122"/>
      <c r="BM86" s="1122"/>
      <c r="BN86" s="1122"/>
      <c r="BO86" s="1122"/>
      <c r="BP86" s="1122"/>
      <c r="BQ86" s="1122"/>
      <c r="BR86" s="1122"/>
      <c r="BS86" s="1122"/>
      <c r="BT86" s="1122"/>
      <c r="BU86" s="1122"/>
      <c r="BV86" s="1122"/>
      <c r="BW86" s="1122"/>
      <c r="BX86" s="1122"/>
      <c r="BY86" s="1122"/>
      <c r="BZ86" s="1122"/>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c r="CU86" s="1122"/>
      <c r="CV86" s="1122"/>
      <c r="CW86" s="1122"/>
      <c r="CX86" s="1122"/>
      <c r="CY86" s="1122"/>
      <c r="CZ86" s="1122"/>
      <c r="DA86" s="1122"/>
      <c r="DB86" s="1122"/>
      <c r="DC86" s="1122"/>
      <c r="DD86" s="1122"/>
      <c r="DE86" s="1122"/>
      <c r="DF86" s="1122"/>
      <c r="DG86" s="1122"/>
      <c r="DH86" s="1122"/>
      <c r="DI86" s="1122"/>
      <c r="DJ86" s="1122"/>
      <c r="DK86" s="1122"/>
      <c r="DL86" s="1122"/>
      <c r="DM86" s="1122"/>
      <c r="DN86" s="1122"/>
      <c r="DO86" s="1122"/>
      <c r="DP86" s="1122"/>
      <c r="DQ86" s="1122"/>
      <c r="DR86" s="1122"/>
      <c r="DS86" s="1122"/>
      <c r="DT86" s="1122"/>
      <c r="DU86" s="1123"/>
    </row>
    <row r="87" spans="1:125" ht="25.5" x14ac:dyDescent="0.25">
      <c r="A87" s="28" t="s">
        <v>107</v>
      </c>
      <c r="B87" s="51">
        <f>SUM(C87:F87)</f>
        <v>16</v>
      </c>
      <c r="C87" s="51">
        <v>4</v>
      </c>
      <c r="D87" s="8">
        <v>4</v>
      </c>
      <c r="E87" s="8">
        <v>4</v>
      </c>
      <c r="F87" s="8">
        <v>4</v>
      </c>
      <c r="G87" s="8">
        <v>0</v>
      </c>
      <c r="H87" s="8"/>
      <c r="I87" s="8"/>
      <c r="J87" s="254">
        <v>0</v>
      </c>
      <c r="K87" s="337"/>
      <c r="L87" s="337"/>
      <c r="M87" s="337"/>
      <c r="N87" s="254"/>
      <c r="O87" s="609"/>
      <c r="P87" s="337"/>
      <c r="Q87" s="337"/>
      <c r="R87" s="337"/>
      <c r="S87" s="254">
        <f>SUM(P87:R87)</f>
        <v>0</v>
      </c>
      <c r="T87" s="337"/>
      <c r="U87" s="337"/>
      <c r="V87" s="337"/>
      <c r="W87" s="254">
        <f>SUM(T87:V87)</f>
        <v>0</v>
      </c>
      <c r="X87" s="609"/>
      <c r="Y87" s="8"/>
      <c r="Z87" s="8"/>
      <c r="AA87" s="8"/>
      <c r="AB87" s="254">
        <f>SUM(Y87:AA87)</f>
        <v>0</v>
      </c>
      <c r="AC87" s="337"/>
      <c r="AD87" s="337"/>
      <c r="AE87" s="337"/>
      <c r="AF87" s="254"/>
      <c r="AG87" s="609"/>
      <c r="AH87" s="337"/>
      <c r="AI87" s="337"/>
      <c r="AJ87" s="337"/>
      <c r="AK87" s="254">
        <f>SUM(AH87:AJ87)</f>
        <v>0</v>
      </c>
      <c r="AL87" s="337"/>
      <c r="AM87" s="337"/>
      <c r="AN87" s="337"/>
      <c r="AO87" s="254">
        <f>SUM(AL87:AN87)</f>
        <v>0</v>
      </c>
      <c r="AP87" s="609">
        <f>AK87+AO87</f>
        <v>0</v>
      </c>
      <c r="AQ87" s="8"/>
      <c r="AR87" s="8"/>
      <c r="AS87" s="8"/>
      <c r="AT87" s="254">
        <f>SUM(AQ87:AS87)</f>
        <v>0</v>
      </c>
      <c r="AU87" s="337"/>
      <c r="AV87" s="337"/>
      <c r="AW87" s="337"/>
      <c r="AX87" s="254"/>
      <c r="AY87" s="609"/>
      <c r="AZ87" s="337"/>
      <c r="BA87" s="337"/>
      <c r="BB87" s="337"/>
      <c r="BC87" s="254">
        <f>SUM(AZ87:BB87)</f>
        <v>0</v>
      </c>
      <c r="BD87" s="337"/>
      <c r="BE87" s="337"/>
      <c r="BF87" s="337"/>
      <c r="BG87" s="254">
        <f>SUM(BD87:BF87)</f>
        <v>0</v>
      </c>
      <c r="BH87" s="609">
        <f>BC87+BG87</f>
        <v>0</v>
      </c>
      <c r="BI87" s="8"/>
      <c r="BJ87" s="8"/>
      <c r="BK87" s="8"/>
      <c r="BL87" s="254">
        <f>SUM(BI87:BK87)</f>
        <v>0</v>
      </c>
      <c r="BM87" s="337"/>
      <c r="BN87" s="337"/>
      <c r="BO87" s="337"/>
      <c r="BP87" s="254"/>
      <c r="BQ87" s="609"/>
      <c r="BR87" s="337"/>
      <c r="BS87" s="337"/>
      <c r="BT87" s="337"/>
      <c r="BU87" s="254">
        <f>SUM(BR87:BT87)</f>
        <v>0</v>
      </c>
      <c r="BV87" s="337"/>
      <c r="BW87" s="337"/>
      <c r="BX87" s="337"/>
      <c r="BY87" s="254">
        <f>SUM(BV87:BX87)</f>
        <v>0</v>
      </c>
      <c r="BZ87" s="609">
        <f>BU87+BY87</f>
        <v>0</v>
      </c>
      <c r="CA87" s="8"/>
      <c r="CB87" s="8"/>
      <c r="CC87" s="8"/>
      <c r="CD87" s="254">
        <f>SUM(CA87:CC87)</f>
        <v>0</v>
      </c>
      <c r="CE87" s="337"/>
      <c r="CF87" s="337"/>
      <c r="CG87" s="337"/>
      <c r="CH87" s="254"/>
      <c r="CI87" s="609"/>
      <c r="CJ87" s="337"/>
      <c r="CK87" s="337"/>
      <c r="CL87" s="337"/>
      <c r="CM87" s="254">
        <f>SUM(CJ87:CL87)</f>
        <v>0</v>
      </c>
      <c r="CN87" s="337"/>
      <c r="CO87" s="337"/>
      <c r="CP87" s="337"/>
      <c r="CQ87" s="254">
        <f t="shared" si="99"/>
        <v>0</v>
      </c>
      <c r="CR87" s="755">
        <f t="shared" si="81"/>
        <v>0</v>
      </c>
      <c r="CS87" s="337"/>
      <c r="CT87" s="337"/>
      <c r="CU87" s="337"/>
      <c r="CV87" s="254"/>
      <c r="CW87" s="337">
        <f>SUM(CW88:CW89)</f>
        <v>2</v>
      </c>
      <c r="CX87" s="337">
        <f t="shared" ref="CX87:CY87" si="225">SUM(CX88:CX89)</f>
        <v>1</v>
      </c>
      <c r="CY87" s="337">
        <f t="shared" si="225"/>
        <v>3</v>
      </c>
      <c r="CZ87" s="254">
        <f>SUM(CW87:CY87)</f>
        <v>6</v>
      </c>
      <c r="DA87" s="609">
        <f>CV87+CZ87</f>
        <v>6</v>
      </c>
      <c r="DB87" s="337">
        <f>SUM(DB88:DB89)</f>
        <v>1</v>
      </c>
      <c r="DC87" s="337">
        <f t="shared" ref="DC87:DD87" si="226">SUM(DC88:DC89)</f>
        <v>1</v>
      </c>
      <c r="DD87" s="337">
        <f t="shared" si="226"/>
        <v>4</v>
      </c>
      <c r="DE87" s="254">
        <f>SUM(DB87:DD87)</f>
        <v>6</v>
      </c>
      <c r="DF87" s="337">
        <f>SUM(DF88:DF89)</f>
        <v>3</v>
      </c>
      <c r="DG87" s="337"/>
      <c r="DH87" s="337"/>
      <c r="DI87" s="255">
        <f t="shared" si="118"/>
        <v>3</v>
      </c>
      <c r="DJ87" s="610">
        <f t="shared" si="213"/>
        <v>9</v>
      </c>
      <c r="DK87" s="8">
        <f>J87+AB87+AT87+BL87+CD87+CV87</f>
        <v>0</v>
      </c>
      <c r="DL87" s="8"/>
      <c r="DM87" s="805"/>
      <c r="DN87" s="13">
        <f>S87+AK87+BC87+BU87+CM87+DE87</f>
        <v>6</v>
      </c>
      <c r="DO87" s="9">
        <f t="shared" si="88"/>
        <v>3</v>
      </c>
      <c r="DP87" s="805">
        <f>SUM(DN87:DO87)</f>
        <v>9</v>
      </c>
      <c r="DQ87" s="812">
        <f>DM87+DP87</f>
        <v>9</v>
      </c>
      <c r="DR87" s="10">
        <v>0</v>
      </c>
      <c r="DS87" s="10"/>
      <c r="DT87" s="10">
        <f>DN87/E87</f>
        <v>1.5</v>
      </c>
      <c r="DU87" s="10"/>
    </row>
    <row r="88" spans="1:125" x14ac:dyDescent="0.25">
      <c r="A88" s="42" t="s">
        <v>108</v>
      </c>
      <c r="B88" s="51">
        <f t="shared" ref="B88:B89" si="227">SUM(C88:F88)</f>
        <v>4</v>
      </c>
      <c r="C88" s="51">
        <v>1</v>
      </c>
      <c r="D88" s="8">
        <v>1</v>
      </c>
      <c r="E88" s="8">
        <v>1</v>
      </c>
      <c r="F88" s="8">
        <v>1</v>
      </c>
      <c r="G88" s="8">
        <v>0</v>
      </c>
      <c r="H88" s="8"/>
      <c r="I88" s="8"/>
      <c r="J88" s="254">
        <v>0</v>
      </c>
      <c r="K88" s="337"/>
      <c r="L88" s="337"/>
      <c r="M88" s="337"/>
      <c r="N88" s="254"/>
      <c r="O88" s="609"/>
      <c r="P88" s="337"/>
      <c r="Q88" s="337"/>
      <c r="R88" s="337"/>
      <c r="S88" s="254">
        <f t="shared" ref="S88:S89" si="228">SUM(P88:R88)</f>
        <v>0</v>
      </c>
      <c r="T88" s="337"/>
      <c r="U88" s="337"/>
      <c r="V88" s="337"/>
      <c r="W88" s="254">
        <f t="shared" ref="W88:W89" si="229">SUM(T88:V88)</f>
        <v>0</v>
      </c>
      <c r="X88" s="609"/>
      <c r="Y88" s="8"/>
      <c r="Z88" s="8"/>
      <c r="AA88" s="8"/>
      <c r="AB88" s="254">
        <f t="shared" ref="AB88:AB89" si="230">SUM(Y88:AA88)</f>
        <v>0</v>
      </c>
      <c r="AC88" s="337"/>
      <c r="AD88" s="337"/>
      <c r="AE88" s="337"/>
      <c r="AF88" s="254"/>
      <c r="AG88" s="609"/>
      <c r="AH88" s="337"/>
      <c r="AI88" s="337"/>
      <c r="AJ88" s="337"/>
      <c r="AK88" s="254">
        <f t="shared" ref="AK88:AK89" si="231">SUM(AH88:AJ88)</f>
        <v>0</v>
      </c>
      <c r="AL88" s="337"/>
      <c r="AM88" s="337"/>
      <c r="AN88" s="337"/>
      <c r="AO88" s="254">
        <f t="shared" ref="AO88:AO89" si="232">SUM(AL88:AN88)</f>
        <v>0</v>
      </c>
      <c r="AP88" s="609">
        <f t="shared" ref="AP88:AP89" si="233">AK88+AO88</f>
        <v>0</v>
      </c>
      <c r="AQ88" s="8"/>
      <c r="AR88" s="8"/>
      <c r="AS88" s="8"/>
      <c r="AT88" s="254">
        <f t="shared" ref="AT88:AT89" si="234">SUM(AQ88:AS88)</f>
        <v>0</v>
      </c>
      <c r="AU88" s="337"/>
      <c r="AV88" s="337"/>
      <c r="AW88" s="337"/>
      <c r="AX88" s="254"/>
      <c r="AY88" s="609"/>
      <c r="AZ88" s="337"/>
      <c r="BA88" s="337"/>
      <c r="BB88" s="337"/>
      <c r="BC88" s="254">
        <f t="shared" ref="BC88:BC89" si="235">SUM(AZ88:BB88)</f>
        <v>0</v>
      </c>
      <c r="BD88" s="337"/>
      <c r="BE88" s="337"/>
      <c r="BF88" s="337"/>
      <c r="BG88" s="254">
        <f t="shared" ref="BG88:BG89" si="236">SUM(BD88:BF88)</f>
        <v>0</v>
      </c>
      <c r="BH88" s="609">
        <f t="shared" ref="BH88:BH89" si="237">BC88+BG88</f>
        <v>0</v>
      </c>
      <c r="BI88" s="8"/>
      <c r="BJ88" s="8"/>
      <c r="BK88" s="8"/>
      <c r="BL88" s="254">
        <f t="shared" ref="BL88:BL89" si="238">SUM(BI88:BK88)</f>
        <v>0</v>
      </c>
      <c r="BM88" s="337"/>
      <c r="BN88" s="337"/>
      <c r="BO88" s="337"/>
      <c r="BP88" s="254"/>
      <c r="BQ88" s="609"/>
      <c r="BR88" s="337"/>
      <c r="BS88" s="337"/>
      <c r="BT88" s="337"/>
      <c r="BU88" s="254">
        <f t="shared" ref="BU88:BU89" si="239">SUM(BR88:BT88)</f>
        <v>0</v>
      </c>
      <c r="BV88" s="337"/>
      <c r="BW88" s="337"/>
      <c r="BX88" s="337"/>
      <c r="BY88" s="254">
        <f t="shared" ref="BY88:BY89" si="240">SUM(BV88:BX88)</f>
        <v>0</v>
      </c>
      <c r="BZ88" s="609">
        <f t="shared" ref="BZ88:BZ89" si="241">BU88+BY88</f>
        <v>0</v>
      </c>
      <c r="CA88" s="8"/>
      <c r="CB88" s="8"/>
      <c r="CC88" s="8"/>
      <c r="CD88" s="254">
        <f t="shared" ref="CD88:CD89" si="242">SUM(CA88:CC88)</f>
        <v>0</v>
      </c>
      <c r="CE88" s="337"/>
      <c r="CF88" s="337"/>
      <c r="CG88" s="337"/>
      <c r="CH88" s="254"/>
      <c r="CI88" s="609"/>
      <c r="CJ88" s="337"/>
      <c r="CK88" s="337"/>
      <c r="CL88" s="337"/>
      <c r="CM88" s="254">
        <f t="shared" ref="CM88:CM89" si="243">SUM(CJ88:CL88)</f>
        <v>0</v>
      </c>
      <c r="CN88" s="337"/>
      <c r="CO88" s="337"/>
      <c r="CP88" s="337"/>
      <c r="CQ88" s="255">
        <f t="shared" si="99"/>
        <v>0</v>
      </c>
      <c r="CR88" s="755">
        <f t="shared" si="81"/>
        <v>0</v>
      </c>
      <c r="CS88" s="337"/>
      <c r="CT88" s="337"/>
      <c r="CU88" s="337"/>
      <c r="CV88" s="254"/>
      <c r="CW88" s="338">
        <v>2</v>
      </c>
      <c r="CX88" s="338">
        <v>1</v>
      </c>
      <c r="CY88" s="338">
        <v>3</v>
      </c>
      <c r="CZ88" s="255">
        <f t="shared" ref="CZ88:CZ89" si="244">SUM(CW88:CY88)</f>
        <v>6</v>
      </c>
      <c r="DA88" s="609"/>
      <c r="DB88" s="338">
        <v>1</v>
      </c>
      <c r="DC88" s="338">
        <v>1</v>
      </c>
      <c r="DD88" s="338">
        <v>4</v>
      </c>
      <c r="DE88" s="254">
        <f t="shared" ref="DE88:DE89" si="245">SUM(DB88:DD88)</f>
        <v>6</v>
      </c>
      <c r="DF88" s="338">
        <v>3</v>
      </c>
      <c r="DG88" s="337"/>
      <c r="DH88" s="337"/>
      <c r="DI88" s="255">
        <f t="shared" si="118"/>
        <v>3</v>
      </c>
      <c r="DJ88" s="610">
        <f t="shared" si="213"/>
        <v>9</v>
      </c>
      <c r="DK88" s="8">
        <f>J88+AB88+AT88+BL88+CD88+CV88</f>
        <v>0</v>
      </c>
      <c r="DL88" s="8"/>
      <c r="DM88" s="805"/>
      <c r="DN88" s="13">
        <f>S88+AK88+BC88+BU88+CM88+DE88</f>
        <v>6</v>
      </c>
      <c r="DO88" s="9">
        <f t="shared" si="88"/>
        <v>3</v>
      </c>
      <c r="DP88" s="805">
        <f t="shared" ref="DP88:DP89" si="246">SUM(DN88:DO88)</f>
        <v>9</v>
      </c>
      <c r="DQ88" s="812">
        <f t="shared" ref="DQ88:DQ89" si="247">DM88+DP88</f>
        <v>9</v>
      </c>
      <c r="DR88" s="10">
        <v>0</v>
      </c>
      <c r="DS88" s="10"/>
      <c r="DT88" s="10">
        <f>DN88/E88</f>
        <v>6</v>
      </c>
      <c r="DU88" s="10"/>
    </row>
    <row r="89" spans="1:125" x14ac:dyDescent="0.25">
      <c r="A89" s="42" t="s">
        <v>109</v>
      </c>
      <c r="B89" s="51">
        <f t="shared" si="227"/>
        <v>12</v>
      </c>
      <c r="C89" s="51">
        <v>3</v>
      </c>
      <c r="D89" s="8">
        <v>3</v>
      </c>
      <c r="E89" s="8">
        <v>3</v>
      </c>
      <c r="F89" s="8">
        <v>3</v>
      </c>
      <c r="G89" s="8">
        <v>0</v>
      </c>
      <c r="H89" s="8"/>
      <c r="I89" s="8"/>
      <c r="J89" s="254">
        <v>0</v>
      </c>
      <c r="K89" s="337"/>
      <c r="L89" s="337"/>
      <c r="M89" s="337"/>
      <c r="N89" s="254"/>
      <c r="O89" s="609"/>
      <c r="P89" s="337"/>
      <c r="Q89" s="337"/>
      <c r="R89" s="337"/>
      <c r="S89" s="254">
        <f t="shared" si="228"/>
        <v>0</v>
      </c>
      <c r="T89" s="337"/>
      <c r="U89" s="337"/>
      <c r="V89" s="337"/>
      <c r="W89" s="254">
        <f t="shared" si="229"/>
        <v>0</v>
      </c>
      <c r="X89" s="609"/>
      <c r="Y89" s="8"/>
      <c r="Z89" s="8"/>
      <c r="AA89" s="8"/>
      <c r="AB89" s="254">
        <f t="shared" si="230"/>
        <v>0</v>
      </c>
      <c r="AC89" s="337"/>
      <c r="AD89" s="337"/>
      <c r="AE89" s="337"/>
      <c r="AF89" s="254"/>
      <c r="AG89" s="609"/>
      <c r="AH89" s="337"/>
      <c r="AI89" s="337"/>
      <c r="AJ89" s="337"/>
      <c r="AK89" s="254">
        <f t="shared" si="231"/>
        <v>0</v>
      </c>
      <c r="AL89" s="337"/>
      <c r="AM89" s="337"/>
      <c r="AN89" s="337"/>
      <c r="AO89" s="254">
        <f t="shared" si="232"/>
        <v>0</v>
      </c>
      <c r="AP89" s="609">
        <f t="shared" si="233"/>
        <v>0</v>
      </c>
      <c r="AQ89" s="8"/>
      <c r="AR89" s="8"/>
      <c r="AS89" s="8"/>
      <c r="AT89" s="254">
        <f t="shared" si="234"/>
        <v>0</v>
      </c>
      <c r="AU89" s="337"/>
      <c r="AV89" s="337"/>
      <c r="AW89" s="337"/>
      <c r="AX89" s="254"/>
      <c r="AY89" s="609"/>
      <c r="AZ89" s="337"/>
      <c r="BA89" s="337"/>
      <c r="BB89" s="337"/>
      <c r="BC89" s="254">
        <f t="shared" si="235"/>
        <v>0</v>
      </c>
      <c r="BD89" s="337"/>
      <c r="BE89" s="337"/>
      <c r="BF89" s="337"/>
      <c r="BG89" s="254">
        <f t="shared" si="236"/>
        <v>0</v>
      </c>
      <c r="BH89" s="609">
        <f t="shared" si="237"/>
        <v>0</v>
      </c>
      <c r="BI89" s="8"/>
      <c r="BJ89" s="8"/>
      <c r="BK89" s="8"/>
      <c r="BL89" s="254">
        <f t="shared" si="238"/>
        <v>0</v>
      </c>
      <c r="BM89" s="337"/>
      <c r="BN89" s="337"/>
      <c r="BO89" s="337"/>
      <c r="BP89" s="254"/>
      <c r="BQ89" s="609"/>
      <c r="BR89" s="337"/>
      <c r="BS89" s="337"/>
      <c r="BT89" s="337"/>
      <c r="BU89" s="254">
        <f t="shared" si="239"/>
        <v>0</v>
      </c>
      <c r="BV89" s="337"/>
      <c r="BW89" s="337"/>
      <c r="BX89" s="337"/>
      <c r="BY89" s="254">
        <f t="shared" si="240"/>
        <v>0</v>
      </c>
      <c r="BZ89" s="609">
        <f t="shared" si="241"/>
        <v>0</v>
      </c>
      <c r="CA89" s="8"/>
      <c r="CB89" s="8"/>
      <c r="CC89" s="8"/>
      <c r="CD89" s="254">
        <f t="shared" si="242"/>
        <v>0</v>
      </c>
      <c r="CE89" s="337"/>
      <c r="CF89" s="337"/>
      <c r="CG89" s="337"/>
      <c r="CH89" s="254"/>
      <c r="CI89" s="609"/>
      <c r="CJ89" s="337"/>
      <c r="CK89" s="337"/>
      <c r="CL89" s="337"/>
      <c r="CM89" s="254">
        <f t="shared" si="243"/>
        <v>0</v>
      </c>
      <c r="CN89" s="337"/>
      <c r="CO89" s="337"/>
      <c r="CP89" s="337"/>
      <c r="CQ89" s="255">
        <f t="shared" ref="CQ89" si="248">SUM(CN89:CP89)</f>
        <v>0</v>
      </c>
      <c r="CR89" s="755">
        <f t="shared" ref="CR89" si="249">CM89+CQ89</f>
        <v>0</v>
      </c>
      <c r="CS89" s="337"/>
      <c r="CT89" s="337"/>
      <c r="CU89" s="337"/>
      <c r="CV89" s="254"/>
      <c r="CW89" s="337"/>
      <c r="CX89" s="337"/>
      <c r="CY89" s="337"/>
      <c r="CZ89" s="255">
        <f t="shared" si="244"/>
        <v>0</v>
      </c>
      <c r="DA89" s="609"/>
      <c r="DB89" s="337"/>
      <c r="DC89" s="337"/>
      <c r="DD89" s="337"/>
      <c r="DE89" s="254">
        <f t="shared" si="245"/>
        <v>0</v>
      </c>
      <c r="DF89" s="338"/>
      <c r="DG89" s="337"/>
      <c r="DH89" s="337"/>
      <c r="DI89" s="255">
        <f t="shared" si="118"/>
        <v>0</v>
      </c>
      <c r="DJ89" s="610">
        <f t="shared" si="213"/>
        <v>0</v>
      </c>
      <c r="DK89" s="8">
        <f>J89+AB89+AT89+BL89+CD89+CV89</f>
        <v>0</v>
      </c>
      <c r="DL89" s="8"/>
      <c r="DM89" s="805"/>
      <c r="DN89" s="13">
        <f>S89+AK89+BC89+BU89+CM89+DE89</f>
        <v>0</v>
      </c>
      <c r="DO89" s="9">
        <f t="shared" ref="DO89:DO91" si="250">W89+AO89+BG89+BY89+CQ89+DI89</f>
        <v>0</v>
      </c>
      <c r="DP89" s="805">
        <f t="shared" si="246"/>
        <v>0</v>
      </c>
      <c r="DQ89" s="812">
        <f t="shared" si="247"/>
        <v>0</v>
      </c>
      <c r="DR89" s="10">
        <v>0</v>
      </c>
      <c r="DS89" s="10"/>
      <c r="DT89" s="10">
        <f>DN89/E89</f>
        <v>0</v>
      </c>
      <c r="DU89" s="10"/>
    </row>
    <row r="90" spans="1:125" ht="20.25" customHeight="1" x14ac:dyDescent="0.25">
      <c r="A90" s="1138" t="s">
        <v>110</v>
      </c>
      <c r="B90" s="1139"/>
      <c r="C90" s="1139"/>
      <c r="D90" s="1139"/>
      <c r="E90" s="1139"/>
      <c r="F90" s="1139"/>
      <c r="G90" s="1139"/>
      <c r="H90" s="1139"/>
      <c r="I90" s="1139"/>
      <c r="J90" s="1139"/>
      <c r="K90" s="1139"/>
      <c r="L90" s="1139"/>
      <c r="M90" s="1139"/>
      <c r="N90" s="1139"/>
      <c r="O90" s="1139"/>
      <c r="P90" s="1139"/>
      <c r="Q90" s="1139"/>
      <c r="R90" s="1139"/>
      <c r="S90" s="1139"/>
      <c r="T90" s="1139"/>
      <c r="U90" s="1139"/>
      <c r="V90" s="1139"/>
      <c r="W90" s="1139"/>
      <c r="X90" s="1139"/>
      <c r="Y90" s="1139"/>
      <c r="Z90" s="1139"/>
      <c r="AA90" s="1139"/>
      <c r="AB90" s="1139"/>
      <c r="AC90" s="1139"/>
      <c r="AD90" s="1139"/>
      <c r="AE90" s="1139"/>
      <c r="AF90" s="1139"/>
      <c r="AG90" s="1139"/>
      <c r="AH90" s="1139"/>
      <c r="AI90" s="1139"/>
      <c r="AJ90" s="1139"/>
      <c r="AK90" s="1139"/>
      <c r="AL90" s="1139"/>
      <c r="AM90" s="1139"/>
      <c r="AN90" s="1139"/>
      <c r="AO90" s="1139"/>
      <c r="AP90" s="1139"/>
      <c r="AQ90" s="1139"/>
      <c r="AR90" s="1139"/>
      <c r="AS90" s="1139"/>
      <c r="AT90" s="1139"/>
      <c r="AU90" s="1139"/>
      <c r="AV90" s="1139"/>
      <c r="AW90" s="1139"/>
      <c r="AX90" s="1139"/>
      <c r="AY90" s="1139"/>
      <c r="AZ90" s="1139"/>
      <c r="BA90" s="1139"/>
      <c r="BB90" s="1139"/>
      <c r="BC90" s="1139"/>
      <c r="BD90" s="1139"/>
      <c r="BE90" s="1139"/>
      <c r="BF90" s="1139"/>
      <c r="BG90" s="1139"/>
      <c r="BH90" s="1139"/>
      <c r="BI90" s="1139"/>
      <c r="BJ90" s="1139"/>
      <c r="BK90" s="1139"/>
      <c r="BL90" s="1139"/>
      <c r="BM90" s="1139"/>
      <c r="BN90" s="1139"/>
      <c r="BO90" s="1139"/>
      <c r="BP90" s="1139"/>
      <c r="BQ90" s="1139"/>
      <c r="BR90" s="1139"/>
      <c r="BS90" s="1139"/>
      <c r="BT90" s="1139"/>
      <c r="BU90" s="1139"/>
      <c r="BV90" s="1139"/>
      <c r="BW90" s="1139"/>
      <c r="BX90" s="1139"/>
      <c r="BY90" s="1139"/>
      <c r="BZ90" s="1139"/>
      <c r="CA90" s="1139"/>
      <c r="CB90" s="1139"/>
      <c r="CC90" s="1139"/>
      <c r="CD90" s="1139"/>
      <c r="CE90" s="1139"/>
      <c r="CF90" s="1139"/>
      <c r="CG90" s="1139"/>
      <c r="CH90" s="1139"/>
      <c r="CI90" s="1139"/>
      <c r="CJ90" s="1139"/>
      <c r="CK90" s="1139"/>
      <c r="CL90" s="1139"/>
      <c r="CM90" s="1139"/>
      <c r="CN90" s="1139"/>
      <c r="CO90" s="1139"/>
      <c r="CP90" s="1139"/>
      <c r="CQ90" s="1139"/>
      <c r="CR90" s="1139"/>
      <c r="CS90" s="1139"/>
      <c r="CT90" s="1139"/>
      <c r="CU90" s="1139"/>
      <c r="CV90" s="1139"/>
      <c r="CW90" s="1139"/>
      <c r="CX90" s="1139"/>
      <c r="CY90" s="1139"/>
      <c r="CZ90" s="1139"/>
      <c r="DA90" s="1139"/>
      <c r="DB90" s="1139"/>
      <c r="DC90" s="1139"/>
      <c r="DD90" s="1139"/>
      <c r="DE90" s="1139"/>
      <c r="DF90" s="1139"/>
      <c r="DG90" s="1139"/>
      <c r="DH90" s="1139"/>
      <c r="DI90" s="1139"/>
      <c r="DJ90" s="1139"/>
      <c r="DK90" s="1139"/>
      <c r="DL90" s="1139"/>
      <c r="DM90" s="1139"/>
      <c r="DN90" s="1139"/>
      <c r="DO90" s="1139"/>
      <c r="DP90" s="1139"/>
      <c r="DQ90" s="1139"/>
      <c r="DR90" s="1139"/>
      <c r="DS90" s="1139"/>
      <c r="DT90" s="1139"/>
      <c r="DU90" s="1140"/>
    </row>
    <row r="91" spans="1:125" ht="25.5" x14ac:dyDescent="0.25">
      <c r="A91" s="30" t="s">
        <v>111</v>
      </c>
      <c r="B91" s="51">
        <f>SUM(C91:F91)</f>
        <v>5</v>
      </c>
      <c r="C91" s="51">
        <v>1</v>
      </c>
      <c r="D91" s="8">
        <v>1</v>
      </c>
      <c r="E91" s="8">
        <v>2</v>
      </c>
      <c r="F91" s="8">
        <v>1</v>
      </c>
      <c r="G91" s="8">
        <v>0</v>
      </c>
      <c r="H91" s="8"/>
      <c r="I91" s="8"/>
      <c r="J91" s="254">
        <f>SUM(G91:I91)</f>
        <v>0</v>
      </c>
      <c r="K91" s="337"/>
      <c r="L91" s="337"/>
      <c r="M91" s="337"/>
      <c r="N91" s="254"/>
      <c r="O91" s="609"/>
      <c r="P91" s="337"/>
      <c r="Q91" s="337"/>
      <c r="R91" s="337"/>
      <c r="S91" s="254">
        <f>SUM(P91:R91)</f>
        <v>0</v>
      </c>
      <c r="T91" s="337"/>
      <c r="U91" s="337"/>
      <c r="V91" s="337"/>
      <c r="W91" s="254"/>
      <c r="X91" s="609"/>
      <c r="Y91" s="8"/>
      <c r="Z91" s="8"/>
      <c r="AA91" s="8"/>
      <c r="AB91" s="254">
        <f>SUM(Y91:AA91)</f>
        <v>0</v>
      </c>
      <c r="AC91" s="337"/>
      <c r="AD91" s="337"/>
      <c r="AE91" s="337"/>
      <c r="AF91" s="254"/>
      <c r="AG91" s="609"/>
      <c r="AH91" s="337"/>
      <c r="AI91" s="337"/>
      <c r="AJ91" s="337"/>
      <c r="AK91" s="254">
        <f>SUM(AH91:AJ91)</f>
        <v>0</v>
      </c>
      <c r="AL91" s="337"/>
      <c r="AM91" s="337"/>
      <c r="AN91" s="337"/>
      <c r="AO91" s="254">
        <f>SUM(AL91:AN91)</f>
        <v>0</v>
      </c>
      <c r="AP91" s="609">
        <f>AK91+AO91</f>
        <v>0</v>
      </c>
      <c r="AQ91" s="8"/>
      <c r="AR91" s="8"/>
      <c r="AS91" s="8"/>
      <c r="AT91" s="254">
        <f>SUM(AQ91:AS91)</f>
        <v>0</v>
      </c>
      <c r="AU91" s="337"/>
      <c r="AV91" s="337"/>
      <c r="AW91" s="337"/>
      <c r="AX91" s="254"/>
      <c r="AY91" s="609"/>
      <c r="AZ91" s="337"/>
      <c r="BA91" s="337"/>
      <c r="BB91" s="337"/>
      <c r="BC91" s="254">
        <f>SUM(AZ91:BB91)</f>
        <v>0</v>
      </c>
      <c r="BD91" s="337"/>
      <c r="BE91" s="337"/>
      <c r="BF91" s="337"/>
      <c r="BG91" s="254">
        <f>SUM(BD91:BF91)</f>
        <v>0</v>
      </c>
      <c r="BH91" s="609">
        <f>BC91+BG91</f>
        <v>0</v>
      </c>
      <c r="BI91" s="8"/>
      <c r="BJ91" s="8"/>
      <c r="BK91" s="8"/>
      <c r="BL91" s="254">
        <f>SUM(BI91:BK91)</f>
        <v>0</v>
      </c>
      <c r="BM91" s="337"/>
      <c r="BN91" s="337"/>
      <c r="BO91" s="337"/>
      <c r="BP91" s="254"/>
      <c r="BQ91" s="609"/>
      <c r="BR91" s="337"/>
      <c r="BS91" s="337"/>
      <c r="BT91" s="337"/>
      <c r="BU91" s="254">
        <f>SUM(BR91:BT91)</f>
        <v>0</v>
      </c>
      <c r="BV91" s="337"/>
      <c r="BW91" s="337"/>
      <c r="BX91" s="337"/>
      <c r="BY91" s="254">
        <f>SUM(BV91:BX91)</f>
        <v>0</v>
      </c>
      <c r="BZ91" s="609">
        <f>BU91+BY91</f>
        <v>0</v>
      </c>
      <c r="CA91" s="8"/>
      <c r="CB91" s="8"/>
      <c r="CC91" s="8"/>
      <c r="CD91" s="254">
        <f>SUM(CA91:CC91)</f>
        <v>0</v>
      </c>
      <c r="CE91" s="337"/>
      <c r="CF91" s="337"/>
      <c r="CG91" s="337"/>
      <c r="CH91" s="254"/>
      <c r="CI91" s="609"/>
      <c r="CJ91" s="337"/>
      <c r="CK91" s="337"/>
      <c r="CL91" s="337"/>
      <c r="CM91" s="254">
        <f>SUM(CJ91:CL91)</f>
        <v>0</v>
      </c>
      <c r="CN91" s="337"/>
      <c r="CO91" s="337"/>
      <c r="CP91" s="337"/>
      <c r="CQ91" s="254">
        <f t="shared" ref="CQ91" si="251">SUM(CN91:CP91)</f>
        <v>0</v>
      </c>
      <c r="CR91" s="755">
        <f t="shared" ref="CR91" si="252">CM91+CQ91</f>
        <v>0</v>
      </c>
      <c r="CS91" s="337"/>
      <c r="CT91" s="337"/>
      <c r="CU91" s="337"/>
      <c r="CV91" s="254"/>
      <c r="CW91" s="337"/>
      <c r="CX91" s="337"/>
      <c r="CY91" s="337"/>
      <c r="CZ91" s="254"/>
      <c r="DA91" s="609"/>
      <c r="DB91" s="337"/>
      <c r="DC91" s="337"/>
      <c r="DD91" s="337"/>
      <c r="DE91" s="254">
        <f>SUM(DB91:DD91)</f>
        <v>0</v>
      </c>
      <c r="DF91" s="337"/>
      <c r="DG91" s="337"/>
      <c r="DH91" s="337"/>
      <c r="DI91" s="255">
        <f t="shared" si="118"/>
        <v>0</v>
      </c>
      <c r="DJ91" s="610">
        <f t="shared" si="213"/>
        <v>0</v>
      </c>
      <c r="DK91" s="8">
        <f>J91+AB91+AT91+BL91+CD91</f>
        <v>0</v>
      </c>
      <c r="DL91" s="8"/>
      <c r="DM91" s="805"/>
      <c r="DN91" s="13">
        <f>S91+AK91+BC91+BU91+CM91+DE91</f>
        <v>0</v>
      </c>
      <c r="DO91" s="9">
        <f t="shared" si="250"/>
        <v>0</v>
      </c>
      <c r="DP91" s="805"/>
      <c r="DQ91" s="812"/>
      <c r="DR91" s="10">
        <v>0</v>
      </c>
      <c r="DS91" s="10"/>
      <c r="DT91" s="10"/>
      <c r="DU91" s="10"/>
    </row>
    <row r="92" spans="1:125" x14ac:dyDescent="0.25">
      <c r="A92" s="1125" t="s">
        <v>112</v>
      </c>
      <c r="B92" s="1126"/>
      <c r="C92" s="1126"/>
      <c r="D92" s="1126"/>
      <c r="E92" s="1126"/>
      <c r="F92" s="1126"/>
      <c r="G92" s="1126"/>
      <c r="H92" s="1126"/>
      <c r="I92" s="1126"/>
      <c r="J92" s="1126"/>
      <c r="K92" s="1126"/>
      <c r="L92" s="1126"/>
      <c r="M92" s="1126"/>
      <c r="N92" s="1126"/>
      <c r="O92" s="1126"/>
      <c r="P92" s="1126"/>
      <c r="Q92" s="1126"/>
      <c r="R92" s="1126"/>
      <c r="S92" s="1126"/>
      <c r="T92" s="1126"/>
      <c r="U92" s="1126"/>
      <c r="V92" s="1126"/>
      <c r="W92" s="1126"/>
      <c r="X92" s="1126"/>
      <c r="Y92" s="1126"/>
      <c r="Z92" s="1126"/>
      <c r="AA92" s="1126"/>
      <c r="AB92" s="1126"/>
      <c r="AC92" s="1126"/>
      <c r="AD92" s="1126"/>
      <c r="AE92" s="1126"/>
      <c r="AF92" s="1126"/>
      <c r="AG92" s="1126"/>
      <c r="AH92" s="1126"/>
      <c r="AI92" s="1126"/>
      <c r="AJ92" s="1126"/>
      <c r="AK92" s="1126"/>
      <c r="AL92" s="1126"/>
      <c r="AM92" s="1126"/>
      <c r="AN92" s="1126"/>
      <c r="AO92" s="1126"/>
      <c r="AP92" s="1126"/>
      <c r="AQ92" s="1126"/>
      <c r="AR92" s="1126"/>
      <c r="AS92" s="1126"/>
      <c r="AT92" s="1126"/>
      <c r="AU92" s="1126"/>
      <c r="AV92" s="1126"/>
      <c r="AW92" s="1126"/>
      <c r="AX92" s="1126"/>
      <c r="AY92" s="1126"/>
      <c r="AZ92" s="1126"/>
      <c r="BA92" s="1126"/>
      <c r="BB92" s="1126"/>
      <c r="BC92" s="1126"/>
      <c r="BD92" s="1126"/>
      <c r="BE92" s="1126"/>
      <c r="BF92" s="1126"/>
      <c r="BG92" s="1126"/>
      <c r="BH92" s="1126"/>
      <c r="BI92" s="1126"/>
      <c r="BJ92" s="1126"/>
      <c r="BK92" s="1126"/>
      <c r="BL92" s="1126"/>
      <c r="BM92" s="1126"/>
      <c r="BN92" s="1126"/>
      <c r="BO92" s="1126"/>
      <c r="BP92" s="1126"/>
      <c r="BQ92" s="1126"/>
      <c r="BR92" s="1126"/>
      <c r="BS92" s="1126"/>
      <c r="BT92" s="1126"/>
      <c r="BU92" s="1126"/>
      <c r="BV92" s="1126"/>
      <c r="BW92" s="1126"/>
      <c r="BX92" s="1126"/>
      <c r="BY92" s="1126"/>
      <c r="BZ92" s="1126"/>
      <c r="CA92" s="1126"/>
      <c r="CB92" s="1126"/>
      <c r="CC92" s="1126"/>
      <c r="CD92" s="1126"/>
      <c r="CE92" s="1126"/>
      <c r="CF92" s="1126"/>
      <c r="CG92" s="1126"/>
      <c r="CH92" s="1126"/>
      <c r="CI92" s="1126"/>
      <c r="CJ92" s="1126"/>
      <c r="CK92" s="1126"/>
      <c r="CL92" s="1126"/>
      <c r="CM92" s="1126"/>
      <c r="CN92" s="1126"/>
      <c r="CO92" s="1126"/>
      <c r="CP92" s="1126"/>
      <c r="CQ92" s="1126"/>
      <c r="CR92" s="1126"/>
      <c r="CS92" s="1126"/>
      <c r="CT92" s="1126"/>
      <c r="CU92" s="1126"/>
      <c r="CV92" s="1126"/>
      <c r="CW92" s="1126"/>
      <c r="CX92" s="1126"/>
      <c r="CY92" s="1126"/>
      <c r="CZ92" s="1126"/>
      <c r="DA92" s="1126"/>
      <c r="DB92" s="1126"/>
      <c r="DC92" s="1126"/>
      <c r="DD92" s="1126"/>
      <c r="DE92" s="1126"/>
      <c r="DF92" s="1126"/>
      <c r="DG92" s="1126"/>
      <c r="DH92" s="1126"/>
      <c r="DI92" s="1126"/>
      <c r="DJ92" s="1126"/>
      <c r="DK92" s="1126"/>
      <c r="DL92" s="1126"/>
      <c r="DM92" s="1126"/>
      <c r="DN92" s="1126"/>
      <c r="DO92" s="1126"/>
      <c r="DP92" s="1126"/>
      <c r="DQ92" s="1126"/>
      <c r="DR92" s="1126"/>
      <c r="DS92" s="1126"/>
      <c r="DT92" s="1126"/>
      <c r="DU92" s="1127"/>
    </row>
    <row r="93" spans="1:125" hidden="1" x14ac:dyDescent="0.25">
      <c r="A93" s="28" t="s">
        <v>113</v>
      </c>
      <c r="B93" s="57"/>
      <c r="C93" s="57"/>
      <c r="D93" s="29"/>
      <c r="E93" s="29"/>
      <c r="F93" s="29"/>
      <c r="G93" s="13"/>
      <c r="H93" s="13"/>
      <c r="I93" s="13"/>
      <c r="J93" s="255"/>
      <c r="K93" s="338"/>
      <c r="L93" s="338"/>
      <c r="M93" s="338"/>
      <c r="N93" s="255"/>
      <c r="O93" s="610"/>
      <c r="P93" s="338"/>
      <c r="Q93" s="338"/>
      <c r="R93" s="338"/>
      <c r="S93" s="255"/>
      <c r="T93" s="338"/>
      <c r="U93" s="338"/>
      <c r="V93" s="338"/>
      <c r="W93" s="255"/>
      <c r="X93" s="610"/>
      <c r="Y93" s="13"/>
      <c r="Z93" s="13"/>
      <c r="AA93" s="13"/>
      <c r="AB93" s="255"/>
      <c r="AC93" s="338"/>
      <c r="AD93" s="338"/>
      <c r="AE93" s="338"/>
      <c r="AF93" s="255"/>
      <c r="AG93" s="610"/>
      <c r="AH93" s="338"/>
      <c r="AI93" s="338"/>
      <c r="AJ93" s="338"/>
      <c r="AK93" s="255"/>
      <c r="AL93" s="338"/>
      <c r="AM93" s="338"/>
      <c r="AN93" s="338"/>
      <c r="AO93" s="255"/>
      <c r="AP93" s="610"/>
      <c r="AQ93" s="13"/>
      <c r="AR93" s="13"/>
      <c r="AS93" s="13"/>
      <c r="AT93" s="255"/>
      <c r="AU93" s="338"/>
      <c r="AV93" s="338"/>
      <c r="AW93" s="338"/>
      <c r="AX93" s="255"/>
      <c r="AY93" s="610"/>
      <c r="AZ93" s="338"/>
      <c r="BA93" s="338"/>
      <c r="BB93" s="338"/>
      <c r="BC93" s="255"/>
      <c r="BD93" s="338"/>
      <c r="BE93" s="338"/>
      <c r="BF93" s="338"/>
      <c r="BG93" s="255"/>
      <c r="BH93" s="610"/>
      <c r="BI93" s="13"/>
      <c r="BJ93" s="13"/>
      <c r="BK93" s="13"/>
      <c r="BL93" s="255"/>
      <c r="BM93" s="338"/>
      <c r="BN93" s="338"/>
      <c r="BO93" s="338"/>
      <c r="BP93" s="255"/>
      <c r="BQ93" s="610"/>
      <c r="BR93" s="338"/>
      <c r="BS93" s="338"/>
      <c r="BT93" s="338"/>
      <c r="BU93" s="255"/>
      <c r="BV93" s="338"/>
      <c r="BW93" s="338"/>
      <c r="BX93" s="338"/>
      <c r="BY93" s="255"/>
      <c r="BZ93" s="610"/>
      <c r="CA93" s="13"/>
      <c r="CB93" s="13"/>
      <c r="CC93" s="13"/>
      <c r="CD93" s="255"/>
      <c r="CE93" s="338"/>
      <c r="CF93" s="338"/>
      <c r="CG93" s="338"/>
      <c r="CH93" s="255"/>
      <c r="CI93" s="610"/>
      <c r="CJ93" s="338"/>
      <c r="CK93" s="338"/>
      <c r="CL93" s="338"/>
      <c r="CM93" s="255"/>
      <c r="CN93" s="338"/>
      <c r="CO93" s="338"/>
      <c r="CP93" s="338"/>
      <c r="CQ93" s="255"/>
      <c r="CR93" s="610"/>
      <c r="CS93" s="338"/>
      <c r="CT93" s="338"/>
      <c r="CU93" s="338"/>
      <c r="CV93" s="255"/>
      <c r="CW93" s="338"/>
      <c r="CX93" s="338"/>
      <c r="CY93" s="338"/>
      <c r="CZ93" s="255"/>
      <c r="DA93" s="610"/>
      <c r="DB93" s="338"/>
      <c r="DC93" s="338"/>
      <c r="DD93" s="338"/>
      <c r="DE93" s="255"/>
      <c r="DF93" s="338"/>
      <c r="DG93" s="338"/>
      <c r="DH93" s="338"/>
      <c r="DI93" s="255"/>
      <c r="DJ93" s="610"/>
      <c r="DK93" s="13"/>
      <c r="DL93" s="13"/>
      <c r="DM93" s="13"/>
      <c r="DN93" s="13"/>
      <c r="DO93" s="13"/>
      <c r="DP93" s="13"/>
      <c r="DQ93" s="13"/>
      <c r="DR93" s="10"/>
      <c r="DS93" s="10"/>
      <c r="DT93" s="10"/>
      <c r="DU93" s="10"/>
    </row>
    <row r="94" spans="1:125" ht="30.75" hidden="1" customHeight="1" x14ac:dyDescent="0.25">
      <c r="A94" s="28" t="s">
        <v>114</v>
      </c>
      <c r="B94" s="55"/>
      <c r="C94" s="61"/>
      <c r="D94" s="43"/>
      <c r="E94" s="43"/>
      <c r="F94" s="43"/>
      <c r="G94" s="41">
        <v>1</v>
      </c>
      <c r="H94" s="330"/>
      <c r="I94" s="41"/>
      <c r="J94" s="257">
        <f>AVERAGE(G94:I94)</f>
        <v>1</v>
      </c>
      <c r="K94" s="330"/>
      <c r="L94" s="330"/>
      <c r="M94" s="330"/>
      <c r="N94" s="257"/>
      <c r="O94" s="611">
        <f>AVERAGE(J94,N94)</f>
        <v>1</v>
      </c>
      <c r="P94" s="330"/>
      <c r="Q94" s="330"/>
      <c r="R94" s="330"/>
      <c r="S94" s="257" t="e">
        <f>AVERAGE(P94:R94)</f>
        <v>#DIV/0!</v>
      </c>
      <c r="T94" s="330"/>
      <c r="U94" s="330"/>
      <c r="V94" s="330"/>
      <c r="W94" s="257" t="e">
        <f>AVERAGE(T94:V94)</f>
        <v>#DIV/0!</v>
      </c>
      <c r="X94" s="611"/>
      <c r="Y94" s="41"/>
      <c r="Z94" s="41">
        <v>1</v>
      </c>
      <c r="AA94" s="41">
        <v>1</v>
      </c>
      <c r="AB94" s="257">
        <f>AVERAGE(Y94:AA94)</f>
        <v>1</v>
      </c>
      <c r="AC94" s="330">
        <v>1</v>
      </c>
      <c r="AD94" s="330">
        <v>1</v>
      </c>
      <c r="AE94" s="330"/>
      <c r="AF94" s="257">
        <f>AVERAGE(AC94:AE94)</f>
        <v>1</v>
      </c>
      <c r="AG94" s="611">
        <f>AVERAGE(AB94,AF94)</f>
        <v>1</v>
      </c>
      <c r="AH94" s="330">
        <v>1</v>
      </c>
      <c r="AI94" s="699">
        <v>1</v>
      </c>
      <c r="AJ94" s="330">
        <v>1</v>
      </c>
      <c r="AK94" s="257">
        <f>AVERAGE(AH94:AJ94)</f>
        <v>1</v>
      </c>
      <c r="AL94" s="330">
        <v>1</v>
      </c>
      <c r="AM94" s="330"/>
      <c r="AN94" s="330"/>
      <c r="AO94" s="257">
        <f>AVERAGE(AL94:AN94)</f>
        <v>1</v>
      </c>
      <c r="AP94" s="611">
        <f>AVERAGE(AK94,AO94)</f>
        <v>1</v>
      </c>
      <c r="AQ94" s="41">
        <v>1</v>
      </c>
      <c r="AR94" s="41">
        <v>1</v>
      </c>
      <c r="AS94" s="41">
        <v>1</v>
      </c>
      <c r="AT94" s="257">
        <f>AVERAGE(AQ94:AS94)</f>
        <v>1</v>
      </c>
      <c r="AU94" s="330">
        <v>1</v>
      </c>
      <c r="AV94" s="330">
        <v>1</v>
      </c>
      <c r="AW94" s="330"/>
      <c r="AX94" s="257">
        <f>AVERAGE(AU94:AW94)</f>
        <v>1</v>
      </c>
      <c r="AY94" s="611">
        <f>AVERAGE(AT94,AX94)</f>
        <v>1</v>
      </c>
      <c r="AZ94" s="330">
        <v>1</v>
      </c>
      <c r="BA94" s="330">
        <v>1</v>
      </c>
      <c r="BB94" s="330"/>
      <c r="BC94" s="257">
        <f>AVERAGE(AZ94:BB94)</f>
        <v>1</v>
      </c>
      <c r="BD94" s="330"/>
      <c r="BE94" s="330">
        <v>1</v>
      </c>
      <c r="BF94" s="330"/>
      <c r="BG94" s="257">
        <f>AVERAGE(BD94:BF94)</f>
        <v>1</v>
      </c>
      <c r="BH94" s="611">
        <f>AVERAGE(BC94,BG94)</f>
        <v>1</v>
      </c>
      <c r="BI94" s="41">
        <v>0.95650000000000002</v>
      </c>
      <c r="BJ94" s="41"/>
      <c r="BK94" s="41">
        <v>1</v>
      </c>
      <c r="BL94" s="257">
        <f>AVERAGE(BI94:BK94)</f>
        <v>0.97825000000000006</v>
      </c>
      <c r="BM94" s="330"/>
      <c r="BN94" s="330"/>
      <c r="BO94" s="330"/>
      <c r="BP94" s="257"/>
      <c r="BQ94" s="611">
        <f>AVERAGE(BL94,BP94)</f>
        <v>0.97825000000000006</v>
      </c>
      <c r="BR94" s="330"/>
      <c r="BS94" s="330"/>
      <c r="BT94" s="330"/>
      <c r="BU94" s="257" t="e">
        <f>AVERAGE(BR94:BT94)</f>
        <v>#DIV/0!</v>
      </c>
      <c r="BV94" s="330"/>
      <c r="BW94" s="330"/>
      <c r="BX94" s="330"/>
      <c r="BY94" s="257" t="e">
        <f>AVERAGE(BV94:BX94)</f>
        <v>#DIV/0!</v>
      </c>
      <c r="BZ94" s="611" t="e">
        <f>AVERAGE(BU94,BY94)</f>
        <v>#DIV/0!</v>
      </c>
      <c r="CA94" s="41"/>
      <c r="CB94" s="41"/>
      <c r="CC94" s="41"/>
      <c r="CD94" s="257" t="e">
        <f>AVERAGE(CA94:CC94)</f>
        <v>#DIV/0!</v>
      </c>
      <c r="CE94" s="330"/>
      <c r="CF94" s="330"/>
      <c r="CG94" s="330"/>
      <c r="CH94" s="257"/>
      <c r="CI94" s="611"/>
      <c r="CJ94" s="330"/>
      <c r="CK94" s="330"/>
      <c r="CL94" s="330"/>
      <c r="CM94" s="257" t="e">
        <f>AVERAGE(CJ94:CL94)</f>
        <v>#DIV/0!</v>
      </c>
      <c r="CN94" s="330"/>
      <c r="CO94" s="330"/>
      <c r="CP94" s="330"/>
      <c r="CQ94" s="257" t="e">
        <f>AVERAGE(CN94:CP94)</f>
        <v>#DIV/0!</v>
      </c>
      <c r="CR94" s="611" t="e">
        <f>AVERAGE(CM94,CQ94)</f>
        <v>#DIV/0!</v>
      </c>
      <c r="CS94" s="330"/>
      <c r="CT94" s="330"/>
      <c r="CU94" s="330"/>
      <c r="CV94" s="257"/>
      <c r="CW94" s="330"/>
      <c r="CX94" s="330"/>
      <c r="CY94" s="330"/>
      <c r="CZ94" s="257"/>
      <c r="DA94" s="611"/>
      <c r="DB94" s="330">
        <v>1</v>
      </c>
      <c r="DC94" s="330"/>
      <c r="DD94" s="330"/>
      <c r="DE94" s="257">
        <f>AVERAGE(DB94:DD94)</f>
        <v>1</v>
      </c>
      <c r="DF94" s="330"/>
      <c r="DG94" s="330"/>
      <c r="DH94" s="330"/>
      <c r="DI94" s="257" t="e">
        <f>AVERAGE(DF94:DH94)</f>
        <v>#DIV/0!</v>
      </c>
      <c r="DJ94" s="611" t="e">
        <f>AVERAGE(DE94,DI94)</f>
        <v>#DIV/0!</v>
      </c>
      <c r="DK94" s="41" t="e">
        <f>AVERAGE(J94,AB94,AT94,BL94,CD94)</f>
        <v>#DIV/0!</v>
      </c>
      <c r="DL94" s="41">
        <f>AVERAGE(N94,AF94,AX94,BP94,CH94,CZ94)</f>
        <v>1</v>
      </c>
      <c r="DM94" s="811"/>
      <c r="DN94" s="41" t="e">
        <f>AVERAGE(S94,AK94,BC94,BU94,CM94,DE94,)</f>
        <v>#DIV/0!</v>
      </c>
      <c r="DO94" s="41" t="e">
        <f>AVERAGE(W94,AO94,BG94,BY94,CQ94,DI94)</f>
        <v>#DIV/0!</v>
      </c>
      <c r="DP94" s="811"/>
      <c r="DQ94" s="41"/>
      <c r="DR94" s="10"/>
      <c r="DS94" s="10"/>
      <c r="DT94" s="10"/>
      <c r="DU94" s="10"/>
    </row>
    <row r="95" spans="1:125" s="44" customFormat="1" ht="17.25" customHeight="1" x14ac:dyDescent="0.2">
      <c r="A95" s="1114" t="s">
        <v>115</v>
      </c>
      <c r="B95" s="1115"/>
      <c r="C95" s="1115"/>
      <c r="D95" s="1115"/>
      <c r="E95" s="1115"/>
      <c r="F95" s="1115"/>
      <c r="G95" s="1115"/>
      <c r="H95" s="1115"/>
      <c r="I95" s="1115"/>
      <c r="J95" s="1115"/>
      <c r="K95" s="1115"/>
      <c r="L95" s="1115"/>
      <c r="M95" s="1115"/>
      <c r="N95" s="1115"/>
      <c r="O95" s="1115"/>
      <c r="P95" s="1115"/>
      <c r="Q95" s="1115"/>
      <c r="R95" s="1115"/>
      <c r="S95" s="1115"/>
      <c r="T95" s="1115"/>
      <c r="U95" s="1115"/>
      <c r="V95" s="1115"/>
      <c r="W95" s="1115"/>
      <c r="X95" s="1115"/>
      <c r="Y95" s="1115"/>
      <c r="Z95" s="1115"/>
      <c r="AA95" s="1115"/>
      <c r="AB95" s="1115"/>
      <c r="AC95" s="1115"/>
      <c r="AD95" s="1115"/>
      <c r="AE95" s="1115"/>
      <c r="AF95" s="1115"/>
      <c r="AG95" s="1115"/>
      <c r="AH95" s="1115"/>
      <c r="AI95" s="1115"/>
      <c r="AJ95" s="1115"/>
      <c r="AK95" s="1115"/>
      <c r="AL95" s="1115"/>
      <c r="AM95" s="1115"/>
      <c r="AN95" s="1115"/>
      <c r="AO95" s="1115"/>
      <c r="AP95" s="1115"/>
      <c r="AQ95" s="1115"/>
      <c r="AR95" s="1115"/>
      <c r="AS95" s="1115"/>
      <c r="AT95" s="1115"/>
      <c r="AU95" s="1115"/>
      <c r="AV95" s="1115"/>
      <c r="AW95" s="1115"/>
      <c r="AX95" s="1115"/>
      <c r="AY95" s="1115"/>
      <c r="AZ95" s="1115"/>
      <c r="BA95" s="1115"/>
      <c r="BB95" s="1115"/>
      <c r="BC95" s="1115"/>
      <c r="BD95" s="1115"/>
      <c r="BE95" s="1115"/>
      <c r="BF95" s="1115"/>
      <c r="BG95" s="1115"/>
      <c r="BH95" s="1115"/>
      <c r="BI95" s="1115"/>
      <c r="BJ95" s="1115"/>
      <c r="BK95" s="1115"/>
      <c r="BL95" s="1115"/>
      <c r="BM95" s="1115"/>
      <c r="BN95" s="1115"/>
      <c r="BO95" s="1115"/>
      <c r="BP95" s="1115"/>
      <c r="BQ95" s="1115"/>
      <c r="BR95" s="1115"/>
      <c r="BS95" s="1115"/>
      <c r="BT95" s="1115"/>
      <c r="BU95" s="1115"/>
      <c r="BV95" s="1115"/>
      <c r="BW95" s="1115"/>
      <c r="BX95" s="1115"/>
      <c r="BY95" s="1115"/>
      <c r="BZ95" s="1115"/>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c r="CU95" s="1115"/>
      <c r="CV95" s="1115"/>
      <c r="CW95" s="1115"/>
      <c r="CX95" s="1115"/>
      <c r="CY95" s="1115"/>
      <c r="CZ95" s="1115"/>
      <c r="DA95" s="1115"/>
      <c r="DB95" s="1115"/>
      <c r="DC95" s="1115"/>
      <c r="DD95" s="1115"/>
      <c r="DE95" s="1115"/>
      <c r="DF95" s="1115"/>
      <c r="DG95" s="1115"/>
      <c r="DH95" s="1115"/>
      <c r="DI95" s="1115"/>
      <c r="DJ95" s="1115"/>
      <c r="DK95" s="1115"/>
      <c r="DL95" s="1115"/>
      <c r="DM95" s="1115"/>
      <c r="DN95" s="1115"/>
      <c r="DO95" s="1115"/>
      <c r="DP95" s="1115"/>
      <c r="DQ95" s="1115"/>
      <c r="DR95" s="1115"/>
      <c r="DS95" s="1115"/>
      <c r="DT95" s="1115"/>
      <c r="DU95" s="1116"/>
    </row>
    <row r="96" spans="1:125" s="44" customFormat="1" ht="25.5" x14ac:dyDescent="0.2">
      <c r="A96" s="45" t="s">
        <v>116</v>
      </c>
      <c r="B96" s="62"/>
      <c r="C96" s="62"/>
      <c r="D96" s="46"/>
      <c r="E96" s="46"/>
      <c r="F96" s="46"/>
      <c r="G96" s="46">
        <v>0</v>
      </c>
      <c r="H96" s="46"/>
      <c r="I96" s="46"/>
      <c r="J96" s="258">
        <f>SUM(G96:I96)</f>
        <v>0</v>
      </c>
      <c r="K96" s="343"/>
      <c r="L96" s="343"/>
      <c r="M96" s="343"/>
      <c r="N96" s="258"/>
      <c r="O96" s="612"/>
      <c r="P96" s="343"/>
      <c r="Q96" s="343"/>
      <c r="R96" s="343"/>
      <c r="S96" s="258">
        <f>SUM(P96:R96)</f>
        <v>0</v>
      </c>
      <c r="T96" s="343"/>
      <c r="U96" s="343"/>
      <c r="V96" s="343"/>
      <c r="W96" s="258">
        <f>SUM(T96:V96)</f>
        <v>0</v>
      </c>
      <c r="X96" s="612"/>
      <c r="Y96" s="46"/>
      <c r="Z96" s="46"/>
      <c r="AA96" s="46"/>
      <c r="AB96" s="258">
        <f>SUM(Y96:AA96)</f>
        <v>0</v>
      </c>
      <c r="AC96" s="343"/>
      <c r="AD96" s="343"/>
      <c r="AE96" s="343"/>
      <c r="AF96" s="258">
        <f>SUM(AC96:AE96)</f>
        <v>0</v>
      </c>
      <c r="AG96" s="612"/>
      <c r="AH96" s="343"/>
      <c r="AI96" s="343"/>
      <c r="AJ96" s="343"/>
      <c r="AK96" s="258">
        <f>SUM(AH96:AJ96)</f>
        <v>0</v>
      </c>
      <c r="AL96" s="343"/>
      <c r="AM96" s="343"/>
      <c r="AN96" s="343"/>
      <c r="AO96" s="258">
        <f>SUM(AL96:AN96)</f>
        <v>0</v>
      </c>
      <c r="AP96" s="612">
        <f>AK96+AO96</f>
        <v>0</v>
      </c>
      <c r="AQ96" s="46"/>
      <c r="AR96" s="46"/>
      <c r="AS96" s="46"/>
      <c r="AT96" s="258">
        <f>SUM(AQ96:AS96)</f>
        <v>0</v>
      </c>
      <c r="AU96" s="343"/>
      <c r="AV96" s="343"/>
      <c r="AW96" s="343"/>
      <c r="AX96" s="258"/>
      <c r="AY96" s="612"/>
      <c r="AZ96" s="343"/>
      <c r="BA96" s="343"/>
      <c r="BB96" s="343"/>
      <c r="BC96" s="258">
        <f>SUM(AZ96:BB96)</f>
        <v>0</v>
      </c>
      <c r="BD96" s="343"/>
      <c r="BE96" s="343"/>
      <c r="BF96" s="343"/>
      <c r="BG96" s="258">
        <f>SUM(BD96:BF96)</f>
        <v>0</v>
      </c>
      <c r="BH96" s="612">
        <f>BC96+BG96</f>
        <v>0</v>
      </c>
      <c r="BI96" s="46"/>
      <c r="BJ96" s="46"/>
      <c r="BK96" s="46">
        <v>3</v>
      </c>
      <c r="BL96" s="258">
        <f>SUM(BI96:BK96)</f>
        <v>3</v>
      </c>
      <c r="BM96" s="343"/>
      <c r="BN96" s="343"/>
      <c r="BO96" s="343"/>
      <c r="BP96" s="258"/>
      <c r="BQ96" s="612"/>
      <c r="BR96" s="343"/>
      <c r="BS96" s="343"/>
      <c r="BT96" s="343"/>
      <c r="BU96" s="258">
        <f>SUM(BR96:BT96)</f>
        <v>0</v>
      </c>
      <c r="BV96" s="343"/>
      <c r="BW96" s="343"/>
      <c r="BX96" s="343"/>
      <c r="BY96" s="258">
        <f>SUM(BV96:BX96)</f>
        <v>0</v>
      </c>
      <c r="BZ96" s="612">
        <f>BU96+BY96</f>
        <v>0</v>
      </c>
      <c r="CA96" s="46"/>
      <c r="CB96" s="46"/>
      <c r="CC96" s="46"/>
      <c r="CD96" s="258">
        <f>SUM(CA96:CC96)</f>
        <v>0</v>
      </c>
      <c r="CE96" s="343"/>
      <c r="CF96" s="343"/>
      <c r="CG96" s="343"/>
      <c r="CH96" s="258"/>
      <c r="CI96" s="612"/>
      <c r="CJ96" s="343"/>
      <c r="CK96" s="343"/>
      <c r="CL96" s="343"/>
      <c r="CM96" s="258">
        <f>SUM(CJ96:CL96)</f>
        <v>0</v>
      </c>
      <c r="CN96" s="343"/>
      <c r="CO96" s="343"/>
      <c r="CP96" s="343"/>
      <c r="CQ96" s="258">
        <f>SUM(CN96:CP96)</f>
        <v>0</v>
      </c>
      <c r="CR96" s="755">
        <f t="shared" ref="CR96" si="253">CM96+CQ96</f>
        <v>0</v>
      </c>
      <c r="CS96" s="343"/>
      <c r="CT96" s="343"/>
      <c r="CU96" s="343"/>
      <c r="CV96" s="258">
        <f>SUM(CS96:CU96)</f>
        <v>0</v>
      </c>
      <c r="CW96" s="343"/>
      <c r="CX96" s="343"/>
      <c r="CY96" s="343"/>
      <c r="CZ96" s="258"/>
      <c r="DA96" s="612"/>
      <c r="DB96" s="343"/>
      <c r="DC96" s="343"/>
      <c r="DD96" s="343"/>
      <c r="DE96" s="258">
        <f>SUM(DB96:DD96)</f>
        <v>0</v>
      </c>
      <c r="DF96" s="343"/>
      <c r="DG96" s="343">
        <v>1</v>
      </c>
      <c r="DH96" s="343"/>
      <c r="DI96" s="255">
        <f t="shared" ref="DI96" si="254">SUM(DF96:DH96)</f>
        <v>1</v>
      </c>
      <c r="DJ96" s="610">
        <f t="shared" ref="DJ96" si="255">DE96+DI96</f>
        <v>1</v>
      </c>
      <c r="DK96" s="46">
        <f>J96+AB96+AT96+BL96+CD96</f>
        <v>3</v>
      </c>
      <c r="DL96" s="46"/>
      <c r="DM96" s="810"/>
      <c r="DN96" s="13">
        <f>S96+AK96+BC96+BU96+CM96+DE96</f>
        <v>0</v>
      </c>
      <c r="DO96" s="13"/>
      <c r="DP96" s="806"/>
      <c r="DQ96" s="815"/>
      <c r="DR96" s="47">
        <v>0</v>
      </c>
      <c r="DS96" s="47"/>
      <c r="DT96" s="10" t="e">
        <f>DN96/E96</f>
        <v>#DIV/0!</v>
      </c>
      <c r="DU96" s="45"/>
    </row>
    <row r="100" spans="1:1" x14ac:dyDescent="0.25">
      <c r="A100" s="6"/>
    </row>
  </sheetData>
  <mergeCells count="34">
    <mergeCell ref="A6:DU6"/>
    <mergeCell ref="CS9:DJ9"/>
    <mergeCell ref="A92:DU92"/>
    <mergeCell ref="A11:DU11"/>
    <mergeCell ref="A1:DU1"/>
    <mergeCell ref="A2:DU2"/>
    <mergeCell ref="A4:DU4"/>
    <mergeCell ref="A7:DU7"/>
    <mergeCell ref="DR8:DU9"/>
    <mergeCell ref="DM8:DM10"/>
    <mergeCell ref="DN8:DN10"/>
    <mergeCell ref="DO8:DO10"/>
    <mergeCell ref="Y9:AP9"/>
    <mergeCell ref="G9:X9"/>
    <mergeCell ref="AQ9:BH9"/>
    <mergeCell ref="BI9:BZ9"/>
    <mergeCell ref="CA9:CR9"/>
    <mergeCell ref="DL8:DL10"/>
    <mergeCell ref="DP8:DP10"/>
    <mergeCell ref="DQ8:DQ10"/>
    <mergeCell ref="A95:DU95"/>
    <mergeCell ref="C8:C9"/>
    <mergeCell ref="B8:B9"/>
    <mergeCell ref="A8:A9"/>
    <mergeCell ref="A42:DU42"/>
    <mergeCell ref="A58:DU58"/>
    <mergeCell ref="A63:DU63"/>
    <mergeCell ref="A68:DU68"/>
    <mergeCell ref="A70:DU70"/>
    <mergeCell ref="A86:DU86"/>
    <mergeCell ref="DK8:DK10"/>
    <mergeCell ref="A20:DU20"/>
    <mergeCell ref="G8:DJ8"/>
    <mergeCell ref="A90:DU90"/>
  </mergeCells>
  <phoneticPr fontId="32" type="noConversion"/>
  <printOptions horizontalCentered="1"/>
  <pageMargins left="0.2" right="0.2" top="0.75" bottom="0.75" header="0.3" footer="0.3"/>
  <pageSetup paperSize="9" scale="90" orientation="portrait" verticalDpi="300" r:id="rId1"/>
  <rowBreaks count="1" manualBreakCount="1">
    <brk id="91"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J1489"/>
  <sheetViews>
    <sheetView topLeftCell="A1145" zoomScaleNormal="100" workbookViewId="0">
      <selection activeCell="F1152" sqref="F1152"/>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2025</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5" t="s">
        <v>124</v>
      </c>
      <c r="D11" s="992" t="s">
        <v>125</v>
      </c>
      <c r="E11" s="992" t="s">
        <v>126</v>
      </c>
      <c r="F11" s="74"/>
    </row>
    <row r="12" spans="1:10" x14ac:dyDescent="0.25">
      <c r="A12" s="209" t="s">
        <v>18</v>
      </c>
      <c r="B12" s="1217" t="s">
        <v>127</v>
      </c>
      <c r="C12" s="1014" t="s">
        <v>128</v>
      </c>
      <c r="D12" s="72" t="s">
        <v>129</v>
      </c>
      <c r="E12" s="70"/>
      <c r="F12" s="96"/>
      <c r="I12" s="63" t="s">
        <v>130</v>
      </c>
    </row>
    <row r="13" spans="1:10" ht="31.5" x14ac:dyDescent="0.25">
      <c r="A13" s="210"/>
      <c r="B13" s="1241"/>
      <c r="C13" s="72" t="s">
        <v>1392</v>
      </c>
      <c r="D13" s="72" t="s">
        <v>2018</v>
      </c>
      <c r="E13" s="70"/>
      <c r="F13" s="96"/>
    </row>
    <row r="14" spans="1:10" ht="31.5" x14ac:dyDescent="0.25">
      <c r="A14" s="210"/>
      <c r="B14" s="1241"/>
      <c r="C14" s="72" t="s">
        <v>1393</v>
      </c>
      <c r="D14" s="72" t="s">
        <v>2019</v>
      </c>
      <c r="E14" s="70"/>
      <c r="F14" s="96"/>
    </row>
    <row r="15" spans="1:10" ht="31.5" x14ac:dyDescent="0.25">
      <c r="A15" s="210"/>
      <c r="B15" s="1241"/>
      <c r="C15" s="72" t="s">
        <v>1394</v>
      </c>
      <c r="D15" s="72" t="s">
        <v>2020</v>
      </c>
      <c r="E15" s="70"/>
      <c r="F15" s="96"/>
    </row>
    <row r="16" spans="1:10" ht="31.5" x14ac:dyDescent="0.25">
      <c r="A16" s="210"/>
      <c r="B16" s="1218"/>
      <c r="C16" s="430" t="s">
        <v>1725</v>
      </c>
      <c r="D16" s="430" t="s">
        <v>1726</v>
      </c>
      <c r="E16" s="70"/>
      <c r="F16" s="96"/>
    </row>
    <row r="17" spans="1:6" x14ac:dyDescent="0.25">
      <c r="A17" s="210"/>
      <c r="B17" s="211" t="s">
        <v>131</v>
      </c>
      <c r="C17" s="1014" t="s">
        <v>132</v>
      </c>
      <c r="D17" s="72" t="s">
        <v>133</v>
      </c>
      <c r="E17" s="70"/>
      <c r="F17" s="96"/>
    </row>
    <row r="18" spans="1:6" x14ac:dyDescent="0.25">
      <c r="A18" s="210"/>
      <c r="B18" s="1217" t="s">
        <v>134</v>
      </c>
      <c r="C18" s="1014" t="s">
        <v>128</v>
      </c>
      <c r="D18" s="72" t="s">
        <v>135</v>
      </c>
      <c r="E18" s="70"/>
      <c r="F18" s="96"/>
    </row>
    <row r="19" spans="1:6" ht="31.5" x14ac:dyDescent="0.25">
      <c r="A19" s="210"/>
      <c r="B19" s="1218"/>
      <c r="C19" s="69" t="s">
        <v>702</v>
      </c>
      <c r="D19" s="105" t="s">
        <v>705</v>
      </c>
      <c r="E19" s="70"/>
      <c r="F19" s="96"/>
    </row>
    <row r="20" spans="1:6" ht="15.75" customHeight="1" x14ac:dyDescent="0.25">
      <c r="A20" s="210"/>
      <c r="B20" s="1217" t="s">
        <v>701</v>
      </c>
      <c r="C20" s="69" t="s">
        <v>702</v>
      </c>
      <c r="D20" s="105" t="s">
        <v>703</v>
      </c>
      <c r="E20" s="70"/>
      <c r="F20" s="96"/>
    </row>
    <row r="21" spans="1:6" ht="31.5" x14ac:dyDescent="0.25">
      <c r="A21" s="210"/>
      <c r="B21" s="1218"/>
      <c r="C21" s="69" t="s">
        <v>702</v>
      </c>
      <c r="D21" s="105" t="s">
        <v>705</v>
      </c>
      <c r="E21" s="70"/>
      <c r="F21" s="96"/>
    </row>
    <row r="22" spans="1:6" ht="31.5" x14ac:dyDescent="0.25">
      <c r="A22" s="210"/>
      <c r="B22" s="353" t="s">
        <v>706</v>
      </c>
      <c r="C22" s="69" t="s">
        <v>702</v>
      </c>
      <c r="D22" s="105" t="s">
        <v>707</v>
      </c>
      <c r="E22" s="70"/>
      <c r="F22" s="96"/>
    </row>
    <row r="23" spans="1:6" s="74" customFormat="1" x14ac:dyDescent="0.25">
      <c r="A23" s="1021" t="s">
        <v>19</v>
      </c>
      <c r="B23" s="124" t="s">
        <v>136</v>
      </c>
      <c r="C23" s="71"/>
      <c r="D23" s="72"/>
      <c r="E23" s="73" t="s">
        <v>137</v>
      </c>
      <c r="F23" s="198"/>
    </row>
    <row r="24" spans="1:6" s="74" customFormat="1" x14ac:dyDescent="0.25">
      <c r="A24" s="1022"/>
      <c r="B24" s="79" t="s">
        <v>138</v>
      </c>
      <c r="C24" s="243"/>
      <c r="D24" s="69"/>
      <c r="E24" s="225"/>
      <c r="F24" s="198"/>
    </row>
    <row r="25" spans="1:6" s="74" customFormat="1" ht="78.75" x14ac:dyDescent="0.25">
      <c r="A25" s="1022"/>
      <c r="B25" s="124" t="s">
        <v>993</v>
      </c>
      <c r="C25" s="71"/>
      <c r="D25" s="72"/>
      <c r="E25" s="72" t="s">
        <v>994</v>
      </c>
      <c r="F25" s="198"/>
    </row>
    <row r="26" spans="1:6" s="74" customFormat="1" ht="47.25" x14ac:dyDescent="0.25">
      <c r="A26" s="1022"/>
      <c r="B26" s="124" t="s">
        <v>995</v>
      </c>
      <c r="C26" s="315"/>
      <c r="D26" s="72" t="s">
        <v>996</v>
      </c>
      <c r="E26" s="225" t="s">
        <v>997</v>
      </c>
      <c r="F26" s="198"/>
    </row>
    <row r="27" spans="1:6" s="74" customFormat="1" ht="47.25" x14ac:dyDescent="0.25">
      <c r="A27" s="1023"/>
      <c r="B27" s="1094" t="s">
        <v>1727</v>
      </c>
      <c r="C27" s="1044" t="s">
        <v>1728</v>
      </c>
      <c r="D27" s="430" t="s">
        <v>1729</v>
      </c>
      <c r="E27" s="430" t="s">
        <v>1730</v>
      </c>
      <c r="F27" s="198"/>
    </row>
    <row r="28" spans="1:6" s="74" customFormat="1" ht="31.5" x14ac:dyDescent="0.25">
      <c r="A28" s="1022" t="s">
        <v>20</v>
      </c>
      <c r="B28" s="124" t="s">
        <v>708</v>
      </c>
      <c r="C28" s="71" t="s">
        <v>709</v>
      </c>
      <c r="D28" s="72" t="s">
        <v>710</v>
      </c>
      <c r="E28" s="225" t="s">
        <v>711</v>
      </c>
      <c r="F28" s="198"/>
    </row>
    <row r="29" spans="1:6" s="74" customFormat="1" ht="31.5" x14ac:dyDescent="0.25">
      <c r="A29" s="1022"/>
      <c r="B29" s="124" t="s">
        <v>712</v>
      </c>
      <c r="C29" s="71" t="s">
        <v>713</v>
      </c>
      <c r="D29" s="72" t="s">
        <v>714</v>
      </c>
      <c r="E29" s="225" t="s">
        <v>715</v>
      </c>
      <c r="F29" s="198"/>
    </row>
    <row r="30" spans="1:6" s="74" customFormat="1" ht="47.25" x14ac:dyDescent="0.25">
      <c r="A30" s="1022"/>
      <c r="B30" s="124" t="s">
        <v>716</v>
      </c>
      <c r="C30" s="71" t="s">
        <v>717</v>
      </c>
      <c r="D30" s="1167" t="s">
        <v>718</v>
      </c>
      <c r="E30" s="1167" t="s">
        <v>719</v>
      </c>
      <c r="F30" s="198"/>
    </row>
    <row r="31" spans="1:6" s="74" customFormat="1" ht="47.25" x14ac:dyDescent="0.25">
      <c r="A31" s="1022"/>
      <c r="B31" s="124" t="s">
        <v>127</v>
      </c>
      <c r="C31" s="71" t="s">
        <v>720</v>
      </c>
      <c r="D31" s="1168"/>
      <c r="E31" s="1168"/>
      <c r="F31" s="198"/>
    </row>
    <row r="32" spans="1:6" s="74" customFormat="1" ht="47.25" x14ac:dyDescent="0.25">
      <c r="A32" s="1022"/>
      <c r="B32" s="124" t="s">
        <v>721</v>
      </c>
      <c r="C32" s="71" t="s">
        <v>722</v>
      </c>
      <c r="D32" s="1168"/>
      <c r="E32" s="1168"/>
      <c r="F32" s="198"/>
    </row>
    <row r="33" spans="1:6" s="74" customFormat="1" ht="47.25" x14ac:dyDescent="0.25">
      <c r="A33" s="1022"/>
      <c r="B33" s="124" t="s">
        <v>723</v>
      </c>
      <c r="C33" s="71" t="s">
        <v>724</v>
      </c>
      <c r="D33" s="1168"/>
      <c r="E33" s="1168"/>
      <c r="F33" s="198"/>
    </row>
    <row r="34" spans="1:6" s="74" customFormat="1" ht="47.25" x14ac:dyDescent="0.25">
      <c r="A34" s="1022"/>
      <c r="B34" s="124" t="s">
        <v>725</v>
      </c>
      <c r="C34" s="71" t="s">
        <v>726</v>
      </c>
      <c r="D34" s="1169"/>
      <c r="E34" s="1169"/>
      <c r="F34" s="198"/>
    </row>
    <row r="35" spans="1:6" s="74" customFormat="1" ht="47.25" x14ac:dyDescent="0.25">
      <c r="A35" s="1022"/>
      <c r="B35" s="79" t="s">
        <v>998</v>
      </c>
      <c r="C35" s="71" t="s">
        <v>999</v>
      </c>
      <c r="D35" s="1167" t="s">
        <v>718</v>
      </c>
      <c r="E35" s="1167" t="s">
        <v>719</v>
      </c>
      <c r="F35" s="198"/>
    </row>
    <row r="36" spans="1:6" s="74" customFormat="1" ht="47.25" x14ac:dyDescent="0.25">
      <c r="A36" s="1022"/>
      <c r="B36" s="79" t="s">
        <v>1000</v>
      </c>
      <c r="C36" s="71" t="s">
        <v>1001</v>
      </c>
      <c r="D36" s="1168"/>
      <c r="E36" s="1168"/>
      <c r="F36" s="198"/>
    </row>
    <row r="37" spans="1:6" s="74" customFormat="1" ht="47.25" x14ac:dyDescent="0.25">
      <c r="A37" s="1022"/>
      <c r="B37" s="79" t="s">
        <v>1002</v>
      </c>
      <c r="C37" s="71" t="s">
        <v>1003</v>
      </c>
      <c r="D37" s="1169"/>
      <c r="E37" s="1169"/>
      <c r="F37" s="198"/>
    </row>
    <row r="38" spans="1:6" s="74" customFormat="1" ht="47.25" x14ac:dyDescent="0.25">
      <c r="A38" s="1022"/>
      <c r="B38" s="79" t="s">
        <v>1006</v>
      </c>
      <c r="C38" s="71" t="s">
        <v>1214</v>
      </c>
      <c r="D38" s="1295" t="s">
        <v>718</v>
      </c>
      <c r="E38" s="1295" t="s">
        <v>719</v>
      </c>
      <c r="F38" s="198"/>
    </row>
    <row r="39" spans="1:6" s="74" customFormat="1" ht="47.25" x14ac:dyDescent="0.25">
      <c r="A39" s="1022"/>
      <c r="B39" s="79" t="s">
        <v>1215</v>
      </c>
      <c r="C39" s="71" t="s">
        <v>1216</v>
      </c>
      <c r="D39" s="1240"/>
      <c r="E39" s="1240"/>
      <c r="F39" s="198"/>
    </row>
    <row r="40" spans="1:6" s="74" customFormat="1" ht="47.25" x14ac:dyDescent="0.25">
      <c r="A40" s="1022"/>
      <c r="B40" s="79" t="s">
        <v>1217</v>
      </c>
      <c r="C40" s="71" t="s">
        <v>1218</v>
      </c>
      <c r="D40" s="1240"/>
      <c r="E40" s="1240"/>
      <c r="F40" s="198"/>
    </row>
    <row r="41" spans="1:6" s="74" customFormat="1" ht="47.25" x14ac:dyDescent="0.25">
      <c r="A41" s="1022"/>
      <c r="B41" s="79" t="s">
        <v>1219</v>
      </c>
      <c r="C41" s="71" t="s">
        <v>1220</v>
      </c>
      <c r="D41" s="1240"/>
      <c r="E41" s="1240"/>
      <c r="F41" s="198"/>
    </row>
    <row r="42" spans="1:6" s="74" customFormat="1" ht="47.25" x14ac:dyDescent="0.25">
      <c r="A42" s="1022"/>
      <c r="B42" s="79" t="s">
        <v>1221</v>
      </c>
      <c r="C42" s="71" t="s">
        <v>1222</v>
      </c>
      <c r="D42" s="1240"/>
      <c r="E42" s="1240"/>
      <c r="F42" s="198"/>
    </row>
    <row r="43" spans="1:6" s="74" customFormat="1" ht="47.25" x14ac:dyDescent="0.25">
      <c r="A43" s="1022"/>
      <c r="B43" s="79" t="s">
        <v>1223</v>
      </c>
      <c r="C43" s="71" t="s">
        <v>1224</v>
      </c>
      <c r="D43" s="1240"/>
      <c r="E43" s="1240"/>
      <c r="F43" s="198"/>
    </row>
    <row r="44" spans="1:6" s="74" customFormat="1" ht="47.25" x14ac:dyDescent="0.25">
      <c r="A44" s="1022"/>
      <c r="B44" s="1167" t="s">
        <v>1395</v>
      </c>
      <c r="C44" s="71" t="s">
        <v>1396</v>
      </c>
      <c r="D44" s="1240"/>
      <c r="E44" s="1240"/>
      <c r="F44" s="198"/>
    </row>
    <row r="45" spans="1:6" s="74" customFormat="1" ht="47.25" x14ac:dyDescent="0.25">
      <c r="A45" s="1022"/>
      <c r="B45" s="1169"/>
      <c r="C45" s="71" t="s">
        <v>1399</v>
      </c>
      <c r="D45" s="1296"/>
      <c r="E45" s="1296"/>
      <c r="F45" s="198"/>
    </row>
    <row r="46" spans="1:6" s="74" customFormat="1" ht="78.75" x14ac:dyDescent="0.25">
      <c r="A46" s="1022"/>
      <c r="B46" s="430" t="s">
        <v>1691</v>
      </c>
      <c r="C46" s="434" t="s">
        <v>1731</v>
      </c>
      <c r="D46" s="430" t="s">
        <v>1732</v>
      </c>
      <c r="E46" s="418" t="s">
        <v>758</v>
      </c>
      <c r="F46" s="198"/>
    </row>
    <row r="47" spans="1:6" s="74" customFormat="1" ht="94.5" x14ac:dyDescent="0.25">
      <c r="A47" s="1022"/>
      <c r="B47" s="1085" t="s">
        <v>1226</v>
      </c>
      <c r="C47" s="435" t="s">
        <v>1733</v>
      </c>
      <c r="D47" s="1084" t="s">
        <v>1734</v>
      </c>
      <c r="E47" s="1084" t="s">
        <v>758</v>
      </c>
      <c r="F47" s="198"/>
    </row>
    <row r="48" spans="1:6" ht="31.5" customHeight="1" x14ac:dyDescent="0.25">
      <c r="A48" s="1021" t="s">
        <v>21</v>
      </c>
      <c r="B48" s="124" t="s">
        <v>139</v>
      </c>
      <c r="C48" s="1153" t="s">
        <v>140</v>
      </c>
      <c r="D48" s="1156" t="s">
        <v>141</v>
      </c>
      <c r="E48" s="76"/>
      <c r="F48" s="170"/>
    </row>
    <row r="49" spans="1:6" x14ac:dyDescent="0.25">
      <c r="A49" s="1022"/>
      <c r="B49" s="124" t="s">
        <v>142</v>
      </c>
      <c r="C49" s="1154"/>
      <c r="D49" s="1157"/>
      <c r="E49" s="76"/>
      <c r="F49" s="170"/>
    </row>
    <row r="50" spans="1:6" ht="31.5" x14ac:dyDescent="0.25">
      <c r="A50" s="1022"/>
      <c r="B50" s="79" t="s">
        <v>143</v>
      </c>
      <c r="C50" s="1155"/>
      <c r="D50" s="1158"/>
      <c r="E50" s="76"/>
      <c r="F50" s="170"/>
    </row>
    <row r="51" spans="1:6" ht="31.5" customHeight="1" x14ac:dyDescent="0.25">
      <c r="A51" s="1022"/>
      <c r="B51" s="124" t="s">
        <v>144</v>
      </c>
      <c r="C51" s="1153" t="s">
        <v>145</v>
      </c>
      <c r="D51" s="1156" t="s">
        <v>141</v>
      </c>
      <c r="E51" s="76"/>
      <c r="F51" s="170"/>
    </row>
    <row r="52" spans="1:6" x14ac:dyDescent="0.25">
      <c r="A52" s="1022"/>
      <c r="B52" s="124" t="s">
        <v>146</v>
      </c>
      <c r="C52" s="1155"/>
      <c r="D52" s="1158"/>
      <c r="E52" s="76"/>
      <c r="F52" s="170"/>
    </row>
    <row r="53" spans="1:6" ht="31.5" x14ac:dyDescent="0.25">
      <c r="A53" s="1022"/>
      <c r="B53" s="124" t="s">
        <v>147</v>
      </c>
      <c r="C53" s="1013" t="s">
        <v>148</v>
      </c>
      <c r="D53" s="199" t="s">
        <v>141</v>
      </c>
      <c r="E53" s="76"/>
      <c r="F53" s="170"/>
    </row>
    <row r="54" spans="1:6" ht="31.5" x14ac:dyDescent="0.25">
      <c r="A54" s="1022"/>
      <c r="B54" s="124" t="s">
        <v>149</v>
      </c>
      <c r="C54" s="1013" t="s">
        <v>150</v>
      </c>
      <c r="D54" s="199" t="s">
        <v>141</v>
      </c>
      <c r="E54" s="76"/>
      <c r="F54" s="170"/>
    </row>
    <row r="55" spans="1:6" x14ac:dyDescent="0.25">
      <c r="A55" s="1022"/>
      <c r="B55" s="124" t="s">
        <v>727</v>
      </c>
      <c r="C55" s="1153" t="s">
        <v>728</v>
      </c>
      <c r="D55" s="89"/>
      <c r="E55" s="76"/>
      <c r="F55" s="170"/>
    </row>
    <row r="56" spans="1:6" x14ac:dyDescent="0.25">
      <c r="A56" s="1022"/>
      <c r="B56" s="124" t="s">
        <v>729</v>
      </c>
      <c r="C56" s="1154"/>
      <c r="D56" s="89"/>
      <c r="E56" s="76"/>
      <c r="F56" s="170"/>
    </row>
    <row r="57" spans="1:6" x14ac:dyDescent="0.25">
      <c r="A57" s="1022"/>
      <c r="B57" s="124" t="s">
        <v>730</v>
      </c>
      <c r="C57" s="1155"/>
      <c r="D57" s="89"/>
      <c r="E57" s="76"/>
      <c r="F57" s="170"/>
    </row>
    <row r="58" spans="1:6" ht="31.5" x14ac:dyDescent="0.25">
      <c r="A58" s="1022"/>
      <c r="B58" s="124" t="s">
        <v>731</v>
      </c>
      <c r="C58" s="98" t="s">
        <v>732</v>
      </c>
      <c r="D58" s="89"/>
      <c r="E58" s="76"/>
      <c r="F58" s="170"/>
    </row>
    <row r="59" spans="1:6" ht="31.5" x14ac:dyDescent="0.25">
      <c r="A59" s="1022"/>
      <c r="B59" s="79" t="s">
        <v>733</v>
      </c>
      <c r="C59" s="1153" t="s">
        <v>734</v>
      </c>
      <c r="D59" s="89"/>
      <c r="E59" s="76"/>
      <c r="F59" s="170"/>
    </row>
    <row r="60" spans="1:6" ht="31.5" x14ac:dyDescent="0.25">
      <c r="A60" s="1022"/>
      <c r="B60" s="79" t="s">
        <v>735</v>
      </c>
      <c r="C60" s="1154"/>
      <c r="D60" s="89"/>
      <c r="E60" s="76"/>
      <c r="F60" s="170"/>
    </row>
    <row r="61" spans="1:6" ht="47.25" x14ac:dyDescent="0.25">
      <c r="A61" s="1022"/>
      <c r="B61" s="79" t="s">
        <v>736</v>
      </c>
      <c r="C61" s="1154"/>
      <c r="D61" s="89"/>
      <c r="E61" s="76"/>
      <c r="F61" s="170"/>
    </row>
    <row r="62" spans="1:6" ht="31.5" x14ac:dyDescent="0.25">
      <c r="A62" s="1022"/>
      <c r="B62" s="79" t="s">
        <v>737</v>
      </c>
      <c r="C62" s="1154"/>
      <c r="D62" s="89"/>
      <c r="E62" s="76"/>
      <c r="F62" s="170"/>
    </row>
    <row r="63" spans="1:6" ht="47.25" x14ac:dyDescent="0.25">
      <c r="A63" s="1022"/>
      <c r="B63" s="79" t="s">
        <v>738</v>
      </c>
      <c r="C63" s="1154"/>
      <c r="D63" s="89"/>
      <c r="E63" s="76"/>
      <c r="F63" s="170"/>
    </row>
    <row r="64" spans="1:6" ht="31.5" x14ac:dyDescent="0.25">
      <c r="A64" s="1022"/>
      <c r="B64" s="79" t="s">
        <v>739</v>
      </c>
      <c r="C64" s="1155"/>
      <c r="D64" s="89"/>
      <c r="E64" s="76"/>
      <c r="F64" s="170"/>
    </row>
    <row r="65" spans="1:6" ht="31.5" x14ac:dyDescent="0.25">
      <c r="A65" s="1022"/>
      <c r="B65" s="79" t="s">
        <v>740</v>
      </c>
      <c r="C65" s="1153" t="s">
        <v>741</v>
      </c>
      <c r="D65" s="89"/>
      <c r="E65" s="76"/>
      <c r="F65" s="170"/>
    </row>
    <row r="66" spans="1:6" ht="31.5" x14ac:dyDescent="0.25">
      <c r="A66" s="1022"/>
      <c r="B66" s="79" t="s">
        <v>742</v>
      </c>
      <c r="C66" s="1155"/>
      <c r="D66" s="89"/>
      <c r="E66" s="76"/>
      <c r="F66" s="170"/>
    </row>
    <row r="67" spans="1:6" x14ac:dyDescent="0.25">
      <c r="A67" s="1022"/>
      <c r="B67" s="79" t="s">
        <v>743</v>
      </c>
      <c r="C67" s="1196" t="s">
        <v>741</v>
      </c>
      <c r="D67" s="89"/>
      <c r="E67" s="76"/>
      <c r="F67" s="170"/>
    </row>
    <row r="68" spans="1:6" x14ac:dyDescent="0.25">
      <c r="A68" s="1022"/>
      <c r="B68" s="124" t="s">
        <v>744</v>
      </c>
      <c r="C68" s="1197"/>
      <c r="D68" s="89"/>
      <c r="E68" s="76"/>
      <c r="F68" s="170"/>
    </row>
    <row r="69" spans="1:6" x14ac:dyDescent="0.25">
      <c r="A69" s="1022"/>
      <c r="B69" s="124" t="s">
        <v>745</v>
      </c>
      <c r="C69" s="1198"/>
      <c r="D69" s="199"/>
      <c r="E69" s="76"/>
      <c r="F69" s="170"/>
    </row>
    <row r="70" spans="1:6" x14ac:dyDescent="0.25">
      <c r="A70" s="1022"/>
      <c r="B70" s="124" t="s">
        <v>1004</v>
      </c>
      <c r="C70" s="1167" t="s">
        <v>1005</v>
      </c>
      <c r="D70" s="89"/>
      <c r="E70" s="76"/>
      <c r="F70" s="170"/>
    </row>
    <row r="71" spans="1:6" x14ac:dyDescent="0.25">
      <c r="A71" s="1022"/>
      <c r="B71" s="316" t="s">
        <v>1006</v>
      </c>
      <c r="C71" s="1169"/>
      <c r="D71" s="89"/>
      <c r="E71" s="76"/>
      <c r="F71" s="170"/>
    </row>
    <row r="72" spans="1:6" x14ac:dyDescent="0.25">
      <c r="A72" s="1022"/>
      <c r="B72" s="79" t="s">
        <v>1007</v>
      </c>
      <c r="C72" s="1167" t="s">
        <v>1008</v>
      </c>
      <c r="D72" s="89"/>
      <c r="E72" s="76"/>
      <c r="F72" s="170"/>
    </row>
    <row r="73" spans="1:6" x14ac:dyDescent="0.25">
      <c r="A73" s="1022"/>
      <c r="B73" s="79" t="s">
        <v>1009</v>
      </c>
      <c r="C73" s="1168"/>
      <c r="D73" s="89"/>
      <c r="E73" s="76"/>
      <c r="F73" s="170"/>
    </row>
    <row r="74" spans="1:6" ht="31.5" x14ac:dyDescent="0.25">
      <c r="A74" s="1022"/>
      <c r="B74" s="79" t="s">
        <v>1010</v>
      </c>
      <c r="C74" s="1168"/>
      <c r="D74" s="89"/>
      <c r="E74" s="76"/>
      <c r="F74" s="170"/>
    </row>
    <row r="75" spans="1:6" x14ac:dyDescent="0.25">
      <c r="A75" s="1022"/>
      <c r="B75" s="79" t="s">
        <v>1011</v>
      </c>
      <c r="C75" s="1168"/>
      <c r="D75" s="89"/>
      <c r="E75" s="76"/>
      <c r="F75" s="170"/>
    </row>
    <row r="76" spans="1:6" x14ac:dyDescent="0.25">
      <c r="A76" s="1022"/>
      <c r="B76" s="79" t="s">
        <v>1012</v>
      </c>
      <c r="C76" s="1169"/>
      <c r="D76" s="89"/>
      <c r="E76" s="76"/>
      <c r="F76" s="170"/>
    </row>
    <row r="77" spans="1:6" ht="47.25" x14ac:dyDescent="0.25">
      <c r="A77" s="1022"/>
      <c r="B77" s="79" t="s">
        <v>1013</v>
      </c>
      <c r="C77" s="1009" t="s">
        <v>1014</v>
      </c>
      <c r="D77" s="89"/>
      <c r="E77" s="76"/>
      <c r="F77" s="170"/>
    </row>
    <row r="78" spans="1:6" ht="31.5" x14ac:dyDescent="0.25">
      <c r="A78" s="1022"/>
      <c r="B78" s="124" t="s">
        <v>1215</v>
      </c>
      <c r="C78" s="384" t="s">
        <v>1225</v>
      </c>
      <c r="D78" s="89"/>
      <c r="E78" s="76"/>
      <c r="F78" s="170"/>
    </row>
    <row r="79" spans="1:6" ht="31.5" x14ac:dyDescent="0.25">
      <c r="A79" s="1022"/>
      <c r="B79" s="385" t="s">
        <v>1226</v>
      </c>
      <c r="C79" s="72" t="s">
        <v>1227</v>
      </c>
      <c r="D79" s="89"/>
      <c r="E79" s="76"/>
      <c r="F79" s="170"/>
    </row>
    <row r="80" spans="1:6" ht="31.5" x14ac:dyDescent="0.25">
      <c r="A80" s="1022"/>
      <c r="B80" s="79" t="s">
        <v>1228</v>
      </c>
      <c r="C80" s="72" t="s">
        <v>1229</v>
      </c>
      <c r="D80" s="89"/>
      <c r="E80" s="76"/>
      <c r="F80" s="170"/>
    </row>
    <row r="81" spans="1:6" ht="31.5" x14ac:dyDescent="0.25">
      <c r="A81" s="1022"/>
      <c r="B81" s="79" t="s">
        <v>1230</v>
      </c>
      <c r="C81" s="72" t="s">
        <v>1231</v>
      </c>
      <c r="D81" s="89"/>
      <c r="E81" s="76"/>
      <c r="F81" s="170"/>
    </row>
    <row r="82" spans="1:6" x14ac:dyDescent="0.25">
      <c r="A82" s="1022"/>
      <c r="B82" s="79" t="s">
        <v>1006</v>
      </c>
      <c r="C82" s="72" t="s">
        <v>1232</v>
      </c>
      <c r="D82" s="89"/>
      <c r="E82" s="76"/>
      <c r="F82" s="170"/>
    </row>
    <row r="83" spans="1:6" ht="63" x14ac:dyDescent="0.25">
      <c r="A83" s="1022"/>
      <c r="B83" s="124" t="s">
        <v>1400</v>
      </c>
      <c r="C83" s="384" t="s">
        <v>1401</v>
      </c>
      <c r="D83" s="89"/>
      <c r="E83" s="76"/>
      <c r="F83" s="170"/>
    </row>
    <row r="84" spans="1:6" ht="63" x14ac:dyDescent="0.25">
      <c r="A84" s="1022"/>
      <c r="B84" s="385" t="s">
        <v>1402</v>
      </c>
      <c r="C84" s="72" t="s">
        <v>1403</v>
      </c>
      <c r="D84" s="89"/>
      <c r="E84" s="76"/>
      <c r="F84" s="170"/>
    </row>
    <row r="85" spans="1:6" ht="63" x14ac:dyDescent="0.25">
      <c r="A85" s="1022"/>
      <c r="B85" s="79" t="s">
        <v>1404</v>
      </c>
      <c r="C85" s="72" t="s">
        <v>1405</v>
      </c>
      <c r="D85" s="89"/>
      <c r="E85" s="76"/>
      <c r="F85" s="170"/>
    </row>
    <row r="86" spans="1:6" ht="63" x14ac:dyDescent="0.25">
      <c r="A86" s="1022"/>
      <c r="B86" s="79" t="s">
        <v>1406</v>
      </c>
      <c r="C86" s="72" t="s">
        <v>1407</v>
      </c>
      <c r="D86" s="89"/>
      <c r="E86" s="76"/>
      <c r="F86" s="170"/>
    </row>
    <row r="87" spans="1:6" ht="63" x14ac:dyDescent="0.25">
      <c r="A87" s="1022"/>
      <c r="B87" s="79" t="s">
        <v>1408</v>
      </c>
      <c r="C87" s="72" t="s">
        <v>1409</v>
      </c>
      <c r="D87" s="89"/>
      <c r="E87" s="76"/>
      <c r="F87" s="170"/>
    </row>
    <row r="88" spans="1:6" ht="63" x14ac:dyDescent="0.25">
      <c r="A88" s="1022"/>
      <c r="B88" s="436" t="s">
        <v>1735</v>
      </c>
      <c r="C88" s="437" t="s">
        <v>1736</v>
      </c>
      <c r="D88" s="89"/>
      <c r="E88" s="76"/>
      <c r="F88" s="170"/>
    </row>
    <row r="89" spans="1:6" ht="63" x14ac:dyDescent="0.25">
      <c r="A89" s="1022"/>
      <c r="B89" s="1094" t="s">
        <v>1737</v>
      </c>
      <c r="C89" s="437" t="s">
        <v>1738</v>
      </c>
      <c r="D89" s="89"/>
      <c r="E89" s="76"/>
      <c r="F89" s="170"/>
    </row>
    <row r="90" spans="1:6" ht="63" x14ac:dyDescent="0.25">
      <c r="A90" s="1022"/>
      <c r="B90" s="1094" t="s">
        <v>1739</v>
      </c>
      <c r="C90" s="437" t="s">
        <v>1740</v>
      </c>
      <c r="D90" s="89"/>
      <c r="E90" s="76"/>
      <c r="F90" s="170"/>
    </row>
    <row r="91" spans="1:6" ht="63" x14ac:dyDescent="0.25">
      <c r="A91" s="1022"/>
      <c r="B91" s="436" t="s">
        <v>1741</v>
      </c>
      <c r="C91" s="437" t="s">
        <v>1742</v>
      </c>
      <c r="D91" s="89"/>
      <c r="E91" s="76"/>
      <c r="F91" s="170"/>
    </row>
    <row r="92" spans="1:6" ht="63" x14ac:dyDescent="0.25">
      <c r="A92" s="1022"/>
      <c r="B92" s="436" t="s">
        <v>1743</v>
      </c>
      <c r="C92" s="437" t="s">
        <v>1744</v>
      </c>
      <c r="D92" s="89"/>
      <c r="E92" s="76"/>
      <c r="F92" s="170"/>
    </row>
    <row r="93" spans="1:6" ht="63" x14ac:dyDescent="0.25">
      <c r="A93" s="1022"/>
      <c r="B93" s="1094" t="s">
        <v>1745</v>
      </c>
      <c r="C93" s="437" t="s">
        <v>1746</v>
      </c>
      <c r="D93" s="89"/>
      <c r="E93" s="76"/>
      <c r="F93" s="170"/>
    </row>
    <row r="94" spans="1:6" ht="63" x14ac:dyDescent="0.25">
      <c r="A94" s="1022"/>
      <c r="B94" s="436" t="s">
        <v>1747</v>
      </c>
      <c r="C94" s="437" t="s">
        <v>1748</v>
      </c>
      <c r="D94" s="89"/>
      <c r="E94" s="76"/>
      <c r="F94" s="170"/>
    </row>
    <row r="95" spans="1:6" ht="63" x14ac:dyDescent="0.25">
      <c r="A95" s="1022"/>
      <c r="B95" s="1094" t="s">
        <v>1749</v>
      </c>
      <c r="C95" s="437" t="s">
        <v>1750</v>
      </c>
      <c r="D95" s="89"/>
      <c r="E95" s="76"/>
      <c r="F95" s="170"/>
    </row>
    <row r="96" spans="1:6" ht="63" x14ac:dyDescent="0.25">
      <c r="A96" s="1022"/>
      <c r="B96" s="1094" t="s">
        <v>1751</v>
      </c>
      <c r="C96" s="437" t="s">
        <v>1752</v>
      </c>
      <c r="D96" s="89"/>
      <c r="E96" s="76"/>
      <c r="F96" s="170"/>
    </row>
    <row r="97" spans="1:6" ht="63" x14ac:dyDescent="0.25">
      <c r="A97" s="1022"/>
      <c r="B97" s="436" t="s">
        <v>1753</v>
      </c>
      <c r="C97" s="437" t="s">
        <v>1754</v>
      </c>
      <c r="D97" s="89"/>
      <c r="E97" s="76"/>
      <c r="F97" s="170"/>
    </row>
    <row r="98" spans="1:6" ht="63" x14ac:dyDescent="0.25">
      <c r="A98" s="1022"/>
      <c r="B98" s="436" t="s">
        <v>1755</v>
      </c>
      <c r="C98" s="437" t="s">
        <v>1756</v>
      </c>
      <c r="D98" s="89"/>
      <c r="E98" s="76"/>
      <c r="F98" s="170"/>
    </row>
    <row r="99" spans="1:6" ht="63" x14ac:dyDescent="0.25">
      <c r="A99" s="1022"/>
      <c r="B99" s="436" t="s">
        <v>1757</v>
      </c>
      <c r="C99" s="437" t="s">
        <v>1758</v>
      </c>
      <c r="D99" s="89"/>
      <c r="E99" s="76"/>
      <c r="F99" s="170"/>
    </row>
    <row r="100" spans="1:6" ht="63" x14ac:dyDescent="0.25">
      <c r="A100" s="1022"/>
      <c r="B100" s="1094" t="s">
        <v>1759</v>
      </c>
      <c r="C100" s="437" t="s">
        <v>1760</v>
      </c>
      <c r="D100" s="89"/>
      <c r="E100" s="76"/>
      <c r="F100" s="170"/>
    </row>
    <row r="101" spans="1:6" ht="63" x14ac:dyDescent="0.25">
      <c r="A101" s="1022"/>
      <c r="B101" s="1094" t="s">
        <v>1761</v>
      </c>
      <c r="C101" s="437" t="s">
        <v>1762</v>
      </c>
      <c r="D101" s="89"/>
      <c r="E101" s="76"/>
      <c r="F101" s="170"/>
    </row>
    <row r="102" spans="1:6" ht="31.5" x14ac:dyDescent="0.25">
      <c r="A102" s="101" t="s">
        <v>151</v>
      </c>
      <c r="B102" s="126" t="s">
        <v>152</v>
      </c>
      <c r="C102" s="1013" t="s">
        <v>153</v>
      </c>
      <c r="D102" s="72"/>
      <c r="E102" s="1013"/>
      <c r="F102" s="81"/>
    </row>
    <row r="103" spans="1:6" ht="31.5" x14ac:dyDescent="0.25">
      <c r="A103" s="121"/>
      <c r="B103" s="126" t="s">
        <v>154</v>
      </c>
      <c r="C103" s="1013" t="s">
        <v>155</v>
      </c>
      <c r="D103" s="72"/>
      <c r="E103" s="1013"/>
      <c r="F103" s="81"/>
    </row>
    <row r="104" spans="1:6" ht="31.5" x14ac:dyDescent="0.25">
      <c r="A104" s="121"/>
      <c r="B104" s="126" t="s">
        <v>156</v>
      </c>
      <c r="C104" s="1013" t="s">
        <v>155</v>
      </c>
      <c r="D104" s="72"/>
      <c r="E104" s="1013"/>
      <c r="F104" s="81"/>
    </row>
    <row r="105" spans="1:6" ht="31.5" x14ac:dyDescent="0.25">
      <c r="A105" s="121"/>
      <c r="B105" s="351" t="s">
        <v>157</v>
      </c>
      <c r="C105" s="1013" t="s">
        <v>155</v>
      </c>
      <c r="D105" s="72"/>
      <c r="E105" s="1013"/>
      <c r="F105" s="81"/>
    </row>
    <row r="106" spans="1:6" ht="31.5" x14ac:dyDescent="0.25">
      <c r="A106" s="350"/>
      <c r="B106" s="225" t="s">
        <v>158</v>
      </c>
      <c r="C106" s="79" t="s">
        <v>159</v>
      </c>
      <c r="D106" s="72"/>
      <c r="E106" s="1013"/>
      <c r="F106" s="81"/>
    </row>
    <row r="107" spans="1:6" ht="47.25" x14ac:dyDescent="0.25">
      <c r="A107" s="350"/>
      <c r="B107" s="227"/>
      <c r="C107" s="79" t="s">
        <v>751</v>
      </c>
      <c r="D107" s="72"/>
      <c r="E107" s="1013"/>
      <c r="F107" s="81"/>
    </row>
    <row r="108" spans="1:6" x14ac:dyDescent="0.25">
      <c r="A108" s="121"/>
      <c r="B108" s="126" t="s">
        <v>746</v>
      </c>
      <c r="C108" s="1167" t="s">
        <v>747</v>
      </c>
      <c r="D108" s="72"/>
      <c r="E108" s="1013"/>
      <c r="F108" s="81"/>
    </row>
    <row r="109" spans="1:6" ht="31.5" x14ac:dyDescent="0.25">
      <c r="A109" s="121"/>
      <c r="B109" s="105" t="s">
        <v>748</v>
      </c>
      <c r="C109" s="1168"/>
      <c r="D109" s="72"/>
      <c r="E109" s="1013"/>
      <c r="F109" s="81"/>
    </row>
    <row r="110" spans="1:6" x14ac:dyDescent="0.25">
      <c r="A110" s="121"/>
      <c r="B110" s="105" t="s">
        <v>749</v>
      </c>
      <c r="C110" s="1168"/>
      <c r="D110" s="72"/>
      <c r="E110" s="1013"/>
      <c r="F110" s="81"/>
    </row>
    <row r="111" spans="1:6" ht="31.5" x14ac:dyDescent="0.25">
      <c r="A111" s="121"/>
      <c r="B111" s="105" t="s">
        <v>750</v>
      </c>
      <c r="C111" s="1169"/>
      <c r="D111" s="72"/>
      <c r="E111" s="1013"/>
      <c r="F111" s="81"/>
    </row>
    <row r="112" spans="1:6" ht="47.25" x14ac:dyDescent="0.25">
      <c r="A112" s="121"/>
      <c r="B112" s="126" t="s">
        <v>1015</v>
      </c>
      <c r="C112" s="69" t="s">
        <v>1016</v>
      </c>
      <c r="D112" s="72"/>
      <c r="E112" s="1013"/>
      <c r="F112" s="81"/>
    </row>
    <row r="113" spans="1:6" ht="47.25" x14ac:dyDescent="0.25">
      <c r="A113" s="121"/>
      <c r="B113" s="105" t="s">
        <v>1017</v>
      </c>
      <c r="C113" s="69" t="s">
        <v>1018</v>
      </c>
      <c r="D113" s="72"/>
      <c r="E113" s="1013"/>
      <c r="F113" s="81"/>
    </row>
    <row r="114" spans="1:6" ht="47.25" x14ac:dyDescent="0.25">
      <c r="A114" s="136"/>
      <c r="B114" s="105" t="s">
        <v>1019</v>
      </c>
      <c r="C114" s="72" t="s">
        <v>1018</v>
      </c>
      <c r="D114" s="72"/>
      <c r="E114" s="1013"/>
      <c r="F114" s="81"/>
    </row>
    <row r="115" spans="1:6" ht="31.5" x14ac:dyDescent="0.25">
      <c r="A115" s="136"/>
      <c r="B115" s="126" t="s">
        <v>1006</v>
      </c>
      <c r="C115" s="386" t="s">
        <v>1233</v>
      </c>
      <c r="D115" s="72"/>
      <c r="E115" s="1013"/>
      <c r="F115" s="81"/>
    </row>
    <row r="116" spans="1:6" ht="31.5" x14ac:dyDescent="0.25">
      <c r="A116" s="136"/>
      <c r="B116" s="126" t="s">
        <v>1234</v>
      </c>
      <c r="C116" s="387" t="s">
        <v>1235</v>
      </c>
      <c r="D116" s="72"/>
      <c r="E116" s="1013"/>
      <c r="F116" s="81"/>
    </row>
    <row r="117" spans="1:6" x14ac:dyDescent="0.25">
      <c r="A117" s="136"/>
      <c r="B117" s="126" t="s">
        <v>1236</v>
      </c>
      <c r="C117" s="387" t="s">
        <v>1237</v>
      </c>
      <c r="D117" s="72"/>
      <c r="E117" s="1013"/>
      <c r="F117" s="81"/>
    </row>
    <row r="118" spans="1:6" ht="31.5" x14ac:dyDescent="0.25">
      <c r="A118" s="136"/>
      <c r="B118" s="105" t="s">
        <v>1238</v>
      </c>
      <c r="C118" s="387" t="s">
        <v>1239</v>
      </c>
      <c r="D118" s="72"/>
      <c r="E118" s="1013"/>
      <c r="F118" s="81"/>
    </row>
    <row r="119" spans="1:6" ht="31.5" x14ac:dyDescent="0.25">
      <c r="A119" s="136"/>
      <c r="B119" s="105" t="s">
        <v>1240</v>
      </c>
      <c r="C119" s="387" t="s">
        <v>1241</v>
      </c>
      <c r="D119" s="72"/>
      <c r="E119" s="1013"/>
      <c r="F119" s="81"/>
    </row>
    <row r="120" spans="1:6" x14ac:dyDescent="0.25">
      <c r="A120" s="136"/>
      <c r="B120" s="126" t="s">
        <v>1242</v>
      </c>
      <c r="C120" s="387" t="s">
        <v>1243</v>
      </c>
      <c r="D120" s="72"/>
      <c r="E120" s="1013"/>
      <c r="F120" s="81"/>
    </row>
    <row r="121" spans="1:6" x14ac:dyDescent="0.25">
      <c r="A121" s="136"/>
      <c r="B121" s="105" t="s">
        <v>1226</v>
      </c>
      <c r="C121" s="387" t="s">
        <v>1244</v>
      </c>
      <c r="D121" s="72"/>
      <c r="E121" s="1013"/>
      <c r="F121" s="81"/>
    </row>
    <row r="122" spans="1:6" x14ac:dyDescent="0.25">
      <c r="A122" s="136"/>
      <c r="B122" s="105" t="s">
        <v>1245</v>
      </c>
      <c r="C122" s="387" t="s">
        <v>1246</v>
      </c>
      <c r="D122" s="72"/>
      <c r="E122" s="1013"/>
      <c r="F122" s="81"/>
    </row>
    <row r="123" spans="1:6" x14ac:dyDescent="0.25">
      <c r="A123" s="136"/>
      <c r="B123" s="105" t="s">
        <v>1247</v>
      </c>
      <c r="C123" s="387" t="s">
        <v>1248</v>
      </c>
      <c r="D123" s="72"/>
      <c r="E123" s="1013"/>
      <c r="F123" s="81"/>
    </row>
    <row r="124" spans="1:6" x14ac:dyDescent="0.25">
      <c r="A124" s="136"/>
      <c r="B124" s="105" t="s">
        <v>1249</v>
      </c>
      <c r="C124" s="386" t="s">
        <v>1248</v>
      </c>
      <c r="D124" s="72"/>
      <c r="E124" s="1013"/>
      <c r="F124" s="81"/>
    </row>
    <row r="125" spans="1:6" ht="47.25" x14ac:dyDescent="0.25">
      <c r="A125" s="136"/>
      <c r="B125" s="105" t="s">
        <v>1410</v>
      </c>
      <c r="C125" s="386" t="s">
        <v>1411</v>
      </c>
      <c r="D125" s="72"/>
      <c r="E125" s="76" t="s">
        <v>1412</v>
      </c>
      <c r="F125" s="81"/>
    </row>
    <row r="126" spans="1:6" ht="47.25" x14ac:dyDescent="0.25">
      <c r="A126" s="136"/>
      <c r="B126" s="105" t="s">
        <v>1413</v>
      </c>
      <c r="C126" s="386" t="s">
        <v>1414</v>
      </c>
      <c r="D126" s="72"/>
      <c r="E126" s="76" t="s">
        <v>1412</v>
      </c>
      <c r="F126" s="81"/>
    </row>
    <row r="127" spans="1:6" ht="78.75" x14ac:dyDescent="0.25">
      <c r="A127" s="136"/>
      <c r="B127" s="105" t="s">
        <v>1415</v>
      </c>
      <c r="C127" s="386" t="s">
        <v>1416</v>
      </c>
      <c r="D127" s="72"/>
      <c r="E127" s="76" t="s">
        <v>1412</v>
      </c>
      <c r="F127" s="81"/>
    </row>
    <row r="128" spans="1:6" ht="47.25" x14ac:dyDescent="0.25">
      <c r="A128" s="136"/>
      <c r="B128" s="105" t="s">
        <v>1417</v>
      </c>
      <c r="C128" s="386" t="s">
        <v>1418</v>
      </c>
      <c r="D128" s="72"/>
      <c r="E128" s="76" t="s">
        <v>1412</v>
      </c>
      <c r="F128" s="81"/>
    </row>
    <row r="129" spans="1:6" ht="47.25" x14ac:dyDescent="0.25">
      <c r="A129" s="136"/>
      <c r="B129" s="105" t="s">
        <v>1419</v>
      </c>
      <c r="C129" s="386" t="s">
        <v>1420</v>
      </c>
      <c r="D129" s="72"/>
      <c r="E129" s="76" t="s">
        <v>1412</v>
      </c>
      <c r="F129" s="81"/>
    </row>
    <row r="130" spans="1:6" ht="47.25" x14ac:dyDescent="0.25">
      <c r="A130" s="136"/>
      <c r="B130" s="105" t="s">
        <v>1421</v>
      </c>
      <c r="C130" s="386" t="s">
        <v>1420</v>
      </c>
      <c r="D130" s="72"/>
      <c r="E130" s="76" t="s">
        <v>1412</v>
      </c>
      <c r="F130" s="81"/>
    </row>
    <row r="131" spans="1:6" ht="47.25" x14ac:dyDescent="0.25">
      <c r="A131" s="136"/>
      <c r="B131" s="408" t="s">
        <v>1422</v>
      </c>
      <c r="C131" s="386" t="s">
        <v>1420</v>
      </c>
      <c r="D131" s="72"/>
      <c r="E131" s="76" t="s">
        <v>1412</v>
      </c>
      <c r="F131" s="81"/>
    </row>
    <row r="132" spans="1:6" ht="63" x14ac:dyDescent="0.25">
      <c r="A132" s="136"/>
      <c r="B132" s="105" t="s">
        <v>1423</v>
      </c>
      <c r="C132" s="386" t="s">
        <v>1420</v>
      </c>
      <c r="D132" s="72"/>
      <c r="E132" s="76" t="s">
        <v>1412</v>
      </c>
      <c r="F132" s="81"/>
    </row>
    <row r="133" spans="1:6" ht="47.25" x14ac:dyDescent="0.25">
      <c r="A133" s="136"/>
      <c r="B133" s="105" t="s">
        <v>1424</v>
      </c>
      <c r="C133" s="386" t="s">
        <v>1420</v>
      </c>
      <c r="D133" s="72"/>
      <c r="E133" s="76" t="s">
        <v>1412</v>
      </c>
      <c r="F133" s="81"/>
    </row>
    <row r="134" spans="1:6" ht="47.25" x14ac:dyDescent="0.25">
      <c r="A134" s="136"/>
      <c r="B134" s="105" t="s">
        <v>1425</v>
      </c>
      <c r="C134" s="386" t="s">
        <v>1426</v>
      </c>
      <c r="D134" s="72"/>
      <c r="E134" s="76" t="s">
        <v>1412</v>
      </c>
      <c r="F134" s="81"/>
    </row>
    <row r="135" spans="1:6" ht="47.25" x14ac:dyDescent="0.25">
      <c r="A135" s="136"/>
      <c r="B135" s="105" t="s">
        <v>1226</v>
      </c>
      <c r="C135" s="386" t="s">
        <v>1426</v>
      </c>
      <c r="D135" s="72"/>
      <c r="E135" s="76" t="s">
        <v>1412</v>
      </c>
      <c r="F135" s="81"/>
    </row>
    <row r="136" spans="1:6" ht="47.25" x14ac:dyDescent="0.25">
      <c r="A136" s="136"/>
      <c r="B136" s="105" t="s">
        <v>1427</v>
      </c>
      <c r="C136" s="386" t="s">
        <v>1426</v>
      </c>
      <c r="D136" s="72"/>
      <c r="E136" s="76" t="s">
        <v>1412</v>
      </c>
      <c r="F136" s="81"/>
    </row>
    <row r="137" spans="1:6" ht="47.25" x14ac:dyDescent="0.25">
      <c r="A137" s="136"/>
      <c r="B137" s="105" t="s">
        <v>1428</v>
      </c>
      <c r="C137" s="386" t="s">
        <v>1426</v>
      </c>
      <c r="D137" s="72"/>
      <c r="E137" s="76" t="s">
        <v>1412</v>
      </c>
      <c r="F137" s="81"/>
    </row>
    <row r="138" spans="1:6" ht="47.25" x14ac:dyDescent="0.25">
      <c r="A138" s="136"/>
      <c r="B138" s="105" t="s">
        <v>1429</v>
      </c>
      <c r="C138" s="386" t="s">
        <v>1430</v>
      </c>
      <c r="D138" s="72"/>
      <c r="E138" s="76" t="s">
        <v>1412</v>
      </c>
      <c r="F138" s="81"/>
    </row>
    <row r="139" spans="1:6" ht="47.25" x14ac:dyDescent="0.25">
      <c r="A139" s="136"/>
      <c r="B139" s="105" t="s">
        <v>1431</v>
      </c>
      <c r="C139" s="386" t="s">
        <v>1432</v>
      </c>
      <c r="D139" s="72"/>
      <c r="E139" s="76" t="s">
        <v>1412</v>
      </c>
      <c r="F139" s="81"/>
    </row>
    <row r="140" spans="1:6" ht="47.25" x14ac:dyDescent="0.25">
      <c r="A140" s="136"/>
      <c r="B140" s="105" t="s">
        <v>1433</v>
      </c>
      <c r="C140" s="386" t="s">
        <v>1434</v>
      </c>
      <c r="D140" s="72"/>
      <c r="E140" s="76" t="s">
        <v>1412</v>
      </c>
      <c r="F140" s="81"/>
    </row>
    <row r="141" spans="1:6" ht="47.25" x14ac:dyDescent="0.25">
      <c r="A141" s="136"/>
      <c r="B141" s="105" t="s">
        <v>1435</v>
      </c>
      <c r="C141" s="386" t="s">
        <v>1436</v>
      </c>
      <c r="D141" s="72"/>
      <c r="E141" s="76" t="s">
        <v>1412</v>
      </c>
      <c r="F141" s="81"/>
    </row>
    <row r="142" spans="1:6" ht="47.25" x14ac:dyDescent="0.25">
      <c r="A142" s="136"/>
      <c r="B142" s="105" t="s">
        <v>1437</v>
      </c>
      <c r="C142" s="386" t="s">
        <v>1438</v>
      </c>
      <c r="D142" s="72"/>
      <c r="E142" s="76" t="s">
        <v>1412</v>
      </c>
      <c r="F142" s="81"/>
    </row>
    <row r="143" spans="1:6" ht="47.25" x14ac:dyDescent="0.25">
      <c r="A143" s="136"/>
      <c r="B143" s="105" t="s">
        <v>1439</v>
      </c>
      <c r="C143" s="386" t="s">
        <v>1440</v>
      </c>
      <c r="D143" s="72"/>
      <c r="E143" s="76" t="s">
        <v>1412</v>
      </c>
      <c r="F143" s="81"/>
    </row>
    <row r="144" spans="1:6" ht="47.25" x14ac:dyDescent="0.25">
      <c r="A144" s="136"/>
      <c r="B144" s="105" t="s">
        <v>1441</v>
      </c>
      <c r="C144" s="386" t="s">
        <v>1440</v>
      </c>
      <c r="D144" s="72"/>
      <c r="E144" s="76" t="s">
        <v>1412</v>
      </c>
      <c r="F144" s="81"/>
    </row>
    <row r="145" spans="1:6" ht="47.25" x14ac:dyDescent="0.25">
      <c r="A145" s="136"/>
      <c r="B145" s="105" t="s">
        <v>1442</v>
      </c>
      <c r="C145" s="386" t="s">
        <v>1440</v>
      </c>
      <c r="D145" s="72"/>
      <c r="E145" s="76" t="s">
        <v>1412</v>
      </c>
      <c r="F145" s="81"/>
    </row>
    <row r="146" spans="1:6" ht="47.25" x14ac:dyDescent="0.25">
      <c r="A146" s="136"/>
      <c r="B146" s="105" t="s">
        <v>1443</v>
      </c>
      <c r="C146" s="386" t="s">
        <v>1444</v>
      </c>
      <c r="D146" s="72"/>
      <c r="E146" s="76" t="s">
        <v>1412</v>
      </c>
      <c r="F146" s="81"/>
    </row>
    <row r="147" spans="1:6" ht="47.25" x14ac:dyDescent="0.25">
      <c r="A147" s="136"/>
      <c r="B147" s="105" t="s">
        <v>1445</v>
      </c>
      <c r="C147" s="386" t="s">
        <v>1446</v>
      </c>
      <c r="D147" s="72"/>
      <c r="E147" s="76" t="s">
        <v>1412</v>
      </c>
      <c r="F147" s="81"/>
    </row>
    <row r="148" spans="1:6" ht="47.25" x14ac:dyDescent="0.25">
      <c r="A148" s="136"/>
      <c r="B148" s="105" t="s">
        <v>1447</v>
      </c>
      <c r="C148" s="386" t="s">
        <v>1446</v>
      </c>
      <c r="D148" s="72"/>
      <c r="E148" s="76" t="s">
        <v>1412</v>
      </c>
      <c r="F148" s="81"/>
    </row>
    <row r="149" spans="1:6" ht="47.25" x14ac:dyDescent="0.25">
      <c r="A149" s="136"/>
      <c r="B149" s="444" t="s">
        <v>1763</v>
      </c>
      <c r="C149" s="445" t="s">
        <v>1764</v>
      </c>
      <c r="D149" s="72"/>
      <c r="E149" s="76" t="s">
        <v>1412</v>
      </c>
      <c r="F149" s="81"/>
    </row>
    <row r="150" spans="1:6" ht="47.25" x14ac:dyDescent="0.25">
      <c r="A150" s="136"/>
      <c r="B150" s="444" t="s">
        <v>1765</v>
      </c>
      <c r="C150" s="445" t="s">
        <v>1766</v>
      </c>
      <c r="D150" s="72"/>
      <c r="E150" s="76" t="s">
        <v>1412</v>
      </c>
      <c r="F150" s="81"/>
    </row>
    <row r="151" spans="1:6" ht="47.25" x14ac:dyDescent="0.25">
      <c r="A151" s="136"/>
      <c r="B151" s="444" t="s">
        <v>1767</v>
      </c>
      <c r="C151" s="445" t="s">
        <v>1768</v>
      </c>
      <c r="D151" s="72"/>
      <c r="E151" s="76" t="s">
        <v>1412</v>
      </c>
      <c r="F151" s="81"/>
    </row>
    <row r="152" spans="1:6" ht="78.75" x14ac:dyDescent="0.25">
      <c r="A152" s="136"/>
      <c r="B152" s="444" t="s">
        <v>1769</v>
      </c>
      <c r="C152" s="445" t="s">
        <v>1770</v>
      </c>
      <c r="D152" s="72"/>
      <c r="E152" s="76" t="s">
        <v>1412</v>
      </c>
      <c r="F152" s="81"/>
    </row>
    <row r="153" spans="1:6" ht="47.25" x14ac:dyDescent="0.25">
      <c r="A153" s="136"/>
      <c r="B153" s="444" t="s">
        <v>1226</v>
      </c>
      <c r="C153" s="445" t="s">
        <v>1771</v>
      </c>
      <c r="D153" s="72"/>
      <c r="E153" s="76" t="s">
        <v>1412</v>
      </c>
      <c r="F153" s="81"/>
    </row>
    <row r="154" spans="1:6" ht="47.25" x14ac:dyDescent="0.25">
      <c r="A154" s="136"/>
      <c r="B154" s="444" t="s">
        <v>1772</v>
      </c>
      <c r="C154" s="445" t="s">
        <v>1773</v>
      </c>
      <c r="D154" s="72"/>
      <c r="E154" s="76" t="s">
        <v>1412</v>
      </c>
      <c r="F154" s="81"/>
    </row>
    <row r="155" spans="1:6" ht="47.25" x14ac:dyDescent="0.25">
      <c r="A155" s="136"/>
      <c r="B155" s="408" t="s">
        <v>1774</v>
      </c>
      <c r="C155" s="445" t="s">
        <v>1775</v>
      </c>
      <c r="D155" s="72"/>
      <c r="E155" s="76" t="s">
        <v>1412</v>
      </c>
      <c r="F155" s="81"/>
    </row>
    <row r="156" spans="1:6" ht="47.25" x14ac:dyDescent="0.25">
      <c r="A156" s="136"/>
      <c r="B156" s="444" t="s">
        <v>1776</v>
      </c>
      <c r="C156" s="445" t="s">
        <v>1777</v>
      </c>
      <c r="D156" s="72"/>
      <c r="E156" s="76" t="s">
        <v>1412</v>
      </c>
      <c r="F156" s="81"/>
    </row>
    <row r="157" spans="1:6" ht="47.25" x14ac:dyDescent="0.25">
      <c r="A157" s="136"/>
      <c r="B157" s="444" t="s">
        <v>1778</v>
      </c>
      <c r="C157" s="445" t="s">
        <v>1779</v>
      </c>
      <c r="D157" s="72"/>
      <c r="E157" s="76" t="s">
        <v>1412</v>
      </c>
      <c r="F157" s="81"/>
    </row>
    <row r="158" spans="1:6" ht="47.25" x14ac:dyDescent="0.25">
      <c r="A158" s="136"/>
      <c r="B158" s="444" t="s">
        <v>1780</v>
      </c>
      <c r="C158" s="445" t="s">
        <v>1781</v>
      </c>
      <c r="D158" s="72"/>
      <c r="E158" s="76" t="s">
        <v>1412</v>
      </c>
      <c r="F158" s="81"/>
    </row>
    <row r="159" spans="1:6" ht="47.25" x14ac:dyDescent="0.25">
      <c r="A159" s="136"/>
      <c r="B159" s="444" t="s">
        <v>1782</v>
      </c>
      <c r="C159" s="445" t="s">
        <v>1781</v>
      </c>
      <c r="D159" s="72"/>
      <c r="E159" s="76" t="s">
        <v>1412</v>
      </c>
      <c r="F159" s="81"/>
    </row>
    <row r="160" spans="1:6" ht="47.25" x14ac:dyDescent="0.25">
      <c r="A160" s="136"/>
      <c r="B160" s="444" t="s">
        <v>1783</v>
      </c>
      <c r="C160" s="445" t="s">
        <v>1784</v>
      </c>
      <c r="D160" s="72"/>
      <c r="E160" s="76" t="s">
        <v>1412</v>
      </c>
      <c r="F160" s="81"/>
    </row>
    <row r="161" spans="1:9" ht="47.25" x14ac:dyDescent="0.25">
      <c r="A161" s="136"/>
      <c r="B161" s="444" t="s">
        <v>1785</v>
      </c>
      <c r="C161" s="445" t="s">
        <v>1786</v>
      </c>
      <c r="D161" s="72"/>
      <c r="E161" s="76" t="s">
        <v>1412</v>
      </c>
      <c r="F161" s="81"/>
    </row>
    <row r="162" spans="1:9" ht="47.25" x14ac:dyDescent="0.25">
      <c r="A162" s="136"/>
      <c r="B162" s="444" t="s">
        <v>1787</v>
      </c>
      <c r="C162" s="445" t="s">
        <v>1788</v>
      </c>
      <c r="D162" s="72"/>
      <c r="E162" s="76" t="s">
        <v>1412</v>
      </c>
      <c r="F162" s="81"/>
    </row>
    <row r="163" spans="1:9" ht="47.25" x14ac:dyDescent="0.25">
      <c r="A163" s="136"/>
      <c r="B163" s="444" t="s">
        <v>1789</v>
      </c>
      <c r="C163" s="445" t="s">
        <v>1790</v>
      </c>
      <c r="D163" s="72"/>
      <c r="E163" s="76" t="s">
        <v>1412</v>
      </c>
      <c r="F163" s="81"/>
    </row>
    <row r="164" spans="1:9" ht="47.25" x14ac:dyDescent="0.25">
      <c r="A164" s="136"/>
      <c r="B164" s="444" t="s">
        <v>1791</v>
      </c>
      <c r="C164" s="445" t="s">
        <v>1790</v>
      </c>
      <c r="D164" s="72"/>
      <c r="E164" s="76" t="s">
        <v>1412</v>
      </c>
      <c r="F164" s="81"/>
    </row>
    <row r="165" spans="1:9" ht="47.25" x14ac:dyDescent="0.25">
      <c r="A165" s="136"/>
      <c r="B165" s="444" t="s">
        <v>1792</v>
      </c>
      <c r="C165" s="445" t="s">
        <v>1790</v>
      </c>
      <c r="D165" s="72"/>
      <c r="E165" s="76" t="s">
        <v>1412</v>
      </c>
      <c r="F165" s="81"/>
    </row>
    <row r="166" spans="1:9" ht="47.25" x14ac:dyDescent="0.25">
      <c r="A166" s="136"/>
      <c r="B166" s="444" t="s">
        <v>1793</v>
      </c>
      <c r="C166" s="445" t="s">
        <v>1794</v>
      </c>
      <c r="D166" s="72"/>
      <c r="E166" s="76" t="s">
        <v>1412</v>
      </c>
      <c r="F166" s="81"/>
    </row>
    <row r="167" spans="1:9" ht="47.25" x14ac:dyDescent="0.25">
      <c r="A167" s="136"/>
      <c r="B167" s="444" t="s">
        <v>158</v>
      </c>
      <c r="C167" s="445" t="s">
        <v>1794</v>
      </c>
      <c r="D167" s="72"/>
      <c r="E167" s="76" t="s">
        <v>1412</v>
      </c>
      <c r="F167" s="81"/>
    </row>
    <row r="168" spans="1:9" x14ac:dyDescent="0.25">
      <c r="A168" s="1023" t="s">
        <v>160</v>
      </c>
      <c r="B168" s="422"/>
      <c r="C168" s="1013"/>
      <c r="D168" s="72"/>
      <c r="E168" s="72"/>
      <c r="F168" s="82"/>
    </row>
    <row r="169" spans="1:9" x14ac:dyDescent="0.25">
      <c r="A169" s="80"/>
      <c r="B169" s="80"/>
      <c r="C169" s="81"/>
      <c r="D169" s="82"/>
      <c r="E169" s="81"/>
      <c r="F169" s="81"/>
    </row>
    <row r="170" spans="1:9" x14ac:dyDescent="0.25">
      <c r="A170" s="80"/>
      <c r="B170" s="80"/>
      <c r="C170" s="81"/>
      <c r="D170" s="82"/>
      <c r="E170" s="81"/>
      <c r="F170" s="81"/>
    </row>
    <row r="171" spans="1:9" x14ac:dyDescent="0.25">
      <c r="A171" s="80"/>
      <c r="B171" s="80"/>
      <c r="C171" s="81"/>
      <c r="D171" s="82"/>
      <c r="E171" s="81"/>
      <c r="F171" s="81"/>
    </row>
    <row r="174" spans="1:9" ht="31.5" x14ac:dyDescent="0.25">
      <c r="A174" s="986" t="s">
        <v>122</v>
      </c>
      <c r="B174" s="998" t="s">
        <v>161</v>
      </c>
      <c r="C174" s="992" t="s">
        <v>162</v>
      </c>
      <c r="D174" s="992" t="s">
        <v>163</v>
      </c>
      <c r="E174" s="992" t="s">
        <v>126</v>
      </c>
      <c r="F174" s="74"/>
      <c r="I174" s="84"/>
    </row>
    <row r="175" spans="1:9" ht="31.5" x14ac:dyDescent="0.25">
      <c r="A175" s="101" t="s">
        <v>18</v>
      </c>
      <c r="B175" s="351" t="s">
        <v>164</v>
      </c>
      <c r="C175" s="86" t="s">
        <v>165</v>
      </c>
      <c r="D175" s="87"/>
      <c r="E175" s="87"/>
      <c r="F175" s="96"/>
      <c r="I175" s="84"/>
    </row>
    <row r="176" spans="1:9" x14ac:dyDescent="0.25">
      <c r="A176" s="88"/>
      <c r="B176" s="1236" t="s">
        <v>1448</v>
      </c>
      <c r="C176" s="78" t="s">
        <v>1449</v>
      </c>
      <c r="D176" s="87"/>
      <c r="E176" s="87"/>
      <c r="F176" s="96"/>
      <c r="I176" s="84"/>
    </row>
    <row r="177" spans="1:9" x14ac:dyDescent="0.25">
      <c r="A177" s="88"/>
      <c r="B177" s="1237"/>
      <c r="C177" s="78" t="s">
        <v>1450</v>
      </c>
      <c r="D177" s="87"/>
      <c r="E177" s="87"/>
      <c r="F177" s="96"/>
      <c r="I177" s="84"/>
    </row>
    <row r="178" spans="1:9" x14ac:dyDescent="0.25">
      <c r="A178" s="88"/>
      <c r="B178" s="1237"/>
      <c r="C178" s="78" t="s">
        <v>1451</v>
      </c>
      <c r="D178" s="87"/>
      <c r="E178" s="87"/>
      <c r="F178" s="96"/>
      <c r="I178" s="84"/>
    </row>
    <row r="179" spans="1:9" x14ac:dyDescent="0.25">
      <c r="A179" s="88"/>
      <c r="B179" s="1238"/>
      <c r="C179" s="78" t="s">
        <v>1452</v>
      </c>
      <c r="D179" s="87"/>
      <c r="E179" s="87"/>
      <c r="F179" s="96"/>
      <c r="I179" s="84"/>
    </row>
    <row r="180" spans="1:9" x14ac:dyDescent="0.25">
      <c r="A180" s="88"/>
      <c r="B180" s="1027" t="s">
        <v>995</v>
      </c>
      <c r="C180" s="78" t="s">
        <v>1453</v>
      </c>
      <c r="D180" s="87"/>
      <c r="E180" s="87"/>
      <c r="F180" s="96"/>
      <c r="I180" s="84"/>
    </row>
    <row r="181" spans="1:9" x14ac:dyDescent="0.25">
      <c r="A181" s="88"/>
      <c r="B181" s="1027"/>
      <c r="C181" s="78" t="s">
        <v>1454</v>
      </c>
      <c r="D181" s="87"/>
      <c r="E181" s="87"/>
      <c r="F181" s="96"/>
      <c r="I181" s="84"/>
    </row>
    <row r="182" spans="1:9" x14ac:dyDescent="0.25">
      <c r="A182" s="88"/>
      <c r="B182" s="1027"/>
      <c r="C182" s="78" t="s">
        <v>1455</v>
      </c>
      <c r="D182" s="87"/>
      <c r="E182" s="87"/>
      <c r="F182" s="96"/>
      <c r="I182" s="84"/>
    </row>
    <row r="183" spans="1:9" x14ac:dyDescent="0.25">
      <c r="A183" s="88"/>
      <c r="B183" s="1027"/>
      <c r="C183" s="78" t="s">
        <v>1456</v>
      </c>
      <c r="D183" s="87"/>
      <c r="E183" s="87"/>
      <c r="F183" s="96"/>
      <c r="I183" s="84"/>
    </row>
    <row r="184" spans="1:9" x14ac:dyDescent="0.25">
      <c r="A184" s="101" t="s">
        <v>19</v>
      </c>
      <c r="B184" s="1026" t="s">
        <v>136</v>
      </c>
      <c r="C184" s="245" t="s">
        <v>166</v>
      </c>
      <c r="D184" s="72"/>
      <c r="E184" s="246" t="s">
        <v>137</v>
      </c>
      <c r="F184" s="96"/>
      <c r="I184" s="84"/>
    </row>
    <row r="185" spans="1:9" x14ac:dyDescent="0.25">
      <c r="A185" s="88"/>
      <c r="B185" s="1028"/>
      <c r="C185" s="245" t="s">
        <v>167</v>
      </c>
      <c r="D185" s="72"/>
      <c r="E185" s="246"/>
      <c r="F185" s="96"/>
      <c r="I185" s="84"/>
    </row>
    <row r="186" spans="1:9" ht="31.5" x14ac:dyDescent="0.25">
      <c r="A186" s="88"/>
      <c r="B186" s="1026" t="s">
        <v>995</v>
      </c>
      <c r="C186" s="72" t="s">
        <v>1020</v>
      </c>
      <c r="D186" s="87"/>
      <c r="E186" s="225" t="s">
        <v>997</v>
      </c>
      <c r="F186" s="96"/>
      <c r="I186" s="84"/>
    </row>
    <row r="187" spans="1:9" ht="31.5" x14ac:dyDescent="0.25">
      <c r="A187" s="88"/>
      <c r="B187" s="1054" t="s">
        <v>138</v>
      </c>
      <c r="C187" s="444" t="s">
        <v>1796</v>
      </c>
      <c r="D187" s="453">
        <v>44007</v>
      </c>
      <c r="E187" s="429"/>
      <c r="F187" s="96"/>
      <c r="I187" s="84"/>
    </row>
    <row r="188" spans="1:9" ht="31.5" x14ac:dyDescent="0.25">
      <c r="A188" s="88"/>
      <c r="B188" s="1055"/>
      <c r="C188" s="444" t="s">
        <v>865</v>
      </c>
      <c r="D188" s="453">
        <v>44008</v>
      </c>
      <c r="E188" s="429" t="s">
        <v>1797</v>
      </c>
      <c r="F188" s="96"/>
      <c r="I188" s="84"/>
    </row>
    <row r="189" spans="1:9" ht="47.25" x14ac:dyDescent="0.25">
      <c r="A189" s="90"/>
      <c r="B189" s="1032" t="s">
        <v>1727</v>
      </c>
      <c r="C189" s="430" t="s">
        <v>1729</v>
      </c>
      <c r="D189" s="453">
        <v>43985</v>
      </c>
      <c r="E189" s="1083" t="s">
        <v>1730</v>
      </c>
      <c r="F189" s="96"/>
      <c r="I189" s="84"/>
    </row>
    <row r="190" spans="1:9" ht="31.5" x14ac:dyDescent="0.25">
      <c r="A190" s="166" t="s">
        <v>20</v>
      </c>
      <c r="B190" s="72" t="s">
        <v>708</v>
      </c>
      <c r="C190" s="290" t="s">
        <v>710</v>
      </c>
      <c r="D190" s="328">
        <v>43867</v>
      </c>
      <c r="E190" s="72" t="s">
        <v>752</v>
      </c>
      <c r="F190" s="96"/>
      <c r="I190" s="84"/>
    </row>
    <row r="191" spans="1:9" x14ac:dyDescent="0.25">
      <c r="A191" s="166"/>
      <c r="B191" s="73" t="s">
        <v>1395</v>
      </c>
      <c r="C191" s="78" t="s">
        <v>1457</v>
      </c>
      <c r="D191" s="328">
        <v>43962</v>
      </c>
      <c r="E191" s="72" t="s">
        <v>1458</v>
      </c>
      <c r="F191" s="96"/>
      <c r="I191" s="84"/>
    </row>
    <row r="192" spans="1:9" ht="31.5" x14ac:dyDescent="0.25">
      <c r="A192" s="166"/>
      <c r="B192" s="455" t="s">
        <v>1798</v>
      </c>
      <c r="C192" s="456" t="s">
        <v>1734</v>
      </c>
      <c r="D192" s="453">
        <v>43998</v>
      </c>
      <c r="E192" s="430" t="s">
        <v>1799</v>
      </c>
      <c r="F192" s="96"/>
      <c r="I192" s="84"/>
    </row>
    <row r="193" spans="1:9" ht="15.75" customHeight="1" x14ac:dyDescent="0.25">
      <c r="A193" s="101" t="s">
        <v>21</v>
      </c>
      <c r="B193" s="73" t="s">
        <v>753</v>
      </c>
      <c r="C193" s="1199" t="s">
        <v>754</v>
      </c>
      <c r="D193" s="1206">
        <v>43866</v>
      </c>
      <c r="E193" s="72"/>
      <c r="F193" s="96"/>
      <c r="I193" s="84"/>
    </row>
    <row r="194" spans="1:9" x14ac:dyDescent="0.25">
      <c r="A194" s="88"/>
      <c r="B194" s="73" t="s">
        <v>755</v>
      </c>
      <c r="C194" s="1200"/>
      <c r="D194" s="1207"/>
      <c r="E194" s="69"/>
      <c r="F194" s="96"/>
      <c r="I194" s="84"/>
    </row>
    <row r="195" spans="1:9" x14ac:dyDescent="0.25">
      <c r="A195" s="88"/>
      <c r="B195" s="73" t="s">
        <v>756</v>
      </c>
      <c r="C195" s="1201"/>
      <c r="D195" s="1208"/>
      <c r="E195" s="69"/>
      <c r="F195" s="96"/>
      <c r="I195" s="84"/>
    </row>
    <row r="196" spans="1:9" x14ac:dyDescent="0.25">
      <c r="A196" s="88"/>
      <c r="B196" s="93"/>
      <c r="C196" s="269"/>
      <c r="D196" s="314"/>
      <c r="E196" s="69"/>
      <c r="F196" s="96"/>
      <c r="I196" s="84"/>
    </row>
    <row r="197" spans="1:9" x14ac:dyDescent="0.25">
      <c r="A197" s="88"/>
      <c r="B197" s="93"/>
      <c r="C197" s="269"/>
      <c r="D197" s="314"/>
      <c r="E197" s="69"/>
      <c r="F197" s="96"/>
      <c r="I197" s="84"/>
    </row>
    <row r="198" spans="1:9" x14ac:dyDescent="0.25">
      <c r="A198" s="101" t="s">
        <v>151</v>
      </c>
      <c r="B198" s="1234" t="s">
        <v>158</v>
      </c>
      <c r="C198" s="222" t="s">
        <v>168</v>
      </c>
      <c r="D198" s="1012">
        <v>43853</v>
      </c>
      <c r="E198" s="69"/>
      <c r="F198" s="96"/>
      <c r="I198" s="84"/>
    </row>
    <row r="199" spans="1:9" x14ac:dyDescent="0.25">
      <c r="A199" s="88"/>
      <c r="B199" s="1235"/>
      <c r="C199" s="317" t="s">
        <v>170</v>
      </c>
      <c r="D199" s="140">
        <v>43853</v>
      </c>
      <c r="E199" s="72"/>
      <c r="F199" s="96"/>
      <c r="I199" s="84"/>
    </row>
    <row r="200" spans="1:9" x14ac:dyDescent="0.25">
      <c r="A200" s="88"/>
      <c r="B200" s="355"/>
      <c r="C200" s="222" t="s">
        <v>757</v>
      </c>
      <c r="D200" s="1209">
        <v>43888</v>
      </c>
      <c r="E200" s="1167" t="s">
        <v>758</v>
      </c>
      <c r="F200" s="96"/>
      <c r="I200" s="84"/>
    </row>
    <row r="201" spans="1:9" x14ac:dyDescent="0.25">
      <c r="A201" s="77"/>
      <c r="B201" s="287"/>
      <c r="C201" s="317" t="s">
        <v>759</v>
      </c>
      <c r="D201" s="1210"/>
      <c r="E201" s="1169"/>
      <c r="F201" s="74"/>
    </row>
    <row r="202" spans="1:9" ht="31.5" x14ac:dyDescent="0.25">
      <c r="A202" s="77"/>
      <c r="B202" s="372" t="s">
        <v>1226</v>
      </c>
      <c r="C202" s="91" t="s">
        <v>1459</v>
      </c>
      <c r="D202" s="140">
        <v>43980</v>
      </c>
      <c r="E202" s="1013"/>
      <c r="F202" s="74"/>
    </row>
    <row r="203" spans="1:9" x14ac:dyDescent="0.25">
      <c r="A203" s="77"/>
      <c r="B203" s="1288" t="s">
        <v>995</v>
      </c>
      <c r="C203" s="459" t="s">
        <v>1800</v>
      </c>
      <c r="D203" s="453">
        <v>43983</v>
      </c>
      <c r="E203" s="1013"/>
      <c r="F203" s="74"/>
    </row>
    <row r="204" spans="1:9" ht="31.5" x14ac:dyDescent="0.25">
      <c r="A204" s="115"/>
      <c r="B204" s="1306"/>
      <c r="C204" s="460" t="s">
        <v>832</v>
      </c>
      <c r="D204" s="453">
        <v>43983</v>
      </c>
      <c r="E204" s="1013"/>
      <c r="F204" s="74"/>
    </row>
    <row r="205" spans="1:9" x14ac:dyDescent="0.25">
      <c r="A205" s="74"/>
      <c r="B205" s="74"/>
      <c r="C205" s="356"/>
      <c r="D205" s="357"/>
      <c r="E205" s="81"/>
      <c r="F205" s="74"/>
    </row>
    <row r="206" spans="1:9" x14ac:dyDescent="0.25">
      <c r="A206" s="74"/>
      <c r="B206" s="74"/>
      <c r="C206" s="356"/>
      <c r="D206" s="357"/>
      <c r="E206" s="81"/>
      <c r="F206" s="74"/>
    </row>
    <row r="212" spans="1:9" x14ac:dyDescent="0.25">
      <c r="A212" s="66" t="s">
        <v>171</v>
      </c>
      <c r="B212" s="66"/>
      <c r="C212" s="67"/>
      <c r="D212" s="67"/>
      <c r="E212" s="67"/>
      <c r="F212" s="67"/>
      <c r="G212" s="67"/>
      <c r="H212" s="67"/>
      <c r="I212" s="67"/>
    </row>
    <row r="214" spans="1:9" x14ac:dyDescent="0.25">
      <c r="A214" s="172" t="s">
        <v>172</v>
      </c>
      <c r="B214" s="173"/>
      <c r="C214" s="174"/>
      <c r="D214" s="174"/>
      <c r="E214" s="174"/>
      <c r="F214" s="174"/>
      <c r="G214" s="174"/>
      <c r="H214" s="174"/>
      <c r="I214" s="175"/>
    </row>
    <row r="215" spans="1:9" x14ac:dyDescent="0.25">
      <c r="A215" s="1160" t="s">
        <v>122</v>
      </c>
      <c r="B215" s="1163" t="s">
        <v>173</v>
      </c>
      <c r="C215" s="1171" t="s">
        <v>174</v>
      </c>
      <c r="D215" s="1182" t="s">
        <v>175</v>
      </c>
      <c r="E215" s="1183"/>
      <c r="F215" s="1183"/>
      <c r="G215" s="1183"/>
      <c r="H215" s="1184"/>
      <c r="I215" s="1160" t="s">
        <v>126</v>
      </c>
    </row>
    <row r="216" spans="1:9" x14ac:dyDescent="0.25">
      <c r="A216" s="1150"/>
      <c r="B216" s="1163"/>
      <c r="C216" s="1172"/>
      <c r="D216" s="1177" t="s">
        <v>176</v>
      </c>
      <c r="E216" s="1177"/>
      <c r="F216" s="1004" t="s">
        <v>177</v>
      </c>
      <c r="G216" s="1000" t="s">
        <v>176</v>
      </c>
      <c r="H216" s="1000" t="s">
        <v>177</v>
      </c>
      <c r="I216" s="1160"/>
    </row>
    <row r="217" spans="1:9" ht="36" customHeight="1" x14ac:dyDescent="0.25">
      <c r="A217" s="1150"/>
      <c r="B217" s="1163"/>
      <c r="C217" s="1173"/>
      <c r="D217" s="995" t="s">
        <v>178</v>
      </c>
      <c r="E217" s="995" t="s">
        <v>179</v>
      </c>
      <c r="F217" s="993" t="s">
        <v>180</v>
      </c>
      <c r="G217" s="1161" t="s">
        <v>181</v>
      </c>
      <c r="H217" s="1162"/>
      <c r="I217" s="1160"/>
    </row>
    <row r="218" spans="1:9" x14ac:dyDescent="0.25">
      <c r="A218" s="1005" t="s">
        <v>18</v>
      </c>
      <c r="B218" s="379" t="s">
        <v>197</v>
      </c>
      <c r="C218" s="99" t="s">
        <v>182</v>
      </c>
      <c r="D218" s="98"/>
      <c r="E218" s="99" t="s">
        <v>183</v>
      </c>
      <c r="F218" s="986"/>
      <c r="G218" s="992"/>
      <c r="H218" s="992"/>
      <c r="I218" s="181"/>
    </row>
    <row r="219" spans="1:9" x14ac:dyDescent="0.25">
      <c r="A219" s="987"/>
      <c r="B219" s="379" t="s">
        <v>197</v>
      </c>
      <c r="C219" s="99" t="s">
        <v>182</v>
      </c>
      <c r="D219" s="98"/>
      <c r="E219" s="99" t="s">
        <v>184</v>
      </c>
      <c r="F219" s="986"/>
      <c r="G219" s="992"/>
      <c r="H219" s="992"/>
      <c r="I219" s="181"/>
    </row>
    <row r="220" spans="1:9" x14ac:dyDescent="0.25">
      <c r="A220" s="987"/>
      <c r="B220" s="379" t="s">
        <v>197</v>
      </c>
      <c r="C220" s="1020" t="s">
        <v>185</v>
      </c>
      <c r="D220" s="98"/>
      <c r="E220" s="99" t="s">
        <v>184</v>
      </c>
      <c r="F220" s="986"/>
      <c r="G220" s="992"/>
      <c r="H220" s="992"/>
      <c r="I220" s="181"/>
    </row>
    <row r="221" spans="1:9" x14ac:dyDescent="0.25">
      <c r="A221" s="987"/>
      <c r="B221" s="1005" t="s">
        <v>197</v>
      </c>
      <c r="C221" s="108" t="s">
        <v>760</v>
      </c>
      <c r="D221" s="98"/>
      <c r="E221" s="99"/>
      <c r="F221" s="1001" t="s">
        <v>761</v>
      </c>
      <c r="G221" s="992"/>
      <c r="H221" s="992"/>
      <c r="I221" s="181"/>
    </row>
    <row r="222" spans="1:9" ht="31.5" x14ac:dyDescent="0.25">
      <c r="A222" s="987"/>
      <c r="B222" s="988"/>
      <c r="C222" s="108" t="s">
        <v>762</v>
      </c>
      <c r="D222" s="1008"/>
      <c r="E222" s="99"/>
      <c r="F222" s="989" t="s">
        <v>763</v>
      </c>
      <c r="G222" s="992"/>
      <c r="H222" s="992"/>
      <c r="I222" s="181"/>
    </row>
    <row r="223" spans="1:9" ht="31.5" x14ac:dyDescent="0.25">
      <c r="A223" s="987"/>
      <c r="B223" s="1038" t="s">
        <v>1468</v>
      </c>
      <c r="C223" s="230" t="s">
        <v>764</v>
      </c>
      <c r="D223" s="98"/>
      <c r="E223" s="1203" t="s">
        <v>765</v>
      </c>
      <c r="F223" s="72"/>
      <c r="G223" s="994"/>
      <c r="H223" s="992"/>
      <c r="I223" s="181"/>
    </row>
    <row r="224" spans="1:9" ht="31.5" x14ac:dyDescent="0.25">
      <c r="A224" s="987"/>
      <c r="B224" s="1038" t="s">
        <v>1468</v>
      </c>
      <c r="C224" s="306" t="s">
        <v>766</v>
      </c>
      <c r="D224" s="98"/>
      <c r="E224" s="1204"/>
      <c r="F224" s="72"/>
      <c r="G224" s="994"/>
      <c r="H224" s="992"/>
      <c r="I224" s="181"/>
    </row>
    <row r="225" spans="1:9" ht="47.25" x14ac:dyDescent="0.25">
      <c r="A225" s="987"/>
      <c r="B225" s="1038" t="s">
        <v>1468</v>
      </c>
      <c r="C225" s="306" t="s">
        <v>767</v>
      </c>
      <c r="D225" s="98"/>
      <c r="E225" s="1204"/>
      <c r="F225" s="72"/>
      <c r="G225" s="994"/>
      <c r="H225" s="992"/>
      <c r="I225" s="181"/>
    </row>
    <row r="226" spans="1:9" ht="47.25" x14ac:dyDescent="0.25">
      <c r="A226" s="987"/>
      <c r="B226" s="1038" t="s">
        <v>1468</v>
      </c>
      <c r="C226" s="306" t="s">
        <v>768</v>
      </c>
      <c r="D226" s="98"/>
      <c r="E226" s="1205"/>
      <c r="F226" s="72"/>
      <c r="G226" s="994"/>
      <c r="H226" s="992"/>
      <c r="I226" s="181"/>
    </row>
    <row r="227" spans="1:9" x14ac:dyDescent="0.25">
      <c r="A227" s="987"/>
      <c r="B227" s="1005" t="s">
        <v>197</v>
      </c>
      <c r="C227" s="108" t="s">
        <v>1021</v>
      </c>
      <c r="D227" s="1167" t="s">
        <v>1022</v>
      </c>
      <c r="E227" s="99"/>
      <c r="F227" s="986"/>
      <c r="G227" s="992"/>
      <c r="H227" s="992"/>
      <c r="I227" s="181"/>
    </row>
    <row r="228" spans="1:9" ht="31.5" x14ac:dyDescent="0.25">
      <c r="A228" s="987"/>
      <c r="B228" s="987"/>
      <c r="C228" s="108" t="s">
        <v>1023</v>
      </c>
      <c r="D228" s="1168"/>
      <c r="E228" s="99"/>
      <c r="F228" s="986"/>
      <c r="G228" s="992"/>
      <c r="H228" s="992"/>
      <c r="I228" s="181"/>
    </row>
    <row r="229" spans="1:9" ht="31.5" x14ac:dyDescent="0.25">
      <c r="A229" s="987"/>
      <c r="B229" s="987"/>
      <c r="C229" s="230" t="s">
        <v>1024</v>
      </c>
      <c r="D229" s="1168"/>
      <c r="E229" s="99"/>
      <c r="F229" s="986"/>
      <c r="G229" s="992"/>
      <c r="H229" s="992"/>
      <c r="I229" s="181"/>
    </row>
    <row r="230" spans="1:9" x14ac:dyDescent="0.25">
      <c r="A230" s="987"/>
      <c r="B230" s="987"/>
      <c r="C230" s="306" t="s">
        <v>1025</v>
      </c>
      <c r="D230" s="1168"/>
      <c r="E230" s="99"/>
      <c r="F230" s="986"/>
      <c r="G230" s="992"/>
      <c r="H230" s="992"/>
      <c r="I230" s="181"/>
    </row>
    <row r="231" spans="1:9" x14ac:dyDescent="0.25">
      <c r="A231" s="987"/>
      <c r="B231" s="988"/>
      <c r="C231" s="306" t="s">
        <v>1026</v>
      </c>
      <c r="D231" s="1169"/>
      <c r="E231" s="99"/>
      <c r="F231" s="986"/>
      <c r="G231" s="992"/>
      <c r="H231" s="992"/>
      <c r="I231" s="181"/>
    </row>
    <row r="232" spans="1:9" x14ac:dyDescent="0.25">
      <c r="A232" s="987"/>
      <c r="B232" s="1225" t="s">
        <v>1040</v>
      </c>
      <c r="C232" s="108" t="s">
        <v>1460</v>
      </c>
      <c r="D232" s="1167" t="s">
        <v>1461</v>
      </c>
      <c r="E232" s="99"/>
      <c r="F232" s="1001"/>
      <c r="G232" s="992"/>
      <c r="H232" s="992"/>
      <c r="I232" s="181"/>
    </row>
    <row r="233" spans="1:9" x14ac:dyDescent="0.25">
      <c r="A233" s="987"/>
      <c r="B233" s="1226"/>
      <c r="C233" s="108" t="s">
        <v>1462</v>
      </c>
      <c r="D233" s="1169"/>
      <c r="E233" s="99"/>
      <c r="F233" s="989"/>
      <c r="G233" s="992"/>
      <c r="H233" s="992"/>
      <c r="I233" s="181"/>
    </row>
    <row r="234" spans="1:9" x14ac:dyDescent="0.25">
      <c r="A234" s="987"/>
      <c r="B234" s="1226"/>
      <c r="C234" s="108" t="s">
        <v>760</v>
      </c>
      <c r="D234" s="997"/>
      <c r="E234" s="99"/>
      <c r="F234" s="99" t="s">
        <v>1463</v>
      </c>
      <c r="G234" s="992"/>
      <c r="H234" s="992"/>
      <c r="I234" s="181"/>
    </row>
    <row r="235" spans="1:9" ht="31.5" x14ac:dyDescent="0.25">
      <c r="A235" s="987"/>
      <c r="B235" s="1038" t="s">
        <v>1040</v>
      </c>
      <c r="C235" s="466" t="s">
        <v>1801</v>
      </c>
      <c r="D235" s="430" t="s">
        <v>1461</v>
      </c>
      <c r="E235" s="466"/>
      <c r="F235" s="467"/>
      <c r="G235" s="1029"/>
      <c r="H235" s="1029"/>
      <c r="I235" s="181"/>
    </row>
    <row r="236" spans="1:9" ht="31.5" x14ac:dyDescent="0.25">
      <c r="A236" s="987"/>
      <c r="B236" s="1038" t="s">
        <v>1468</v>
      </c>
      <c r="C236" s="466" t="s">
        <v>1802</v>
      </c>
      <c r="D236" s="430"/>
      <c r="E236" s="466" t="s">
        <v>184</v>
      </c>
      <c r="F236" s="467"/>
      <c r="G236" s="1029"/>
      <c r="H236" s="1029"/>
      <c r="I236" s="181"/>
    </row>
    <row r="237" spans="1:9" x14ac:dyDescent="0.25">
      <c r="A237" s="987"/>
      <c r="B237" s="1274" t="s">
        <v>197</v>
      </c>
      <c r="C237" s="1280" t="s">
        <v>1484</v>
      </c>
      <c r="D237" s="430"/>
      <c r="E237" s="466"/>
      <c r="F237" s="467"/>
      <c r="G237" s="470" t="s">
        <v>1803</v>
      </c>
      <c r="H237" s="1029"/>
      <c r="I237" s="181"/>
    </row>
    <row r="238" spans="1:9" x14ac:dyDescent="0.25">
      <c r="A238" s="987"/>
      <c r="B238" s="1275"/>
      <c r="C238" s="1281"/>
      <c r="D238" s="430"/>
      <c r="E238" s="466"/>
      <c r="F238" s="1048"/>
      <c r="G238" s="470" t="s">
        <v>1485</v>
      </c>
      <c r="H238" s="1029"/>
      <c r="I238" s="181"/>
    </row>
    <row r="239" spans="1:9" x14ac:dyDescent="0.25">
      <c r="A239" s="987"/>
      <c r="B239" s="1275"/>
      <c r="C239" s="1281"/>
      <c r="D239" s="1044"/>
      <c r="E239" s="466"/>
      <c r="F239" s="466"/>
      <c r="G239" s="470" t="s">
        <v>1804</v>
      </c>
      <c r="H239" s="1029"/>
      <c r="I239" s="181"/>
    </row>
    <row r="240" spans="1:9" x14ac:dyDescent="0.25">
      <c r="A240" s="987"/>
      <c r="B240" s="1279"/>
      <c r="C240" s="1282"/>
      <c r="D240" s="1044"/>
      <c r="E240" s="466"/>
      <c r="F240" s="1049"/>
      <c r="G240" s="470"/>
      <c r="H240" s="470" t="s">
        <v>1490</v>
      </c>
      <c r="I240" s="181"/>
    </row>
    <row r="241" spans="1:9" ht="31.5" x14ac:dyDescent="0.25">
      <c r="A241" s="1021" t="s">
        <v>19</v>
      </c>
      <c r="B241" s="379" t="s">
        <v>197</v>
      </c>
      <c r="C241" s="98" t="s">
        <v>186</v>
      </c>
      <c r="D241" s="98"/>
      <c r="E241" s="995"/>
      <c r="F241" s="72"/>
      <c r="G241" s="99"/>
      <c r="H241" s="99" t="s">
        <v>187</v>
      </c>
      <c r="I241" s="992"/>
    </row>
    <row r="242" spans="1:9" ht="31.5" x14ac:dyDescent="0.25">
      <c r="A242" s="1022"/>
      <c r="B242" s="379" t="s">
        <v>197</v>
      </c>
      <c r="C242" s="98" t="s">
        <v>186</v>
      </c>
      <c r="D242" s="98" t="s">
        <v>188</v>
      </c>
      <c r="E242" s="995"/>
      <c r="F242" s="72"/>
      <c r="G242" s="99"/>
      <c r="H242" s="99"/>
      <c r="I242" s="992"/>
    </row>
    <row r="243" spans="1:9" ht="31.5" x14ac:dyDescent="0.25">
      <c r="A243" s="1022"/>
      <c r="B243" s="1038" t="s">
        <v>1468</v>
      </c>
      <c r="C243" s="98" t="s">
        <v>189</v>
      </c>
      <c r="D243" s="98"/>
      <c r="E243" s="995"/>
      <c r="F243" s="72" t="s">
        <v>190</v>
      </c>
      <c r="G243" s="1020"/>
      <c r="H243" s="1020"/>
      <c r="I243" s="992"/>
    </row>
    <row r="244" spans="1:9" ht="31.5" x14ac:dyDescent="0.25">
      <c r="A244" s="1022"/>
      <c r="B244" s="1038" t="s">
        <v>1468</v>
      </c>
      <c r="C244" s="98" t="s">
        <v>191</v>
      </c>
      <c r="D244" s="98"/>
      <c r="E244" s="995"/>
      <c r="F244" s="72" t="s">
        <v>192</v>
      </c>
      <c r="G244" s="1020"/>
      <c r="H244" s="1020"/>
      <c r="I244" s="992"/>
    </row>
    <row r="245" spans="1:9" ht="31.5" x14ac:dyDescent="0.25">
      <c r="A245" s="1022"/>
      <c r="B245" s="379"/>
      <c r="C245" s="98" t="s">
        <v>185</v>
      </c>
      <c r="D245" s="98"/>
      <c r="E245" s="995"/>
      <c r="F245" s="72" t="s">
        <v>193</v>
      </c>
      <c r="G245" s="99"/>
      <c r="H245" s="99"/>
      <c r="I245" s="992"/>
    </row>
    <row r="246" spans="1:9" ht="31.5" x14ac:dyDescent="0.25">
      <c r="A246" s="1022"/>
      <c r="B246" s="1038" t="s">
        <v>1468</v>
      </c>
      <c r="C246" s="1013" t="s">
        <v>194</v>
      </c>
      <c r="D246" s="98"/>
      <c r="E246" s="995"/>
      <c r="F246" s="1153" t="s">
        <v>195</v>
      </c>
      <c r="G246" s="992"/>
      <c r="H246" s="992"/>
      <c r="I246" s="992"/>
    </row>
    <row r="247" spans="1:9" ht="31.5" x14ac:dyDescent="0.25">
      <c r="A247" s="1022"/>
      <c r="B247" s="1038" t="s">
        <v>1468</v>
      </c>
      <c r="C247" s="1013" t="s">
        <v>196</v>
      </c>
      <c r="D247" s="98"/>
      <c r="E247" s="995"/>
      <c r="F247" s="1155"/>
      <c r="G247" s="992"/>
      <c r="H247" s="992"/>
      <c r="I247" s="992"/>
    </row>
    <row r="248" spans="1:9" x14ac:dyDescent="0.25">
      <c r="A248" s="1022"/>
      <c r="B248" s="379" t="s">
        <v>197</v>
      </c>
      <c r="C248" s="98" t="s">
        <v>1027</v>
      </c>
      <c r="D248" s="1010"/>
      <c r="E248" s="995"/>
      <c r="F248" s="75"/>
      <c r="G248" s="99" t="s">
        <v>872</v>
      </c>
      <c r="H248" s="992"/>
      <c r="I248" s="992"/>
    </row>
    <row r="249" spans="1:9" ht="31.5" x14ac:dyDescent="0.25">
      <c r="A249" s="1022"/>
      <c r="B249" s="379" t="s">
        <v>197</v>
      </c>
      <c r="C249" s="98" t="s">
        <v>1464</v>
      </c>
      <c r="D249" s="98" t="s">
        <v>1465</v>
      </c>
      <c r="E249" s="995"/>
      <c r="F249" s="75"/>
      <c r="G249" s="99"/>
      <c r="H249" s="992"/>
      <c r="I249" s="992"/>
    </row>
    <row r="250" spans="1:9" ht="17.25" customHeight="1" x14ac:dyDescent="0.25">
      <c r="A250" s="1023"/>
      <c r="B250" s="1038" t="s">
        <v>1040</v>
      </c>
      <c r="C250" s="472" t="s">
        <v>1805</v>
      </c>
      <c r="D250" s="473" t="s">
        <v>1806</v>
      </c>
      <c r="E250" s="995"/>
      <c r="F250" s="75"/>
      <c r="G250" s="99"/>
      <c r="H250" s="992"/>
      <c r="I250" s="992"/>
    </row>
    <row r="251" spans="1:9" ht="47.25" x14ac:dyDescent="0.25">
      <c r="A251" s="1022" t="s">
        <v>20</v>
      </c>
      <c r="B251" s="1225" t="s">
        <v>197</v>
      </c>
      <c r="C251" s="72" t="s">
        <v>198</v>
      </c>
      <c r="D251" s="72"/>
      <c r="E251" s="98"/>
      <c r="F251" s="72"/>
      <c r="G251" s="99" t="s">
        <v>199</v>
      </c>
      <c r="H251" s="99"/>
      <c r="I251" s="72" t="s">
        <v>200</v>
      </c>
    </row>
    <row r="252" spans="1:9" ht="47.25" x14ac:dyDescent="0.25">
      <c r="A252" s="1006"/>
      <c r="B252" s="1226"/>
      <c r="C252" s="72" t="s">
        <v>201</v>
      </c>
      <c r="D252" s="72"/>
      <c r="E252" s="98"/>
      <c r="F252" s="72"/>
      <c r="G252" s="99" t="s">
        <v>202</v>
      </c>
      <c r="H252" s="99"/>
      <c r="I252" s="72" t="s">
        <v>200</v>
      </c>
    </row>
    <row r="253" spans="1:9" ht="47.25" x14ac:dyDescent="0.25">
      <c r="A253" s="1006"/>
      <c r="B253" s="1226"/>
      <c r="C253" s="72" t="s">
        <v>198</v>
      </c>
      <c r="D253" s="72"/>
      <c r="E253" s="100"/>
      <c r="F253" s="72"/>
      <c r="G253" s="99" t="s">
        <v>203</v>
      </c>
      <c r="H253" s="99"/>
      <c r="I253" s="72" t="s">
        <v>200</v>
      </c>
    </row>
    <row r="254" spans="1:9" ht="63" x14ac:dyDescent="0.25">
      <c r="A254" s="1006"/>
      <c r="B254" s="1226"/>
      <c r="C254" s="72" t="s">
        <v>204</v>
      </c>
      <c r="D254" s="72"/>
      <c r="E254" s="98"/>
      <c r="F254" s="72"/>
      <c r="H254" s="99" t="s">
        <v>205</v>
      </c>
      <c r="I254" s="72" t="s">
        <v>200</v>
      </c>
    </row>
    <row r="255" spans="1:9" ht="47.25" x14ac:dyDescent="0.25">
      <c r="A255" s="1006"/>
      <c r="B255" s="1227"/>
      <c r="C255" s="72" t="s">
        <v>206</v>
      </c>
      <c r="D255" s="75"/>
      <c r="E255" s="98"/>
      <c r="F255" s="72"/>
      <c r="G255" s="99" t="s">
        <v>207</v>
      </c>
      <c r="H255" s="99"/>
      <c r="I255" s="72" t="s">
        <v>200</v>
      </c>
    </row>
    <row r="256" spans="1:9" ht="63" x14ac:dyDescent="0.25">
      <c r="A256" s="1006"/>
      <c r="B256" s="1225" t="s">
        <v>208</v>
      </c>
      <c r="C256" s="98" t="s">
        <v>209</v>
      </c>
      <c r="D256" s="72"/>
      <c r="E256" s="98"/>
      <c r="F256" s="72"/>
      <c r="G256" s="99"/>
      <c r="H256" s="1153" t="s">
        <v>210</v>
      </c>
      <c r="I256" s="1153" t="s">
        <v>211</v>
      </c>
    </row>
    <row r="257" spans="1:9" ht="47.25" x14ac:dyDescent="0.25">
      <c r="A257" s="1006"/>
      <c r="B257" s="1227"/>
      <c r="C257" s="98" t="s">
        <v>212</v>
      </c>
      <c r="D257" s="72"/>
      <c r="E257" s="98"/>
      <c r="F257" s="72"/>
      <c r="G257" s="99"/>
      <c r="H257" s="1155"/>
      <c r="I257" s="1155"/>
    </row>
    <row r="258" spans="1:9" ht="47.25" x14ac:dyDescent="0.25">
      <c r="A258" s="1006"/>
      <c r="B258" s="85" t="s">
        <v>197</v>
      </c>
      <c r="C258" s="329" t="s">
        <v>769</v>
      </c>
      <c r="D258" s="72"/>
      <c r="E258" s="98"/>
      <c r="F258" s="72" t="s">
        <v>770</v>
      </c>
      <c r="G258" s="99"/>
      <c r="H258" s="99"/>
      <c r="I258" s="72" t="s">
        <v>771</v>
      </c>
    </row>
    <row r="259" spans="1:9" ht="47.25" x14ac:dyDescent="0.25">
      <c r="A259" s="1006"/>
      <c r="B259" s="88" t="s">
        <v>208</v>
      </c>
      <c r="C259" s="72" t="s">
        <v>772</v>
      </c>
      <c r="D259" s="72"/>
      <c r="E259" s="98"/>
      <c r="F259" s="72" t="s">
        <v>773</v>
      </c>
      <c r="G259" s="99"/>
      <c r="H259" s="99"/>
      <c r="I259" s="72" t="s">
        <v>771</v>
      </c>
    </row>
    <row r="260" spans="1:9" ht="31.5" x14ac:dyDescent="0.25">
      <c r="A260" s="1006"/>
      <c r="B260" s="101" t="s">
        <v>1040</v>
      </c>
      <c r="C260" s="98" t="s">
        <v>1250</v>
      </c>
      <c r="D260" s="1167" t="s">
        <v>1251</v>
      </c>
      <c r="E260" s="98"/>
      <c r="F260" s="72"/>
      <c r="G260" s="99"/>
      <c r="H260" s="99"/>
      <c r="I260" s="1167" t="s">
        <v>1252</v>
      </c>
    </row>
    <row r="261" spans="1:9" ht="31.5" x14ac:dyDescent="0.25">
      <c r="A261" s="1006"/>
      <c r="B261" s="88"/>
      <c r="C261" s="98" t="s">
        <v>1253</v>
      </c>
      <c r="D261" s="1169"/>
      <c r="E261" s="98"/>
      <c r="F261" s="72"/>
      <c r="G261" s="99"/>
      <c r="H261" s="99"/>
      <c r="I261" s="1169"/>
    </row>
    <row r="262" spans="1:9" ht="31.5" x14ac:dyDescent="0.25">
      <c r="A262" s="1006"/>
      <c r="B262" s="90"/>
      <c r="C262" s="98" t="s">
        <v>1466</v>
      </c>
      <c r="D262" s="69"/>
      <c r="E262" s="98"/>
      <c r="F262" s="72" t="s">
        <v>1467</v>
      </c>
      <c r="G262" s="99"/>
      <c r="H262" s="99"/>
      <c r="I262" s="997"/>
    </row>
    <row r="263" spans="1:9" x14ac:dyDescent="0.25">
      <c r="A263" s="1006"/>
      <c r="B263" s="447" t="s">
        <v>1040</v>
      </c>
      <c r="C263" s="472" t="s">
        <v>1807</v>
      </c>
      <c r="D263" s="1251" t="s">
        <v>1808</v>
      </c>
      <c r="E263" s="472"/>
      <c r="F263" s="430"/>
      <c r="G263" s="99"/>
      <c r="H263" s="99"/>
      <c r="I263" s="997"/>
    </row>
    <row r="264" spans="1:9" x14ac:dyDescent="0.25">
      <c r="A264" s="1006"/>
      <c r="B264" s="447"/>
      <c r="C264" s="475" t="s">
        <v>1809</v>
      </c>
      <c r="D264" s="1253"/>
      <c r="E264" s="472"/>
      <c r="F264" s="430"/>
      <c r="G264" s="99"/>
      <c r="H264" s="99"/>
      <c r="I264" s="997"/>
    </row>
    <row r="265" spans="1:9" x14ac:dyDescent="0.25">
      <c r="A265" s="1006"/>
      <c r="B265" s="447"/>
      <c r="C265" s="475" t="s">
        <v>1810</v>
      </c>
      <c r="D265" s="1253"/>
      <c r="E265" s="472"/>
      <c r="F265" s="430"/>
      <c r="G265" s="99"/>
      <c r="H265" s="99"/>
      <c r="I265" s="997"/>
    </row>
    <row r="266" spans="1:9" x14ac:dyDescent="0.25">
      <c r="A266" s="1006"/>
      <c r="B266" s="447"/>
      <c r="C266" s="475" t="s">
        <v>1811</v>
      </c>
      <c r="D266" s="1252"/>
      <c r="E266" s="472"/>
      <c r="F266" s="430"/>
      <c r="G266" s="99"/>
      <c r="H266" s="99"/>
      <c r="I266" s="997"/>
    </row>
    <row r="267" spans="1:9" x14ac:dyDescent="0.25">
      <c r="A267" s="1006"/>
      <c r="B267" s="447"/>
      <c r="C267" s="475" t="s">
        <v>1812</v>
      </c>
      <c r="D267" s="1083" t="s">
        <v>1813</v>
      </c>
      <c r="E267" s="472"/>
      <c r="F267" s="430"/>
      <c r="G267" s="99"/>
      <c r="H267" s="99"/>
      <c r="I267" s="997"/>
    </row>
    <row r="268" spans="1:9" ht="31.5" x14ac:dyDescent="0.25">
      <c r="A268" s="1006"/>
      <c r="B268" s="447"/>
      <c r="C268" s="444" t="s">
        <v>1814</v>
      </c>
      <c r="D268" s="1251" t="s">
        <v>1815</v>
      </c>
      <c r="E268" s="472"/>
      <c r="F268" s="430"/>
      <c r="G268" s="99"/>
      <c r="H268" s="99"/>
      <c r="I268" s="997"/>
    </row>
    <row r="269" spans="1:9" x14ac:dyDescent="0.25">
      <c r="A269" s="1006"/>
      <c r="B269" s="447"/>
      <c r="C269" s="475" t="s">
        <v>1816</v>
      </c>
      <c r="D269" s="1253"/>
      <c r="E269" s="472"/>
      <c r="F269" s="430"/>
      <c r="G269" s="99"/>
      <c r="H269" s="99"/>
      <c r="I269" s="997"/>
    </row>
    <row r="270" spans="1:9" x14ac:dyDescent="0.25">
      <c r="A270" s="1006"/>
      <c r="B270" s="447"/>
      <c r="C270" s="475" t="s">
        <v>1817</v>
      </c>
      <c r="D270" s="1253"/>
      <c r="E270" s="472"/>
      <c r="F270" s="430"/>
      <c r="G270" s="99"/>
      <c r="H270" s="99"/>
      <c r="I270" s="997"/>
    </row>
    <row r="271" spans="1:9" x14ac:dyDescent="0.25">
      <c r="A271" s="1006"/>
      <c r="B271" s="447"/>
      <c r="C271" s="475" t="s">
        <v>1818</v>
      </c>
      <c r="D271" s="1252"/>
      <c r="E271" s="472"/>
      <c r="F271" s="430"/>
      <c r="G271" s="99"/>
      <c r="H271" s="99"/>
      <c r="I271" s="997"/>
    </row>
    <row r="272" spans="1:9" ht="31.5" x14ac:dyDescent="0.25">
      <c r="A272" s="1006"/>
      <c r="B272" s="447"/>
      <c r="C272" s="475" t="s">
        <v>1814</v>
      </c>
      <c r="D272" s="1251" t="s">
        <v>1819</v>
      </c>
      <c r="E272" s="472"/>
      <c r="F272" s="430"/>
      <c r="G272" s="99"/>
      <c r="H272" s="99"/>
      <c r="I272" s="997"/>
    </row>
    <row r="273" spans="1:9" x14ac:dyDescent="0.25">
      <c r="A273" s="1006"/>
      <c r="B273" s="447"/>
      <c r="C273" s="475" t="s">
        <v>1820</v>
      </c>
      <c r="D273" s="1253"/>
      <c r="E273" s="472"/>
      <c r="F273" s="430"/>
      <c r="G273" s="99"/>
      <c r="H273" s="99"/>
      <c r="I273" s="997"/>
    </row>
    <row r="274" spans="1:9" x14ac:dyDescent="0.25">
      <c r="A274" s="1006"/>
      <c r="B274" s="447"/>
      <c r="C274" s="475" t="s">
        <v>1821</v>
      </c>
      <c r="D274" s="1252"/>
      <c r="E274" s="472"/>
      <c r="F274" s="430"/>
      <c r="G274" s="99"/>
      <c r="H274" s="99"/>
      <c r="I274" s="997"/>
    </row>
    <row r="275" spans="1:9" x14ac:dyDescent="0.25">
      <c r="A275" s="1006"/>
      <c r="B275" s="447"/>
      <c r="C275" s="475" t="s">
        <v>1816</v>
      </c>
      <c r="D275" s="1251" t="s">
        <v>1822</v>
      </c>
      <c r="E275" s="472"/>
      <c r="F275" s="430"/>
      <c r="G275" s="99"/>
      <c r="H275" s="99"/>
      <c r="I275" s="997"/>
    </row>
    <row r="276" spans="1:9" x14ac:dyDescent="0.25">
      <c r="A276" s="1006"/>
      <c r="B276" s="447"/>
      <c r="C276" s="475" t="s">
        <v>1818</v>
      </c>
      <c r="D276" s="1253"/>
      <c r="E276" s="472"/>
      <c r="F276" s="430"/>
      <c r="G276" s="99"/>
      <c r="H276" s="99"/>
      <c r="I276" s="997"/>
    </row>
    <row r="277" spans="1:9" x14ac:dyDescent="0.25">
      <c r="A277" s="1006"/>
      <c r="B277" s="447"/>
      <c r="C277" s="475" t="s">
        <v>1823</v>
      </c>
      <c r="D277" s="1252"/>
      <c r="E277" s="472"/>
      <c r="F277" s="430"/>
      <c r="G277" s="99"/>
      <c r="H277" s="99"/>
      <c r="I277" s="997"/>
    </row>
    <row r="278" spans="1:9" ht="47.25" x14ac:dyDescent="0.25">
      <c r="A278" s="1006"/>
      <c r="B278" s="447"/>
      <c r="C278" s="475" t="s">
        <v>1823</v>
      </c>
      <c r="D278" s="1083"/>
      <c r="E278" s="472"/>
      <c r="F278" s="430" t="s">
        <v>1824</v>
      </c>
      <c r="G278" s="99"/>
      <c r="H278" s="99"/>
      <c r="I278" s="997"/>
    </row>
    <row r="279" spans="1:9" ht="31.5" x14ac:dyDescent="0.25">
      <c r="A279" s="101" t="s">
        <v>21</v>
      </c>
      <c r="B279" s="1228" t="s">
        <v>197</v>
      </c>
      <c r="C279" s="1199" t="s">
        <v>213</v>
      </c>
      <c r="D279" s="72"/>
      <c r="E279" s="72" t="s">
        <v>214</v>
      </c>
      <c r="F279" s="98"/>
      <c r="G279" s="102"/>
      <c r="H279" s="102"/>
      <c r="I279" s="78"/>
    </row>
    <row r="280" spans="1:9" x14ac:dyDescent="0.25">
      <c r="A280" s="88"/>
      <c r="B280" s="1229"/>
      <c r="C280" s="1200"/>
      <c r="D280" s="72"/>
      <c r="E280" s="72" t="s">
        <v>215</v>
      </c>
      <c r="F280" s="98"/>
      <c r="G280" s="102"/>
      <c r="H280" s="102"/>
      <c r="I280" s="78"/>
    </row>
    <row r="281" spans="1:9" x14ac:dyDescent="0.25">
      <c r="A281" s="88"/>
      <c r="B281" s="1229"/>
      <c r="C281" s="1200"/>
      <c r="D281" s="72"/>
      <c r="E281" s="72" t="s">
        <v>216</v>
      </c>
      <c r="F281" s="98"/>
      <c r="G281" s="102"/>
      <c r="H281" s="102"/>
      <c r="I281" s="78"/>
    </row>
    <row r="282" spans="1:9" x14ac:dyDescent="0.25">
      <c r="A282" s="88"/>
      <c r="B282" s="1229"/>
      <c r="C282" s="1200"/>
      <c r="D282" s="72"/>
      <c r="E282" s="72" t="s">
        <v>217</v>
      </c>
      <c r="F282" s="98"/>
      <c r="G282" s="102"/>
      <c r="H282" s="102"/>
      <c r="I282" s="78"/>
    </row>
    <row r="283" spans="1:9" x14ac:dyDescent="0.25">
      <c r="A283" s="88"/>
      <c r="B283" s="1229"/>
      <c r="C283" s="1200"/>
      <c r="D283" s="72"/>
      <c r="E283" s="72" t="s">
        <v>218</v>
      </c>
      <c r="F283" s="98"/>
      <c r="G283" s="102"/>
      <c r="H283" s="102"/>
      <c r="I283" s="78"/>
    </row>
    <row r="284" spans="1:9" x14ac:dyDescent="0.25">
      <c r="A284" s="88"/>
      <c r="B284" s="1229"/>
      <c r="C284" s="1200"/>
      <c r="D284" s="72"/>
      <c r="E284" s="72" t="s">
        <v>219</v>
      </c>
      <c r="F284" s="98"/>
      <c r="G284" s="102"/>
      <c r="H284" s="102"/>
      <c r="I284" s="78"/>
    </row>
    <row r="285" spans="1:9" x14ac:dyDescent="0.25">
      <c r="A285" s="88"/>
      <c r="B285" s="1229"/>
      <c r="C285" s="1200"/>
      <c r="D285" s="72"/>
      <c r="E285" s="72" t="s">
        <v>220</v>
      </c>
      <c r="F285" s="98"/>
      <c r="G285" s="102"/>
      <c r="H285" s="102"/>
      <c r="I285" s="78"/>
    </row>
    <row r="286" spans="1:9" x14ac:dyDescent="0.25">
      <c r="A286" s="88"/>
      <c r="B286" s="1229"/>
      <c r="C286" s="1200"/>
      <c r="D286" s="72"/>
      <c r="E286" s="72" t="s">
        <v>221</v>
      </c>
      <c r="F286" s="98"/>
      <c r="G286" s="102"/>
      <c r="H286" s="102"/>
      <c r="I286" s="78"/>
    </row>
    <row r="287" spans="1:9" x14ac:dyDescent="0.25">
      <c r="A287" s="88"/>
      <c r="B287" s="1230"/>
      <c r="C287" s="1201"/>
      <c r="D287" s="72"/>
      <c r="E287" s="72" t="s">
        <v>222</v>
      </c>
      <c r="F287" s="98"/>
      <c r="G287" s="102"/>
      <c r="H287" s="102"/>
      <c r="I287" s="78"/>
    </row>
    <row r="288" spans="1:9" ht="31.5" x14ac:dyDescent="0.25">
      <c r="A288" s="88"/>
      <c r="B288" s="1231" t="s">
        <v>208</v>
      </c>
      <c r="C288" s="1199" t="s">
        <v>223</v>
      </c>
      <c r="D288" s="72"/>
      <c r="E288" s="72" t="s">
        <v>214</v>
      </c>
      <c r="F288" s="1010"/>
      <c r="G288" s="102"/>
      <c r="H288" s="102"/>
      <c r="I288" s="78"/>
    </row>
    <row r="289" spans="1:9" x14ac:dyDescent="0.25">
      <c r="A289" s="88"/>
      <c r="B289" s="1232"/>
      <c r="C289" s="1200"/>
      <c r="D289" s="69"/>
      <c r="E289" s="72" t="s">
        <v>215</v>
      </c>
      <c r="F289" s="1010"/>
      <c r="G289" s="102"/>
      <c r="H289" s="102"/>
      <c r="I289" s="78"/>
    </row>
    <row r="290" spans="1:9" x14ac:dyDescent="0.25">
      <c r="A290" s="88"/>
      <c r="B290" s="1232"/>
      <c r="C290" s="1200"/>
      <c r="D290" s="69"/>
      <c r="E290" s="72" t="s">
        <v>216</v>
      </c>
      <c r="F290" s="1010"/>
      <c r="G290" s="102"/>
      <c r="H290" s="102"/>
      <c r="I290" s="78"/>
    </row>
    <row r="291" spans="1:9" x14ac:dyDescent="0.25">
      <c r="A291" s="88"/>
      <c r="B291" s="1232"/>
      <c r="C291" s="1200"/>
      <c r="D291" s="69"/>
      <c r="E291" s="72" t="s">
        <v>217</v>
      </c>
      <c r="F291" s="1010"/>
      <c r="G291" s="102"/>
      <c r="H291" s="102"/>
      <c r="I291" s="78"/>
    </row>
    <row r="292" spans="1:9" x14ac:dyDescent="0.25">
      <c r="A292" s="88"/>
      <c r="B292" s="1232"/>
      <c r="C292" s="1200"/>
      <c r="D292" s="69"/>
      <c r="E292" s="72" t="s">
        <v>218</v>
      </c>
      <c r="F292" s="1010"/>
      <c r="G292" s="102"/>
      <c r="H292" s="102"/>
      <c r="I292" s="78"/>
    </row>
    <row r="293" spans="1:9" x14ac:dyDescent="0.25">
      <c r="A293" s="88"/>
      <c r="B293" s="1232"/>
      <c r="C293" s="1200"/>
      <c r="D293" s="69"/>
      <c r="E293" s="72" t="s">
        <v>219</v>
      </c>
      <c r="F293" s="1010"/>
      <c r="G293" s="102"/>
      <c r="H293" s="102"/>
      <c r="I293" s="78"/>
    </row>
    <row r="294" spans="1:9" x14ac:dyDescent="0.25">
      <c r="A294" s="88"/>
      <c r="B294" s="1232"/>
      <c r="C294" s="1200"/>
      <c r="D294" s="69"/>
      <c r="E294" s="72" t="s">
        <v>220</v>
      </c>
      <c r="F294" s="1010"/>
      <c r="G294" s="102"/>
      <c r="H294" s="102"/>
      <c r="I294" s="78"/>
    </row>
    <row r="295" spans="1:9" x14ac:dyDescent="0.25">
      <c r="A295" s="88"/>
      <c r="B295" s="1232"/>
      <c r="C295" s="1200"/>
      <c r="D295" s="69"/>
      <c r="E295" s="72" t="s">
        <v>221</v>
      </c>
      <c r="F295" s="1010"/>
      <c r="G295" s="102"/>
      <c r="H295" s="102"/>
      <c r="I295" s="78"/>
    </row>
    <row r="296" spans="1:9" x14ac:dyDescent="0.25">
      <c r="A296" s="88"/>
      <c r="B296" s="1233"/>
      <c r="C296" s="1201"/>
      <c r="D296" s="69"/>
      <c r="E296" s="72" t="s">
        <v>222</v>
      </c>
      <c r="F296" s="1010"/>
      <c r="G296" s="102"/>
      <c r="H296" s="102"/>
      <c r="I296" s="78"/>
    </row>
    <row r="297" spans="1:9" ht="31.5" x14ac:dyDescent="0.25">
      <c r="A297" s="88"/>
      <c r="B297" s="1228" t="s">
        <v>208</v>
      </c>
      <c r="C297" s="1199" t="s">
        <v>224</v>
      </c>
      <c r="D297" s="98"/>
      <c r="E297" s="72" t="s">
        <v>214</v>
      </c>
      <c r="F297" s="102"/>
      <c r="G297" s="102"/>
      <c r="H297" s="102"/>
      <c r="I297" s="78"/>
    </row>
    <row r="298" spans="1:9" x14ac:dyDescent="0.25">
      <c r="A298" s="88"/>
      <c r="B298" s="1229"/>
      <c r="C298" s="1200"/>
      <c r="D298" s="98"/>
      <c r="E298" s="72" t="s">
        <v>215</v>
      </c>
      <c r="F298" s="102"/>
      <c r="G298" s="102"/>
      <c r="H298" s="102"/>
      <c r="I298" s="78"/>
    </row>
    <row r="299" spans="1:9" x14ac:dyDescent="0.25">
      <c r="A299" s="88"/>
      <c r="B299" s="1229"/>
      <c r="C299" s="1200"/>
      <c r="D299" s="98"/>
      <c r="E299" s="72" t="s">
        <v>216</v>
      </c>
      <c r="F299" s="102"/>
      <c r="G299" s="102"/>
      <c r="H299" s="102"/>
      <c r="I299" s="78"/>
    </row>
    <row r="300" spans="1:9" x14ac:dyDescent="0.25">
      <c r="A300" s="88"/>
      <c r="B300" s="1229"/>
      <c r="C300" s="1200"/>
      <c r="D300" s="98"/>
      <c r="E300" s="72" t="s">
        <v>217</v>
      </c>
      <c r="F300" s="102"/>
      <c r="G300" s="102"/>
      <c r="H300" s="102"/>
      <c r="I300" s="78"/>
    </row>
    <row r="301" spans="1:9" x14ac:dyDescent="0.25">
      <c r="A301" s="88"/>
      <c r="B301" s="1229"/>
      <c r="C301" s="1200"/>
      <c r="D301" s="98"/>
      <c r="E301" s="72" t="s">
        <v>218</v>
      </c>
      <c r="F301" s="102"/>
      <c r="G301" s="102"/>
      <c r="H301" s="102"/>
      <c r="I301" s="78"/>
    </row>
    <row r="302" spans="1:9" x14ac:dyDescent="0.25">
      <c r="A302" s="88"/>
      <c r="B302" s="1229"/>
      <c r="C302" s="1200"/>
      <c r="D302" s="98"/>
      <c r="E302" s="72" t="s">
        <v>219</v>
      </c>
      <c r="F302" s="102"/>
      <c r="G302" s="102"/>
      <c r="H302" s="102"/>
      <c r="I302" s="78"/>
    </row>
    <row r="303" spans="1:9" x14ac:dyDescent="0.25">
      <c r="A303" s="88"/>
      <c r="B303" s="1229"/>
      <c r="C303" s="1200"/>
      <c r="D303" s="98"/>
      <c r="E303" s="72" t="s">
        <v>220</v>
      </c>
      <c r="F303" s="102"/>
      <c r="G303" s="102"/>
      <c r="H303" s="102"/>
      <c r="I303" s="78"/>
    </row>
    <row r="304" spans="1:9" x14ac:dyDescent="0.25">
      <c r="A304" s="88"/>
      <c r="B304" s="1229"/>
      <c r="C304" s="1200"/>
      <c r="D304" s="98"/>
      <c r="E304" s="72" t="s">
        <v>221</v>
      </c>
      <c r="F304" s="102"/>
      <c r="G304" s="102"/>
      <c r="H304" s="102"/>
      <c r="I304" s="78"/>
    </row>
    <row r="305" spans="1:9" x14ac:dyDescent="0.25">
      <c r="A305" s="88"/>
      <c r="B305" s="1230"/>
      <c r="C305" s="1201"/>
      <c r="D305" s="98"/>
      <c r="E305" s="72" t="s">
        <v>222</v>
      </c>
      <c r="F305" s="102"/>
      <c r="G305" s="102"/>
      <c r="H305" s="102"/>
      <c r="I305" s="78"/>
    </row>
    <row r="306" spans="1:9" ht="31.5" x14ac:dyDescent="0.25">
      <c r="A306" s="88"/>
      <c r="B306" s="168" t="s">
        <v>197</v>
      </c>
      <c r="C306" s="86" t="s">
        <v>225</v>
      </c>
      <c r="D306" s="1009"/>
      <c r="E306" s="72" t="s">
        <v>222</v>
      </c>
      <c r="F306" s="102"/>
      <c r="G306" s="102"/>
      <c r="H306" s="102"/>
      <c r="I306" s="78"/>
    </row>
    <row r="307" spans="1:9" x14ac:dyDescent="0.25">
      <c r="A307" s="88"/>
      <c r="B307" s="618" t="s">
        <v>197</v>
      </c>
      <c r="C307" s="317" t="s">
        <v>1028</v>
      </c>
      <c r="D307" s="1167" t="s">
        <v>215</v>
      </c>
      <c r="E307" s="72"/>
      <c r="F307" s="98"/>
      <c r="G307" s="102"/>
      <c r="H307" s="102"/>
      <c r="I307" s="78"/>
    </row>
    <row r="308" spans="1:9" ht="31.5" x14ac:dyDescent="0.25">
      <c r="A308" s="88"/>
      <c r="B308" s="619"/>
      <c r="C308" s="317" t="s">
        <v>1029</v>
      </c>
      <c r="D308" s="1168"/>
      <c r="E308" s="72"/>
      <c r="F308" s="98"/>
      <c r="G308" s="102"/>
      <c r="H308" s="102"/>
      <c r="I308" s="78"/>
    </row>
    <row r="309" spans="1:9" ht="31.5" x14ac:dyDescent="0.25">
      <c r="A309" s="88"/>
      <c r="B309" s="619"/>
      <c r="C309" s="317" t="s">
        <v>1030</v>
      </c>
      <c r="D309" s="1168"/>
      <c r="E309" s="72"/>
      <c r="F309" s="98"/>
      <c r="G309" s="102"/>
      <c r="H309" s="102"/>
      <c r="I309" s="78"/>
    </row>
    <row r="310" spans="1:9" ht="31.5" x14ac:dyDescent="0.25">
      <c r="A310" s="88"/>
      <c r="B310" s="619"/>
      <c r="C310" s="317" t="s">
        <v>1031</v>
      </c>
      <c r="D310" s="1168"/>
      <c r="E310" s="72"/>
      <c r="F310" s="98"/>
      <c r="G310" s="102"/>
      <c r="H310" s="102"/>
      <c r="I310" s="78"/>
    </row>
    <row r="311" spans="1:9" ht="31.5" x14ac:dyDescent="0.25">
      <c r="A311" s="88"/>
      <c r="B311" s="619"/>
      <c r="C311" s="317" t="s">
        <v>1032</v>
      </c>
      <c r="D311" s="1168"/>
      <c r="E311" s="72"/>
      <c r="F311" s="98"/>
      <c r="G311" s="102"/>
      <c r="H311" s="102"/>
      <c r="I311" s="78"/>
    </row>
    <row r="312" spans="1:9" ht="31.5" x14ac:dyDescent="0.25">
      <c r="A312" s="88"/>
      <c r="B312" s="619"/>
      <c r="C312" s="317" t="s">
        <v>1033</v>
      </c>
      <c r="D312" s="1168"/>
      <c r="E312" s="72"/>
      <c r="F312" s="98"/>
      <c r="G312" s="102"/>
      <c r="H312" s="102"/>
      <c r="I312" s="78"/>
    </row>
    <row r="313" spans="1:9" ht="31.5" x14ac:dyDescent="0.25">
      <c r="A313" s="88"/>
      <c r="B313" s="619"/>
      <c r="C313" s="317" t="s">
        <v>1034</v>
      </c>
      <c r="D313" s="1168"/>
      <c r="E313" s="72"/>
      <c r="F313" s="98"/>
      <c r="G313" s="102"/>
      <c r="H313" s="102"/>
      <c r="I313" s="78"/>
    </row>
    <row r="314" spans="1:9" ht="31.5" x14ac:dyDescent="0.25">
      <c r="A314" s="88"/>
      <c r="B314" s="620"/>
      <c r="C314" s="317" t="s">
        <v>1035</v>
      </c>
      <c r="D314" s="1169"/>
      <c r="E314" s="72"/>
      <c r="F314" s="98"/>
      <c r="G314" s="102"/>
      <c r="H314" s="102"/>
      <c r="I314" s="78"/>
    </row>
    <row r="315" spans="1:9" ht="31.5" x14ac:dyDescent="0.25">
      <c r="A315" s="88"/>
      <c r="B315" s="617" t="s">
        <v>208</v>
      </c>
      <c r="C315" s="91" t="s">
        <v>1036</v>
      </c>
      <c r="D315" s="72"/>
      <c r="E315" s="72"/>
      <c r="F315" s="98"/>
      <c r="G315" s="72" t="s">
        <v>1037</v>
      </c>
      <c r="H315" s="102"/>
      <c r="I315" s="78"/>
    </row>
    <row r="316" spans="1:9" ht="31.5" x14ac:dyDescent="0.25">
      <c r="A316" s="88"/>
      <c r="B316" s="621" t="s">
        <v>1468</v>
      </c>
      <c r="C316" s="317" t="s">
        <v>1469</v>
      </c>
      <c r="D316" s="1167" t="s">
        <v>215</v>
      </c>
      <c r="E316" s="72"/>
      <c r="F316" s="98"/>
      <c r="G316" s="72"/>
      <c r="H316" s="102"/>
      <c r="I316" s="78"/>
    </row>
    <row r="317" spans="1:9" ht="31.5" x14ac:dyDescent="0.25">
      <c r="A317" s="88"/>
      <c r="B317" s="620"/>
      <c r="C317" s="222" t="s">
        <v>1470</v>
      </c>
      <c r="D317" s="1169"/>
      <c r="E317" s="72"/>
      <c r="F317" s="98"/>
      <c r="G317" s="72"/>
      <c r="H317" s="102"/>
      <c r="I317" s="78"/>
    </row>
    <row r="318" spans="1:9" x14ac:dyDescent="0.25">
      <c r="A318" s="88"/>
      <c r="B318" s="1316" t="s">
        <v>1040</v>
      </c>
      <c r="C318" s="459" t="s">
        <v>1825</v>
      </c>
      <c r="D318" s="430" t="s">
        <v>1826</v>
      </c>
      <c r="E318" s="72"/>
      <c r="F318" s="98"/>
      <c r="G318" s="72"/>
      <c r="H318" s="102"/>
      <c r="I318" s="78"/>
    </row>
    <row r="319" spans="1:9" ht="31.5" x14ac:dyDescent="0.25">
      <c r="A319" s="88"/>
      <c r="B319" s="1317"/>
      <c r="C319" s="478" t="s">
        <v>1827</v>
      </c>
      <c r="D319" s="1276" t="s">
        <v>1828</v>
      </c>
      <c r="E319" s="72"/>
      <c r="F319" s="98"/>
      <c r="G319" s="72"/>
      <c r="H319" s="102"/>
      <c r="I319" s="78"/>
    </row>
    <row r="320" spans="1:9" x14ac:dyDescent="0.25">
      <c r="A320" s="88"/>
      <c r="B320" s="1317"/>
      <c r="C320" s="478" t="s">
        <v>1829</v>
      </c>
      <c r="D320" s="1276"/>
      <c r="E320" s="72"/>
      <c r="F320" s="98"/>
      <c r="G320" s="72"/>
      <c r="H320" s="102"/>
      <c r="I320" s="78"/>
    </row>
    <row r="321" spans="1:9" ht="31.5" x14ac:dyDescent="0.25">
      <c r="A321" s="88"/>
      <c r="B321" s="1317"/>
      <c r="C321" s="478" t="s">
        <v>1830</v>
      </c>
      <c r="D321" s="1276"/>
      <c r="E321" s="72"/>
      <c r="F321" s="98"/>
      <c r="G321" s="72"/>
      <c r="H321" s="102"/>
      <c r="I321" s="78"/>
    </row>
    <row r="322" spans="1:9" x14ac:dyDescent="0.25">
      <c r="A322" s="88"/>
      <c r="B322" s="1317"/>
      <c r="C322" s="478" t="s">
        <v>1831</v>
      </c>
      <c r="D322" s="1276"/>
      <c r="E322" s="72"/>
      <c r="F322" s="98"/>
      <c r="G322" s="72"/>
      <c r="H322" s="102"/>
      <c r="I322" s="78"/>
    </row>
    <row r="323" spans="1:9" x14ac:dyDescent="0.25">
      <c r="A323" s="88"/>
      <c r="B323" s="1317"/>
      <c r="C323" s="478" t="s">
        <v>1832</v>
      </c>
      <c r="D323" s="1276"/>
      <c r="E323" s="72"/>
      <c r="F323" s="98"/>
      <c r="G323" s="72"/>
      <c r="H323" s="102"/>
      <c r="I323" s="78"/>
    </row>
    <row r="324" spans="1:9" ht="31.5" x14ac:dyDescent="0.25">
      <c r="A324" s="101" t="s">
        <v>151</v>
      </c>
      <c r="B324" s="371" t="s">
        <v>197</v>
      </c>
      <c r="C324" s="245" t="s">
        <v>774</v>
      </c>
      <c r="D324" s="73"/>
      <c r="E324" s="72"/>
      <c r="F324" s="72" t="s">
        <v>775</v>
      </c>
      <c r="G324" s="102"/>
      <c r="H324" s="102"/>
      <c r="I324" s="78"/>
    </row>
    <row r="325" spans="1:9" x14ac:dyDescent="0.25">
      <c r="A325" s="88"/>
      <c r="B325" s="355"/>
      <c r="C325" s="269" t="s">
        <v>776</v>
      </c>
      <c r="D325" s="227"/>
      <c r="E325" s="75"/>
      <c r="F325" s="248"/>
      <c r="G325" s="285"/>
      <c r="H325" s="286"/>
      <c r="I325" s="287"/>
    </row>
    <row r="326" spans="1:9" x14ac:dyDescent="0.25">
      <c r="A326" s="88"/>
      <c r="B326" s="371" t="s">
        <v>197</v>
      </c>
      <c r="C326" s="269" t="s">
        <v>777</v>
      </c>
      <c r="D326" s="242"/>
      <c r="E326" s="75"/>
      <c r="F326" s="248"/>
      <c r="G326" s="285"/>
      <c r="H326" s="286" t="s">
        <v>778</v>
      </c>
      <c r="I326" s="287"/>
    </row>
    <row r="327" spans="1:9" x14ac:dyDescent="0.25">
      <c r="A327" s="88"/>
      <c r="B327" s="355"/>
      <c r="C327" s="288"/>
      <c r="D327" s="242"/>
      <c r="E327" s="75"/>
      <c r="F327" s="248"/>
      <c r="G327" s="285"/>
      <c r="H327" s="286" t="s">
        <v>779</v>
      </c>
      <c r="I327" s="287"/>
    </row>
    <row r="328" spans="1:9" x14ac:dyDescent="0.25">
      <c r="A328" s="88"/>
      <c r="B328" s="355"/>
      <c r="C328" s="288"/>
      <c r="D328" s="242"/>
      <c r="E328" s="75"/>
      <c r="F328" s="248"/>
      <c r="G328" s="285"/>
      <c r="H328" s="286" t="s">
        <v>780</v>
      </c>
      <c r="I328" s="287"/>
    </row>
    <row r="329" spans="1:9" x14ac:dyDescent="0.25">
      <c r="A329" s="88"/>
      <c r="B329" s="355"/>
      <c r="C329" s="288"/>
      <c r="D329" s="242"/>
      <c r="E329" s="75"/>
      <c r="F329" s="248"/>
      <c r="G329" s="285"/>
      <c r="H329" s="286" t="s">
        <v>781</v>
      </c>
      <c r="I329" s="287"/>
    </row>
    <row r="330" spans="1:9" x14ac:dyDescent="0.25">
      <c r="A330" s="88"/>
      <c r="B330" s="355"/>
      <c r="C330" s="288"/>
      <c r="D330" s="242"/>
      <c r="E330" s="75"/>
      <c r="F330" s="248"/>
      <c r="G330" s="285"/>
      <c r="H330" s="286" t="s">
        <v>782</v>
      </c>
      <c r="I330" s="287"/>
    </row>
    <row r="331" spans="1:9" x14ac:dyDescent="0.25">
      <c r="A331" s="88"/>
      <c r="B331" s="354"/>
      <c r="C331" s="289"/>
      <c r="D331" s="242"/>
      <c r="E331" s="75"/>
      <c r="F331" s="248"/>
      <c r="G331" s="285" t="s">
        <v>783</v>
      </c>
      <c r="H331" s="286"/>
      <c r="I331" s="287"/>
    </row>
    <row r="332" spans="1:9" x14ac:dyDescent="0.25">
      <c r="A332" s="88"/>
      <c r="B332" s="371" t="s">
        <v>197</v>
      </c>
      <c r="C332" s="269" t="s">
        <v>1038</v>
      </c>
      <c r="D332" s="73" t="s">
        <v>1039</v>
      </c>
      <c r="E332" s="72"/>
      <c r="F332" s="72"/>
      <c r="G332" s="102"/>
      <c r="H332" s="102"/>
      <c r="I332" s="287"/>
    </row>
    <row r="333" spans="1:9" x14ac:dyDescent="0.25">
      <c r="A333" s="88"/>
      <c r="B333" s="371" t="s">
        <v>1040</v>
      </c>
      <c r="C333" s="1199" t="s">
        <v>1041</v>
      </c>
      <c r="D333" s="242"/>
      <c r="E333" s="75" t="s">
        <v>1042</v>
      </c>
      <c r="F333" s="72"/>
      <c r="G333" s="285"/>
      <c r="H333" s="286"/>
      <c r="I333" s="287"/>
    </row>
    <row r="334" spans="1:9" x14ac:dyDescent="0.25">
      <c r="A334" s="88"/>
      <c r="B334" s="354"/>
      <c r="C334" s="1201"/>
      <c r="D334" s="242"/>
      <c r="E334" s="75" t="s">
        <v>1043</v>
      </c>
      <c r="F334" s="72"/>
      <c r="G334" s="285"/>
      <c r="H334" s="286"/>
      <c r="I334" s="287"/>
    </row>
    <row r="335" spans="1:9" x14ac:dyDescent="0.25">
      <c r="A335" s="88"/>
      <c r="B335" s="355" t="s">
        <v>197</v>
      </c>
      <c r="C335" s="1199" t="s">
        <v>777</v>
      </c>
      <c r="D335" s="242"/>
      <c r="E335" s="75"/>
      <c r="F335" s="72"/>
      <c r="G335" s="285"/>
      <c r="H335" s="286" t="s">
        <v>1044</v>
      </c>
      <c r="I335" s="287"/>
    </row>
    <row r="336" spans="1:9" x14ac:dyDescent="0.25">
      <c r="A336" s="88"/>
      <c r="B336" s="355"/>
      <c r="C336" s="1200"/>
      <c r="D336" s="242"/>
      <c r="E336" s="75"/>
      <c r="F336" s="72"/>
      <c r="G336" s="285" t="s">
        <v>1045</v>
      </c>
      <c r="H336" s="286"/>
      <c r="I336" s="287"/>
    </row>
    <row r="337" spans="1:9" x14ac:dyDescent="0.25">
      <c r="A337" s="88"/>
      <c r="B337" s="355"/>
      <c r="C337" s="1200"/>
      <c r="D337" s="242"/>
      <c r="E337" s="75"/>
      <c r="F337" s="72"/>
      <c r="G337" s="285" t="s">
        <v>1046</v>
      </c>
      <c r="H337" s="286"/>
      <c r="I337" s="287"/>
    </row>
    <row r="338" spans="1:9" ht="31.5" x14ac:dyDescent="0.25">
      <c r="A338" s="88"/>
      <c r="B338" s="355"/>
      <c r="C338" s="1201"/>
      <c r="D338" s="73"/>
      <c r="E338" s="72"/>
      <c r="F338" s="72"/>
      <c r="G338" s="285"/>
      <c r="H338" s="103" t="s">
        <v>1047</v>
      </c>
      <c r="I338" s="287"/>
    </row>
    <row r="339" spans="1:9" ht="31.5" x14ac:dyDescent="0.25">
      <c r="A339" s="88"/>
      <c r="B339" s="371" t="s">
        <v>1040</v>
      </c>
      <c r="C339" s="269" t="s">
        <v>1471</v>
      </c>
      <c r="D339" s="1167" t="s">
        <v>1472</v>
      </c>
      <c r="E339" s="72"/>
      <c r="F339" s="72"/>
      <c r="G339" s="102"/>
      <c r="H339" s="103"/>
      <c r="I339" s="287"/>
    </row>
    <row r="340" spans="1:9" ht="31.5" x14ac:dyDescent="0.25">
      <c r="A340" s="88"/>
      <c r="B340" s="355"/>
      <c r="C340" s="269" t="s">
        <v>1473</v>
      </c>
      <c r="D340" s="1168"/>
      <c r="E340" s="72"/>
      <c r="F340" s="72"/>
      <c r="G340" s="285"/>
      <c r="H340" s="103"/>
      <c r="I340" s="287"/>
    </row>
    <row r="341" spans="1:9" x14ac:dyDescent="0.25">
      <c r="A341" s="88"/>
      <c r="B341" s="354"/>
      <c r="C341" s="269" t="s">
        <v>1474</v>
      </c>
      <c r="D341" s="1169"/>
      <c r="E341" s="72"/>
      <c r="F341" s="72"/>
      <c r="G341" s="285"/>
      <c r="H341" s="103"/>
      <c r="I341" s="287"/>
    </row>
    <row r="342" spans="1:9" ht="31.5" x14ac:dyDescent="0.25">
      <c r="A342" s="88"/>
      <c r="B342" s="1318" t="s">
        <v>1040</v>
      </c>
      <c r="C342" s="479" t="s">
        <v>1833</v>
      </c>
      <c r="D342" s="430" t="s">
        <v>1834</v>
      </c>
      <c r="E342" s="430"/>
      <c r="F342" s="430"/>
      <c r="G342" s="477"/>
      <c r="H342" s="103"/>
      <c r="I342" s="287"/>
    </row>
    <row r="343" spans="1:9" x14ac:dyDescent="0.25">
      <c r="A343" s="88"/>
      <c r="B343" s="1319"/>
      <c r="C343" s="479" t="s">
        <v>1835</v>
      </c>
      <c r="D343" s="1276" t="s">
        <v>1836</v>
      </c>
      <c r="E343" s="430"/>
      <c r="F343" s="430"/>
      <c r="G343" s="480"/>
      <c r="H343" s="103"/>
      <c r="I343" s="287"/>
    </row>
    <row r="344" spans="1:9" x14ac:dyDescent="0.25">
      <c r="A344" s="88"/>
      <c r="B344" s="1319"/>
      <c r="C344" s="479" t="s">
        <v>1837</v>
      </c>
      <c r="D344" s="1276"/>
      <c r="E344" s="430"/>
      <c r="F344" s="430"/>
      <c r="G344" s="480"/>
      <c r="H344" s="103"/>
      <c r="I344" s="287"/>
    </row>
    <row r="345" spans="1:9" x14ac:dyDescent="0.25">
      <c r="A345" s="88"/>
      <c r="B345" s="1319"/>
      <c r="C345" s="479" t="s">
        <v>1838</v>
      </c>
      <c r="D345" s="1276"/>
      <c r="E345" s="430"/>
      <c r="F345" s="430"/>
      <c r="G345" s="480"/>
      <c r="H345" s="103"/>
      <c r="I345" s="287"/>
    </row>
    <row r="346" spans="1:9" x14ac:dyDescent="0.25">
      <c r="A346" s="88"/>
      <c r="B346" s="1320" t="s">
        <v>197</v>
      </c>
      <c r="C346" s="1265" t="s">
        <v>1484</v>
      </c>
      <c r="D346" s="430"/>
      <c r="E346" s="430"/>
      <c r="F346" s="430"/>
      <c r="G346" s="480" t="s">
        <v>781</v>
      </c>
      <c r="H346" s="103"/>
      <c r="I346" s="287"/>
    </row>
    <row r="347" spans="1:9" x14ac:dyDescent="0.25">
      <c r="A347" s="88"/>
      <c r="B347" s="1320"/>
      <c r="C347" s="1266"/>
      <c r="D347" s="430"/>
      <c r="E347" s="430"/>
      <c r="F347" s="430"/>
      <c r="G347" s="480" t="s">
        <v>1839</v>
      </c>
      <c r="H347" s="103"/>
      <c r="I347" s="287"/>
    </row>
    <row r="348" spans="1:9" x14ac:dyDescent="0.25">
      <c r="A348" s="88"/>
      <c r="B348" s="1320"/>
      <c r="C348" s="1266"/>
      <c r="D348" s="430"/>
      <c r="E348" s="430"/>
      <c r="F348" s="430"/>
      <c r="G348" s="480" t="s">
        <v>1840</v>
      </c>
      <c r="H348" s="103"/>
      <c r="I348" s="287"/>
    </row>
    <row r="349" spans="1:9" x14ac:dyDescent="0.25">
      <c r="A349" s="90"/>
      <c r="B349" s="1320"/>
      <c r="C349" s="1267"/>
      <c r="D349" s="430"/>
      <c r="E349" s="430"/>
      <c r="F349" s="430"/>
      <c r="G349" s="480" t="s">
        <v>1841</v>
      </c>
      <c r="H349" s="103"/>
      <c r="I349" s="287"/>
    </row>
    <row r="350" spans="1:9" ht="63" x14ac:dyDescent="0.25">
      <c r="A350" s="90" t="s">
        <v>160</v>
      </c>
      <c r="B350" s="344" t="s">
        <v>226</v>
      </c>
      <c r="C350" s="312" t="s">
        <v>227</v>
      </c>
      <c r="D350" s="345"/>
      <c r="E350" s="345"/>
      <c r="F350" s="346"/>
      <c r="G350" s="347"/>
      <c r="H350" s="348" t="s">
        <v>228</v>
      </c>
      <c r="I350" s="348"/>
    </row>
    <row r="351" spans="1:9" x14ac:dyDescent="0.25">
      <c r="A351" s="93"/>
      <c r="B351" s="93"/>
      <c r="C351" s="82"/>
      <c r="D351" s="107"/>
      <c r="E351" s="107"/>
      <c r="F351" s="107"/>
      <c r="G351" s="82"/>
      <c r="H351" s="82"/>
      <c r="I351" s="82"/>
    </row>
    <row r="354" spans="1:5" x14ac:dyDescent="0.25">
      <c r="A354" s="172" t="s">
        <v>229</v>
      </c>
      <c r="B354" s="173"/>
      <c r="C354" s="174"/>
      <c r="D354" s="174"/>
      <c r="E354" s="175"/>
    </row>
    <row r="355" spans="1:5" x14ac:dyDescent="0.25">
      <c r="A355" s="986" t="s">
        <v>122</v>
      </c>
      <c r="B355" s="995" t="s">
        <v>230</v>
      </c>
      <c r="C355" s="992" t="s">
        <v>231</v>
      </c>
      <c r="D355" s="995" t="s">
        <v>232</v>
      </c>
      <c r="E355" s="992" t="s">
        <v>126</v>
      </c>
    </row>
    <row r="356" spans="1:5" x14ac:dyDescent="0.25">
      <c r="A356" s="1005" t="s">
        <v>18</v>
      </c>
      <c r="B356" s="1024" t="s">
        <v>784</v>
      </c>
      <c r="C356" s="309" t="s">
        <v>785</v>
      </c>
      <c r="D356" s="333">
        <v>3</v>
      </c>
      <c r="E356" s="1001" t="s">
        <v>786</v>
      </c>
    </row>
    <row r="357" spans="1:5" x14ac:dyDescent="0.25">
      <c r="A357" s="1006"/>
      <c r="B357" s="1025"/>
      <c r="C357" s="309" t="s">
        <v>787</v>
      </c>
      <c r="D357" s="333">
        <v>4</v>
      </c>
      <c r="E357" s="335"/>
    </row>
    <row r="358" spans="1:5" x14ac:dyDescent="0.25">
      <c r="A358" s="1006"/>
      <c r="B358" s="1025"/>
      <c r="C358" s="309" t="s">
        <v>788</v>
      </c>
      <c r="D358" s="333">
        <v>3</v>
      </c>
      <c r="E358" s="335"/>
    </row>
    <row r="359" spans="1:5" x14ac:dyDescent="0.25">
      <c r="A359" s="1006"/>
      <c r="B359" s="1025"/>
      <c r="C359" s="309" t="s">
        <v>789</v>
      </c>
      <c r="D359" s="333">
        <v>2</v>
      </c>
      <c r="E359" s="335"/>
    </row>
    <row r="360" spans="1:5" x14ac:dyDescent="0.25">
      <c r="A360" s="1006"/>
      <c r="B360" s="1025"/>
      <c r="C360" s="309" t="s">
        <v>790</v>
      </c>
      <c r="D360" s="333">
        <v>3</v>
      </c>
      <c r="E360" s="335"/>
    </row>
    <row r="361" spans="1:5" x14ac:dyDescent="0.25">
      <c r="A361" s="1006"/>
      <c r="B361" s="1025"/>
      <c r="C361" s="309" t="s">
        <v>135</v>
      </c>
      <c r="D361" s="333">
        <v>3</v>
      </c>
      <c r="E361" s="335"/>
    </row>
    <row r="362" spans="1:5" x14ac:dyDescent="0.25">
      <c r="A362" s="1006"/>
      <c r="B362" s="1025"/>
      <c r="C362" s="309" t="s">
        <v>791</v>
      </c>
      <c r="D362" s="333">
        <v>2</v>
      </c>
      <c r="E362" s="335"/>
    </row>
    <row r="363" spans="1:5" x14ac:dyDescent="0.25">
      <c r="A363" s="1006"/>
      <c r="B363" s="293"/>
      <c r="C363" s="309" t="s">
        <v>792</v>
      </c>
      <c r="D363" s="333">
        <v>3</v>
      </c>
      <c r="E363" s="336"/>
    </row>
    <row r="364" spans="1:5" x14ac:dyDescent="0.25">
      <c r="A364" s="1007"/>
      <c r="B364" s="381" t="s">
        <v>1048</v>
      </c>
      <c r="C364" s="309"/>
      <c r="D364" s="310" t="s">
        <v>1049</v>
      </c>
      <c r="E364" s="334"/>
    </row>
    <row r="365" spans="1:5" ht="63" x14ac:dyDescent="0.25">
      <c r="A365" s="1022" t="s">
        <v>19</v>
      </c>
      <c r="B365" s="359" t="s">
        <v>1050</v>
      </c>
      <c r="C365" s="79" t="s">
        <v>1051</v>
      </c>
      <c r="D365" s="100" t="s">
        <v>1052</v>
      </c>
      <c r="E365" s="109"/>
    </row>
    <row r="366" spans="1:5" ht="63" x14ac:dyDescent="0.25">
      <c r="A366" s="1006"/>
      <c r="B366" s="1083" t="s">
        <v>1842</v>
      </c>
      <c r="C366" s="1094" t="s">
        <v>1843</v>
      </c>
      <c r="D366" s="487">
        <v>43</v>
      </c>
      <c r="E366" s="410"/>
    </row>
    <row r="367" spans="1:5" ht="31.5" x14ac:dyDescent="0.25">
      <c r="A367" s="1006"/>
      <c r="B367" s="1251" t="s">
        <v>1844</v>
      </c>
      <c r="C367" s="1057" t="s">
        <v>1476</v>
      </c>
      <c r="D367" s="487">
        <v>1</v>
      </c>
      <c r="E367" s="410"/>
    </row>
    <row r="368" spans="1:5" ht="31.5" x14ac:dyDescent="0.25">
      <c r="A368" s="1006"/>
      <c r="B368" s="1252"/>
      <c r="C368" s="1057" t="s">
        <v>1478</v>
      </c>
      <c r="D368" s="487">
        <v>1</v>
      </c>
      <c r="E368" s="410"/>
    </row>
    <row r="369" spans="1:5" ht="63" x14ac:dyDescent="0.25">
      <c r="A369" s="1006"/>
      <c r="B369" s="1104" t="s">
        <v>1845</v>
      </c>
      <c r="C369" s="1057" t="s">
        <v>1846</v>
      </c>
      <c r="D369" s="487">
        <v>1</v>
      </c>
      <c r="E369" s="410"/>
    </row>
    <row r="370" spans="1:5" ht="63" customHeight="1" x14ac:dyDescent="0.25">
      <c r="A370" s="1005" t="s">
        <v>20</v>
      </c>
      <c r="B370" s="108" t="s">
        <v>233</v>
      </c>
      <c r="C370" s="1153" t="s">
        <v>210</v>
      </c>
      <c r="D370" s="99" t="s">
        <v>234</v>
      </c>
      <c r="E370" s="1153" t="s">
        <v>235</v>
      </c>
    </row>
    <row r="371" spans="1:5" ht="47.25" x14ac:dyDescent="0.25">
      <c r="A371" s="1006"/>
      <c r="B371" s="1018" t="s">
        <v>236</v>
      </c>
      <c r="C371" s="1155"/>
      <c r="D371" s="989" t="s">
        <v>237</v>
      </c>
      <c r="E371" s="1154"/>
    </row>
    <row r="372" spans="1:5" ht="31.5" x14ac:dyDescent="0.25">
      <c r="A372" s="1006"/>
      <c r="B372" s="108" t="s">
        <v>772</v>
      </c>
      <c r="C372" s="1008" t="s">
        <v>793</v>
      </c>
      <c r="D372" s="99" t="s">
        <v>794</v>
      </c>
      <c r="E372" s="1008" t="s">
        <v>211</v>
      </c>
    </row>
    <row r="373" spans="1:5" ht="78.75" x14ac:dyDescent="0.25">
      <c r="A373" s="1005" t="s">
        <v>21</v>
      </c>
      <c r="B373" s="1018" t="s">
        <v>238</v>
      </c>
      <c r="C373" s="237" t="s">
        <v>239</v>
      </c>
      <c r="D373" s="231">
        <v>25</v>
      </c>
      <c r="E373" s="234"/>
    </row>
    <row r="374" spans="1:5" x14ac:dyDescent="0.25">
      <c r="A374" s="1006"/>
      <c r="B374" s="359"/>
      <c r="C374" s="230" t="s">
        <v>240</v>
      </c>
      <c r="D374" s="232"/>
      <c r="E374" s="235"/>
    </row>
    <row r="375" spans="1:5" x14ac:dyDescent="0.25">
      <c r="A375" s="1006"/>
      <c r="B375" s="359"/>
      <c r="C375" s="230" t="s">
        <v>241</v>
      </c>
      <c r="D375" s="232"/>
      <c r="E375" s="235"/>
    </row>
    <row r="376" spans="1:5" x14ac:dyDescent="0.25">
      <c r="A376" s="1006"/>
      <c r="B376" s="359"/>
      <c r="C376" s="230" t="s">
        <v>242</v>
      </c>
      <c r="D376" s="232"/>
      <c r="E376" s="235"/>
    </row>
    <row r="377" spans="1:5" x14ac:dyDescent="0.25">
      <c r="A377" s="1006"/>
      <c r="B377" s="359"/>
      <c r="C377" s="230" t="s">
        <v>243</v>
      </c>
      <c r="D377" s="232"/>
      <c r="E377" s="235"/>
    </row>
    <row r="378" spans="1:5" x14ac:dyDescent="0.25">
      <c r="A378" s="1006"/>
      <c r="B378" s="359"/>
      <c r="C378" s="230" t="s">
        <v>215</v>
      </c>
      <c r="D378" s="232"/>
      <c r="E378" s="235"/>
    </row>
    <row r="379" spans="1:5" x14ac:dyDescent="0.25">
      <c r="A379" s="1006"/>
      <c r="B379" s="359"/>
      <c r="C379" s="230" t="s">
        <v>244</v>
      </c>
      <c r="D379" s="232"/>
      <c r="E379" s="235"/>
    </row>
    <row r="380" spans="1:5" x14ac:dyDescent="0.25">
      <c r="A380" s="1006"/>
      <c r="B380" s="359"/>
      <c r="C380" s="230" t="s">
        <v>245</v>
      </c>
      <c r="D380" s="232"/>
      <c r="E380" s="235"/>
    </row>
    <row r="381" spans="1:5" x14ac:dyDescent="0.25">
      <c r="A381" s="1006"/>
      <c r="B381" s="359"/>
      <c r="C381" s="230" t="s">
        <v>217</v>
      </c>
      <c r="D381" s="232"/>
      <c r="E381" s="235"/>
    </row>
    <row r="382" spans="1:5" ht="31.5" x14ac:dyDescent="0.25">
      <c r="A382" s="1006"/>
      <c r="B382" s="359"/>
      <c r="C382" s="230" t="s">
        <v>246</v>
      </c>
      <c r="D382" s="232"/>
      <c r="E382" s="235"/>
    </row>
    <row r="383" spans="1:5" x14ac:dyDescent="0.25">
      <c r="A383" s="1006"/>
      <c r="B383" s="359"/>
      <c r="C383" s="230" t="s">
        <v>247</v>
      </c>
      <c r="D383" s="232"/>
      <c r="E383" s="235"/>
    </row>
    <row r="384" spans="1:5" x14ac:dyDescent="0.25">
      <c r="A384" s="1006"/>
      <c r="B384" s="359"/>
      <c r="C384" s="230" t="s">
        <v>248</v>
      </c>
      <c r="D384" s="232"/>
      <c r="E384" s="235"/>
    </row>
    <row r="385" spans="1:5" ht="47.25" x14ac:dyDescent="0.25">
      <c r="A385" s="1006"/>
      <c r="B385" s="359"/>
      <c r="C385" s="230" t="s">
        <v>249</v>
      </c>
      <c r="D385" s="232"/>
      <c r="E385" s="235"/>
    </row>
    <row r="386" spans="1:5" x14ac:dyDescent="0.25">
      <c r="A386" s="1006"/>
      <c r="B386" s="359"/>
      <c r="C386" s="230" t="s">
        <v>219</v>
      </c>
      <c r="D386" s="232"/>
      <c r="E386" s="235"/>
    </row>
    <row r="387" spans="1:5" x14ac:dyDescent="0.25">
      <c r="A387" s="1006"/>
      <c r="B387" s="359"/>
      <c r="C387" s="230" t="s">
        <v>250</v>
      </c>
      <c r="D387" s="232"/>
      <c r="E387" s="235"/>
    </row>
    <row r="388" spans="1:5" x14ac:dyDescent="0.25">
      <c r="A388" s="1006"/>
      <c r="B388" s="359"/>
      <c r="C388" s="230" t="s">
        <v>251</v>
      </c>
      <c r="D388" s="232"/>
      <c r="E388" s="235"/>
    </row>
    <row r="389" spans="1:5" x14ac:dyDescent="0.25">
      <c r="A389" s="1006"/>
      <c r="B389" s="359"/>
      <c r="C389" s="230" t="s">
        <v>221</v>
      </c>
      <c r="D389" s="232"/>
      <c r="E389" s="235"/>
    </row>
    <row r="390" spans="1:5" x14ac:dyDescent="0.25">
      <c r="A390" s="1006"/>
      <c r="B390" s="359"/>
      <c r="C390" s="230" t="s">
        <v>252</v>
      </c>
      <c r="D390" s="232"/>
      <c r="E390" s="235"/>
    </row>
    <row r="391" spans="1:5" x14ac:dyDescent="0.25">
      <c r="A391" s="1006"/>
      <c r="B391" s="1019"/>
      <c r="C391" s="230" t="s">
        <v>222</v>
      </c>
      <c r="D391" s="233"/>
      <c r="E391" s="236"/>
    </row>
    <row r="392" spans="1:5" ht="78.75" x14ac:dyDescent="0.25">
      <c r="A392" s="1006"/>
      <c r="B392" s="352" t="s">
        <v>795</v>
      </c>
      <c r="C392" s="237" t="s">
        <v>796</v>
      </c>
      <c r="D392" s="270" t="s">
        <v>797</v>
      </c>
      <c r="E392" s="234"/>
    </row>
    <row r="393" spans="1:5" x14ac:dyDescent="0.25">
      <c r="A393" s="1006"/>
      <c r="B393" s="360"/>
      <c r="C393" s="230" t="s">
        <v>798</v>
      </c>
      <c r="D393" s="271"/>
      <c r="E393" s="235"/>
    </row>
    <row r="394" spans="1:5" x14ac:dyDescent="0.25">
      <c r="A394" s="1006"/>
      <c r="B394" s="360"/>
      <c r="C394" s="230" t="s">
        <v>799</v>
      </c>
      <c r="D394" s="271"/>
      <c r="E394" s="235"/>
    </row>
    <row r="395" spans="1:5" x14ac:dyDescent="0.25">
      <c r="A395" s="1006"/>
      <c r="B395" s="360"/>
      <c r="C395" s="230" t="s">
        <v>800</v>
      </c>
      <c r="D395" s="271"/>
      <c r="E395" s="235"/>
    </row>
    <row r="396" spans="1:5" x14ac:dyDescent="0.25">
      <c r="A396" s="1006"/>
      <c r="B396" s="360"/>
      <c r="C396" s="230" t="s">
        <v>801</v>
      </c>
      <c r="D396" s="271"/>
      <c r="E396" s="235"/>
    </row>
    <row r="397" spans="1:5" x14ac:dyDescent="0.25">
      <c r="A397" s="1006"/>
      <c r="B397" s="360"/>
      <c r="C397" s="230" t="s">
        <v>802</v>
      </c>
      <c r="D397" s="271"/>
      <c r="E397" s="235"/>
    </row>
    <row r="398" spans="1:5" x14ac:dyDescent="0.25">
      <c r="A398" s="1006"/>
      <c r="B398" s="360"/>
      <c r="C398" s="230" t="s">
        <v>803</v>
      </c>
      <c r="D398" s="271"/>
      <c r="E398" s="235"/>
    </row>
    <row r="399" spans="1:5" x14ac:dyDescent="0.25">
      <c r="A399" s="1006"/>
      <c r="B399" s="360"/>
      <c r="C399" s="230" t="s">
        <v>804</v>
      </c>
      <c r="D399" s="271"/>
      <c r="E399" s="235"/>
    </row>
    <row r="400" spans="1:5" x14ac:dyDescent="0.25">
      <c r="A400" s="1006"/>
      <c r="B400" s="360"/>
      <c r="C400" s="230" t="s">
        <v>805</v>
      </c>
      <c r="D400" s="271"/>
      <c r="E400" s="235"/>
    </row>
    <row r="401" spans="1:5" x14ac:dyDescent="0.25">
      <c r="A401" s="1006"/>
      <c r="B401" s="360"/>
      <c r="C401" s="230" t="s">
        <v>806</v>
      </c>
      <c r="D401" s="271"/>
      <c r="E401" s="235"/>
    </row>
    <row r="402" spans="1:5" x14ac:dyDescent="0.25">
      <c r="A402" s="1006"/>
      <c r="B402" s="360"/>
      <c r="C402" s="230" t="s">
        <v>807</v>
      </c>
      <c r="D402" s="271"/>
      <c r="E402" s="235"/>
    </row>
    <row r="403" spans="1:5" x14ac:dyDescent="0.25">
      <c r="A403" s="1006"/>
      <c r="B403" s="360"/>
      <c r="C403" s="230" t="s">
        <v>808</v>
      </c>
      <c r="D403" s="271"/>
      <c r="E403" s="235"/>
    </row>
    <row r="404" spans="1:5" x14ac:dyDescent="0.25">
      <c r="A404" s="1006"/>
      <c r="B404" s="360"/>
      <c r="C404" s="230" t="s">
        <v>809</v>
      </c>
      <c r="D404" s="271"/>
      <c r="E404" s="235"/>
    </row>
    <row r="405" spans="1:5" x14ac:dyDescent="0.25">
      <c r="A405" s="1006"/>
      <c r="B405" s="360"/>
      <c r="C405" s="230" t="s">
        <v>810</v>
      </c>
      <c r="D405" s="271"/>
      <c r="E405" s="235"/>
    </row>
    <row r="406" spans="1:5" x14ac:dyDescent="0.25">
      <c r="A406" s="1006"/>
      <c r="B406" s="360"/>
      <c r="C406" s="230" t="s">
        <v>811</v>
      </c>
      <c r="D406" s="271"/>
      <c r="E406" s="235"/>
    </row>
    <row r="407" spans="1:5" x14ac:dyDescent="0.25">
      <c r="A407" s="1006"/>
      <c r="B407" s="360"/>
      <c r="C407" s="230" t="s">
        <v>812</v>
      </c>
      <c r="D407" s="271"/>
      <c r="E407" s="235"/>
    </row>
    <row r="408" spans="1:5" x14ac:dyDescent="0.25">
      <c r="A408" s="1006"/>
      <c r="B408" s="103"/>
      <c r="C408" s="230" t="s">
        <v>813</v>
      </c>
      <c r="D408" s="268"/>
      <c r="E408" s="236"/>
    </row>
    <row r="409" spans="1:5" ht="63" x14ac:dyDescent="0.25">
      <c r="A409" s="1006"/>
      <c r="B409" s="1019" t="s">
        <v>814</v>
      </c>
      <c r="C409" s="230"/>
      <c r="D409" s="273" t="s">
        <v>815</v>
      </c>
      <c r="E409" s="274"/>
    </row>
    <row r="410" spans="1:5" ht="63" x14ac:dyDescent="0.25">
      <c r="A410" s="1006"/>
      <c r="B410" s="1018" t="s">
        <v>816</v>
      </c>
      <c r="C410" s="272" t="s">
        <v>817</v>
      </c>
      <c r="D410" s="231" t="s">
        <v>818</v>
      </c>
      <c r="E410" s="234"/>
    </row>
    <row r="411" spans="1:5" x14ac:dyDescent="0.25">
      <c r="A411" s="1006"/>
      <c r="B411" s="359"/>
      <c r="C411" s="230" t="s">
        <v>819</v>
      </c>
      <c r="D411" s="232"/>
      <c r="E411" s="235"/>
    </row>
    <row r="412" spans="1:5" x14ac:dyDescent="0.25">
      <c r="A412" s="1006"/>
      <c r="B412" s="359"/>
      <c r="C412" s="230" t="s">
        <v>820</v>
      </c>
      <c r="D412" s="232"/>
      <c r="E412" s="235"/>
    </row>
    <row r="413" spans="1:5" x14ac:dyDescent="0.25">
      <c r="A413" s="1006"/>
      <c r="B413" s="359"/>
      <c r="C413" s="230" t="s">
        <v>821</v>
      </c>
      <c r="D413" s="232"/>
      <c r="E413" s="235"/>
    </row>
    <row r="414" spans="1:5" x14ac:dyDescent="0.25">
      <c r="A414" s="1006"/>
      <c r="B414" s="359"/>
      <c r="C414" s="230" t="s">
        <v>822</v>
      </c>
      <c r="D414" s="232"/>
      <c r="E414" s="235"/>
    </row>
    <row r="415" spans="1:5" x14ac:dyDescent="0.25">
      <c r="A415" s="1006"/>
      <c r="B415" s="1019"/>
      <c r="C415" s="230" t="s">
        <v>823</v>
      </c>
      <c r="D415" s="233"/>
      <c r="E415" s="236"/>
    </row>
    <row r="416" spans="1:5" ht="47.25" x14ac:dyDescent="0.25">
      <c r="A416" s="1006"/>
      <c r="B416" s="72" t="s">
        <v>1053</v>
      </c>
      <c r="C416" s="1013" t="s">
        <v>1054</v>
      </c>
      <c r="D416" s="100" t="s">
        <v>1055</v>
      </c>
      <c r="E416" s="358"/>
    </row>
    <row r="417" spans="1:6" ht="31.5" x14ac:dyDescent="0.25">
      <c r="A417" s="1006"/>
      <c r="B417" s="72" t="s">
        <v>1056</v>
      </c>
      <c r="C417" s="319" t="s">
        <v>1057</v>
      </c>
      <c r="D417" s="100" t="s">
        <v>1058</v>
      </c>
      <c r="E417" s="358"/>
    </row>
    <row r="418" spans="1:6" x14ac:dyDescent="0.25">
      <c r="A418" s="422" t="s">
        <v>151</v>
      </c>
      <c r="B418" s="422"/>
      <c r="C418" s="79"/>
      <c r="D418" s="110"/>
      <c r="E418" s="111"/>
    </row>
    <row r="419" spans="1:6" ht="47.25" x14ac:dyDescent="0.25">
      <c r="A419" s="1023" t="s">
        <v>160</v>
      </c>
      <c r="B419" s="99" t="s">
        <v>1059</v>
      </c>
      <c r="C419" s="420" t="s">
        <v>1060</v>
      </c>
      <c r="D419" s="310" t="s">
        <v>1061</v>
      </c>
      <c r="E419" s="99"/>
    </row>
    <row r="420" spans="1:6" x14ac:dyDescent="0.25">
      <c r="A420" s="112"/>
      <c r="B420" s="112"/>
      <c r="C420" s="81"/>
      <c r="D420" s="81"/>
      <c r="E420" s="113"/>
    </row>
    <row r="421" spans="1:6" x14ac:dyDescent="0.25">
      <c r="A421" s="112"/>
      <c r="B421" s="112"/>
      <c r="C421" s="81"/>
      <c r="D421" s="81"/>
      <c r="E421" s="113"/>
    </row>
    <row r="422" spans="1:6" x14ac:dyDescent="0.25">
      <c r="A422" s="112"/>
      <c r="B422" s="112"/>
      <c r="C422" s="81"/>
      <c r="D422" s="81"/>
      <c r="E422" s="113"/>
    </row>
    <row r="425" spans="1:6" x14ac:dyDescent="0.25">
      <c r="A425" s="172" t="s">
        <v>253</v>
      </c>
      <c r="B425" s="173"/>
      <c r="C425" s="174"/>
      <c r="D425" s="174"/>
      <c r="E425" s="175"/>
    </row>
    <row r="426" spans="1:6" ht="47.25" x14ac:dyDescent="0.25">
      <c r="A426" s="986" t="s">
        <v>122</v>
      </c>
      <c r="B426" s="986" t="s">
        <v>254</v>
      </c>
      <c r="C426" s="992" t="s">
        <v>125</v>
      </c>
      <c r="D426" s="995" t="s">
        <v>255</v>
      </c>
      <c r="E426" s="995" t="s">
        <v>126</v>
      </c>
      <c r="F426" s="113"/>
    </row>
    <row r="427" spans="1:6" ht="31.5" x14ac:dyDescent="0.25">
      <c r="A427" s="1005" t="s">
        <v>18</v>
      </c>
      <c r="B427" s="108" t="s">
        <v>256</v>
      </c>
      <c r="C427" s="1020" t="s">
        <v>135</v>
      </c>
      <c r="D427" s="100"/>
      <c r="E427" s="100"/>
      <c r="F427" s="171"/>
    </row>
    <row r="428" spans="1:6" ht="31.5" x14ac:dyDescent="0.25">
      <c r="A428" s="1006"/>
      <c r="B428" s="108" t="s">
        <v>257</v>
      </c>
      <c r="C428" s="1020" t="s">
        <v>258</v>
      </c>
      <c r="D428" s="100"/>
      <c r="E428" s="100"/>
      <c r="F428" s="171"/>
    </row>
    <row r="429" spans="1:6" ht="31.5" x14ac:dyDescent="0.25">
      <c r="A429" s="1007"/>
      <c r="B429" s="108" t="s">
        <v>259</v>
      </c>
      <c r="C429" s="1020" t="s">
        <v>129</v>
      </c>
      <c r="D429" s="100"/>
      <c r="E429" s="100"/>
      <c r="F429" s="171"/>
    </row>
    <row r="430" spans="1:6" ht="47.25" x14ac:dyDescent="0.25">
      <c r="A430" s="1006" t="s">
        <v>19</v>
      </c>
      <c r="B430" s="99" t="s">
        <v>260</v>
      </c>
      <c r="C430" s="98" t="s">
        <v>261</v>
      </c>
      <c r="D430" s="100"/>
      <c r="E430" s="100"/>
      <c r="F430" s="171"/>
    </row>
    <row r="431" spans="1:6" ht="47.25" x14ac:dyDescent="0.25">
      <c r="A431" s="1006"/>
      <c r="B431" s="1020" t="s">
        <v>262</v>
      </c>
      <c r="C431" s="98" t="s">
        <v>263</v>
      </c>
      <c r="D431" s="100"/>
      <c r="E431" s="100"/>
      <c r="F431" s="171"/>
    </row>
    <row r="432" spans="1:6" x14ac:dyDescent="0.25">
      <c r="A432" s="1006"/>
      <c r="B432" s="99" t="s">
        <v>824</v>
      </c>
      <c r="C432" s="98"/>
      <c r="D432" s="100"/>
      <c r="E432" s="100"/>
      <c r="F432" s="171"/>
    </row>
    <row r="433" spans="1:8" ht="31.5" x14ac:dyDescent="0.25">
      <c r="A433" s="1006"/>
      <c r="B433" s="99" t="s">
        <v>825</v>
      </c>
      <c r="C433" s="98"/>
      <c r="D433" s="100"/>
      <c r="E433" s="100"/>
      <c r="F433" s="171"/>
    </row>
    <row r="434" spans="1:8" ht="31.5" x14ac:dyDescent="0.25">
      <c r="A434" s="1006"/>
      <c r="B434" s="99" t="s">
        <v>826</v>
      </c>
      <c r="C434" s="98"/>
      <c r="D434" s="100"/>
      <c r="E434" s="100"/>
      <c r="F434" s="171"/>
    </row>
    <row r="435" spans="1:8" ht="31.5" x14ac:dyDescent="0.25">
      <c r="A435" s="1006"/>
      <c r="B435" s="466" t="s">
        <v>186</v>
      </c>
      <c r="C435" s="472" t="s">
        <v>1848</v>
      </c>
      <c r="D435" s="492">
        <v>1</v>
      </c>
      <c r="E435" s="270"/>
      <c r="F435" s="171"/>
    </row>
    <row r="436" spans="1:8" ht="47.25" x14ac:dyDescent="0.25">
      <c r="A436" s="1005" t="s">
        <v>20</v>
      </c>
      <c r="B436" s="206" t="s">
        <v>264</v>
      </c>
      <c r="C436" s="99" t="s">
        <v>199</v>
      </c>
      <c r="D436" s="98" t="s">
        <v>265</v>
      </c>
      <c r="E436" s="1153" t="s">
        <v>266</v>
      </c>
      <c r="F436" s="171"/>
    </row>
    <row r="437" spans="1:8" ht="31.5" x14ac:dyDescent="0.25">
      <c r="A437" s="1006"/>
      <c r="B437" s="206" t="s">
        <v>264</v>
      </c>
      <c r="C437" s="99" t="s">
        <v>202</v>
      </c>
      <c r="D437" s="98" t="s">
        <v>267</v>
      </c>
      <c r="E437" s="1154"/>
      <c r="F437" s="171"/>
    </row>
    <row r="438" spans="1:8" ht="31.5" x14ac:dyDescent="0.25">
      <c r="A438" s="1006"/>
      <c r="B438" s="206" t="s">
        <v>264</v>
      </c>
      <c r="C438" s="99" t="s">
        <v>268</v>
      </c>
      <c r="D438" s="98" t="s">
        <v>269</v>
      </c>
      <c r="E438" s="1154"/>
      <c r="F438" s="171"/>
    </row>
    <row r="439" spans="1:8" ht="110.25" x14ac:dyDescent="0.25">
      <c r="A439" s="1006"/>
      <c r="B439" s="206" t="s">
        <v>264</v>
      </c>
      <c r="C439" s="99" t="s">
        <v>207</v>
      </c>
      <c r="D439" s="98" t="s">
        <v>270</v>
      </c>
      <c r="E439" s="1154"/>
      <c r="F439" s="171"/>
      <c r="G439" s="65"/>
      <c r="H439" s="65"/>
    </row>
    <row r="440" spans="1:8" ht="47.25" x14ac:dyDescent="0.25">
      <c r="A440" s="1006"/>
      <c r="B440" s="206" t="s">
        <v>264</v>
      </c>
      <c r="C440" s="99" t="s">
        <v>205</v>
      </c>
      <c r="D440" s="99" t="s">
        <v>271</v>
      </c>
      <c r="E440" s="1155"/>
      <c r="F440" s="169"/>
    </row>
    <row r="441" spans="1:8" ht="78.75" x14ac:dyDescent="0.25">
      <c r="A441" s="1006"/>
      <c r="B441" s="79" t="s">
        <v>827</v>
      </c>
      <c r="C441" s="1013" t="s">
        <v>828</v>
      </c>
      <c r="D441" s="72" t="s">
        <v>829</v>
      </c>
      <c r="E441" s="69" t="s">
        <v>830</v>
      </c>
      <c r="F441" s="169"/>
    </row>
    <row r="442" spans="1:8" ht="31.5" x14ac:dyDescent="0.25">
      <c r="A442" s="1006"/>
      <c r="B442" s="124" t="s">
        <v>1062</v>
      </c>
      <c r="C442" s="99" t="s">
        <v>1063</v>
      </c>
      <c r="D442" s="98" t="s">
        <v>1064</v>
      </c>
      <c r="E442" s="98" t="s">
        <v>715</v>
      </c>
      <c r="F442" s="169"/>
    </row>
    <row r="443" spans="1:8" ht="31.5" x14ac:dyDescent="0.25">
      <c r="A443" s="1006"/>
      <c r="B443" s="124" t="s">
        <v>1062</v>
      </c>
      <c r="C443" s="99" t="s">
        <v>1065</v>
      </c>
      <c r="D443" s="98" t="s">
        <v>1064</v>
      </c>
      <c r="E443" s="98" t="s">
        <v>715</v>
      </c>
      <c r="F443" s="169"/>
    </row>
    <row r="444" spans="1:8" ht="94.5" x14ac:dyDescent="0.25">
      <c r="A444" s="1006"/>
      <c r="B444" s="1094" t="s">
        <v>1849</v>
      </c>
      <c r="C444" s="466" t="s">
        <v>1850</v>
      </c>
      <c r="D444" s="492">
        <v>3</v>
      </c>
      <c r="E444" s="472" t="s">
        <v>1851</v>
      </c>
      <c r="F444" s="169"/>
    </row>
    <row r="445" spans="1:8" ht="94.5" x14ac:dyDescent="0.25">
      <c r="A445" s="1007"/>
      <c r="B445" s="1094" t="s">
        <v>1852</v>
      </c>
      <c r="C445" s="490" t="s">
        <v>1853</v>
      </c>
      <c r="D445" s="492">
        <v>3</v>
      </c>
      <c r="E445" s="472" t="s">
        <v>1851</v>
      </c>
      <c r="F445" s="169"/>
    </row>
    <row r="446" spans="1:8" ht="47.25" x14ac:dyDescent="0.25">
      <c r="A446" s="88" t="s">
        <v>21</v>
      </c>
      <c r="B446" s="69" t="s">
        <v>1066</v>
      </c>
      <c r="C446" s="108" t="s">
        <v>246</v>
      </c>
      <c r="D446" s="98"/>
      <c r="E446" s="995"/>
      <c r="F446" s="113"/>
    </row>
    <row r="447" spans="1:8" ht="47.25" x14ac:dyDescent="0.25">
      <c r="A447" s="88"/>
      <c r="B447" s="69" t="s">
        <v>1066</v>
      </c>
      <c r="C447" s="108" t="s">
        <v>1067</v>
      </c>
      <c r="D447" s="98"/>
      <c r="E447" s="995"/>
      <c r="F447" s="113"/>
    </row>
    <row r="448" spans="1:8" ht="47.25" x14ac:dyDescent="0.25">
      <c r="A448" s="88"/>
      <c r="B448" s="69" t="s">
        <v>1066</v>
      </c>
      <c r="C448" s="108" t="s">
        <v>812</v>
      </c>
      <c r="D448" s="98"/>
      <c r="E448" s="995"/>
      <c r="F448" s="113"/>
    </row>
    <row r="449" spans="1:6" ht="47.25" x14ac:dyDescent="0.25">
      <c r="A449" s="88"/>
      <c r="B449" s="69" t="s">
        <v>1066</v>
      </c>
      <c r="C449" s="108" t="s">
        <v>1068</v>
      </c>
      <c r="D449" s="98"/>
      <c r="E449" s="995"/>
      <c r="F449" s="113"/>
    </row>
    <row r="450" spans="1:6" ht="47.25" x14ac:dyDescent="0.25">
      <c r="A450" s="88"/>
      <c r="B450" s="72" t="s">
        <v>1066</v>
      </c>
      <c r="C450" s="108" t="s">
        <v>244</v>
      </c>
      <c r="D450" s="98"/>
      <c r="E450" s="995"/>
      <c r="F450" s="113"/>
    </row>
    <row r="451" spans="1:6" ht="31.5" x14ac:dyDescent="0.25">
      <c r="A451" s="101" t="s">
        <v>151</v>
      </c>
      <c r="B451" s="73" t="s">
        <v>831</v>
      </c>
      <c r="C451" s="98" t="s">
        <v>832</v>
      </c>
      <c r="D451" s="100">
        <v>1</v>
      </c>
      <c r="E451" s="114"/>
      <c r="F451" s="170"/>
    </row>
    <row r="452" spans="1:6" ht="31.5" x14ac:dyDescent="0.25">
      <c r="A452" s="88"/>
      <c r="B452" s="73" t="s">
        <v>833</v>
      </c>
      <c r="C452" s="98" t="s">
        <v>834</v>
      </c>
      <c r="D452" s="100">
        <v>1</v>
      </c>
      <c r="E452" s="114"/>
      <c r="F452" s="170"/>
    </row>
    <row r="453" spans="1:6" ht="47.25" x14ac:dyDescent="0.25">
      <c r="A453" s="90"/>
      <c r="B453" s="227" t="s">
        <v>1069</v>
      </c>
      <c r="C453" s="98" t="s">
        <v>1070</v>
      </c>
      <c r="D453" s="72"/>
      <c r="E453" s="114"/>
      <c r="F453" s="170"/>
    </row>
    <row r="454" spans="1:6" ht="78.75" x14ac:dyDescent="0.25">
      <c r="A454" s="85" t="s">
        <v>160</v>
      </c>
      <c r="B454" s="102" t="s">
        <v>835</v>
      </c>
      <c r="C454" s="72" t="s">
        <v>836</v>
      </c>
      <c r="D454" s="78"/>
      <c r="E454" s="72" t="s">
        <v>837</v>
      </c>
      <c r="F454" s="170"/>
    </row>
    <row r="455" spans="1:6" x14ac:dyDescent="0.25">
      <c r="A455" s="93"/>
      <c r="B455" s="96"/>
      <c r="C455" s="159"/>
      <c r="D455" s="82"/>
      <c r="E455" s="171"/>
      <c r="F455" s="170"/>
    </row>
    <row r="456" spans="1:6" x14ac:dyDescent="0.25">
      <c r="A456" s="93"/>
      <c r="B456" s="96"/>
      <c r="C456" s="159"/>
      <c r="D456" s="82"/>
      <c r="E456" s="171"/>
      <c r="F456" s="170"/>
    </row>
    <row r="461" spans="1:6" x14ac:dyDescent="0.25">
      <c r="A461" s="172" t="s">
        <v>272</v>
      </c>
      <c r="B461" s="173"/>
      <c r="C461" s="174"/>
      <c r="D461" s="175"/>
    </row>
    <row r="462" spans="1:6" x14ac:dyDescent="0.25">
      <c r="A462" s="992" t="s">
        <v>122</v>
      </c>
      <c r="B462" s="986" t="s">
        <v>273</v>
      </c>
      <c r="C462" s="986" t="s">
        <v>274</v>
      </c>
      <c r="D462" s="986" t="s">
        <v>126</v>
      </c>
      <c r="E462" s="74"/>
    </row>
    <row r="463" spans="1:6" x14ac:dyDescent="0.25">
      <c r="A463" s="85" t="s">
        <v>18</v>
      </c>
      <c r="B463" s="85"/>
      <c r="C463" s="118"/>
      <c r="D463" s="98"/>
      <c r="E463" s="113"/>
    </row>
    <row r="464" spans="1:6" x14ac:dyDescent="0.25">
      <c r="A464" s="85" t="s">
        <v>19</v>
      </c>
      <c r="B464" s="85"/>
      <c r="C464" s="118"/>
      <c r="D464" s="98"/>
      <c r="E464" s="113"/>
    </row>
    <row r="465" spans="1:6" x14ac:dyDescent="0.25">
      <c r="A465" s="161" t="s">
        <v>20</v>
      </c>
      <c r="B465" s="161"/>
      <c r="C465" s="118"/>
      <c r="D465" s="98"/>
      <c r="E465" s="171"/>
    </row>
    <row r="466" spans="1:6" x14ac:dyDescent="0.25">
      <c r="A466" s="161" t="s">
        <v>21</v>
      </c>
      <c r="B466" s="161"/>
      <c r="C466" s="98"/>
      <c r="D466" s="99"/>
      <c r="E466" s="171"/>
    </row>
    <row r="467" spans="1:6" x14ac:dyDescent="0.25">
      <c r="A467" s="97" t="s">
        <v>151</v>
      </c>
      <c r="B467" s="97"/>
      <c r="C467" s="72"/>
      <c r="D467" s="99"/>
      <c r="E467" s="171"/>
    </row>
    <row r="468" spans="1:6" x14ac:dyDescent="0.25">
      <c r="A468" s="74"/>
      <c r="B468" s="74"/>
      <c r="C468" s="82"/>
      <c r="D468" s="116"/>
      <c r="E468" s="171"/>
    </row>
    <row r="469" spans="1:6" x14ac:dyDescent="0.25">
      <c r="A469" s="93"/>
      <c r="B469" s="93"/>
      <c r="C469" s="82"/>
      <c r="D469" s="82"/>
      <c r="E469" s="117"/>
    </row>
    <row r="470" spans="1:6" x14ac:dyDescent="0.25">
      <c r="A470" s="93"/>
      <c r="B470" s="93"/>
      <c r="C470" s="82"/>
      <c r="D470" s="82"/>
      <c r="E470" s="117"/>
    </row>
    <row r="473" spans="1:6" x14ac:dyDescent="0.25">
      <c r="A473" s="172" t="s">
        <v>275</v>
      </c>
      <c r="B473" s="172"/>
      <c r="C473" s="174"/>
      <c r="D473" s="175"/>
      <c r="E473" s="176"/>
      <c r="F473" s="176"/>
    </row>
    <row r="474" spans="1:6" x14ac:dyDescent="0.25">
      <c r="A474" s="999" t="s">
        <v>122</v>
      </c>
      <c r="B474" s="998" t="s">
        <v>276</v>
      </c>
      <c r="C474" s="113" t="s">
        <v>125</v>
      </c>
      <c r="D474" s="995" t="s">
        <v>277</v>
      </c>
      <c r="E474" s="177"/>
      <c r="F474" s="178"/>
    </row>
    <row r="475" spans="1:6" x14ac:dyDescent="0.25">
      <c r="A475" s="1005" t="s">
        <v>18</v>
      </c>
      <c r="B475" s="1224" t="s">
        <v>278</v>
      </c>
      <c r="C475" s="372" t="s">
        <v>279</v>
      </c>
      <c r="D475" s="207"/>
      <c r="E475" s="179"/>
      <c r="F475" s="180"/>
    </row>
    <row r="476" spans="1:6" x14ac:dyDescent="0.25">
      <c r="A476" s="1006"/>
      <c r="B476" s="1224"/>
      <c r="C476" s="372" t="s">
        <v>280</v>
      </c>
      <c r="D476" s="207"/>
      <c r="E476" s="179"/>
      <c r="F476" s="180"/>
    </row>
    <row r="477" spans="1:6" ht="31.5" x14ac:dyDescent="0.25">
      <c r="A477" s="1007"/>
      <c r="B477" s="1020" t="s">
        <v>1071</v>
      </c>
      <c r="C477" s="98" t="s">
        <v>1072</v>
      </c>
      <c r="D477" s="207"/>
      <c r="E477" s="179"/>
      <c r="F477" s="180"/>
    </row>
    <row r="478" spans="1:6" ht="31.5" x14ac:dyDescent="0.25">
      <c r="A478" s="1006" t="s">
        <v>19</v>
      </c>
      <c r="B478" s="1002" t="s">
        <v>278</v>
      </c>
      <c r="C478" s="98" t="s">
        <v>281</v>
      </c>
      <c r="D478" s="207">
        <f>280*2</f>
        <v>560</v>
      </c>
      <c r="E478" s="179"/>
      <c r="F478" s="180"/>
    </row>
    <row r="479" spans="1:6" ht="31.5" x14ac:dyDescent="0.25">
      <c r="A479" s="1006"/>
      <c r="B479" s="1020" t="s">
        <v>278</v>
      </c>
      <c r="C479" s="1008" t="s">
        <v>282</v>
      </c>
      <c r="D479" s="207">
        <f>280*3</f>
        <v>840</v>
      </c>
      <c r="E479" s="179"/>
      <c r="F479" s="180"/>
    </row>
    <row r="480" spans="1:6" ht="31.5" x14ac:dyDescent="0.25">
      <c r="A480" s="1006"/>
      <c r="B480" s="1020" t="s">
        <v>278</v>
      </c>
      <c r="C480" s="1008" t="s">
        <v>283</v>
      </c>
      <c r="D480" s="207">
        <v>280</v>
      </c>
      <c r="E480" s="249"/>
      <c r="F480" s="180"/>
    </row>
    <row r="481" spans="1:6" ht="31.5" x14ac:dyDescent="0.25">
      <c r="A481" s="1006"/>
      <c r="B481" s="1001" t="s">
        <v>838</v>
      </c>
      <c r="C481" s="291" t="s">
        <v>839</v>
      </c>
      <c r="D481" s="207">
        <v>280</v>
      </c>
      <c r="E481" s="249"/>
      <c r="F481" s="180"/>
    </row>
    <row r="482" spans="1:6" ht="31.5" x14ac:dyDescent="0.25">
      <c r="A482" s="1006"/>
      <c r="B482" s="1011"/>
      <c r="C482" s="292" t="s">
        <v>840</v>
      </c>
      <c r="D482" s="207">
        <v>280</v>
      </c>
      <c r="E482" s="249"/>
      <c r="F482" s="180"/>
    </row>
    <row r="483" spans="1:6" x14ac:dyDescent="0.25">
      <c r="A483" s="1006"/>
      <c r="B483" s="1011"/>
      <c r="C483" s="292" t="s">
        <v>841</v>
      </c>
      <c r="D483" s="207">
        <v>280</v>
      </c>
      <c r="E483" s="249"/>
      <c r="F483" s="180"/>
    </row>
    <row r="484" spans="1:6" x14ac:dyDescent="0.25">
      <c r="A484" s="1006"/>
      <c r="B484" s="1002"/>
      <c r="C484" s="292" t="s">
        <v>841</v>
      </c>
      <c r="D484" s="207">
        <v>280</v>
      </c>
      <c r="E484" s="249"/>
      <c r="F484" s="180"/>
    </row>
    <row r="485" spans="1:6" ht="31.5" x14ac:dyDescent="0.25">
      <c r="A485" s="1006"/>
      <c r="B485" s="1020" t="s">
        <v>303</v>
      </c>
      <c r="C485" s="291" t="s">
        <v>1073</v>
      </c>
      <c r="D485" s="207">
        <v>280</v>
      </c>
      <c r="E485" s="249"/>
      <c r="F485" s="180"/>
    </row>
    <row r="486" spans="1:6" x14ac:dyDescent="0.25">
      <c r="A486" s="1006"/>
      <c r="B486" s="1214" t="s">
        <v>278</v>
      </c>
      <c r="C486" s="1167" t="s">
        <v>1074</v>
      </c>
      <c r="D486" s="207">
        <v>280</v>
      </c>
      <c r="E486" s="249"/>
      <c r="F486" s="180"/>
    </row>
    <row r="487" spans="1:6" x14ac:dyDescent="0.25">
      <c r="A487" s="1006"/>
      <c r="B487" s="1214"/>
      <c r="C487" s="1169"/>
      <c r="D487" s="207">
        <v>280</v>
      </c>
      <c r="E487" s="249"/>
      <c r="F487" s="180"/>
    </row>
    <row r="488" spans="1:6" ht="31.5" x14ac:dyDescent="0.25">
      <c r="A488" s="1006"/>
      <c r="B488" s="1020" t="s">
        <v>303</v>
      </c>
      <c r="C488" s="108" t="s">
        <v>1480</v>
      </c>
      <c r="D488" s="207">
        <v>0.34</v>
      </c>
      <c r="E488" s="249"/>
      <c r="F488" s="180"/>
    </row>
    <row r="489" spans="1:6" ht="31.5" x14ac:dyDescent="0.25">
      <c r="A489" s="1006"/>
      <c r="B489" s="467" t="s">
        <v>1856</v>
      </c>
      <c r="C489" s="490" t="s">
        <v>1857</v>
      </c>
      <c r="D489" s="507">
        <v>0.28000000000000003</v>
      </c>
      <c r="E489" s="249"/>
      <c r="F489" s="180"/>
    </row>
    <row r="490" spans="1:6" x14ac:dyDescent="0.25">
      <c r="A490" s="1006"/>
      <c r="B490" s="510"/>
      <c r="C490" s="511" t="s">
        <v>1858</v>
      </c>
      <c r="D490" s="507">
        <v>0.34</v>
      </c>
      <c r="E490" s="249"/>
      <c r="F490" s="180"/>
    </row>
    <row r="491" spans="1:6" x14ac:dyDescent="0.25">
      <c r="A491" s="1006"/>
      <c r="B491" s="512"/>
      <c r="C491" s="1251" t="s">
        <v>1859</v>
      </c>
      <c r="D491" s="513">
        <v>0.28000000000000003</v>
      </c>
      <c r="E491" s="249"/>
      <c r="F491" s="180"/>
    </row>
    <row r="492" spans="1:6" x14ac:dyDescent="0.25">
      <c r="A492" s="1006"/>
      <c r="B492" s="512"/>
      <c r="C492" s="1253"/>
      <c r="D492" s="513">
        <v>0.28000000000000003</v>
      </c>
      <c r="E492" s="249"/>
      <c r="F492" s="180"/>
    </row>
    <row r="493" spans="1:6" x14ac:dyDescent="0.25">
      <c r="A493" s="1006"/>
      <c r="B493" s="515"/>
      <c r="C493" s="1252"/>
      <c r="D493" s="513">
        <v>0.34</v>
      </c>
      <c r="E493" s="249"/>
      <c r="F493" s="180"/>
    </row>
    <row r="494" spans="1:6" ht="31.5" customHeight="1" x14ac:dyDescent="0.25">
      <c r="A494" s="1005" t="s">
        <v>20</v>
      </c>
      <c r="B494" s="206" t="s">
        <v>284</v>
      </c>
      <c r="C494" s="1153" t="s">
        <v>285</v>
      </c>
      <c r="D494" s="207">
        <v>500</v>
      </c>
      <c r="E494" s="179"/>
      <c r="F494" s="180"/>
    </row>
    <row r="495" spans="1:6" x14ac:dyDescent="0.25">
      <c r="A495" s="1006"/>
      <c r="B495" s="206" t="s">
        <v>286</v>
      </c>
      <c r="C495" s="1155"/>
      <c r="D495" s="207">
        <v>8200</v>
      </c>
      <c r="E495" s="179"/>
      <c r="F495" s="180"/>
    </row>
    <row r="496" spans="1:6" x14ac:dyDescent="0.25">
      <c r="A496" s="1006"/>
      <c r="B496" s="206" t="s">
        <v>287</v>
      </c>
      <c r="C496" s="98" t="s">
        <v>288</v>
      </c>
      <c r="D496" s="207">
        <v>2360</v>
      </c>
      <c r="E496" s="179"/>
      <c r="F496" s="180"/>
    </row>
    <row r="497" spans="1:6" x14ac:dyDescent="0.25">
      <c r="A497" s="1006"/>
      <c r="B497" s="206" t="s">
        <v>289</v>
      </c>
      <c r="C497" s="98" t="s">
        <v>290</v>
      </c>
      <c r="D497" s="207">
        <v>280</v>
      </c>
      <c r="E497" s="179"/>
      <c r="F497" s="180"/>
    </row>
    <row r="498" spans="1:6" x14ac:dyDescent="0.25">
      <c r="A498" s="1006"/>
      <c r="B498" s="206" t="s">
        <v>291</v>
      </c>
      <c r="C498" s="98" t="s">
        <v>292</v>
      </c>
      <c r="D498" s="207">
        <v>600</v>
      </c>
      <c r="E498" s="179"/>
      <c r="F498" s="180"/>
    </row>
    <row r="499" spans="1:6" x14ac:dyDescent="0.25">
      <c r="A499" s="1006"/>
      <c r="B499" s="293" t="s">
        <v>1075</v>
      </c>
      <c r="C499" s="1167" t="s">
        <v>1076</v>
      </c>
      <c r="D499" s="331">
        <v>2800</v>
      </c>
      <c r="E499" s="179"/>
      <c r="F499" s="180"/>
    </row>
    <row r="500" spans="1:6" x14ac:dyDescent="0.25">
      <c r="A500" s="1006"/>
      <c r="B500" s="206" t="s">
        <v>1077</v>
      </c>
      <c r="C500" s="1169"/>
      <c r="D500" s="331">
        <v>340</v>
      </c>
      <c r="E500" s="179"/>
      <c r="F500" s="180"/>
    </row>
    <row r="501" spans="1:6" ht="47.25" x14ac:dyDescent="0.25">
      <c r="A501" s="1006"/>
      <c r="B501" s="1040" t="s">
        <v>303</v>
      </c>
      <c r="C501" s="1085" t="s">
        <v>1860</v>
      </c>
      <c r="D501" s="516">
        <v>15.8</v>
      </c>
      <c r="E501" s="179"/>
      <c r="F501" s="180"/>
    </row>
    <row r="502" spans="1:6" ht="31.5" x14ac:dyDescent="0.25">
      <c r="A502" s="1006"/>
      <c r="B502" s="1040" t="s">
        <v>1856</v>
      </c>
      <c r="C502" s="430" t="s">
        <v>1861</v>
      </c>
      <c r="D502" s="516">
        <v>5</v>
      </c>
      <c r="E502" s="179"/>
      <c r="F502" s="180"/>
    </row>
    <row r="503" spans="1:6" x14ac:dyDescent="0.25">
      <c r="A503" s="1006"/>
      <c r="B503" s="1268" t="s">
        <v>1862</v>
      </c>
      <c r="C503" s="1251" t="s">
        <v>1863</v>
      </c>
      <c r="D503" s="516">
        <v>0.5</v>
      </c>
      <c r="E503" s="179"/>
      <c r="F503" s="180"/>
    </row>
    <row r="504" spans="1:6" x14ac:dyDescent="0.25">
      <c r="A504" s="1006"/>
      <c r="B504" s="1269"/>
      <c r="C504" s="1252"/>
      <c r="D504" s="516">
        <v>4.1500000000000004</v>
      </c>
      <c r="E504" s="179"/>
      <c r="F504" s="180"/>
    </row>
    <row r="505" spans="1:6" ht="31.5" x14ac:dyDescent="0.25">
      <c r="A505" s="1006"/>
      <c r="B505" s="1040" t="s">
        <v>303</v>
      </c>
      <c r="C505" s="430" t="s">
        <v>1864</v>
      </c>
      <c r="D505" s="516">
        <v>0.28000000000000003</v>
      </c>
      <c r="E505" s="179"/>
      <c r="F505" s="180"/>
    </row>
    <row r="506" spans="1:6" ht="31.5" x14ac:dyDescent="0.25">
      <c r="A506" s="1006"/>
      <c r="B506" s="1040" t="s">
        <v>303</v>
      </c>
      <c r="C506" s="430" t="s">
        <v>1865</v>
      </c>
      <c r="D506" s="516">
        <v>0.28000000000000003</v>
      </c>
      <c r="E506" s="179"/>
      <c r="F506" s="180"/>
    </row>
    <row r="507" spans="1:6" ht="31.5" x14ac:dyDescent="0.25">
      <c r="A507" s="1006"/>
      <c r="B507" s="1040" t="s">
        <v>303</v>
      </c>
      <c r="C507" s="430" t="s">
        <v>1866</v>
      </c>
      <c r="D507" s="516">
        <v>0.28000000000000003</v>
      </c>
      <c r="E507" s="179"/>
      <c r="F507" s="180"/>
    </row>
    <row r="508" spans="1:6" ht="31.5" x14ac:dyDescent="0.25">
      <c r="A508" s="1006"/>
      <c r="B508" s="1040" t="s">
        <v>303</v>
      </c>
      <c r="C508" s="430" t="s">
        <v>1867</v>
      </c>
      <c r="D508" s="516">
        <v>0.28000000000000003</v>
      </c>
      <c r="E508" s="179"/>
      <c r="F508" s="180"/>
    </row>
    <row r="509" spans="1:6" ht="31.5" x14ac:dyDescent="0.25">
      <c r="A509" s="1006"/>
      <c r="B509" s="1040" t="s">
        <v>303</v>
      </c>
      <c r="C509" s="430" t="s">
        <v>1868</v>
      </c>
      <c r="D509" s="516">
        <v>0.28000000000000003</v>
      </c>
      <c r="E509" s="179"/>
      <c r="F509" s="180"/>
    </row>
    <row r="510" spans="1:6" ht="31.5" x14ac:dyDescent="0.25">
      <c r="A510" s="1006"/>
      <c r="B510" s="1040" t="s">
        <v>303</v>
      </c>
      <c r="C510" s="430" t="s">
        <v>1869</v>
      </c>
      <c r="D510" s="516">
        <v>0.28000000000000003</v>
      </c>
      <c r="E510" s="179"/>
      <c r="F510" s="180"/>
    </row>
    <row r="511" spans="1:6" ht="31.5" x14ac:dyDescent="0.25">
      <c r="A511" s="1006"/>
      <c r="B511" s="1040" t="s">
        <v>303</v>
      </c>
      <c r="C511" s="430" t="s">
        <v>1870</v>
      </c>
      <c r="D511" s="516">
        <v>0.28000000000000003</v>
      </c>
      <c r="E511" s="179"/>
      <c r="F511" s="180"/>
    </row>
    <row r="512" spans="1:6" ht="31.5" x14ac:dyDescent="0.25">
      <c r="A512" s="1007"/>
      <c r="B512" s="1040" t="s">
        <v>303</v>
      </c>
      <c r="C512" s="430" t="s">
        <v>1871</v>
      </c>
      <c r="D512" s="516">
        <v>0.28000000000000003</v>
      </c>
      <c r="E512" s="179"/>
      <c r="F512" s="180"/>
    </row>
    <row r="513" spans="1:6" x14ac:dyDescent="0.25">
      <c r="A513" s="1007" t="s">
        <v>21</v>
      </c>
      <c r="B513" s="161"/>
      <c r="C513" s="118"/>
      <c r="D513" s="207"/>
      <c r="E513" s="179"/>
      <c r="F513" s="180"/>
    </row>
    <row r="514" spans="1:6" ht="31.5" x14ac:dyDescent="0.25">
      <c r="A514" s="1005" t="s">
        <v>293</v>
      </c>
      <c r="B514" s="1020" t="s">
        <v>278</v>
      </c>
      <c r="C514" s="98" t="s">
        <v>294</v>
      </c>
      <c r="D514" s="207">
        <v>620</v>
      </c>
      <c r="E514" s="179"/>
      <c r="F514" s="180"/>
    </row>
    <row r="515" spans="1:6" ht="31.5" x14ac:dyDescent="0.25">
      <c r="A515" s="1006"/>
      <c r="B515" s="1020" t="s">
        <v>278</v>
      </c>
      <c r="C515" s="98" t="s">
        <v>295</v>
      </c>
      <c r="D515" s="207">
        <v>620</v>
      </c>
      <c r="E515" s="179"/>
      <c r="F515" s="180"/>
    </row>
    <row r="516" spans="1:6" ht="31.5" x14ac:dyDescent="0.25">
      <c r="A516" s="1006"/>
      <c r="B516" s="1020" t="s">
        <v>296</v>
      </c>
      <c r="C516" s="98" t="s">
        <v>297</v>
      </c>
      <c r="D516" s="207">
        <v>340</v>
      </c>
      <c r="E516" s="179"/>
      <c r="F516" s="180"/>
    </row>
    <row r="517" spans="1:6" ht="31.5" x14ac:dyDescent="0.25">
      <c r="A517" s="1006"/>
      <c r="B517" s="1020" t="s">
        <v>298</v>
      </c>
      <c r="C517" s="98" t="s">
        <v>299</v>
      </c>
      <c r="D517" s="207">
        <v>620</v>
      </c>
      <c r="E517" s="179"/>
      <c r="F517" s="180"/>
    </row>
    <row r="518" spans="1:6" ht="31.5" x14ac:dyDescent="0.25">
      <c r="A518" s="1006"/>
      <c r="B518" s="1020" t="s">
        <v>278</v>
      </c>
      <c r="C518" s="98" t="s">
        <v>300</v>
      </c>
      <c r="D518" s="207">
        <v>620</v>
      </c>
      <c r="E518" s="179"/>
      <c r="F518" s="180"/>
    </row>
    <row r="519" spans="1:6" ht="31.5" x14ac:dyDescent="0.25">
      <c r="A519" s="1006"/>
      <c r="B519" s="1020" t="s">
        <v>278</v>
      </c>
      <c r="C519" s="98" t="s">
        <v>301</v>
      </c>
      <c r="D519" s="207">
        <v>620</v>
      </c>
      <c r="E519" s="179"/>
      <c r="F519" s="180"/>
    </row>
    <row r="520" spans="1:6" ht="31.5" x14ac:dyDescent="0.25">
      <c r="A520" s="1006"/>
      <c r="B520" s="1020" t="s">
        <v>278</v>
      </c>
      <c r="C520" s="98" t="s">
        <v>302</v>
      </c>
      <c r="D520" s="207">
        <v>620</v>
      </c>
      <c r="E520" s="179"/>
      <c r="F520" s="180"/>
    </row>
    <row r="521" spans="1:6" ht="31.5" x14ac:dyDescent="0.25">
      <c r="A521" s="1006"/>
      <c r="B521" s="1020" t="s">
        <v>303</v>
      </c>
      <c r="C521" s="98" t="s">
        <v>304</v>
      </c>
      <c r="D521" s="207">
        <v>280</v>
      </c>
      <c r="E521" s="179"/>
      <c r="F521" s="180"/>
    </row>
    <row r="522" spans="1:6" ht="31.5" x14ac:dyDescent="0.25">
      <c r="A522" s="1006"/>
      <c r="B522" s="1020" t="s">
        <v>278</v>
      </c>
      <c r="C522" s="98" t="s">
        <v>305</v>
      </c>
      <c r="D522" s="207">
        <v>620</v>
      </c>
      <c r="E522" s="179"/>
      <c r="F522" s="180"/>
    </row>
    <row r="523" spans="1:6" ht="31.5" x14ac:dyDescent="0.25">
      <c r="A523" s="1006"/>
      <c r="B523" s="1020" t="s">
        <v>296</v>
      </c>
      <c r="C523" s="98" t="s">
        <v>306</v>
      </c>
      <c r="D523" s="207">
        <v>340</v>
      </c>
      <c r="E523" s="179"/>
      <c r="F523" s="180"/>
    </row>
    <row r="524" spans="1:6" ht="31.5" x14ac:dyDescent="0.25">
      <c r="A524" s="1006"/>
      <c r="B524" s="1020" t="s">
        <v>298</v>
      </c>
      <c r="C524" s="98" t="s">
        <v>307</v>
      </c>
      <c r="D524" s="207">
        <v>620</v>
      </c>
      <c r="E524" s="179"/>
      <c r="F524" s="180"/>
    </row>
    <row r="525" spans="1:6" ht="31.5" x14ac:dyDescent="0.25">
      <c r="A525" s="1006"/>
      <c r="B525" s="1020" t="s">
        <v>278</v>
      </c>
      <c r="C525" s="98" t="s">
        <v>308</v>
      </c>
      <c r="D525" s="207">
        <v>620</v>
      </c>
      <c r="E525" s="179"/>
      <c r="F525" s="180"/>
    </row>
    <row r="526" spans="1:6" ht="31.5" x14ac:dyDescent="0.25">
      <c r="A526" s="1006"/>
      <c r="B526" s="1020" t="s">
        <v>278</v>
      </c>
      <c r="C526" s="98" t="s">
        <v>309</v>
      </c>
      <c r="D526" s="207">
        <v>620</v>
      </c>
      <c r="E526" s="179"/>
      <c r="F526" s="180"/>
    </row>
    <row r="527" spans="1:6" ht="31.5" x14ac:dyDescent="0.25">
      <c r="A527" s="1006"/>
      <c r="B527" s="1020" t="s">
        <v>298</v>
      </c>
      <c r="C527" s="98" t="s">
        <v>310</v>
      </c>
      <c r="D527" s="207">
        <v>620</v>
      </c>
      <c r="E527" s="179"/>
      <c r="F527" s="180"/>
    </row>
    <row r="528" spans="1:6" ht="31.5" x14ac:dyDescent="0.25">
      <c r="A528" s="1006"/>
      <c r="B528" s="1020" t="s">
        <v>278</v>
      </c>
      <c r="C528" s="98" t="s">
        <v>311</v>
      </c>
      <c r="D528" s="207">
        <v>620</v>
      </c>
      <c r="E528" s="179"/>
      <c r="F528" s="180"/>
    </row>
    <row r="529" spans="1:6" ht="31.5" x14ac:dyDescent="0.25">
      <c r="A529" s="1006"/>
      <c r="B529" s="1020" t="s">
        <v>278</v>
      </c>
      <c r="C529" s="98" t="s">
        <v>312</v>
      </c>
      <c r="D529" s="207">
        <v>620</v>
      </c>
      <c r="E529" s="179"/>
      <c r="F529" s="180"/>
    </row>
    <row r="530" spans="1:6" ht="31.5" x14ac:dyDescent="0.25">
      <c r="A530" s="1006"/>
      <c r="B530" s="1020" t="s">
        <v>313</v>
      </c>
      <c r="C530" s="98" t="s">
        <v>314</v>
      </c>
      <c r="D530" s="207">
        <v>900</v>
      </c>
      <c r="E530" s="179"/>
      <c r="F530" s="180"/>
    </row>
    <row r="531" spans="1:6" ht="31.5" x14ac:dyDescent="0.25">
      <c r="A531" s="1006"/>
      <c r="B531" s="1020" t="s">
        <v>298</v>
      </c>
      <c r="C531" s="98" t="s">
        <v>315</v>
      </c>
      <c r="D531" s="207">
        <v>620</v>
      </c>
      <c r="E531" s="179"/>
      <c r="F531" s="180"/>
    </row>
    <row r="532" spans="1:6" ht="31.5" x14ac:dyDescent="0.25">
      <c r="A532" s="1006"/>
      <c r="B532" s="1020" t="s">
        <v>303</v>
      </c>
      <c r="C532" s="98" t="s">
        <v>316</v>
      </c>
      <c r="D532" s="207">
        <v>280</v>
      </c>
      <c r="E532" s="179"/>
      <c r="F532" s="180"/>
    </row>
    <row r="533" spans="1:6" ht="31.5" x14ac:dyDescent="0.25">
      <c r="A533" s="1006"/>
      <c r="B533" s="1020" t="s">
        <v>278</v>
      </c>
      <c r="C533" s="98" t="s">
        <v>317</v>
      </c>
      <c r="D533" s="207">
        <v>620</v>
      </c>
      <c r="E533" s="179"/>
      <c r="F533" s="180"/>
    </row>
    <row r="534" spans="1:6" ht="31.5" x14ac:dyDescent="0.25">
      <c r="A534" s="1006"/>
      <c r="B534" s="1020" t="s">
        <v>296</v>
      </c>
      <c r="C534" s="98" t="s">
        <v>318</v>
      </c>
      <c r="D534" s="207">
        <v>280</v>
      </c>
      <c r="E534" s="179"/>
      <c r="F534" s="180"/>
    </row>
    <row r="535" spans="1:6" ht="31.5" x14ac:dyDescent="0.25">
      <c r="A535" s="1006"/>
      <c r="B535" s="1020" t="s">
        <v>298</v>
      </c>
      <c r="C535" s="98" t="s">
        <v>319</v>
      </c>
      <c r="D535" s="207">
        <v>620</v>
      </c>
      <c r="E535" s="179"/>
      <c r="F535" s="180"/>
    </row>
    <row r="536" spans="1:6" ht="31.5" x14ac:dyDescent="0.25">
      <c r="A536" s="1006"/>
      <c r="B536" s="1020" t="s">
        <v>298</v>
      </c>
      <c r="C536" s="98" t="s">
        <v>320</v>
      </c>
      <c r="D536" s="207">
        <v>620</v>
      </c>
      <c r="E536" s="179"/>
      <c r="F536" s="180"/>
    </row>
    <row r="537" spans="1:6" ht="31.5" x14ac:dyDescent="0.25">
      <c r="A537" s="1006"/>
      <c r="B537" s="1020" t="s">
        <v>298</v>
      </c>
      <c r="C537" s="98" t="s">
        <v>321</v>
      </c>
      <c r="D537" s="207">
        <v>560</v>
      </c>
      <c r="E537" s="179"/>
      <c r="F537" s="180"/>
    </row>
    <row r="538" spans="1:6" ht="31.5" x14ac:dyDescent="0.25">
      <c r="A538" s="1006"/>
      <c r="B538" s="1020" t="s">
        <v>313</v>
      </c>
      <c r="C538" s="98" t="s">
        <v>322</v>
      </c>
      <c r="D538" s="207">
        <v>900</v>
      </c>
      <c r="E538" s="179"/>
      <c r="F538" s="180"/>
    </row>
    <row r="539" spans="1:6" ht="31.5" x14ac:dyDescent="0.25">
      <c r="A539" s="1006"/>
      <c r="B539" s="1020" t="s">
        <v>298</v>
      </c>
      <c r="C539" s="98" t="s">
        <v>323</v>
      </c>
      <c r="D539" s="207">
        <v>620</v>
      </c>
      <c r="E539" s="179"/>
      <c r="F539" s="180"/>
    </row>
    <row r="540" spans="1:6" ht="31.5" x14ac:dyDescent="0.25">
      <c r="A540" s="1006"/>
      <c r="B540" s="1020" t="s">
        <v>298</v>
      </c>
      <c r="C540" s="98" t="s">
        <v>324</v>
      </c>
      <c r="D540" s="207">
        <v>620</v>
      </c>
      <c r="E540" s="179"/>
      <c r="F540" s="180"/>
    </row>
    <row r="541" spans="1:6" ht="31.5" x14ac:dyDescent="0.25">
      <c r="A541" s="1006"/>
      <c r="B541" s="1020" t="s">
        <v>298</v>
      </c>
      <c r="C541" s="98" t="s">
        <v>325</v>
      </c>
      <c r="D541" s="207">
        <v>620</v>
      </c>
      <c r="E541" s="179"/>
      <c r="F541" s="180"/>
    </row>
    <row r="542" spans="1:6" ht="31.5" x14ac:dyDescent="0.25">
      <c r="A542" s="1006"/>
      <c r="B542" s="1020" t="s">
        <v>298</v>
      </c>
      <c r="C542" s="98" t="s">
        <v>326</v>
      </c>
      <c r="D542" s="207">
        <v>560</v>
      </c>
      <c r="E542" s="179"/>
      <c r="F542" s="180"/>
    </row>
    <row r="543" spans="1:6" ht="31.5" x14ac:dyDescent="0.25">
      <c r="A543" s="1006"/>
      <c r="B543" s="1020" t="s">
        <v>313</v>
      </c>
      <c r="C543" s="98" t="s">
        <v>327</v>
      </c>
      <c r="D543" s="207">
        <v>960</v>
      </c>
      <c r="E543" s="179"/>
      <c r="F543" s="180"/>
    </row>
    <row r="544" spans="1:6" ht="31.5" x14ac:dyDescent="0.25">
      <c r="A544" s="1006"/>
      <c r="B544" s="1020" t="s">
        <v>298</v>
      </c>
      <c r="C544" s="98" t="s">
        <v>328</v>
      </c>
      <c r="D544" s="207">
        <v>620</v>
      </c>
      <c r="E544" s="179"/>
      <c r="F544" s="180"/>
    </row>
    <row r="545" spans="1:6" ht="31.5" x14ac:dyDescent="0.25">
      <c r="A545" s="1006"/>
      <c r="B545" s="1020" t="s">
        <v>298</v>
      </c>
      <c r="C545" s="98" t="s">
        <v>329</v>
      </c>
      <c r="D545" s="207">
        <v>620</v>
      </c>
      <c r="E545" s="179"/>
      <c r="F545" s="180"/>
    </row>
    <row r="546" spans="1:6" ht="31.5" x14ac:dyDescent="0.25">
      <c r="A546" s="1006"/>
      <c r="B546" s="1020" t="s">
        <v>298</v>
      </c>
      <c r="C546" s="98" t="s">
        <v>330</v>
      </c>
      <c r="D546" s="207">
        <v>620</v>
      </c>
      <c r="E546" s="179"/>
      <c r="F546" s="180"/>
    </row>
    <row r="547" spans="1:6" ht="31.5" x14ac:dyDescent="0.25">
      <c r="A547" s="1007"/>
      <c r="B547" s="1020" t="s">
        <v>296</v>
      </c>
      <c r="C547" s="98" t="s">
        <v>331</v>
      </c>
      <c r="D547" s="207">
        <v>280</v>
      </c>
      <c r="E547" s="179"/>
      <c r="F547" s="180"/>
    </row>
    <row r="548" spans="1:6" x14ac:dyDescent="0.25">
      <c r="A548" s="112"/>
      <c r="B548" s="112"/>
      <c r="C548" s="159"/>
      <c r="D548" s="229"/>
      <c r="E548" s="179"/>
      <c r="F548" s="180"/>
    </row>
    <row r="549" spans="1:6" x14ac:dyDescent="0.25">
      <c r="A549" s="112"/>
      <c r="B549" s="112"/>
      <c r="C549" s="187"/>
      <c r="D549" s="229"/>
      <c r="E549" s="179"/>
      <c r="F549" s="180"/>
    </row>
    <row r="550" spans="1:6" x14ac:dyDescent="0.25">
      <c r="A550" s="119"/>
      <c r="B550" s="119"/>
      <c r="C550" s="74"/>
      <c r="D550" s="120"/>
      <c r="E550" s="74"/>
      <c r="F550" s="74"/>
    </row>
    <row r="552" spans="1:6" x14ac:dyDescent="0.25">
      <c r="A552" s="172" t="s">
        <v>332</v>
      </c>
      <c r="B552" s="173"/>
      <c r="C552" s="174"/>
      <c r="D552" s="174"/>
      <c r="E552" s="175"/>
    </row>
    <row r="553" spans="1:6" ht="31.5" x14ac:dyDescent="0.25">
      <c r="A553" s="986" t="s">
        <v>122</v>
      </c>
      <c r="B553" s="986" t="s">
        <v>333</v>
      </c>
      <c r="C553" s="992" t="s">
        <v>334</v>
      </c>
      <c r="D553" s="995" t="s">
        <v>125</v>
      </c>
      <c r="E553" s="992" t="s">
        <v>126</v>
      </c>
    </row>
    <row r="554" spans="1:6" x14ac:dyDescent="0.25">
      <c r="A554" s="101" t="s">
        <v>18</v>
      </c>
      <c r="B554" s="126" t="s">
        <v>335</v>
      </c>
      <c r="C554" s="1153" t="s">
        <v>336</v>
      </c>
      <c r="D554" s="98" t="s">
        <v>184</v>
      </c>
      <c r="E554" s="72"/>
    </row>
    <row r="555" spans="1:6" x14ac:dyDescent="0.25">
      <c r="A555" s="88"/>
      <c r="B555" s="126" t="s">
        <v>337</v>
      </c>
      <c r="C555" s="1155"/>
      <c r="D555" s="98" t="s">
        <v>338</v>
      </c>
      <c r="E555" s="72"/>
    </row>
    <row r="556" spans="1:6" ht="31.5" x14ac:dyDescent="0.25">
      <c r="A556" s="88"/>
      <c r="B556" s="126" t="s">
        <v>339</v>
      </c>
      <c r="C556" s="991" t="s">
        <v>340</v>
      </c>
      <c r="D556" s="98" t="s">
        <v>341</v>
      </c>
      <c r="E556" s="72"/>
    </row>
    <row r="557" spans="1:6" x14ac:dyDescent="0.25">
      <c r="A557" s="88"/>
      <c r="B557" s="126" t="s">
        <v>842</v>
      </c>
      <c r="C557" s="302" t="s">
        <v>336</v>
      </c>
      <c r="D557" s="1008" t="s">
        <v>765</v>
      </c>
      <c r="E557" s="105"/>
    </row>
    <row r="558" spans="1:6" x14ac:dyDescent="0.25">
      <c r="A558" s="88"/>
      <c r="B558" s="126" t="s">
        <v>843</v>
      </c>
      <c r="C558" s="303"/>
      <c r="D558" s="1009"/>
      <c r="E558" s="105"/>
    </row>
    <row r="559" spans="1:6" x14ac:dyDescent="0.25">
      <c r="A559" s="88"/>
      <c r="B559" s="126" t="s">
        <v>844</v>
      </c>
      <c r="C559" s="303"/>
      <c r="D559" s="1009"/>
      <c r="E559" s="105"/>
    </row>
    <row r="560" spans="1:6" x14ac:dyDescent="0.25">
      <c r="A560" s="88"/>
      <c r="B560" s="126" t="s">
        <v>845</v>
      </c>
      <c r="C560" s="304"/>
      <c r="D560" s="1010"/>
      <c r="E560" s="105"/>
    </row>
    <row r="561" spans="1:5" ht="63" x14ac:dyDescent="0.25">
      <c r="A561" s="88"/>
      <c r="B561" s="332" t="s">
        <v>1872</v>
      </c>
      <c r="C561" s="430" t="s">
        <v>1873</v>
      </c>
      <c r="D561" s="472" t="s">
        <v>1874</v>
      </c>
      <c r="E561" s="105"/>
    </row>
    <row r="562" spans="1:5" x14ac:dyDescent="0.25">
      <c r="A562" s="101" t="s">
        <v>19</v>
      </c>
      <c r="B562" s="126" t="s">
        <v>342</v>
      </c>
      <c r="C562" s="991" t="s">
        <v>343</v>
      </c>
      <c r="D562" s="98" t="s">
        <v>195</v>
      </c>
      <c r="E562" s="72"/>
    </row>
    <row r="563" spans="1:5" x14ac:dyDescent="0.25">
      <c r="A563" s="88"/>
      <c r="B563" s="126" t="s">
        <v>344</v>
      </c>
      <c r="C563" s="991" t="s">
        <v>343</v>
      </c>
      <c r="D563" s="98" t="s">
        <v>195</v>
      </c>
      <c r="E563" s="72"/>
    </row>
    <row r="564" spans="1:5" x14ac:dyDescent="0.25">
      <c r="A564" s="88"/>
      <c r="B564" s="126" t="s">
        <v>345</v>
      </c>
      <c r="C564" s="991" t="s">
        <v>343</v>
      </c>
      <c r="D564" s="98" t="s">
        <v>346</v>
      </c>
      <c r="E564" s="72"/>
    </row>
    <row r="565" spans="1:5" ht="31.5" x14ac:dyDescent="0.25">
      <c r="A565" s="77"/>
      <c r="B565" s="126" t="s">
        <v>347</v>
      </c>
      <c r="C565" s="72" t="s">
        <v>343</v>
      </c>
      <c r="D565" s="98" t="s">
        <v>190</v>
      </c>
      <c r="E565" s="72"/>
    </row>
    <row r="566" spans="1:5" x14ac:dyDescent="0.25">
      <c r="A566" s="77"/>
      <c r="B566" s="1212" t="s">
        <v>1875</v>
      </c>
      <c r="C566" s="430" t="s">
        <v>1876</v>
      </c>
      <c r="D566" s="1251" t="s">
        <v>1877</v>
      </c>
      <c r="E566" s="69"/>
    </row>
    <row r="567" spans="1:5" x14ac:dyDescent="0.25">
      <c r="A567" s="77"/>
      <c r="B567" s="1213"/>
      <c r="C567" s="430" t="s">
        <v>1878</v>
      </c>
      <c r="D567" s="1252"/>
      <c r="E567" s="69"/>
    </row>
    <row r="568" spans="1:5" ht="63" x14ac:dyDescent="0.25">
      <c r="A568" s="101" t="s">
        <v>20</v>
      </c>
      <c r="B568" s="332" t="s">
        <v>1078</v>
      </c>
      <c r="C568" s="72" t="s">
        <v>1079</v>
      </c>
      <c r="D568" s="98" t="s">
        <v>1080</v>
      </c>
      <c r="E568" s="1167" t="s">
        <v>1081</v>
      </c>
    </row>
    <row r="569" spans="1:5" x14ac:dyDescent="0.25">
      <c r="A569" s="88"/>
      <c r="B569" s="1321" t="s">
        <v>1078</v>
      </c>
      <c r="C569" s="98" t="s">
        <v>1082</v>
      </c>
      <c r="D569" s="1167" t="s">
        <v>1083</v>
      </c>
      <c r="E569" s="1168"/>
    </row>
    <row r="570" spans="1:5" x14ac:dyDescent="0.25">
      <c r="A570" s="88"/>
      <c r="B570" s="1322"/>
      <c r="C570" s="98" t="s">
        <v>1084</v>
      </c>
      <c r="D570" s="1169"/>
      <c r="E570" s="1169"/>
    </row>
    <row r="571" spans="1:5" ht="47.25" x14ac:dyDescent="0.25">
      <c r="A571" s="88"/>
      <c r="B571" s="332" t="s">
        <v>1879</v>
      </c>
      <c r="C571" s="430" t="s">
        <v>1880</v>
      </c>
      <c r="D571" s="472" t="s">
        <v>1881</v>
      </c>
      <c r="E571" s="1044" t="s">
        <v>758</v>
      </c>
    </row>
    <row r="572" spans="1:5" ht="63" x14ac:dyDescent="0.25">
      <c r="A572" s="90"/>
      <c r="B572" s="332" t="s">
        <v>1879</v>
      </c>
      <c r="C572" s="430" t="s">
        <v>1882</v>
      </c>
      <c r="D572" s="472" t="s">
        <v>1883</v>
      </c>
      <c r="E572" s="1044" t="s">
        <v>758</v>
      </c>
    </row>
    <row r="573" spans="1:5" x14ac:dyDescent="0.25">
      <c r="A573" s="74"/>
      <c r="B573" s="96"/>
      <c r="C573" s="82"/>
      <c r="D573" s="159"/>
      <c r="E573" s="82"/>
    </row>
    <row r="574" spans="1:5" x14ac:dyDescent="0.25">
      <c r="A574" s="74"/>
      <c r="B574" s="96"/>
      <c r="C574" s="82"/>
      <c r="D574" s="159"/>
      <c r="E574" s="82"/>
    </row>
    <row r="575" spans="1:5" x14ac:dyDescent="0.25">
      <c r="A575" s="74"/>
      <c r="B575" s="96"/>
      <c r="C575" s="82"/>
      <c r="D575" s="159"/>
      <c r="E575" s="82"/>
    </row>
    <row r="576" spans="1:5" x14ac:dyDescent="0.25">
      <c r="A576" s="74"/>
      <c r="B576" s="74"/>
      <c r="C576" s="74"/>
      <c r="D576" s="81"/>
      <c r="E576" s="81"/>
    </row>
    <row r="577" spans="1:6" x14ac:dyDescent="0.25">
      <c r="A577" s="74"/>
      <c r="B577" s="74"/>
      <c r="C577" s="74"/>
      <c r="D577" s="81"/>
      <c r="E577" s="81"/>
    </row>
    <row r="579" spans="1:6" x14ac:dyDescent="0.25">
      <c r="A579" s="172" t="s">
        <v>348</v>
      </c>
      <c r="B579" s="173"/>
      <c r="C579" s="174"/>
      <c r="D579" s="174"/>
      <c r="E579" s="192"/>
      <c r="F579" s="176"/>
    </row>
    <row r="580" spans="1:6" x14ac:dyDescent="0.25">
      <c r="A580" s="83" t="s">
        <v>122</v>
      </c>
      <c r="B580" s="1000" t="s">
        <v>349</v>
      </c>
      <c r="C580" s="1000" t="s">
        <v>350</v>
      </c>
      <c r="D580" s="1003" t="s">
        <v>351</v>
      </c>
      <c r="E580" s="1000" t="s">
        <v>352</v>
      </c>
      <c r="F580" s="74"/>
    </row>
    <row r="581" spans="1:6" x14ac:dyDescent="0.25">
      <c r="A581" s="182" t="s">
        <v>18</v>
      </c>
      <c r="B581" s="122" t="s">
        <v>182</v>
      </c>
      <c r="C581" s="118" t="s">
        <v>353</v>
      </c>
      <c r="D581" s="185"/>
      <c r="E581" s="122" t="s">
        <v>132</v>
      </c>
      <c r="F581" s="187"/>
    </row>
    <row r="582" spans="1:6" x14ac:dyDescent="0.25">
      <c r="A582" s="183"/>
      <c r="B582" s="122" t="s">
        <v>354</v>
      </c>
      <c r="C582" s="118" t="s">
        <v>355</v>
      </c>
      <c r="D582" s="185"/>
      <c r="E582" s="122" t="s">
        <v>132</v>
      </c>
      <c r="F582" s="187"/>
    </row>
    <row r="583" spans="1:6" x14ac:dyDescent="0.25">
      <c r="A583" s="183"/>
      <c r="B583" s="122" t="s">
        <v>356</v>
      </c>
      <c r="C583" s="118" t="s">
        <v>357</v>
      </c>
      <c r="D583" s="185"/>
      <c r="E583" s="122" t="s">
        <v>132</v>
      </c>
      <c r="F583" s="187"/>
    </row>
    <row r="584" spans="1:6" x14ac:dyDescent="0.25">
      <c r="A584" s="183"/>
      <c r="B584" s="122" t="s">
        <v>358</v>
      </c>
      <c r="C584" s="118" t="s">
        <v>359</v>
      </c>
      <c r="D584" s="185"/>
      <c r="E584" s="122" t="s">
        <v>360</v>
      </c>
      <c r="F584" s="187"/>
    </row>
    <row r="585" spans="1:6" x14ac:dyDescent="0.25">
      <c r="A585" s="183"/>
      <c r="B585" s="122" t="s">
        <v>361</v>
      </c>
      <c r="C585" s="118" t="s">
        <v>362</v>
      </c>
      <c r="D585" s="185"/>
      <c r="E585" s="122" t="s">
        <v>363</v>
      </c>
      <c r="F585" s="187"/>
    </row>
    <row r="586" spans="1:6" ht="16.5" customHeight="1" x14ac:dyDescent="0.25">
      <c r="A586" s="183"/>
      <c r="B586" s="122" t="s">
        <v>364</v>
      </c>
      <c r="C586" s="118" t="s">
        <v>365</v>
      </c>
      <c r="D586" s="185"/>
      <c r="E586" s="122" t="s">
        <v>363</v>
      </c>
      <c r="F586" s="187"/>
    </row>
    <row r="587" spans="1:6" ht="16.5" customHeight="1" x14ac:dyDescent="0.25">
      <c r="A587" s="183"/>
      <c r="B587" s="122" t="s">
        <v>846</v>
      </c>
      <c r="C587" s="118" t="s">
        <v>847</v>
      </c>
      <c r="D587" s="311"/>
      <c r="E587" s="122" t="s">
        <v>848</v>
      </c>
      <c r="F587" s="187"/>
    </row>
    <row r="588" spans="1:6" ht="16.5" customHeight="1" x14ac:dyDescent="0.25">
      <c r="A588" s="183"/>
      <c r="B588" s="122" t="s">
        <v>182</v>
      </c>
      <c r="C588" s="118" t="s">
        <v>849</v>
      </c>
      <c r="D588" s="311"/>
      <c r="E588" s="122" t="s">
        <v>848</v>
      </c>
      <c r="F588" s="187"/>
    </row>
    <row r="589" spans="1:6" ht="16.5" customHeight="1" x14ac:dyDescent="0.25">
      <c r="A589" s="183"/>
      <c r="B589" s="122" t="s">
        <v>850</v>
      </c>
      <c r="C589" s="118" t="s">
        <v>851</v>
      </c>
      <c r="D589" s="311"/>
      <c r="E589" s="122" t="s">
        <v>360</v>
      </c>
      <c r="F589" s="187"/>
    </row>
    <row r="590" spans="1:6" ht="16.5" customHeight="1" x14ac:dyDescent="0.25">
      <c r="A590" s="183"/>
      <c r="B590" s="122" t="s">
        <v>852</v>
      </c>
      <c r="C590" s="118" t="s">
        <v>853</v>
      </c>
      <c r="D590" s="311"/>
      <c r="E590" s="122" t="s">
        <v>854</v>
      </c>
      <c r="F590" s="187"/>
    </row>
    <row r="591" spans="1:6" ht="16.5" customHeight="1" x14ac:dyDescent="0.25">
      <c r="A591" s="183"/>
      <c r="B591" s="122" t="s">
        <v>855</v>
      </c>
      <c r="C591" s="118" t="s">
        <v>856</v>
      </c>
      <c r="D591" s="311"/>
      <c r="E591" s="122" t="s">
        <v>857</v>
      </c>
      <c r="F591" s="187"/>
    </row>
    <row r="592" spans="1:6" ht="16.5" customHeight="1" x14ac:dyDescent="0.25">
      <c r="A592" s="183"/>
      <c r="B592" s="122" t="s">
        <v>855</v>
      </c>
      <c r="C592" s="118" t="s">
        <v>858</v>
      </c>
      <c r="D592" s="311"/>
      <c r="E592" s="122" t="s">
        <v>132</v>
      </c>
      <c r="F592" s="187"/>
    </row>
    <row r="593" spans="1:6" ht="16.5" customHeight="1" x14ac:dyDescent="0.25">
      <c r="A593" s="183"/>
      <c r="B593" s="122" t="s">
        <v>855</v>
      </c>
      <c r="C593" s="118" t="s">
        <v>859</v>
      </c>
      <c r="D593" s="311"/>
      <c r="E593" s="122" t="s">
        <v>132</v>
      </c>
      <c r="F593" s="187"/>
    </row>
    <row r="594" spans="1:6" ht="16.5" customHeight="1" x14ac:dyDescent="0.25">
      <c r="A594" s="183"/>
      <c r="B594" s="122" t="s">
        <v>182</v>
      </c>
      <c r="C594" s="118" t="s">
        <v>1085</v>
      </c>
      <c r="D594" s="311"/>
      <c r="E594" s="122" t="s">
        <v>132</v>
      </c>
      <c r="F594" s="187"/>
    </row>
    <row r="595" spans="1:6" ht="16.5" customHeight="1" x14ac:dyDescent="0.25">
      <c r="A595" s="183"/>
      <c r="B595" s="122" t="s">
        <v>1086</v>
      </c>
      <c r="C595" s="118" t="s">
        <v>1087</v>
      </c>
      <c r="D595" s="311"/>
      <c r="E595" s="122" t="s">
        <v>363</v>
      </c>
      <c r="F595" s="187"/>
    </row>
    <row r="596" spans="1:6" ht="16.5" customHeight="1" x14ac:dyDescent="0.25">
      <c r="A596" s="183"/>
      <c r="B596" s="122" t="s">
        <v>1086</v>
      </c>
      <c r="C596" s="118" t="s">
        <v>1088</v>
      </c>
      <c r="D596" s="311"/>
      <c r="E596" s="122" t="s">
        <v>363</v>
      </c>
      <c r="F596" s="187"/>
    </row>
    <row r="597" spans="1:6" ht="16.5" customHeight="1" x14ac:dyDescent="0.25">
      <c r="A597" s="183"/>
      <c r="B597" s="122" t="s">
        <v>1254</v>
      </c>
      <c r="C597" s="118" t="s">
        <v>1255</v>
      </c>
      <c r="D597" s="311"/>
      <c r="E597" s="122" t="s">
        <v>848</v>
      </c>
      <c r="F597" s="187"/>
    </row>
    <row r="598" spans="1:6" ht="16.5" customHeight="1" x14ac:dyDescent="0.25">
      <c r="A598" s="183"/>
      <c r="B598" s="122" t="s">
        <v>1256</v>
      </c>
      <c r="C598" s="118" t="s">
        <v>1257</v>
      </c>
      <c r="D598" s="311"/>
      <c r="E598" s="122" t="s">
        <v>848</v>
      </c>
      <c r="F598" s="187"/>
    </row>
    <row r="599" spans="1:6" ht="16.5" customHeight="1" x14ac:dyDescent="0.25">
      <c r="A599" s="183"/>
      <c r="B599" s="122" t="s">
        <v>1258</v>
      </c>
      <c r="C599" s="118" t="s">
        <v>1259</v>
      </c>
      <c r="D599" s="311"/>
      <c r="E599" s="122" t="s">
        <v>848</v>
      </c>
      <c r="F599" s="187"/>
    </row>
    <row r="600" spans="1:6" ht="16.5" customHeight="1" x14ac:dyDescent="0.25">
      <c r="A600" s="183"/>
      <c r="B600" s="122" t="s">
        <v>1260</v>
      </c>
      <c r="C600" s="118" t="s">
        <v>1261</v>
      </c>
      <c r="D600" s="311"/>
      <c r="E600" s="122" t="s">
        <v>848</v>
      </c>
      <c r="F600" s="187"/>
    </row>
    <row r="601" spans="1:6" ht="16.5" customHeight="1" x14ac:dyDescent="0.25">
      <c r="A601" s="183"/>
      <c r="B601" s="122" t="s">
        <v>1260</v>
      </c>
      <c r="C601" s="118" t="s">
        <v>1262</v>
      </c>
      <c r="D601" s="311"/>
      <c r="E601" s="122" t="s">
        <v>848</v>
      </c>
      <c r="F601" s="187"/>
    </row>
    <row r="602" spans="1:6" ht="16.5" customHeight="1" x14ac:dyDescent="0.25">
      <c r="A602" s="183"/>
      <c r="B602" s="1014" t="s">
        <v>1481</v>
      </c>
      <c r="C602" s="73" t="s">
        <v>1482</v>
      </c>
      <c r="D602" s="401" t="s">
        <v>1483</v>
      </c>
      <c r="E602" s="1014" t="s">
        <v>1484</v>
      </c>
      <c r="F602" s="187"/>
    </row>
    <row r="603" spans="1:6" ht="16.5" customHeight="1" x14ac:dyDescent="0.25">
      <c r="A603" s="183"/>
      <c r="B603" s="1014" t="s">
        <v>1481</v>
      </c>
      <c r="C603" s="73" t="s">
        <v>1485</v>
      </c>
      <c r="D603" s="402" t="s">
        <v>1486</v>
      </c>
      <c r="E603" s="1014" t="s">
        <v>1484</v>
      </c>
      <c r="F603" s="187"/>
    </row>
    <row r="604" spans="1:6" ht="16.5" customHeight="1" x14ac:dyDescent="0.25">
      <c r="A604" s="183"/>
      <c r="B604" s="1014" t="s">
        <v>1487</v>
      </c>
      <c r="C604" s="73" t="s">
        <v>1488</v>
      </c>
      <c r="D604" s="402" t="s">
        <v>1489</v>
      </c>
      <c r="E604" s="1014" t="s">
        <v>1484</v>
      </c>
      <c r="F604" s="187"/>
    </row>
    <row r="605" spans="1:6" ht="16.5" customHeight="1" x14ac:dyDescent="0.25">
      <c r="A605" s="183"/>
      <c r="B605" s="1014" t="s">
        <v>1481</v>
      </c>
      <c r="C605" s="73" t="s">
        <v>1490</v>
      </c>
      <c r="D605" s="402" t="s">
        <v>1491</v>
      </c>
      <c r="E605" s="1014" t="s">
        <v>1484</v>
      </c>
      <c r="F605" s="187"/>
    </row>
    <row r="606" spans="1:6" ht="16.5" customHeight="1" x14ac:dyDescent="0.25">
      <c r="A606" s="183"/>
      <c r="B606" s="403" t="s">
        <v>1492</v>
      </c>
      <c r="C606" s="404" t="s">
        <v>1493</v>
      </c>
      <c r="D606" s="405" t="s">
        <v>1494</v>
      </c>
      <c r="E606" s="403" t="s">
        <v>1495</v>
      </c>
      <c r="F606" s="187"/>
    </row>
    <row r="607" spans="1:6" ht="16.5" customHeight="1" x14ac:dyDescent="0.25">
      <c r="A607" s="183"/>
      <c r="B607" s="403" t="s">
        <v>1496</v>
      </c>
      <c r="C607" s="404" t="s">
        <v>1497</v>
      </c>
      <c r="D607" s="405" t="s">
        <v>1498</v>
      </c>
      <c r="E607" s="403" t="s">
        <v>1495</v>
      </c>
      <c r="F607" s="187"/>
    </row>
    <row r="608" spans="1:6" ht="16.5" customHeight="1" x14ac:dyDescent="0.25">
      <c r="A608" s="183"/>
      <c r="B608" s="403" t="s">
        <v>1496</v>
      </c>
      <c r="C608" s="404" t="s">
        <v>1499</v>
      </c>
      <c r="D608" s="405" t="s">
        <v>1450</v>
      </c>
      <c r="E608" s="403" t="s">
        <v>1495</v>
      </c>
      <c r="F608" s="187"/>
    </row>
    <row r="609" spans="1:6" ht="16.5" customHeight="1" x14ac:dyDescent="0.25">
      <c r="A609" s="183"/>
      <c r="B609" s="403" t="s">
        <v>1500</v>
      </c>
      <c r="C609" s="404" t="s">
        <v>1501</v>
      </c>
      <c r="D609" s="405" t="s">
        <v>1502</v>
      </c>
      <c r="E609" s="403" t="s">
        <v>1495</v>
      </c>
      <c r="F609" s="187"/>
    </row>
    <row r="610" spans="1:6" ht="16.5" customHeight="1" x14ac:dyDescent="0.25">
      <c r="A610" s="183"/>
      <c r="B610" s="403" t="s">
        <v>1503</v>
      </c>
      <c r="C610" s="404" t="s">
        <v>1504</v>
      </c>
      <c r="D610" s="405"/>
      <c r="E610" s="403"/>
      <c r="F610" s="187"/>
    </row>
    <row r="611" spans="1:6" ht="16.5" customHeight="1" x14ac:dyDescent="0.25">
      <c r="A611" s="183"/>
      <c r="B611" s="403" t="s">
        <v>1503</v>
      </c>
      <c r="C611" s="404" t="s">
        <v>1505</v>
      </c>
      <c r="D611" s="405"/>
      <c r="E611" s="403"/>
      <c r="F611" s="187"/>
    </row>
    <row r="612" spans="1:6" ht="16.5" customHeight="1" x14ac:dyDescent="0.25">
      <c r="A612" s="183"/>
      <c r="B612" s="403" t="s">
        <v>1506</v>
      </c>
      <c r="C612" s="404" t="s">
        <v>1507</v>
      </c>
      <c r="D612" s="405"/>
      <c r="E612" s="403"/>
      <c r="F612" s="187"/>
    </row>
    <row r="613" spans="1:6" ht="16.5" customHeight="1" x14ac:dyDescent="0.25">
      <c r="A613" s="183"/>
      <c r="B613" s="524" t="s">
        <v>1884</v>
      </c>
      <c r="C613" s="455" t="s">
        <v>1885</v>
      </c>
      <c r="D613" s="525" t="s">
        <v>1886</v>
      </c>
      <c r="E613" s="524" t="s">
        <v>848</v>
      </c>
      <c r="F613" s="187"/>
    </row>
    <row r="614" spans="1:6" ht="16.5" customHeight="1" x14ac:dyDescent="0.25">
      <c r="A614" s="183"/>
      <c r="B614" s="524" t="s">
        <v>1884</v>
      </c>
      <c r="C614" s="455" t="s">
        <v>1887</v>
      </c>
      <c r="D614" s="527" t="s">
        <v>1888</v>
      </c>
      <c r="E614" s="524" t="s">
        <v>848</v>
      </c>
      <c r="F614" s="187"/>
    </row>
    <row r="615" spans="1:6" ht="16.5" customHeight="1" x14ac:dyDescent="0.25">
      <c r="A615" s="183"/>
      <c r="B615" s="524" t="s">
        <v>1889</v>
      </c>
      <c r="C615" s="455" t="s">
        <v>1890</v>
      </c>
      <c r="D615" s="528" t="s">
        <v>1452</v>
      </c>
      <c r="E615" s="524" t="s">
        <v>1891</v>
      </c>
      <c r="F615" s="187"/>
    </row>
    <row r="616" spans="1:6" ht="31.5" x14ac:dyDescent="0.25">
      <c r="A616" s="1021" t="s">
        <v>19</v>
      </c>
      <c r="B616" s="79" t="s">
        <v>366</v>
      </c>
      <c r="C616" s="72" t="s">
        <v>367</v>
      </c>
      <c r="D616" s="190"/>
      <c r="E616" s="1014"/>
      <c r="F616" s="187"/>
    </row>
    <row r="617" spans="1:6" ht="47.25" x14ac:dyDescent="0.25">
      <c r="A617" s="1022"/>
      <c r="B617" s="79" t="s">
        <v>368</v>
      </c>
      <c r="C617" s="72" t="s">
        <v>369</v>
      </c>
      <c r="D617" s="190"/>
      <c r="E617" s="1014"/>
      <c r="F617" s="187"/>
    </row>
    <row r="618" spans="1:6" ht="31.5" x14ac:dyDescent="0.25">
      <c r="A618" s="1022"/>
      <c r="B618" s="79" t="s">
        <v>370</v>
      </c>
      <c r="C618" s="72" t="s">
        <v>371</v>
      </c>
      <c r="D618" s="190"/>
      <c r="E618" s="1014"/>
      <c r="F618" s="187"/>
    </row>
    <row r="619" spans="1:6" ht="31.5" x14ac:dyDescent="0.25">
      <c r="A619" s="1022"/>
      <c r="B619" s="79" t="s">
        <v>372</v>
      </c>
      <c r="C619" s="72" t="s">
        <v>373</v>
      </c>
      <c r="D619" s="190"/>
      <c r="E619" s="1014"/>
      <c r="F619" s="187"/>
    </row>
    <row r="620" spans="1:6" ht="31.5" x14ac:dyDescent="0.25">
      <c r="A620" s="1022"/>
      <c r="B620" s="79" t="s">
        <v>374</v>
      </c>
      <c r="C620" s="72" t="s">
        <v>187</v>
      </c>
      <c r="D620" s="190"/>
      <c r="E620" s="1014"/>
      <c r="F620" s="187"/>
    </row>
    <row r="621" spans="1:6" ht="31.5" x14ac:dyDescent="0.25">
      <c r="A621" s="1022"/>
      <c r="B621" s="79" t="s">
        <v>375</v>
      </c>
      <c r="C621" s="72" t="s">
        <v>376</v>
      </c>
      <c r="D621" s="190"/>
      <c r="E621" s="1014"/>
      <c r="F621" s="187"/>
    </row>
    <row r="622" spans="1:6" x14ac:dyDescent="0.25">
      <c r="A622" s="1022"/>
      <c r="B622" s="79" t="s">
        <v>377</v>
      </c>
      <c r="C622" s="72" t="s">
        <v>378</v>
      </c>
      <c r="D622" s="190"/>
      <c r="E622" s="1014"/>
      <c r="F622" s="187"/>
    </row>
    <row r="623" spans="1:6" x14ac:dyDescent="0.25">
      <c r="A623" s="1022"/>
      <c r="B623" s="79" t="s">
        <v>379</v>
      </c>
      <c r="C623" s="72" t="s">
        <v>380</v>
      </c>
      <c r="D623" s="190"/>
      <c r="E623" s="1014"/>
      <c r="F623" s="187"/>
    </row>
    <row r="624" spans="1:6" x14ac:dyDescent="0.25">
      <c r="A624" s="1022"/>
      <c r="B624" s="79" t="s">
        <v>379</v>
      </c>
      <c r="C624" s="72" t="s">
        <v>381</v>
      </c>
      <c r="D624" s="190"/>
      <c r="E624" s="1014"/>
      <c r="F624" s="187"/>
    </row>
    <row r="625" spans="1:6" x14ac:dyDescent="0.25">
      <c r="A625" s="1022"/>
      <c r="B625" s="1013" t="s">
        <v>860</v>
      </c>
      <c r="C625" s="72" t="s">
        <v>861</v>
      </c>
      <c r="D625" s="190"/>
      <c r="E625" s="1014"/>
      <c r="F625" s="187"/>
    </row>
    <row r="626" spans="1:6" ht="31.5" x14ac:dyDescent="0.25">
      <c r="A626" s="1022"/>
      <c r="B626" s="1013" t="s">
        <v>862</v>
      </c>
      <c r="C626" s="72" t="s">
        <v>863</v>
      </c>
      <c r="D626" s="190"/>
      <c r="E626" s="1014"/>
      <c r="F626" s="187"/>
    </row>
    <row r="627" spans="1:6" ht="31.5" x14ac:dyDescent="0.25">
      <c r="A627" s="1022"/>
      <c r="B627" s="1013" t="s">
        <v>864</v>
      </c>
      <c r="C627" s="72" t="s">
        <v>865</v>
      </c>
      <c r="D627" s="190"/>
      <c r="E627" s="1014"/>
      <c r="F627" s="187"/>
    </row>
    <row r="628" spans="1:6" ht="31.5" x14ac:dyDescent="0.25">
      <c r="A628" s="1022"/>
      <c r="B628" s="1013" t="s">
        <v>864</v>
      </c>
      <c r="C628" s="72" t="s">
        <v>866</v>
      </c>
      <c r="D628" s="190"/>
      <c r="E628" s="1014"/>
      <c r="F628" s="187"/>
    </row>
    <row r="629" spans="1:6" ht="31.5" x14ac:dyDescent="0.25">
      <c r="A629" s="1022"/>
      <c r="B629" s="1013" t="s">
        <v>867</v>
      </c>
      <c r="C629" s="72" t="s">
        <v>868</v>
      </c>
      <c r="D629" s="190"/>
      <c r="E629" s="1014"/>
      <c r="F629" s="187"/>
    </row>
    <row r="630" spans="1:6" x14ac:dyDescent="0.25">
      <c r="A630" s="1022"/>
      <c r="B630" s="1013" t="s">
        <v>867</v>
      </c>
      <c r="C630" s="72" t="s">
        <v>869</v>
      </c>
      <c r="D630" s="190"/>
      <c r="E630" s="1014"/>
      <c r="F630" s="187"/>
    </row>
    <row r="631" spans="1:6" x14ac:dyDescent="0.25">
      <c r="A631" s="1022"/>
      <c r="B631" s="1013" t="s">
        <v>867</v>
      </c>
      <c r="C631" s="72" t="s">
        <v>870</v>
      </c>
      <c r="D631" s="190"/>
      <c r="E631" s="1014"/>
      <c r="F631" s="187"/>
    </row>
    <row r="632" spans="1:6" ht="31.5" x14ac:dyDescent="0.25">
      <c r="A632" s="1022"/>
      <c r="B632" s="1013" t="s">
        <v>864</v>
      </c>
      <c r="C632" s="1013" t="s">
        <v>871</v>
      </c>
      <c r="D632" s="190"/>
      <c r="E632" s="1014"/>
      <c r="F632" s="187"/>
    </row>
    <row r="633" spans="1:6" x14ac:dyDescent="0.25">
      <c r="A633" s="1022"/>
      <c r="B633" s="1013" t="s">
        <v>867</v>
      </c>
      <c r="C633" s="72" t="s">
        <v>872</v>
      </c>
      <c r="D633" s="190"/>
      <c r="E633" s="1014"/>
      <c r="F633" s="187"/>
    </row>
    <row r="634" spans="1:6" x14ac:dyDescent="0.25">
      <c r="A634" s="1022"/>
      <c r="B634" s="1013" t="s">
        <v>867</v>
      </c>
      <c r="C634" s="72" t="s">
        <v>873</v>
      </c>
      <c r="D634" s="190"/>
      <c r="E634" s="1014"/>
      <c r="F634" s="187"/>
    </row>
    <row r="635" spans="1:6" x14ac:dyDescent="0.25">
      <c r="A635" s="1022"/>
      <c r="B635" s="1013" t="s">
        <v>862</v>
      </c>
      <c r="C635" s="312" t="s">
        <v>874</v>
      </c>
      <c r="D635" s="190"/>
      <c r="E635" s="1014"/>
      <c r="F635" s="187"/>
    </row>
    <row r="636" spans="1:6" x14ac:dyDescent="0.25">
      <c r="A636" s="1022"/>
      <c r="B636" s="1013" t="s">
        <v>862</v>
      </c>
      <c r="C636" s="312" t="s">
        <v>875</v>
      </c>
      <c r="D636" s="190"/>
      <c r="E636" s="1014"/>
      <c r="F636" s="187"/>
    </row>
    <row r="637" spans="1:6" x14ac:dyDescent="0.25">
      <c r="A637" s="1022"/>
      <c r="B637" s="1013" t="s">
        <v>862</v>
      </c>
      <c r="C637" s="312" t="s">
        <v>876</v>
      </c>
      <c r="D637" s="190"/>
      <c r="E637" s="1014"/>
      <c r="F637" s="187"/>
    </row>
    <row r="638" spans="1:6" ht="31.5" x14ac:dyDescent="0.25">
      <c r="A638" s="1022"/>
      <c r="B638" s="1013" t="s">
        <v>862</v>
      </c>
      <c r="C638" s="312" t="s">
        <v>877</v>
      </c>
      <c r="D638" s="190"/>
      <c r="E638" s="1014"/>
      <c r="F638" s="187"/>
    </row>
    <row r="639" spans="1:6" x14ac:dyDescent="0.25">
      <c r="A639" s="1022"/>
      <c r="B639" s="1013" t="s">
        <v>862</v>
      </c>
      <c r="C639" s="312" t="s">
        <v>878</v>
      </c>
      <c r="D639" s="190"/>
      <c r="E639" s="1014"/>
      <c r="F639" s="187"/>
    </row>
    <row r="640" spans="1:6" ht="31.5" x14ac:dyDescent="0.25">
      <c r="A640" s="1022"/>
      <c r="B640" s="412" t="s">
        <v>1508</v>
      </c>
      <c r="C640" s="413" t="s">
        <v>1509</v>
      </c>
      <c r="D640" s="414" t="s">
        <v>1510</v>
      </c>
      <c r="E640" s="72" t="s">
        <v>132</v>
      </c>
      <c r="F640" s="187"/>
    </row>
    <row r="641" spans="1:6" ht="31.5" x14ac:dyDescent="0.25">
      <c r="A641" s="1022"/>
      <c r="B641" s="412" t="s">
        <v>1511</v>
      </c>
      <c r="C641" s="413" t="s">
        <v>1512</v>
      </c>
      <c r="D641" s="414" t="s">
        <v>1513</v>
      </c>
      <c r="E641" s="72" t="s">
        <v>132</v>
      </c>
      <c r="F641" s="187"/>
    </row>
    <row r="642" spans="1:6" x14ac:dyDescent="0.25">
      <c r="A642" s="1022"/>
      <c r="B642" s="412" t="s">
        <v>1514</v>
      </c>
      <c r="C642" s="413" t="s">
        <v>1515</v>
      </c>
      <c r="D642" s="414"/>
      <c r="E642" s="72" t="s">
        <v>132</v>
      </c>
      <c r="F642" s="187"/>
    </row>
    <row r="643" spans="1:6" x14ac:dyDescent="0.25">
      <c r="A643" s="1022"/>
      <c r="B643" s="412" t="s">
        <v>1516</v>
      </c>
      <c r="C643" s="413" t="s">
        <v>1517</v>
      </c>
      <c r="D643" s="414"/>
      <c r="E643" s="72" t="s">
        <v>132</v>
      </c>
      <c r="F643" s="187"/>
    </row>
    <row r="644" spans="1:6" x14ac:dyDescent="0.25">
      <c r="A644" s="1022"/>
      <c r="B644" s="412" t="s">
        <v>1516</v>
      </c>
      <c r="C644" s="413" t="s">
        <v>1518</v>
      </c>
      <c r="D644" s="414"/>
      <c r="E644" s="72" t="s">
        <v>132</v>
      </c>
      <c r="F644" s="187"/>
    </row>
    <row r="645" spans="1:6" x14ac:dyDescent="0.25">
      <c r="A645" s="1022"/>
      <c r="B645" s="412" t="s">
        <v>1516</v>
      </c>
      <c r="C645" s="413" t="s">
        <v>1519</v>
      </c>
      <c r="D645" s="414"/>
      <c r="E645" s="72" t="s">
        <v>132</v>
      </c>
      <c r="F645" s="187"/>
    </row>
    <row r="646" spans="1:6" x14ac:dyDescent="0.25">
      <c r="A646" s="1022"/>
      <c r="B646" s="1094" t="s">
        <v>1892</v>
      </c>
      <c r="C646" s="430" t="s">
        <v>1893</v>
      </c>
      <c r="D646" s="528" t="s">
        <v>396</v>
      </c>
      <c r="E646" s="1044" t="s">
        <v>132</v>
      </c>
      <c r="F646" s="187"/>
    </row>
    <row r="647" spans="1:6" ht="31.5" x14ac:dyDescent="0.25">
      <c r="A647" s="1022"/>
      <c r="B647" s="1094" t="s">
        <v>1894</v>
      </c>
      <c r="C647" s="430" t="s">
        <v>1895</v>
      </c>
      <c r="D647" s="528" t="s">
        <v>1513</v>
      </c>
      <c r="E647" s="1044" t="s">
        <v>132</v>
      </c>
      <c r="F647" s="187"/>
    </row>
    <row r="648" spans="1:6" x14ac:dyDescent="0.25">
      <c r="A648" s="1022"/>
      <c r="B648" s="1094" t="s">
        <v>1896</v>
      </c>
      <c r="C648" s="430" t="s">
        <v>1897</v>
      </c>
      <c r="D648" s="528" t="s">
        <v>1898</v>
      </c>
      <c r="E648" s="1044" t="s">
        <v>132</v>
      </c>
      <c r="F648" s="187"/>
    </row>
    <row r="649" spans="1:6" ht="31.5" x14ac:dyDescent="0.25">
      <c r="A649" s="1022"/>
      <c r="B649" s="1094" t="s">
        <v>1894</v>
      </c>
      <c r="C649" s="430" t="s">
        <v>1899</v>
      </c>
      <c r="D649" s="528" t="s">
        <v>1898</v>
      </c>
      <c r="E649" s="1044" t="s">
        <v>132</v>
      </c>
      <c r="F649" s="187"/>
    </row>
    <row r="650" spans="1:6" x14ac:dyDescent="0.25">
      <c r="A650" s="123" t="s">
        <v>20</v>
      </c>
      <c r="B650" s="73" t="s">
        <v>382</v>
      </c>
      <c r="C650" s="98" t="s">
        <v>383</v>
      </c>
      <c r="D650" s="191" t="s">
        <v>384</v>
      </c>
      <c r="E650" s="421" t="s">
        <v>385</v>
      </c>
      <c r="F650" s="188"/>
    </row>
    <row r="651" spans="1:6" x14ac:dyDescent="0.25">
      <c r="A651" s="123"/>
      <c r="B651" s="73" t="s">
        <v>386</v>
      </c>
      <c r="C651" s="98" t="s">
        <v>387</v>
      </c>
      <c r="D651" s="191"/>
      <c r="E651" s="421" t="s">
        <v>385</v>
      </c>
      <c r="F651" s="188"/>
    </row>
    <row r="652" spans="1:6" x14ac:dyDescent="0.25">
      <c r="A652" s="123"/>
      <c r="B652" s="73" t="s">
        <v>388</v>
      </c>
      <c r="C652" s="98" t="s">
        <v>389</v>
      </c>
      <c r="D652" s="191" t="s">
        <v>390</v>
      </c>
      <c r="E652" s="421" t="s">
        <v>385</v>
      </c>
      <c r="F652" s="188"/>
    </row>
    <row r="653" spans="1:6" ht="63" x14ac:dyDescent="0.25">
      <c r="A653" s="123"/>
      <c r="B653" s="72" t="s">
        <v>391</v>
      </c>
      <c r="C653" s="98" t="s">
        <v>392</v>
      </c>
      <c r="D653" s="191" t="s">
        <v>393</v>
      </c>
      <c r="E653" s="421" t="s">
        <v>385</v>
      </c>
      <c r="F653" s="188"/>
    </row>
    <row r="654" spans="1:6" x14ac:dyDescent="0.25">
      <c r="A654" s="123"/>
      <c r="B654" s="73" t="s">
        <v>394</v>
      </c>
      <c r="C654" s="98" t="s">
        <v>395</v>
      </c>
      <c r="D654" s="191" t="s">
        <v>396</v>
      </c>
      <c r="E654" s="421" t="s">
        <v>385</v>
      </c>
      <c r="F654" s="188"/>
    </row>
    <row r="655" spans="1:6" x14ac:dyDescent="0.25">
      <c r="A655" s="123"/>
      <c r="B655" s="73" t="s">
        <v>397</v>
      </c>
      <c r="C655" s="98" t="s">
        <v>398</v>
      </c>
      <c r="D655" s="191" t="s">
        <v>399</v>
      </c>
      <c r="E655" s="421" t="s">
        <v>385</v>
      </c>
      <c r="F655" s="188"/>
    </row>
    <row r="656" spans="1:6" x14ac:dyDescent="0.25">
      <c r="A656" s="123"/>
      <c r="B656" s="73" t="s">
        <v>400</v>
      </c>
      <c r="C656" s="98" t="s">
        <v>401</v>
      </c>
      <c r="D656" s="191" t="s">
        <v>402</v>
      </c>
      <c r="E656" s="421" t="s">
        <v>385</v>
      </c>
      <c r="F656" s="188"/>
    </row>
    <row r="657" spans="1:6" x14ac:dyDescent="0.25">
      <c r="A657" s="123"/>
      <c r="B657" s="73" t="s">
        <v>403</v>
      </c>
      <c r="C657" s="98" t="s">
        <v>404</v>
      </c>
      <c r="D657" s="191" t="s">
        <v>405</v>
      </c>
      <c r="E657" s="421" t="s">
        <v>385</v>
      </c>
      <c r="F657" s="188"/>
    </row>
    <row r="658" spans="1:6" ht="31.5" x14ac:dyDescent="0.25">
      <c r="A658" s="123"/>
      <c r="B658" s="73" t="s">
        <v>406</v>
      </c>
      <c r="C658" s="98" t="s">
        <v>407</v>
      </c>
      <c r="D658" s="186" t="s">
        <v>408</v>
      </c>
      <c r="E658" s="421" t="s">
        <v>385</v>
      </c>
      <c r="F658" s="188"/>
    </row>
    <row r="659" spans="1:6" x14ac:dyDescent="0.25">
      <c r="A659" s="123"/>
      <c r="B659" s="73" t="s">
        <v>879</v>
      </c>
      <c r="C659" s="98" t="s">
        <v>880</v>
      </c>
      <c r="D659" s="191"/>
      <c r="E659" s="421" t="s">
        <v>385</v>
      </c>
      <c r="F659" s="188"/>
    </row>
    <row r="660" spans="1:6" ht="31.5" x14ac:dyDescent="0.25">
      <c r="A660" s="123"/>
      <c r="B660" s="73" t="s">
        <v>881</v>
      </c>
      <c r="C660" s="98" t="s">
        <v>882</v>
      </c>
      <c r="D660" s="191"/>
      <c r="E660" s="421" t="s">
        <v>385</v>
      </c>
      <c r="F660" s="188"/>
    </row>
    <row r="661" spans="1:6" x14ac:dyDescent="0.25">
      <c r="A661" s="123"/>
      <c r="B661" s="73" t="s">
        <v>883</v>
      </c>
      <c r="C661" s="98" t="s">
        <v>884</v>
      </c>
      <c r="D661" s="191" t="s">
        <v>885</v>
      </c>
      <c r="E661" s="421" t="s">
        <v>886</v>
      </c>
      <c r="F661" s="188"/>
    </row>
    <row r="662" spans="1:6" x14ac:dyDescent="0.25">
      <c r="A662" s="123"/>
      <c r="B662" s="72" t="s">
        <v>887</v>
      </c>
      <c r="C662" s="98" t="s">
        <v>888</v>
      </c>
      <c r="D662" s="191" t="s">
        <v>885</v>
      </c>
      <c r="E662" s="421" t="s">
        <v>886</v>
      </c>
      <c r="F662" s="188"/>
    </row>
    <row r="663" spans="1:6" x14ac:dyDescent="0.25">
      <c r="A663" s="123"/>
      <c r="B663" s="73" t="s">
        <v>887</v>
      </c>
      <c r="C663" s="98" t="s">
        <v>889</v>
      </c>
      <c r="D663" s="191" t="s">
        <v>885</v>
      </c>
      <c r="E663" s="421" t="s">
        <v>886</v>
      </c>
      <c r="F663" s="188"/>
    </row>
    <row r="664" spans="1:6" x14ac:dyDescent="0.25">
      <c r="A664" s="123"/>
      <c r="B664" s="72" t="s">
        <v>1089</v>
      </c>
      <c r="C664" s="98" t="s">
        <v>1090</v>
      </c>
      <c r="D664" s="191"/>
      <c r="E664" s="421" t="s">
        <v>385</v>
      </c>
      <c r="F664" s="188"/>
    </row>
    <row r="665" spans="1:6" x14ac:dyDescent="0.25">
      <c r="A665" s="123"/>
      <c r="B665" s="72" t="s">
        <v>1091</v>
      </c>
      <c r="C665" s="98" t="s">
        <v>1092</v>
      </c>
      <c r="D665" s="191"/>
      <c r="E665" s="421" t="s">
        <v>385</v>
      </c>
      <c r="F665" s="188"/>
    </row>
    <row r="666" spans="1:6" x14ac:dyDescent="0.25">
      <c r="A666" s="123"/>
      <c r="B666" s="72" t="s">
        <v>1093</v>
      </c>
      <c r="C666" s="98" t="s">
        <v>1094</v>
      </c>
      <c r="D666" s="191"/>
      <c r="E666" s="421" t="s">
        <v>385</v>
      </c>
      <c r="F666" s="188"/>
    </row>
    <row r="667" spans="1:6" x14ac:dyDescent="0.25">
      <c r="A667" s="123"/>
      <c r="B667" s="72" t="s">
        <v>1095</v>
      </c>
      <c r="C667" s="98" t="s">
        <v>1096</v>
      </c>
      <c r="D667" s="191"/>
      <c r="E667" s="421" t="s">
        <v>385</v>
      </c>
      <c r="F667" s="188"/>
    </row>
    <row r="668" spans="1:6" x14ac:dyDescent="0.25">
      <c r="A668" s="123"/>
      <c r="B668" s="72" t="s">
        <v>1097</v>
      </c>
      <c r="C668" s="98" t="s">
        <v>1098</v>
      </c>
      <c r="D668" s="191"/>
      <c r="E668" s="421" t="s">
        <v>385</v>
      </c>
      <c r="F668" s="188"/>
    </row>
    <row r="669" spans="1:6" x14ac:dyDescent="0.25">
      <c r="A669" s="123"/>
      <c r="B669" s="72" t="s">
        <v>1091</v>
      </c>
      <c r="C669" s="98" t="s">
        <v>1099</v>
      </c>
      <c r="D669" s="191"/>
      <c r="E669" s="421" t="s">
        <v>385</v>
      </c>
      <c r="F669" s="188"/>
    </row>
    <row r="670" spans="1:6" ht="31.5" x14ac:dyDescent="0.25">
      <c r="A670" s="123"/>
      <c r="B670" s="72" t="s">
        <v>1100</v>
      </c>
      <c r="C670" s="98" t="s">
        <v>1101</v>
      </c>
      <c r="D670" s="191"/>
      <c r="E670" s="421" t="s">
        <v>385</v>
      </c>
      <c r="F670" s="188"/>
    </row>
    <row r="671" spans="1:6" x14ac:dyDescent="0.25">
      <c r="A671" s="123"/>
      <c r="B671" s="72" t="s">
        <v>1263</v>
      </c>
      <c r="C671" s="98" t="s">
        <v>1264</v>
      </c>
      <c r="D671" s="191" t="s">
        <v>885</v>
      </c>
      <c r="E671" s="421" t="s">
        <v>385</v>
      </c>
      <c r="F671" s="188"/>
    </row>
    <row r="672" spans="1:6" x14ac:dyDescent="0.25">
      <c r="A672" s="123"/>
      <c r="B672" s="72" t="s">
        <v>879</v>
      </c>
      <c r="C672" s="98" t="s">
        <v>880</v>
      </c>
      <c r="D672" s="191" t="s">
        <v>1265</v>
      </c>
      <c r="E672" s="421" t="s">
        <v>385</v>
      </c>
      <c r="F672" s="188"/>
    </row>
    <row r="673" spans="1:6" x14ac:dyDescent="0.25">
      <c r="A673" s="123"/>
      <c r="B673" s="72" t="s">
        <v>1520</v>
      </c>
      <c r="C673" s="98" t="s">
        <v>1521</v>
      </c>
      <c r="D673" s="191" t="s">
        <v>1522</v>
      </c>
      <c r="E673" s="421" t="s">
        <v>385</v>
      </c>
      <c r="F673" s="188"/>
    </row>
    <row r="674" spans="1:6" x14ac:dyDescent="0.25">
      <c r="A674" s="123"/>
      <c r="B674" s="72" t="s">
        <v>1520</v>
      </c>
      <c r="C674" s="1167" t="s">
        <v>1523</v>
      </c>
      <c r="D674" s="191"/>
      <c r="E674" s="421" t="s">
        <v>385</v>
      </c>
      <c r="F674" s="188"/>
    </row>
    <row r="675" spans="1:6" x14ac:dyDescent="0.25">
      <c r="A675" s="123"/>
      <c r="B675" s="72" t="s">
        <v>1524</v>
      </c>
      <c r="C675" s="1168"/>
      <c r="D675" s="191"/>
      <c r="E675" s="421" t="s">
        <v>385</v>
      </c>
      <c r="F675" s="188"/>
    </row>
    <row r="676" spans="1:6" x14ac:dyDescent="0.25">
      <c r="A676" s="123"/>
      <c r="B676" s="72" t="s">
        <v>1525</v>
      </c>
      <c r="C676" s="1169"/>
      <c r="D676" s="191"/>
      <c r="E676" s="421" t="s">
        <v>385</v>
      </c>
      <c r="F676" s="188"/>
    </row>
    <row r="677" spans="1:6" x14ac:dyDescent="0.25">
      <c r="A677" s="123"/>
      <c r="B677" s="72" t="s">
        <v>1526</v>
      </c>
      <c r="C677" s="98" t="s">
        <v>1527</v>
      </c>
      <c r="D677" s="191"/>
      <c r="E677" s="421" t="s">
        <v>385</v>
      </c>
      <c r="F677" s="188"/>
    </row>
    <row r="678" spans="1:6" x14ac:dyDescent="0.25">
      <c r="A678" s="123"/>
      <c r="B678" s="72" t="s">
        <v>356</v>
      </c>
      <c r="C678" s="98" t="s">
        <v>398</v>
      </c>
      <c r="D678" s="191"/>
      <c r="E678" s="421" t="s">
        <v>385</v>
      </c>
      <c r="F678" s="188"/>
    </row>
    <row r="679" spans="1:6" ht="31.5" x14ac:dyDescent="0.25">
      <c r="A679" s="101" t="s">
        <v>21</v>
      </c>
      <c r="B679" s="102" t="s">
        <v>409</v>
      </c>
      <c r="C679" s="98" t="s">
        <v>410</v>
      </c>
      <c r="D679" s="191" t="s">
        <v>411</v>
      </c>
      <c r="E679" s="421" t="s">
        <v>385</v>
      </c>
      <c r="F679" s="188"/>
    </row>
    <row r="680" spans="1:6" x14ac:dyDescent="0.25">
      <c r="A680" s="88"/>
      <c r="B680" s="106" t="s">
        <v>412</v>
      </c>
      <c r="C680" s="98" t="s">
        <v>413</v>
      </c>
      <c r="D680" s="191" t="s">
        <v>414</v>
      </c>
      <c r="E680" s="421" t="s">
        <v>385</v>
      </c>
      <c r="F680" s="188"/>
    </row>
    <row r="681" spans="1:6" ht="31.5" x14ac:dyDescent="0.25">
      <c r="A681" s="88"/>
      <c r="B681" s="102" t="s">
        <v>415</v>
      </c>
      <c r="C681" s="98" t="s">
        <v>392</v>
      </c>
      <c r="D681" s="191" t="s">
        <v>393</v>
      </c>
      <c r="E681" s="421" t="s">
        <v>385</v>
      </c>
      <c r="F681" s="188"/>
    </row>
    <row r="682" spans="1:6" x14ac:dyDescent="0.25">
      <c r="A682" s="88"/>
      <c r="B682" s="106" t="s">
        <v>416</v>
      </c>
      <c r="C682" s="98" t="s">
        <v>417</v>
      </c>
      <c r="D682" s="191" t="s">
        <v>418</v>
      </c>
      <c r="E682" s="421" t="s">
        <v>385</v>
      </c>
      <c r="F682" s="188"/>
    </row>
    <row r="683" spans="1:6" x14ac:dyDescent="0.25">
      <c r="A683" s="88"/>
      <c r="B683" s="106" t="s">
        <v>419</v>
      </c>
      <c r="C683" s="98" t="s">
        <v>420</v>
      </c>
      <c r="D683" s="191" t="s">
        <v>421</v>
      </c>
      <c r="E683" s="421" t="s">
        <v>385</v>
      </c>
      <c r="F683" s="188"/>
    </row>
    <row r="684" spans="1:6" x14ac:dyDescent="0.25">
      <c r="A684" s="88"/>
      <c r="B684" s="106" t="s">
        <v>406</v>
      </c>
      <c r="C684" s="98" t="s">
        <v>407</v>
      </c>
      <c r="D684" s="191" t="s">
        <v>422</v>
      </c>
      <c r="E684" s="421" t="s">
        <v>385</v>
      </c>
      <c r="F684" s="188"/>
    </row>
    <row r="685" spans="1:6" x14ac:dyDescent="0.25">
      <c r="A685" s="88"/>
      <c r="B685" s="106" t="s">
        <v>412</v>
      </c>
      <c r="C685" s="98" t="s">
        <v>423</v>
      </c>
      <c r="D685" s="191" t="s">
        <v>424</v>
      </c>
      <c r="E685" s="421" t="s">
        <v>385</v>
      </c>
      <c r="F685" s="188"/>
    </row>
    <row r="686" spans="1:6" x14ac:dyDescent="0.25">
      <c r="A686" s="88"/>
      <c r="B686" s="106" t="s">
        <v>425</v>
      </c>
      <c r="C686" s="98" t="s">
        <v>426</v>
      </c>
      <c r="D686" s="191" t="s">
        <v>402</v>
      </c>
      <c r="E686" s="421" t="s">
        <v>385</v>
      </c>
      <c r="F686" s="188"/>
    </row>
    <row r="687" spans="1:6" x14ac:dyDescent="0.25">
      <c r="A687" s="88"/>
      <c r="B687" s="106" t="s">
        <v>419</v>
      </c>
      <c r="C687" s="98" t="s">
        <v>427</v>
      </c>
      <c r="D687" s="191" t="s">
        <v>428</v>
      </c>
      <c r="E687" s="421" t="s">
        <v>385</v>
      </c>
      <c r="F687" s="188"/>
    </row>
    <row r="688" spans="1:6" x14ac:dyDescent="0.25">
      <c r="A688" s="88"/>
      <c r="B688" s="106" t="s">
        <v>429</v>
      </c>
      <c r="C688" s="98" t="s">
        <v>430</v>
      </c>
      <c r="D688" s="191" t="s">
        <v>431</v>
      </c>
      <c r="E688" s="421" t="s">
        <v>132</v>
      </c>
      <c r="F688" s="188"/>
    </row>
    <row r="689" spans="1:6" x14ac:dyDescent="0.25">
      <c r="A689" s="88"/>
      <c r="B689" s="106" t="s">
        <v>432</v>
      </c>
      <c r="C689" s="98" t="s">
        <v>433</v>
      </c>
      <c r="D689" s="191" t="s">
        <v>434</v>
      </c>
      <c r="E689" s="421" t="s">
        <v>132</v>
      </c>
      <c r="F689" s="188"/>
    </row>
    <row r="690" spans="1:6" x14ac:dyDescent="0.25">
      <c r="A690" s="88"/>
      <c r="B690" s="106" t="s">
        <v>435</v>
      </c>
      <c r="C690" s="98" t="s">
        <v>436</v>
      </c>
      <c r="D690" s="191" t="s">
        <v>414</v>
      </c>
      <c r="E690" s="421" t="s">
        <v>132</v>
      </c>
      <c r="F690" s="188"/>
    </row>
    <row r="691" spans="1:6" x14ac:dyDescent="0.25">
      <c r="A691" s="166"/>
      <c r="B691" s="102" t="s">
        <v>890</v>
      </c>
      <c r="C691" s="98" t="s">
        <v>891</v>
      </c>
      <c r="D691" s="191" t="s">
        <v>402</v>
      </c>
      <c r="E691" s="421" t="s">
        <v>848</v>
      </c>
      <c r="F691" s="188"/>
    </row>
    <row r="692" spans="1:6" ht="47.25" x14ac:dyDescent="0.25">
      <c r="A692" s="166"/>
      <c r="B692" s="102" t="s">
        <v>892</v>
      </c>
      <c r="C692" s="98" t="s">
        <v>893</v>
      </c>
      <c r="D692" s="191" t="s">
        <v>431</v>
      </c>
      <c r="E692" s="421" t="s">
        <v>848</v>
      </c>
      <c r="F692" s="188"/>
    </row>
    <row r="693" spans="1:6" ht="31.5" x14ac:dyDescent="0.25">
      <c r="A693" s="166"/>
      <c r="B693" s="102" t="s">
        <v>415</v>
      </c>
      <c r="C693" s="98" t="s">
        <v>894</v>
      </c>
      <c r="D693" s="191" t="s">
        <v>424</v>
      </c>
      <c r="E693" s="421" t="s">
        <v>848</v>
      </c>
      <c r="F693" s="188"/>
    </row>
    <row r="694" spans="1:6" x14ac:dyDescent="0.25">
      <c r="A694" s="166"/>
      <c r="B694" s="102" t="s">
        <v>895</v>
      </c>
      <c r="C694" s="98" t="s">
        <v>896</v>
      </c>
      <c r="D694" s="191" t="s">
        <v>897</v>
      </c>
      <c r="E694" s="421" t="s">
        <v>848</v>
      </c>
      <c r="F694" s="188"/>
    </row>
    <row r="695" spans="1:6" x14ac:dyDescent="0.25">
      <c r="A695" s="166"/>
      <c r="B695" s="102" t="s">
        <v>898</v>
      </c>
      <c r="C695" s="98" t="s">
        <v>899</v>
      </c>
      <c r="D695" s="191" t="s">
        <v>900</v>
      </c>
      <c r="E695" s="421" t="s">
        <v>848</v>
      </c>
      <c r="F695" s="188"/>
    </row>
    <row r="696" spans="1:6" x14ac:dyDescent="0.25">
      <c r="A696" s="166"/>
      <c r="B696" s="102" t="s">
        <v>901</v>
      </c>
      <c r="C696" s="98" t="s">
        <v>902</v>
      </c>
      <c r="D696" s="191" t="s">
        <v>903</v>
      </c>
      <c r="E696" s="421" t="s">
        <v>848</v>
      </c>
      <c r="F696" s="188"/>
    </row>
    <row r="697" spans="1:6" x14ac:dyDescent="0.25">
      <c r="A697" s="166"/>
      <c r="B697" s="102" t="s">
        <v>412</v>
      </c>
      <c r="C697" s="98" t="s">
        <v>904</v>
      </c>
      <c r="D697" s="191" t="s">
        <v>905</v>
      </c>
      <c r="E697" s="421" t="s">
        <v>848</v>
      </c>
      <c r="F697" s="188"/>
    </row>
    <row r="698" spans="1:6" x14ac:dyDescent="0.25">
      <c r="A698" s="166"/>
      <c r="B698" s="102" t="s">
        <v>425</v>
      </c>
      <c r="C698" s="98" t="s">
        <v>426</v>
      </c>
      <c r="D698" s="191" t="s">
        <v>402</v>
      </c>
      <c r="E698" s="421" t="s">
        <v>848</v>
      </c>
      <c r="F698" s="188"/>
    </row>
    <row r="699" spans="1:6" x14ac:dyDescent="0.25">
      <c r="A699" s="166"/>
      <c r="B699" s="106" t="s">
        <v>419</v>
      </c>
      <c r="C699" s="98" t="s">
        <v>427</v>
      </c>
      <c r="D699" s="191" t="s">
        <v>428</v>
      </c>
      <c r="E699" s="421" t="s">
        <v>848</v>
      </c>
      <c r="F699" s="188"/>
    </row>
    <row r="700" spans="1:6" x14ac:dyDescent="0.25">
      <c r="A700" s="166"/>
      <c r="B700" s="102" t="s">
        <v>429</v>
      </c>
      <c r="C700" s="98" t="s">
        <v>430</v>
      </c>
      <c r="D700" s="191" t="s">
        <v>431</v>
      </c>
      <c r="E700" s="421" t="s">
        <v>132</v>
      </c>
      <c r="F700" s="188"/>
    </row>
    <row r="701" spans="1:6" x14ac:dyDescent="0.25">
      <c r="A701" s="166"/>
      <c r="B701" s="106" t="s">
        <v>432</v>
      </c>
      <c r="C701" s="98" t="s">
        <v>433</v>
      </c>
      <c r="D701" s="191" t="s">
        <v>434</v>
      </c>
      <c r="E701" s="421" t="s">
        <v>132</v>
      </c>
      <c r="F701" s="188"/>
    </row>
    <row r="702" spans="1:6" x14ac:dyDescent="0.25">
      <c r="A702" s="166"/>
      <c r="B702" s="106" t="s">
        <v>435</v>
      </c>
      <c r="C702" s="98" t="s">
        <v>436</v>
      </c>
      <c r="D702" s="191" t="s">
        <v>414</v>
      </c>
      <c r="E702" s="421" t="s">
        <v>132</v>
      </c>
      <c r="F702" s="188"/>
    </row>
    <row r="703" spans="1:6" x14ac:dyDescent="0.25">
      <c r="A703" s="166"/>
      <c r="B703" s="102" t="s">
        <v>1102</v>
      </c>
      <c r="C703" s="98" t="s">
        <v>1103</v>
      </c>
      <c r="D703" s="191" t="s">
        <v>1104</v>
      </c>
      <c r="E703" s="421" t="s">
        <v>363</v>
      </c>
      <c r="F703" s="188"/>
    </row>
    <row r="704" spans="1:6" x14ac:dyDescent="0.25">
      <c r="A704" s="166"/>
      <c r="B704" s="102" t="s">
        <v>1105</v>
      </c>
      <c r="C704" s="98" t="s">
        <v>1106</v>
      </c>
      <c r="D704" s="191" t="s">
        <v>1107</v>
      </c>
      <c r="E704" s="421" t="s">
        <v>363</v>
      </c>
      <c r="F704" s="188"/>
    </row>
    <row r="705" spans="1:6" x14ac:dyDescent="0.25">
      <c r="A705" s="166"/>
      <c r="B705" s="102" t="s">
        <v>1108</v>
      </c>
      <c r="C705" s="98" t="s">
        <v>1109</v>
      </c>
      <c r="D705" s="191" t="s">
        <v>141</v>
      </c>
      <c r="E705" s="421" t="s">
        <v>363</v>
      </c>
      <c r="F705" s="188"/>
    </row>
    <row r="706" spans="1:6" x14ac:dyDescent="0.25">
      <c r="A706" s="166"/>
      <c r="B706" s="603" t="s">
        <v>1266</v>
      </c>
      <c r="C706" s="98" t="s">
        <v>1267</v>
      </c>
      <c r="D706" s="191" t="s">
        <v>1268</v>
      </c>
      <c r="E706" s="421" t="s">
        <v>848</v>
      </c>
      <c r="F706" s="188"/>
    </row>
    <row r="707" spans="1:6" ht="31.5" x14ac:dyDescent="0.25">
      <c r="A707" s="166"/>
      <c r="B707" s="105" t="s">
        <v>1269</v>
      </c>
      <c r="C707" s="98" t="s">
        <v>1270</v>
      </c>
      <c r="D707" s="191" t="s">
        <v>1107</v>
      </c>
      <c r="E707" s="421" t="s">
        <v>848</v>
      </c>
      <c r="F707" s="188"/>
    </row>
    <row r="708" spans="1:6" ht="31.5" x14ac:dyDescent="0.25">
      <c r="A708" s="166"/>
      <c r="B708" s="603" t="s">
        <v>1271</v>
      </c>
      <c r="C708" s="72" t="s">
        <v>1272</v>
      </c>
      <c r="D708" s="191" t="s">
        <v>1273</v>
      </c>
      <c r="E708" s="421" t="s">
        <v>457</v>
      </c>
      <c r="F708" s="188"/>
    </row>
    <row r="709" spans="1:6" x14ac:dyDescent="0.25">
      <c r="A709" s="166"/>
      <c r="B709" s="530" t="s">
        <v>1900</v>
      </c>
      <c r="C709" s="472" t="s">
        <v>1901</v>
      </c>
      <c r="D709" s="529" t="s">
        <v>1902</v>
      </c>
      <c r="E709" s="1044" t="s">
        <v>848</v>
      </c>
      <c r="F709" s="188"/>
    </row>
    <row r="710" spans="1:6" ht="31.5" x14ac:dyDescent="0.25">
      <c r="A710" s="166"/>
      <c r="B710" s="530" t="s">
        <v>1903</v>
      </c>
      <c r="C710" s="472" t="s">
        <v>1904</v>
      </c>
      <c r="D710" s="529" t="s">
        <v>897</v>
      </c>
      <c r="E710" s="1044" t="s">
        <v>1905</v>
      </c>
      <c r="F710" s="188"/>
    </row>
    <row r="711" spans="1:6" x14ac:dyDescent="0.25">
      <c r="A711" s="166"/>
      <c r="B711" s="530" t="s">
        <v>1906</v>
      </c>
      <c r="C711" s="472" t="s">
        <v>1907</v>
      </c>
      <c r="D711" s="529" t="s">
        <v>1908</v>
      </c>
      <c r="E711" s="1044" t="s">
        <v>132</v>
      </c>
      <c r="F711" s="188"/>
    </row>
    <row r="712" spans="1:6" x14ac:dyDescent="0.25">
      <c r="A712" s="166"/>
      <c r="B712" s="530" t="s">
        <v>1909</v>
      </c>
      <c r="C712" s="472" t="s">
        <v>1910</v>
      </c>
      <c r="D712" s="529" t="s">
        <v>414</v>
      </c>
      <c r="E712" s="1044" t="s">
        <v>912</v>
      </c>
      <c r="F712" s="188"/>
    </row>
    <row r="713" spans="1:6" ht="31.5" x14ac:dyDescent="0.25">
      <c r="A713" s="165" t="s">
        <v>151</v>
      </c>
      <c r="B713" s="73" t="s">
        <v>437</v>
      </c>
      <c r="C713" s="72" t="s">
        <v>438</v>
      </c>
      <c r="D713" s="186" t="s">
        <v>439</v>
      </c>
      <c r="E713" s="72" t="s">
        <v>440</v>
      </c>
      <c r="F713" s="189"/>
    </row>
    <row r="714" spans="1:6" ht="31.5" x14ac:dyDescent="0.25">
      <c r="A714" s="166"/>
      <c r="B714" s="73" t="s">
        <v>356</v>
      </c>
      <c r="C714" s="72" t="s">
        <v>441</v>
      </c>
      <c r="D714" s="186" t="s">
        <v>442</v>
      </c>
      <c r="E714" s="72" t="s">
        <v>440</v>
      </c>
      <c r="F714" s="189"/>
    </row>
    <row r="715" spans="1:6" ht="31.5" x14ac:dyDescent="0.25">
      <c r="A715" s="166"/>
      <c r="B715" s="73" t="s">
        <v>443</v>
      </c>
      <c r="C715" s="72" t="s">
        <v>444</v>
      </c>
      <c r="D715" s="186" t="s">
        <v>445</v>
      </c>
      <c r="E715" s="72" t="s">
        <v>132</v>
      </c>
      <c r="F715" s="189"/>
    </row>
    <row r="716" spans="1:6" x14ac:dyDescent="0.25">
      <c r="A716" s="166"/>
      <c r="B716" s="73" t="s">
        <v>443</v>
      </c>
      <c r="C716" s="72" t="s">
        <v>446</v>
      </c>
      <c r="D716" s="186" t="s">
        <v>393</v>
      </c>
      <c r="E716" s="72" t="s">
        <v>132</v>
      </c>
      <c r="F716" s="189"/>
    </row>
    <row r="717" spans="1:6" x14ac:dyDescent="0.25">
      <c r="A717" s="166"/>
      <c r="B717" s="73" t="s">
        <v>447</v>
      </c>
      <c r="C717" s="72" t="s">
        <v>448</v>
      </c>
      <c r="D717" s="186" t="s">
        <v>449</v>
      </c>
      <c r="E717" s="72" t="s">
        <v>450</v>
      </c>
      <c r="F717" s="189"/>
    </row>
    <row r="718" spans="1:6" x14ac:dyDescent="0.25">
      <c r="A718" s="166"/>
      <c r="B718" s="73" t="s">
        <v>451</v>
      </c>
      <c r="C718" s="72" t="s">
        <v>452</v>
      </c>
      <c r="D718" s="186" t="s">
        <v>453</v>
      </c>
      <c r="E718" s="72" t="s">
        <v>132</v>
      </c>
      <c r="F718" s="189"/>
    </row>
    <row r="719" spans="1:6" x14ac:dyDescent="0.25">
      <c r="A719" s="166"/>
      <c r="B719" s="73" t="s">
        <v>454</v>
      </c>
      <c r="C719" s="72" t="s">
        <v>455</v>
      </c>
      <c r="D719" s="186" t="s">
        <v>456</v>
      </c>
      <c r="E719" s="72" t="s">
        <v>457</v>
      </c>
      <c r="F719" s="189"/>
    </row>
    <row r="720" spans="1:6" ht="31.5" x14ac:dyDescent="0.25">
      <c r="A720" s="166"/>
      <c r="B720" s="72" t="s">
        <v>458</v>
      </c>
      <c r="C720" s="72" t="s">
        <v>459</v>
      </c>
      <c r="D720" s="186" t="s">
        <v>460</v>
      </c>
      <c r="E720" s="72" t="s">
        <v>457</v>
      </c>
      <c r="F720" s="189"/>
    </row>
    <row r="721" spans="1:6" ht="31.5" x14ac:dyDescent="0.25">
      <c r="A721" s="166"/>
      <c r="B721" s="73" t="s">
        <v>461</v>
      </c>
      <c r="C721" s="72" t="s">
        <v>462</v>
      </c>
      <c r="D721" s="186" t="s">
        <v>463</v>
      </c>
      <c r="E721" s="72"/>
      <c r="F721" s="189"/>
    </row>
    <row r="722" spans="1:6" x14ac:dyDescent="0.25">
      <c r="A722" s="166"/>
      <c r="B722" s="73" t="s">
        <v>464</v>
      </c>
      <c r="C722" s="72" t="s">
        <v>465</v>
      </c>
      <c r="D722" s="186" t="s">
        <v>466</v>
      </c>
      <c r="E722" s="72" t="s">
        <v>132</v>
      </c>
      <c r="F722" s="189"/>
    </row>
    <row r="723" spans="1:6" ht="31.5" x14ac:dyDescent="0.25">
      <c r="A723" s="166"/>
      <c r="B723" s="73" t="s">
        <v>906</v>
      </c>
      <c r="C723" s="72" t="s">
        <v>907</v>
      </c>
      <c r="D723" s="186" t="s">
        <v>908</v>
      </c>
      <c r="E723" s="72" t="s">
        <v>132</v>
      </c>
      <c r="F723" s="189"/>
    </row>
    <row r="724" spans="1:6" x14ac:dyDescent="0.25">
      <c r="A724" s="166"/>
      <c r="B724" s="73" t="s">
        <v>909</v>
      </c>
      <c r="C724" s="72" t="s">
        <v>910</v>
      </c>
      <c r="D724" s="186" t="s">
        <v>911</v>
      </c>
      <c r="E724" s="72" t="s">
        <v>912</v>
      </c>
      <c r="F724" s="189"/>
    </row>
    <row r="725" spans="1:6" x14ac:dyDescent="0.25">
      <c r="A725" s="166"/>
      <c r="B725" s="73" t="s">
        <v>913</v>
      </c>
      <c r="C725" s="72" t="s">
        <v>914</v>
      </c>
      <c r="D725" s="186" t="s">
        <v>915</v>
      </c>
      <c r="E725" s="72" t="s">
        <v>132</v>
      </c>
      <c r="F725" s="189"/>
    </row>
    <row r="726" spans="1:6" x14ac:dyDescent="0.25">
      <c r="A726" s="166"/>
      <c r="B726" s="225" t="s">
        <v>916</v>
      </c>
      <c r="C726" s="72" t="s">
        <v>917</v>
      </c>
      <c r="D726" s="186" t="s">
        <v>918</v>
      </c>
      <c r="E726" s="69" t="s">
        <v>132</v>
      </c>
      <c r="F726" s="189"/>
    </row>
    <row r="727" spans="1:6" ht="31.5" customHeight="1" x14ac:dyDescent="0.25">
      <c r="A727" s="166"/>
      <c r="B727" s="1167" t="s">
        <v>919</v>
      </c>
      <c r="C727" s="105" t="s">
        <v>920</v>
      </c>
      <c r="D727" s="186" t="s">
        <v>921</v>
      </c>
      <c r="E727" s="69" t="s">
        <v>132</v>
      </c>
      <c r="F727" s="189"/>
    </row>
    <row r="728" spans="1:6" x14ac:dyDescent="0.25">
      <c r="A728" s="166"/>
      <c r="B728" s="1168"/>
      <c r="C728" s="105" t="s">
        <v>922</v>
      </c>
      <c r="D728" s="186" t="s">
        <v>921</v>
      </c>
      <c r="E728" s="69" t="s">
        <v>132</v>
      </c>
      <c r="F728" s="189"/>
    </row>
    <row r="729" spans="1:6" x14ac:dyDescent="0.25">
      <c r="A729" s="166"/>
      <c r="B729" s="1168"/>
      <c r="C729" s="105" t="s">
        <v>923</v>
      </c>
      <c r="D729" s="186" t="s">
        <v>924</v>
      </c>
      <c r="E729" s="69" t="s">
        <v>132</v>
      </c>
      <c r="F729" s="189"/>
    </row>
    <row r="730" spans="1:6" x14ac:dyDescent="0.25">
      <c r="A730" s="166"/>
      <c r="B730" s="1168"/>
      <c r="C730" s="105" t="s">
        <v>925</v>
      </c>
      <c r="D730" s="186" t="s">
        <v>926</v>
      </c>
      <c r="E730" s="69" t="s">
        <v>132</v>
      </c>
      <c r="F730" s="189"/>
    </row>
    <row r="731" spans="1:6" x14ac:dyDescent="0.25">
      <c r="A731" s="166"/>
      <c r="B731" s="1168"/>
      <c r="C731" s="105" t="s">
        <v>927</v>
      </c>
      <c r="D731" s="186" t="s">
        <v>924</v>
      </c>
      <c r="E731" s="69" t="s">
        <v>132</v>
      </c>
      <c r="F731" s="189"/>
    </row>
    <row r="732" spans="1:6" x14ac:dyDescent="0.25">
      <c r="A732" s="166"/>
      <c r="B732" s="1169"/>
      <c r="C732" s="105" t="s">
        <v>928</v>
      </c>
      <c r="D732" s="186" t="s">
        <v>929</v>
      </c>
      <c r="E732" s="69" t="s">
        <v>132</v>
      </c>
      <c r="F732" s="189"/>
    </row>
    <row r="733" spans="1:6" ht="31.5" x14ac:dyDescent="0.25">
      <c r="A733" s="166"/>
      <c r="B733" s="72" t="s">
        <v>1110</v>
      </c>
      <c r="C733" s="72" t="s">
        <v>1111</v>
      </c>
      <c r="D733" s="186" t="s">
        <v>1112</v>
      </c>
      <c r="E733" s="72" t="s">
        <v>132</v>
      </c>
      <c r="F733" s="189"/>
    </row>
    <row r="734" spans="1:6" x14ac:dyDescent="0.25">
      <c r="A734" s="166"/>
      <c r="B734" s="1211" t="s">
        <v>1113</v>
      </c>
      <c r="C734" s="73" t="s">
        <v>1114</v>
      </c>
      <c r="D734" s="1211" t="s">
        <v>1115</v>
      </c>
      <c r="E734" s="1211" t="s">
        <v>132</v>
      </c>
      <c r="F734" s="189"/>
    </row>
    <row r="735" spans="1:6" x14ac:dyDescent="0.25">
      <c r="A735" s="166"/>
      <c r="B735" s="1211"/>
      <c r="C735" s="72" t="s">
        <v>1116</v>
      </c>
      <c r="D735" s="1211"/>
      <c r="E735" s="1211"/>
      <c r="F735" s="189"/>
    </row>
    <row r="736" spans="1:6" ht="31.5" x14ac:dyDescent="0.25">
      <c r="A736" s="166"/>
      <c r="B736" s="1211"/>
      <c r="C736" s="72" t="s">
        <v>1117</v>
      </c>
      <c r="D736" s="1211"/>
      <c r="E736" s="1211"/>
      <c r="F736" s="189"/>
    </row>
    <row r="737" spans="1:6" ht="31.5" x14ac:dyDescent="0.25">
      <c r="A737" s="166"/>
      <c r="B737" s="1211"/>
      <c r="C737" s="72" t="s">
        <v>1118</v>
      </c>
      <c r="D737" s="1211"/>
      <c r="E737" s="1211"/>
      <c r="F737" s="189"/>
    </row>
    <row r="738" spans="1:6" x14ac:dyDescent="0.25">
      <c r="A738" s="166"/>
      <c r="B738" s="73" t="s">
        <v>1119</v>
      </c>
      <c r="C738" s="72" t="s">
        <v>1120</v>
      </c>
      <c r="D738" s="72" t="s">
        <v>900</v>
      </c>
      <c r="E738" s="72" t="s">
        <v>132</v>
      </c>
      <c r="F738" s="189"/>
    </row>
    <row r="739" spans="1:6" x14ac:dyDescent="0.25">
      <c r="A739" s="166"/>
      <c r="B739" s="72" t="s">
        <v>1274</v>
      </c>
      <c r="C739" s="72" t="s">
        <v>1275</v>
      </c>
      <c r="D739" s="186"/>
      <c r="E739" s="72"/>
      <c r="F739" s="189"/>
    </row>
    <row r="740" spans="1:6" ht="31.5" x14ac:dyDescent="0.25">
      <c r="A740" s="166"/>
      <c r="B740" s="72" t="s">
        <v>1276</v>
      </c>
      <c r="C740" s="73" t="s">
        <v>1277</v>
      </c>
      <c r="D740" s="72"/>
      <c r="E740" s="72"/>
      <c r="F740" s="189"/>
    </row>
    <row r="741" spans="1:6" ht="31.5" x14ac:dyDescent="0.25">
      <c r="A741" s="166"/>
      <c r="B741" s="72" t="s">
        <v>1528</v>
      </c>
      <c r="C741" s="72" t="s">
        <v>1529</v>
      </c>
      <c r="D741" s="186" t="s">
        <v>1530</v>
      </c>
      <c r="E741" s="72" t="s">
        <v>457</v>
      </c>
      <c r="F741" s="189"/>
    </row>
    <row r="742" spans="1:6" ht="31.5" x14ac:dyDescent="0.25">
      <c r="A742" s="166"/>
      <c r="B742" s="72" t="s">
        <v>1531</v>
      </c>
      <c r="C742" s="72" t="s">
        <v>1532</v>
      </c>
      <c r="D742" s="186" t="s">
        <v>290</v>
      </c>
      <c r="E742" s="72" t="s">
        <v>132</v>
      </c>
      <c r="F742" s="189"/>
    </row>
    <row r="743" spans="1:6" x14ac:dyDescent="0.25">
      <c r="A743" s="166"/>
      <c r="B743" s="72" t="s">
        <v>1533</v>
      </c>
      <c r="C743" s="73" t="s">
        <v>1534</v>
      </c>
      <c r="D743" s="72" t="s">
        <v>1535</v>
      </c>
      <c r="E743" s="72" t="s">
        <v>132</v>
      </c>
      <c r="F743" s="189"/>
    </row>
    <row r="744" spans="1:6" ht="31.5" x14ac:dyDescent="0.25">
      <c r="A744" s="166"/>
      <c r="B744" s="430" t="s">
        <v>1911</v>
      </c>
      <c r="C744" s="430" t="s">
        <v>1912</v>
      </c>
      <c r="D744" s="531" t="s">
        <v>456</v>
      </c>
      <c r="E744" s="430" t="s">
        <v>912</v>
      </c>
      <c r="F744" s="189"/>
    </row>
    <row r="745" spans="1:6" ht="31.5" x14ac:dyDescent="0.25">
      <c r="A745" s="166"/>
      <c r="B745" s="430" t="s">
        <v>1913</v>
      </c>
      <c r="C745" s="430" t="s">
        <v>1855</v>
      </c>
      <c r="D745" s="531" t="s">
        <v>1914</v>
      </c>
      <c r="E745" s="430" t="s">
        <v>132</v>
      </c>
      <c r="F745" s="189"/>
    </row>
    <row r="746" spans="1:6" x14ac:dyDescent="0.25">
      <c r="A746" s="166"/>
      <c r="B746" s="430" t="s">
        <v>1915</v>
      </c>
      <c r="C746" s="430" t="s">
        <v>1916</v>
      </c>
      <c r="D746" s="531" t="s">
        <v>1917</v>
      </c>
      <c r="E746" s="430" t="s">
        <v>132</v>
      </c>
      <c r="F746" s="189"/>
    </row>
    <row r="747" spans="1:6" ht="31.5" x14ac:dyDescent="0.25">
      <c r="A747" s="166"/>
      <c r="B747" s="430" t="s">
        <v>1918</v>
      </c>
      <c r="C747" s="430" t="s">
        <v>1919</v>
      </c>
      <c r="D747" s="531" t="s">
        <v>1920</v>
      </c>
      <c r="E747" s="430" t="s">
        <v>132</v>
      </c>
      <c r="F747" s="189"/>
    </row>
    <row r="748" spans="1:6" ht="31.5" x14ac:dyDescent="0.25">
      <c r="A748" s="166"/>
      <c r="B748" s="430" t="s">
        <v>1921</v>
      </c>
      <c r="C748" s="430" t="s">
        <v>1922</v>
      </c>
      <c r="D748" s="531" t="s">
        <v>1923</v>
      </c>
      <c r="E748" s="430" t="s">
        <v>132</v>
      </c>
      <c r="F748" s="189"/>
    </row>
    <row r="749" spans="1:6" ht="31.5" x14ac:dyDescent="0.25">
      <c r="A749" s="166"/>
      <c r="B749" s="430" t="s">
        <v>1911</v>
      </c>
      <c r="C749" s="430" t="s">
        <v>1924</v>
      </c>
      <c r="D749" s="531" t="s">
        <v>1925</v>
      </c>
      <c r="E749" s="430" t="s">
        <v>132</v>
      </c>
      <c r="F749" s="189"/>
    </row>
    <row r="750" spans="1:6" x14ac:dyDescent="0.25">
      <c r="A750" s="166"/>
      <c r="B750" s="430" t="s">
        <v>1926</v>
      </c>
      <c r="C750" s="430" t="s">
        <v>1927</v>
      </c>
      <c r="D750" s="531" t="s">
        <v>911</v>
      </c>
      <c r="E750" s="430" t="s">
        <v>912</v>
      </c>
      <c r="F750" s="189"/>
    </row>
    <row r="751" spans="1:6" ht="31.5" x14ac:dyDescent="0.25">
      <c r="A751" s="166"/>
      <c r="B751" s="430" t="s">
        <v>1911</v>
      </c>
      <c r="C751" s="430" t="s">
        <v>1928</v>
      </c>
      <c r="D751" s="531" t="s">
        <v>414</v>
      </c>
      <c r="E751" s="430" t="s">
        <v>1929</v>
      </c>
      <c r="F751" s="189"/>
    </row>
    <row r="752" spans="1:6" ht="31.5" x14ac:dyDescent="0.25">
      <c r="A752" s="166"/>
      <c r="B752" s="430" t="s">
        <v>1930</v>
      </c>
      <c r="C752" s="430" t="s">
        <v>1931</v>
      </c>
      <c r="D752" s="531" t="s">
        <v>1932</v>
      </c>
      <c r="E752" s="430" t="s">
        <v>912</v>
      </c>
      <c r="F752" s="189"/>
    </row>
    <row r="753" spans="1:6" x14ac:dyDescent="0.25">
      <c r="A753" s="166"/>
      <c r="B753" s="430" t="s">
        <v>1933</v>
      </c>
      <c r="C753" s="430" t="s">
        <v>1934</v>
      </c>
      <c r="D753" s="531" t="s">
        <v>414</v>
      </c>
      <c r="E753" s="430" t="s">
        <v>912</v>
      </c>
      <c r="F753" s="189"/>
    </row>
    <row r="754" spans="1:6" ht="31.5" x14ac:dyDescent="0.25">
      <c r="A754" s="166"/>
      <c r="B754" s="430" t="s">
        <v>1911</v>
      </c>
      <c r="C754" s="430" t="s">
        <v>1935</v>
      </c>
      <c r="D754" s="531" t="s">
        <v>414</v>
      </c>
      <c r="E754" s="430" t="s">
        <v>912</v>
      </c>
      <c r="F754" s="189"/>
    </row>
    <row r="755" spans="1:6" ht="31.5" x14ac:dyDescent="0.25">
      <c r="A755" s="166"/>
      <c r="B755" s="430" t="s">
        <v>1911</v>
      </c>
      <c r="C755" s="430" t="s">
        <v>1936</v>
      </c>
      <c r="D755" s="531" t="s">
        <v>1268</v>
      </c>
      <c r="E755" s="430" t="s">
        <v>360</v>
      </c>
      <c r="F755" s="189"/>
    </row>
    <row r="756" spans="1:6" x14ac:dyDescent="0.25">
      <c r="A756" s="184" t="s">
        <v>160</v>
      </c>
      <c r="B756" s="85"/>
      <c r="C756" s="72"/>
      <c r="D756" s="186"/>
      <c r="E756" s="72"/>
      <c r="F756" s="189"/>
    </row>
    <row r="759" spans="1:6" x14ac:dyDescent="0.25">
      <c r="A759" s="172" t="s">
        <v>467</v>
      </c>
      <c r="B759" s="195"/>
      <c r="C759" s="176"/>
    </row>
    <row r="760" spans="1:6" x14ac:dyDescent="0.25">
      <c r="A760" s="992" t="s">
        <v>122</v>
      </c>
      <c r="B760" s="995" t="s">
        <v>468</v>
      </c>
      <c r="C760" s="74"/>
    </row>
    <row r="761" spans="1:6" x14ac:dyDescent="0.25">
      <c r="A761" s="97" t="s">
        <v>18</v>
      </c>
      <c r="B761" s="200">
        <f>15.82%+'Feb_Details '!B243+'Mar_Details '!B172+Q2_Details!B338</f>
        <v>0.99670000000000003</v>
      </c>
      <c r="C761" s="193"/>
    </row>
    <row r="762" spans="1:6" x14ac:dyDescent="0.25">
      <c r="A762" s="97" t="s">
        <v>19</v>
      </c>
      <c r="B762" s="200">
        <f>13.05%+'Feb_Details '!B244+Q2_Details!B339</f>
        <v>0.39949999999999997</v>
      </c>
      <c r="C762" s="193"/>
    </row>
    <row r="763" spans="1:6" x14ac:dyDescent="0.25">
      <c r="A763" s="97" t="s">
        <v>20</v>
      </c>
      <c r="B763" s="200">
        <f>14.98%+'Feb_Details '!B245+Q2_Details!B340</f>
        <v>0.60299999999999998</v>
      </c>
      <c r="C763" s="193"/>
    </row>
    <row r="764" spans="1:6" x14ac:dyDescent="0.25">
      <c r="A764" s="97" t="s">
        <v>21</v>
      </c>
      <c r="B764" s="200">
        <f>29.08%+'Feb_Details '!B246+'Mar_Details '!B175+Q2_Details!B341</f>
        <v>0.93489999999999984</v>
      </c>
      <c r="C764" s="193"/>
    </row>
    <row r="765" spans="1:6" x14ac:dyDescent="0.25">
      <c r="A765" s="97" t="s">
        <v>293</v>
      </c>
      <c r="B765" s="200">
        <f>15.98%+'Feb_Details '!B247+'Mar_Details '!B176+Q2_Details!B342</f>
        <v>1.0193000000000001</v>
      </c>
      <c r="C765" s="193"/>
    </row>
    <row r="768" spans="1:6" x14ac:dyDescent="0.25">
      <c r="A768" s="1170" t="s">
        <v>469</v>
      </c>
      <c r="B768" s="1170"/>
      <c r="C768" s="1223" t="s">
        <v>1207</v>
      </c>
    </row>
    <row r="769" spans="1:6" x14ac:dyDescent="0.25">
      <c r="A769" s="1000" t="s">
        <v>122</v>
      </c>
      <c r="B769" s="1000" t="s">
        <v>470</v>
      </c>
      <c r="C769" s="1223"/>
    </row>
    <row r="770" spans="1:6" x14ac:dyDescent="0.25">
      <c r="A770" s="97" t="s">
        <v>18</v>
      </c>
      <c r="B770" s="196">
        <f>19095.08+'Feb_Details '!B252+'Mar_Details '!B181+Q2_Details!B347</f>
        <v>91091.510000000009</v>
      </c>
      <c r="C770" s="599">
        <f>Q1_Details!C542+Q2_Details!C347</f>
        <v>90079.510000000009</v>
      </c>
    </row>
    <row r="771" spans="1:6" x14ac:dyDescent="0.25">
      <c r="A771" s="97" t="s">
        <v>19</v>
      </c>
      <c r="B771" s="196">
        <f>11956.39+'Feb_Details '!B253+'Mar_Details '!B182+Q2_Details!B348</f>
        <v>562830.54999999993</v>
      </c>
      <c r="C771" s="599">
        <f>Q1_Details!C543+Q2_Details!C348</f>
        <v>23951.96</v>
      </c>
      <c r="D771" s="63" t="s">
        <v>130</v>
      </c>
    </row>
    <row r="772" spans="1:6" x14ac:dyDescent="0.25">
      <c r="A772" s="97" t="s">
        <v>20</v>
      </c>
      <c r="B772" s="196">
        <f>3704.33+'Feb_Details '!B254+Q2_Details!B349</f>
        <v>14031.18</v>
      </c>
      <c r="C772" s="599">
        <f>Q1_Details!C544+Q2_Details!C349</f>
        <v>19650.879999999997</v>
      </c>
    </row>
    <row r="773" spans="1:6" x14ac:dyDescent="0.25">
      <c r="A773" s="97" t="s">
        <v>21</v>
      </c>
      <c r="B773" s="196">
        <f>4946.82+'Feb_Details '!B255+'Mar_Details '!B184+Q2_Details!B350</f>
        <v>12512.64</v>
      </c>
      <c r="C773" s="599">
        <f>Q1_Details!C545+Q2_Details!C350</f>
        <v>11434.14</v>
      </c>
    </row>
    <row r="774" spans="1:6" x14ac:dyDescent="0.25">
      <c r="A774" s="97" t="s">
        <v>151</v>
      </c>
      <c r="B774" s="196">
        <f>'Feb_Details '!B256+'Mar_Details '!B185+Q2_Details!B351</f>
        <v>26693.629999999997</v>
      </c>
      <c r="C774" s="599">
        <f>Q1_Details!C546+Q2_Details!C351</f>
        <v>36386.01</v>
      </c>
      <c r="D774" s="622"/>
    </row>
    <row r="775" spans="1:6" x14ac:dyDescent="0.25">
      <c r="A775" s="197" t="s">
        <v>471</v>
      </c>
      <c r="B775" s="196">
        <f>SUM(B770:B774)</f>
        <v>707159.51</v>
      </c>
      <c r="C775" s="600">
        <f>SUM(C770:C774)</f>
        <v>181502.5</v>
      </c>
    </row>
    <row r="779" spans="1:6" x14ac:dyDescent="0.25">
      <c r="A779" s="172" t="s">
        <v>472</v>
      </c>
      <c r="B779" s="173"/>
      <c r="C779" s="174"/>
      <c r="D779" s="174"/>
      <c r="E779" s="192"/>
      <c r="F779" s="176"/>
    </row>
    <row r="780" spans="1:6" x14ac:dyDescent="0.25">
      <c r="A780" s="1160" t="s">
        <v>122</v>
      </c>
      <c r="B780" s="1150" t="s">
        <v>274</v>
      </c>
      <c r="C780" s="1150" t="s">
        <v>473</v>
      </c>
      <c r="D780" s="1188" t="s">
        <v>474</v>
      </c>
      <c r="E780" s="1150" t="s">
        <v>475</v>
      </c>
      <c r="F780" s="212"/>
    </row>
    <row r="781" spans="1:6" x14ac:dyDescent="0.25">
      <c r="A781" s="1150"/>
      <c r="B781" s="1152"/>
      <c r="C781" s="1152"/>
      <c r="D781" s="1189"/>
      <c r="E781" s="1152"/>
      <c r="F781" s="212"/>
    </row>
    <row r="782" spans="1:6" ht="47.25" x14ac:dyDescent="0.25">
      <c r="A782" s="1021" t="s">
        <v>18</v>
      </c>
      <c r="B782" s="1060" t="s">
        <v>476</v>
      </c>
      <c r="C782" s="221" t="s">
        <v>477</v>
      </c>
      <c r="D782" s="186"/>
      <c r="E782" s="1017" t="s">
        <v>478</v>
      </c>
      <c r="F782" s="213"/>
    </row>
    <row r="783" spans="1:6" ht="47.25" x14ac:dyDescent="0.25">
      <c r="A783" s="1006"/>
      <c r="B783" s="1018" t="s">
        <v>479</v>
      </c>
      <c r="C783" s="206" t="s">
        <v>480</v>
      </c>
      <c r="D783" s="186"/>
      <c r="E783" s="1017" t="s">
        <v>478</v>
      </c>
      <c r="F783" s="213"/>
    </row>
    <row r="784" spans="1:6" x14ac:dyDescent="0.25">
      <c r="A784" s="1006"/>
      <c r="B784" s="301"/>
      <c r="C784" s="206" t="s">
        <v>481</v>
      </c>
      <c r="D784" s="215"/>
      <c r="E784" s="1017" t="s">
        <v>478</v>
      </c>
      <c r="F784" s="213"/>
    </row>
    <row r="785" spans="1:6" x14ac:dyDescent="0.25">
      <c r="A785" s="1006"/>
      <c r="B785" s="301"/>
      <c r="C785" s="206" t="s">
        <v>482</v>
      </c>
      <c r="D785" s="993"/>
      <c r="E785" s="1017" t="s">
        <v>478</v>
      </c>
      <c r="F785" s="213"/>
    </row>
    <row r="786" spans="1:6" x14ac:dyDescent="0.25">
      <c r="A786" s="1006"/>
      <c r="B786" s="301"/>
      <c r="C786" s="206" t="s">
        <v>937</v>
      </c>
      <c r="D786" s="993"/>
      <c r="E786" s="1017" t="s">
        <v>932</v>
      </c>
      <c r="F786" s="213"/>
    </row>
    <row r="787" spans="1:6" x14ac:dyDescent="0.25">
      <c r="A787" s="1006"/>
      <c r="B787" s="301"/>
      <c r="C787" s="206" t="s">
        <v>938</v>
      </c>
      <c r="D787" s="993"/>
      <c r="E787" s="1017" t="s">
        <v>932</v>
      </c>
      <c r="F787" s="213"/>
    </row>
    <row r="788" spans="1:6" ht="31.5" x14ac:dyDescent="0.25">
      <c r="A788" s="987"/>
      <c r="B788" s="1018" t="s">
        <v>483</v>
      </c>
      <c r="C788" s="206" t="s">
        <v>484</v>
      </c>
      <c r="D788" s="993"/>
      <c r="E788" s="1017" t="s">
        <v>478</v>
      </c>
      <c r="F788" s="213"/>
    </row>
    <row r="789" spans="1:6" x14ac:dyDescent="0.25">
      <c r="A789" s="987"/>
      <c r="B789" s="362"/>
      <c r="C789" s="206" t="s">
        <v>485</v>
      </c>
      <c r="D789" s="993"/>
      <c r="E789" s="1017" t="s">
        <v>478</v>
      </c>
      <c r="F789" s="213"/>
    </row>
    <row r="790" spans="1:6" ht="47.25" x14ac:dyDescent="0.25">
      <c r="A790" s="987"/>
      <c r="B790" s="996" t="s">
        <v>930</v>
      </c>
      <c r="C790" s="247" t="s">
        <v>931</v>
      </c>
      <c r="D790" s="186"/>
      <c r="E790" s="1017" t="s">
        <v>932</v>
      </c>
      <c r="F790" s="213"/>
    </row>
    <row r="791" spans="1:6" x14ac:dyDescent="0.25">
      <c r="A791" s="987"/>
      <c r="B791" s="990"/>
      <c r="C791" s="206" t="s">
        <v>933</v>
      </c>
      <c r="D791" s="186"/>
      <c r="E791" s="1017" t="s">
        <v>932</v>
      </c>
      <c r="F791" s="213"/>
    </row>
    <row r="792" spans="1:6" x14ac:dyDescent="0.25">
      <c r="A792" s="987"/>
      <c r="B792" s="1006"/>
      <c r="C792" s="206" t="s">
        <v>934</v>
      </c>
      <c r="D792" s="186"/>
      <c r="E792" s="1017" t="s">
        <v>932</v>
      </c>
      <c r="F792" s="213"/>
    </row>
    <row r="793" spans="1:6" x14ac:dyDescent="0.25">
      <c r="A793" s="987"/>
      <c r="B793" s="1006"/>
      <c r="C793" s="206" t="s">
        <v>935</v>
      </c>
      <c r="D793" s="186"/>
      <c r="E793" s="1017" t="s">
        <v>932</v>
      </c>
      <c r="F793" s="213"/>
    </row>
    <row r="794" spans="1:6" x14ac:dyDescent="0.25">
      <c r="A794" s="988"/>
      <c r="B794" s="1002"/>
      <c r="C794" s="206" t="s">
        <v>936</v>
      </c>
      <c r="D794" s="186"/>
      <c r="E794" s="1017" t="s">
        <v>932</v>
      </c>
      <c r="F794" s="213"/>
    </row>
    <row r="795" spans="1:6" ht="31.5" x14ac:dyDescent="0.25">
      <c r="A795" s="166" t="s">
        <v>19</v>
      </c>
      <c r="B795" s="69" t="s">
        <v>486</v>
      </c>
      <c r="C795" s="247" t="s">
        <v>487</v>
      </c>
      <c r="D795" s="216"/>
      <c r="E795" s="1017" t="s">
        <v>478</v>
      </c>
      <c r="F795" s="214"/>
    </row>
    <row r="796" spans="1:6" x14ac:dyDescent="0.25">
      <c r="A796" s="166"/>
      <c r="B796" s="88"/>
      <c r="C796" s="247" t="s">
        <v>488</v>
      </c>
      <c r="D796" s="216"/>
      <c r="E796" s="1017" t="s">
        <v>478</v>
      </c>
      <c r="F796" s="214"/>
    </row>
    <row r="797" spans="1:6" x14ac:dyDescent="0.25">
      <c r="A797" s="166"/>
      <c r="B797" s="88"/>
      <c r="C797" s="247" t="s">
        <v>489</v>
      </c>
      <c r="D797" s="216"/>
      <c r="E797" s="1017" t="s">
        <v>478</v>
      </c>
      <c r="F797" s="214"/>
    </row>
    <row r="798" spans="1:6" x14ac:dyDescent="0.25">
      <c r="A798" s="166"/>
      <c r="B798" s="88"/>
      <c r="C798" s="247" t="s">
        <v>490</v>
      </c>
      <c r="D798" s="216"/>
      <c r="E798" s="1017" t="s">
        <v>478</v>
      </c>
      <c r="F798" s="214"/>
    </row>
    <row r="799" spans="1:6" x14ac:dyDescent="0.25">
      <c r="A799" s="166"/>
      <c r="B799" s="88"/>
      <c r="C799" s="247" t="s">
        <v>491</v>
      </c>
      <c r="D799" s="216"/>
      <c r="E799" s="1017" t="s">
        <v>478</v>
      </c>
      <c r="F799" s="214"/>
    </row>
    <row r="800" spans="1:6" x14ac:dyDescent="0.25">
      <c r="A800" s="166"/>
      <c r="B800" s="88"/>
      <c r="C800" s="247" t="s">
        <v>492</v>
      </c>
      <c r="D800" s="216"/>
      <c r="E800" s="1017" t="s">
        <v>478</v>
      </c>
      <c r="F800" s="214"/>
    </row>
    <row r="801" spans="1:6" x14ac:dyDescent="0.25">
      <c r="A801" s="166"/>
      <c r="B801" s="88"/>
      <c r="C801" s="247" t="s">
        <v>493</v>
      </c>
      <c r="D801" s="216"/>
      <c r="E801" s="1017" t="s">
        <v>478</v>
      </c>
      <c r="F801" s="214"/>
    </row>
    <row r="802" spans="1:6" x14ac:dyDescent="0.25">
      <c r="A802" s="166"/>
      <c r="B802" s="88"/>
      <c r="C802" s="247" t="s">
        <v>494</v>
      </c>
      <c r="D802" s="216"/>
      <c r="E802" s="1017" t="s">
        <v>478</v>
      </c>
      <c r="F802" s="214"/>
    </row>
    <row r="803" spans="1:6" x14ac:dyDescent="0.25">
      <c r="A803" s="166"/>
      <c r="B803" s="88"/>
      <c r="C803" s="247" t="s">
        <v>495</v>
      </c>
      <c r="D803" s="216"/>
      <c r="E803" s="1017" t="s">
        <v>478</v>
      </c>
      <c r="F803" s="214"/>
    </row>
    <row r="804" spans="1:6" x14ac:dyDescent="0.25">
      <c r="A804" s="166"/>
      <c r="B804" s="88"/>
      <c r="C804" s="247" t="s">
        <v>496</v>
      </c>
      <c r="D804" s="216"/>
      <c r="E804" s="1017" t="s">
        <v>478</v>
      </c>
      <c r="F804" s="214"/>
    </row>
    <row r="805" spans="1:6" ht="31.5" x14ac:dyDescent="0.25">
      <c r="A805" s="166"/>
      <c r="B805" s="69" t="s">
        <v>497</v>
      </c>
      <c r="C805" s="247" t="s">
        <v>498</v>
      </c>
      <c r="D805" s="216"/>
      <c r="E805" s="1017" t="s">
        <v>478</v>
      </c>
      <c r="F805" s="214"/>
    </row>
    <row r="806" spans="1:6" x14ac:dyDescent="0.25">
      <c r="A806" s="166"/>
      <c r="B806" s="88"/>
      <c r="C806" s="247" t="s">
        <v>499</v>
      </c>
      <c r="D806" s="216"/>
      <c r="E806" s="1017" t="s">
        <v>478</v>
      </c>
      <c r="F806" s="214"/>
    </row>
    <row r="807" spans="1:6" ht="31.5" x14ac:dyDescent="0.25">
      <c r="A807" s="166"/>
      <c r="B807" s="69" t="s">
        <v>500</v>
      </c>
      <c r="C807" s="247" t="s">
        <v>501</v>
      </c>
      <c r="D807" s="216"/>
      <c r="E807" s="1017" t="s">
        <v>478</v>
      </c>
      <c r="F807" s="214"/>
    </row>
    <row r="808" spans="1:6" x14ac:dyDescent="0.25">
      <c r="A808" s="166"/>
      <c r="B808" s="88"/>
      <c r="C808" s="247" t="s">
        <v>502</v>
      </c>
      <c r="D808" s="216"/>
      <c r="E808" s="1017" t="s">
        <v>478</v>
      </c>
      <c r="F808" s="214"/>
    </row>
    <row r="809" spans="1:6" ht="31.5" x14ac:dyDescent="0.25">
      <c r="A809" s="166"/>
      <c r="B809" s="69" t="s">
        <v>503</v>
      </c>
      <c r="C809" s="247" t="s">
        <v>504</v>
      </c>
      <c r="D809" s="216"/>
      <c r="E809" s="1017" t="s">
        <v>478</v>
      </c>
      <c r="F809" s="214"/>
    </row>
    <row r="810" spans="1:6" x14ac:dyDescent="0.25">
      <c r="A810" s="166"/>
      <c r="B810" s="88"/>
      <c r="C810" s="247" t="s">
        <v>505</v>
      </c>
      <c r="D810" s="216"/>
      <c r="E810" s="1017" t="s">
        <v>478</v>
      </c>
      <c r="F810" s="214"/>
    </row>
    <row r="811" spans="1:6" x14ac:dyDescent="0.25">
      <c r="A811" s="166"/>
      <c r="B811" s="88"/>
      <c r="C811" s="247" t="s">
        <v>506</v>
      </c>
      <c r="D811" s="216"/>
      <c r="E811" s="1017" t="s">
        <v>478</v>
      </c>
      <c r="F811" s="214"/>
    </row>
    <row r="812" spans="1:6" x14ac:dyDescent="0.25">
      <c r="A812" s="166"/>
      <c r="B812" s="88"/>
      <c r="C812" s="247" t="s">
        <v>507</v>
      </c>
      <c r="D812" s="216"/>
      <c r="E812" s="1017" t="s">
        <v>478</v>
      </c>
      <c r="F812" s="214"/>
    </row>
    <row r="813" spans="1:6" x14ac:dyDescent="0.25">
      <c r="A813" s="166"/>
      <c r="B813" s="88"/>
      <c r="C813" s="247" t="s">
        <v>508</v>
      </c>
      <c r="D813" s="216"/>
      <c r="E813" s="1017" t="s">
        <v>478</v>
      </c>
      <c r="F813" s="214"/>
    </row>
    <row r="814" spans="1:6" x14ac:dyDescent="0.25">
      <c r="A814" s="166"/>
      <c r="B814" s="88"/>
      <c r="C814" s="247" t="s">
        <v>939</v>
      </c>
      <c r="D814" s="216" t="s">
        <v>940</v>
      </c>
      <c r="E814" s="1017" t="s">
        <v>478</v>
      </c>
      <c r="F814" s="214"/>
    </row>
    <row r="815" spans="1:6" x14ac:dyDescent="0.25">
      <c r="A815" s="166"/>
      <c r="B815" s="88"/>
      <c r="C815" s="247" t="s">
        <v>941</v>
      </c>
      <c r="D815" s="216" t="s">
        <v>940</v>
      </c>
      <c r="E815" s="1017" t="s">
        <v>478</v>
      </c>
      <c r="F815" s="214"/>
    </row>
    <row r="816" spans="1:6" x14ac:dyDescent="0.25">
      <c r="A816" s="166"/>
      <c r="B816" s="88"/>
      <c r="C816" s="247"/>
      <c r="D816" s="216"/>
      <c r="E816" s="1017"/>
      <c r="F816" s="214"/>
    </row>
    <row r="817" spans="1:6" x14ac:dyDescent="0.25">
      <c r="A817" s="166"/>
      <c r="B817" s="88"/>
      <c r="C817" s="247"/>
      <c r="D817" s="216"/>
      <c r="E817" s="1017"/>
      <c r="F817" s="214"/>
    </row>
    <row r="818" spans="1:6" ht="31.5" x14ac:dyDescent="0.25">
      <c r="A818" s="166"/>
      <c r="B818" s="69" t="s">
        <v>509</v>
      </c>
      <c r="C818" s="247" t="s">
        <v>510</v>
      </c>
      <c r="D818" s="216"/>
      <c r="E818" s="1017" t="s">
        <v>478</v>
      </c>
      <c r="F818" s="214"/>
    </row>
    <row r="819" spans="1:6" x14ac:dyDescent="0.25">
      <c r="A819" s="166"/>
      <c r="B819" s="88"/>
      <c r="C819" s="247" t="s">
        <v>511</v>
      </c>
      <c r="D819" s="216"/>
      <c r="E819" s="1017" t="s">
        <v>478</v>
      </c>
      <c r="F819" s="214"/>
    </row>
    <row r="820" spans="1:6" x14ac:dyDescent="0.25">
      <c r="A820" s="166"/>
      <c r="B820" s="88"/>
      <c r="C820" s="247" t="s">
        <v>512</v>
      </c>
      <c r="D820" s="216"/>
      <c r="E820" s="1017" t="s">
        <v>478</v>
      </c>
      <c r="F820" s="214"/>
    </row>
    <row r="821" spans="1:6" x14ac:dyDescent="0.25">
      <c r="A821" s="166"/>
      <c r="B821" s="90"/>
      <c r="C821" s="247" t="s">
        <v>513</v>
      </c>
      <c r="D821" s="216"/>
      <c r="E821" s="1017" t="s">
        <v>478</v>
      </c>
      <c r="F821" s="214"/>
    </row>
    <row r="822" spans="1:6" ht="47.25" x14ac:dyDescent="0.25">
      <c r="A822" s="166"/>
      <c r="B822" s="248" t="s">
        <v>514</v>
      </c>
      <c r="C822" s="247" t="s">
        <v>515</v>
      </c>
      <c r="D822" s="216"/>
      <c r="E822" s="1017" t="s">
        <v>478</v>
      </c>
      <c r="F822" s="214"/>
    </row>
    <row r="823" spans="1:6" ht="47.25" x14ac:dyDescent="0.25">
      <c r="A823" s="166"/>
      <c r="B823" s="69" t="s">
        <v>516</v>
      </c>
      <c r="C823" s="247" t="s">
        <v>517</v>
      </c>
      <c r="D823" s="216"/>
      <c r="E823" s="1017" t="s">
        <v>478</v>
      </c>
      <c r="F823" s="214"/>
    </row>
    <row r="824" spans="1:6" x14ac:dyDescent="0.25">
      <c r="A824" s="166"/>
      <c r="B824" s="88"/>
      <c r="C824" s="247" t="s">
        <v>518</v>
      </c>
      <c r="D824" s="216"/>
      <c r="E824" s="1017" t="s">
        <v>478</v>
      </c>
      <c r="F824" s="214"/>
    </row>
    <row r="825" spans="1:6" x14ac:dyDescent="0.25">
      <c r="A825" s="166"/>
      <c r="B825" s="88"/>
      <c r="C825" s="247" t="s">
        <v>519</v>
      </c>
      <c r="D825" s="216"/>
      <c r="E825" s="1017" t="s">
        <v>478</v>
      </c>
      <c r="F825" s="214"/>
    </row>
    <row r="826" spans="1:6" x14ac:dyDescent="0.25">
      <c r="A826" s="166"/>
      <c r="B826" s="90"/>
      <c r="C826" s="247" t="s">
        <v>520</v>
      </c>
      <c r="D826" s="216"/>
      <c r="E826" s="1017" t="s">
        <v>478</v>
      </c>
      <c r="F826" s="214"/>
    </row>
    <row r="827" spans="1:6" ht="31.5" x14ac:dyDescent="0.25">
      <c r="A827" s="166"/>
      <c r="B827" s="248" t="s">
        <v>521</v>
      </c>
      <c r="C827" s="247" t="s">
        <v>522</v>
      </c>
      <c r="D827" s="216"/>
      <c r="E827" s="1017" t="s">
        <v>478</v>
      </c>
      <c r="F827" s="214"/>
    </row>
    <row r="828" spans="1:6" ht="47.25" x14ac:dyDescent="0.25">
      <c r="A828" s="166"/>
      <c r="B828" s="69" t="s">
        <v>523</v>
      </c>
      <c r="C828" s="247" t="s">
        <v>524</v>
      </c>
      <c r="D828" s="216"/>
      <c r="E828" s="1017" t="s">
        <v>478</v>
      </c>
      <c r="F828" s="214"/>
    </row>
    <row r="829" spans="1:6" x14ac:dyDescent="0.25">
      <c r="A829" s="166"/>
      <c r="B829" s="88"/>
      <c r="C829" s="247" t="s">
        <v>525</v>
      </c>
      <c r="D829" s="216"/>
      <c r="E829" s="1017" t="s">
        <v>478</v>
      </c>
      <c r="F829" s="214"/>
    </row>
    <row r="830" spans="1:6" x14ac:dyDescent="0.25">
      <c r="A830" s="166"/>
      <c r="B830" s="88"/>
      <c r="C830" s="247" t="s">
        <v>526</v>
      </c>
      <c r="D830" s="216"/>
      <c r="E830" s="1017" t="s">
        <v>478</v>
      </c>
      <c r="F830" s="214"/>
    </row>
    <row r="831" spans="1:6" x14ac:dyDescent="0.25">
      <c r="A831" s="166"/>
      <c r="B831" s="90"/>
      <c r="C831" s="247" t="s">
        <v>947</v>
      </c>
      <c r="D831" s="216" t="s">
        <v>940</v>
      </c>
      <c r="E831" s="1017" t="s">
        <v>478</v>
      </c>
      <c r="F831" s="214"/>
    </row>
    <row r="832" spans="1:6" ht="47.25" x14ac:dyDescent="0.25">
      <c r="A832" s="166"/>
      <c r="B832" s="69" t="s">
        <v>942</v>
      </c>
      <c r="C832" s="247" t="s">
        <v>943</v>
      </c>
      <c r="D832" s="216" t="s">
        <v>940</v>
      </c>
      <c r="E832" s="1017" t="s">
        <v>478</v>
      </c>
      <c r="F832" s="214"/>
    </row>
    <row r="833" spans="1:6" x14ac:dyDescent="0.25">
      <c r="A833" s="166"/>
      <c r="B833" s="248"/>
      <c r="C833" s="247" t="s">
        <v>944</v>
      </c>
      <c r="D833" s="216" t="s">
        <v>940</v>
      </c>
      <c r="E833" s="1017" t="s">
        <v>478</v>
      </c>
      <c r="F833" s="214"/>
    </row>
    <row r="834" spans="1:6" x14ac:dyDescent="0.25">
      <c r="A834" s="166"/>
      <c r="B834" s="248"/>
      <c r="C834" s="247" t="s">
        <v>945</v>
      </c>
      <c r="D834" s="216" t="s">
        <v>940</v>
      </c>
      <c r="E834" s="1017" t="s">
        <v>478</v>
      </c>
      <c r="F834" s="214"/>
    </row>
    <row r="835" spans="1:6" x14ac:dyDescent="0.25">
      <c r="A835" s="166"/>
      <c r="B835" s="90"/>
      <c r="C835" s="247" t="s">
        <v>946</v>
      </c>
      <c r="D835" s="216" t="s">
        <v>940</v>
      </c>
      <c r="E835" s="1017" t="s">
        <v>478</v>
      </c>
      <c r="F835" s="214"/>
    </row>
    <row r="836" spans="1:6" x14ac:dyDescent="0.25">
      <c r="A836" s="166"/>
      <c r="B836" s="1251" t="s">
        <v>1937</v>
      </c>
      <c r="C836" s="540" t="s">
        <v>1938</v>
      </c>
      <c r="D836" s="216"/>
      <c r="E836" s="86" t="s">
        <v>478</v>
      </c>
      <c r="F836" s="214"/>
    </row>
    <row r="837" spans="1:6" x14ac:dyDescent="0.25">
      <c r="A837" s="166"/>
      <c r="B837" s="1252"/>
      <c r="C837" s="544" t="s">
        <v>1939</v>
      </c>
      <c r="D837" s="216"/>
      <c r="E837" s="86" t="s">
        <v>478</v>
      </c>
      <c r="F837" s="214"/>
    </row>
    <row r="838" spans="1:6" ht="31.5" x14ac:dyDescent="0.25">
      <c r="A838" s="101" t="s">
        <v>20</v>
      </c>
      <c r="B838" s="105" t="s">
        <v>527</v>
      </c>
      <c r="C838" s="221" t="s">
        <v>528</v>
      </c>
      <c r="D838" s="217" t="s">
        <v>529</v>
      </c>
      <c r="E838" s="73" t="s">
        <v>478</v>
      </c>
      <c r="F838" s="214"/>
    </row>
    <row r="839" spans="1:6" ht="31.5" x14ac:dyDescent="0.25">
      <c r="A839" s="88"/>
      <c r="B839" s="79" t="s">
        <v>530</v>
      </c>
      <c r="C839" s="221" t="s">
        <v>531</v>
      </c>
      <c r="D839" s="217" t="s">
        <v>529</v>
      </c>
      <c r="E839" s="73" t="s">
        <v>478</v>
      </c>
      <c r="F839" s="214"/>
    </row>
    <row r="840" spans="1:6" ht="47.25" x14ac:dyDescent="0.25">
      <c r="A840" s="88"/>
      <c r="B840" s="105" t="s">
        <v>532</v>
      </c>
      <c r="C840" s="221" t="s">
        <v>533</v>
      </c>
      <c r="D840" s="217" t="s">
        <v>529</v>
      </c>
      <c r="E840" s="73" t="s">
        <v>478</v>
      </c>
      <c r="F840" s="214"/>
    </row>
    <row r="841" spans="1:6" ht="31.5" x14ac:dyDescent="0.25">
      <c r="A841" s="88"/>
      <c r="B841" s="1104" t="s">
        <v>1940</v>
      </c>
      <c r="C841" s="545" t="s">
        <v>1941</v>
      </c>
      <c r="D841" s="546" t="s">
        <v>1942</v>
      </c>
      <c r="E841" s="547" t="s">
        <v>478</v>
      </c>
      <c r="F841" s="214"/>
    </row>
    <row r="842" spans="1:6" x14ac:dyDescent="0.25">
      <c r="A842" s="88"/>
      <c r="B842" s="1297" t="s">
        <v>1943</v>
      </c>
      <c r="C842" s="545" t="s">
        <v>1944</v>
      </c>
      <c r="D842" s="546" t="s">
        <v>1942</v>
      </c>
      <c r="E842" s="547" t="s">
        <v>478</v>
      </c>
      <c r="F842" s="214"/>
    </row>
    <row r="843" spans="1:6" x14ac:dyDescent="0.25">
      <c r="A843" s="90"/>
      <c r="B843" s="1298"/>
      <c r="C843" s="545" t="s">
        <v>1945</v>
      </c>
      <c r="D843" s="546" t="s">
        <v>1942</v>
      </c>
      <c r="E843" s="547" t="s">
        <v>478</v>
      </c>
      <c r="F843" s="214"/>
    </row>
    <row r="844" spans="1:6" ht="31.5" customHeight="1" x14ac:dyDescent="0.25">
      <c r="A844" s="88" t="s">
        <v>21</v>
      </c>
      <c r="B844" s="1167" t="s">
        <v>534</v>
      </c>
      <c r="C844" s="241" t="s">
        <v>535</v>
      </c>
      <c r="D844" s="78"/>
      <c r="E844" s="220" t="s">
        <v>478</v>
      </c>
      <c r="F844" s="214"/>
    </row>
    <row r="845" spans="1:6" x14ac:dyDescent="0.25">
      <c r="A845" s="88"/>
      <c r="B845" s="1168"/>
      <c r="C845" s="241" t="s">
        <v>536</v>
      </c>
      <c r="D845" s="78"/>
      <c r="E845" s="220" t="s">
        <v>478</v>
      </c>
      <c r="F845" s="214"/>
    </row>
    <row r="846" spans="1:6" x14ac:dyDescent="0.25">
      <c r="A846" s="88"/>
      <c r="B846" s="1168"/>
      <c r="C846" s="240" t="s">
        <v>537</v>
      </c>
      <c r="D846" s="238"/>
      <c r="E846" s="220" t="s">
        <v>478</v>
      </c>
      <c r="F846" s="214"/>
    </row>
    <row r="847" spans="1:6" x14ac:dyDescent="0.25">
      <c r="A847" s="88"/>
      <c r="B847" s="1168"/>
      <c r="C847" s="240" t="s">
        <v>538</v>
      </c>
      <c r="D847" s="238"/>
      <c r="E847" s="220" t="s">
        <v>478</v>
      </c>
      <c r="F847" s="214"/>
    </row>
    <row r="848" spans="1:6" x14ac:dyDescent="0.25">
      <c r="A848" s="88"/>
      <c r="B848" s="1169"/>
      <c r="C848" s="240" t="s">
        <v>539</v>
      </c>
      <c r="D848" s="78"/>
      <c r="E848" s="220" t="s">
        <v>478</v>
      </c>
      <c r="F848" s="214"/>
    </row>
    <row r="849" spans="1:6" ht="47.25" x14ac:dyDescent="0.25">
      <c r="A849" s="121"/>
      <c r="B849" s="363" t="s">
        <v>540</v>
      </c>
      <c r="C849" s="239" t="s">
        <v>541</v>
      </c>
      <c r="D849" s="240"/>
      <c r="E849" s="220" t="s">
        <v>478</v>
      </c>
      <c r="F849" s="214"/>
    </row>
    <row r="850" spans="1:6" ht="47.25" x14ac:dyDescent="0.25">
      <c r="A850" s="350"/>
      <c r="B850" s="69" t="s">
        <v>542</v>
      </c>
      <c r="C850" s="327" t="s">
        <v>543</v>
      </c>
      <c r="D850" s="218"/>
      <c r="E850" s="220" t="s">
        <v>478</v>
      </c>
      <c r="F850" s="214"/>
    </row>
    <row r="851" spans="1:6" x14ac:dyDescent="0.25">
      <c r="A851" s="350"/>
      <c r="B851" s="75"/>
      <c r="C851" s="321" t="s">
        <v>948</v>
      </c>
      <c r="D851" s="78"/>
      <c r="E851" s="220" t="s">
        <v>478</v>
      </c>
      <c r="F851" s="214"/>
    </row>
    <row r="852" spans="1:6" ht="31.5" x14ac:dyDescent="0.25">
      <c r="A852" s="121"/>
      <c r="B852" s="285" t="s">
        <v>544</v>
      </c>
      <c r="C852" s="239" t="s">
        <v>545</v>
      </c>
      <c r="D852" s="218"/>
      <c r="E852" s="220" t="s">
        <v>478</v>
      </c>
      <c r="F852" s="214"/>
    </row>
    <row r="853" spans="1:6" ht="31.5" customHeight="1" x14ac:dyDescent="0.25">
      <c r="A853" s="121"/>
      <c r="B853" s="1167" t="s">
        <v>546</v>
      </c>
      <c r="C853" s="239" t="s">
        <v>547</v>
      </c>
      <c r="D853" s="218"/>
      <c r="E853" s="220" t="s">
        <v>478</v>
      </c>
      <c r="F853" s="214"/>
    </row>
    <row r="854" spans="1:6" x14ac:dyDescent="0.25">
      <c r="A854" s="121"/>
      <c r="B854" s="1168"/>
      <c r="C854" s="239" t="s">
        <v>548</v>
      </c>
      <c r="D854" s="218"/>
      <c r="E854" s="220" t="s">
        <v>478</v>
      </c>
      <c r="F854" s="214"/>
    </row>
    <row r="855" spans="1:6" x14ac:dyDescent="0.25">
      <c r="A855" s="121"/>
      <c r="B855" s="1168"/>
      <c r="C855" s="239" t="s">
        <v>549</v>
      </c>
      <c r="D855" s="218"/>
      <c r="E855" s="220" t="s">
        <v>478</v>
      </c>
      <c r="F855" s="214"/>
    </row>
    <row r="856" spans="1:6" x14ac:dyDescent="0.25">
      <c r="A856" s="121"/>
      <c r="B856" s="1169"/>
      <c r="C856" s="239" t="s">
        <v>550</v>
      </c>
      <c r="D856" s="218"/>
      <c r="E856" s="220" t="s">
        <v>478</v>
      </c>
      <c r="F856" s="214"/>
    </row>
    <row r="857" spans="1:6" ht="31.5" x14ac:dyDescent="0.25">
      <c r="A857" s="121"/>
      <c r="B857" s="102" t="s">
        <v>551</v>
      </c>
      <c r="C857" s="239" t="s">
        <v>552</v>
      </c>
      <c r="D857" s="218"/>
      <c r="E857" s="220" t="s">
        <v>478</v>
      </c>
      <c r="F857" s="214"/>
    </row>
    <row r="858" spans="1:6" ht="47.25" x14ac:dyDescent="0.25">
      <c r="A858" s="121"/>
      <c r="B858" s="69" t="s">
        <v>1121</v>
      </c>
      <c r="C858" s="241" t="s">
        <v>1122</v>
      </c>
      <c r="D858" s="78"/>
      <c r="E858" s="220" t="s">
        <v>478</v>
      </c>
      <c r="F858" s="214"/>
    </row>
    <row r="859" spans="1:6" ht="31.5" x14ac:dyDescent="0.25">
      <c r="A859" s="121"/>
      <c r="B859" s="69" t="s">
        <v>1123</v>
      </c>
      <c r="C859" s="321" t="s">
        <v>1124</v>
      </c>
      <c r="D859" s="320"/>
      <c r="E859" s="220" t="s">
        <v>478</v>
      </c>
      <c r="F859" s="214"/>
    </row>
    <row r="860" spans="1:6" x14ac:dyDescent="0.25">
      <c r="A860" s="121"/>
      <c r="B860" s="248"/>
      <c r="C860" s="321" t="s">
        <v>1125</v>
      </c>
      <c r="D860" s="320"/>
      <c r="E860" s="220" t="s">
        <v>478</v>
      </c>
      <c r="F860" s="214"/>
    </row>
    <row r="861" spans="1:6" x14ac:dyDescent="0.25">
      <c r="A861" s="121"/>
      <c r="B861" s="248"/>
      <c r="C861" s="321" t="s">
        <v>1126</v>
      </c>
      <c r="D861" s="320"/>
      <c r="E861" s="220" t="s">
        <v>478</v>
      </c>
      <c r="F861" s="214"/>
    </row>
    <row r="862" spans="1:6" x14ac:dyDescent="0.25">
      <c r="A862" s="121"/>
      <c r="B862" s="75"/>
      <c r="C862" s="321" t="s">
        <v>1127</v>
      </c>
      <c r="D862" s="320"/>
      <c r="E862" s="220" t="s">
        <v>478</v>
      </c>
      <c r="F862" s="214"/>
    </row>
    <row r="863" spans="1:6" ht="31.5" x14ac:dyDescent="0.25">
      <c r="A863" s="121"/>
      <c r="B863" s="248" t="s">
        <v>1128</v>
      </c>
      <c r="C863" s="241" t="s">
        <v>1129</v>
      </c>
      <c r="D863" s="320"/>
      <c r="E863" s="220" t="s">
        <v>478</v>
      </c>
      <c r="F863" s="214"/>
    </row>
    <row r="864" spans="1:6" x14ac:dyDescent="0.25">
      <c r="A864" s="121"/>
      <c r="B864" s="1297" t="s">
        <v>1946</v>
      </c>
      <c r="C864" s="548" t="s">
        <v>1947</v>
      </c>
      <c r="D864" s="439"/>
      <c r="E864" s="549" t="s">
        <v>478</v>
      </c>
      <c r="F864" s="214"/>
    </row>
    <row r="865" spans="1:6" x14ac:dyDescent="0.25">
      <c r="A865" s="121"/>
      <c r="B865" s="1298"/>
      <c r="C865" s="548" t="s">
        <v>1948</v>
      </c>
      <c r="D865" s="439"/>
      <c r="E865" s="549" t="s">
        <v>478</v>
      </c>
      <c r="F865" s="214"/>
    </row>
    <row r="866" spans="1:6" x14ac:dyDescent="0.25">
      <c r="A866" s="121"/>
      <c r="B866" s="1297" t="s">
        <v>1949</v>
      </c>
      <c r="C866" s="548" t="s">
        <v>1950</v>
      </c>
      <c r="D866" s="439"/>
      <c r="E866" s="549" t="s">
        <v>478</v>
      </c>
      <c r="F866" s="214"/>
    </row>
    <row r="867" spans="1:6" x14ac:dyDescent="0.25">
      <c r="A867" s="121"/>
      <c r="B867" s="1299"/>
      <c r="C867" s="548" t="s">
        <v>1951</v>
      </c>
      <c r="D867" s="439"/>
      <c r="E867" s="549" t="s">
        <v>478</v>
      </c>
      <c r="F867" s="214"/>
    </row>
    <row r="868" spans="1:6" x14ac:dyDescent="0.25">
      <c r="A868" s="121"/>
      <c r="B868" s="1298"/>
      <c r="C868" s="548" t="s">
        <v>1952</v>
      </c>
      <c r="D868" s="439"/>
      <c r="E868" s="549" t="s">
        <v>478</v>
      </c>
      <c r="F868" s="214"/>
    </row>
    <row r="869" spans="1:6" ht="51.75" customHeight="1" x14ac:dyDescent="0.25">
      <c r="A869" s="101" t="s">
        <v>293</v>
      </c>
      <c r="B869" s="352" t="s">
        <v>553</v>
      </c>
      <c r="C869" s="239" t="s">
        <v>554</v>
      </c>
      <c r="D869" s="219"/>
      <c r="E869" s="220" t="s">
        <v>478</v>
      </c>
      <c r="F869" s="176"/>
    </row>
    <row r="870" spans="1:6" ht="33.75" customHeight="1" x14ac:dyDescent="0.25">
      <c r="A870" s="88"/>
      <c r="B870" s="352" t="s">
        <v>555</v>
      </c>
      <c r="C870" s="327" t="s">
        <v>556</v>
      </c>
      <c r="D870" s="219"/>
      <c r="E870" s="220" t="s">
        <v>478</v>
      </c>
      <c r="F870" s="176"/>
    </row>
    <row r="871" spans="1:6" ht="18" customHeight="1" x14ac:dyDescent="0.25">
      <c r="A871" s="88"/>
      <c r="B871" s="355"/>
      <c r="C871" s="327" t="s">
        <v>557</v>
      </c>
      <c r="D871" s="219"/>
      <c r="E871" s="220" t="s">
        <v>478</v>
      </c>
      <c r="F871" s="176"/>
    </row>
    <row r="872" spans="1:6" ht="50.25" customHeight="1" x14ac:dyDescent="0.25">
      <c r="A872" s="88"/>
      <c r="B872" s="352" t="s">
        <v>558</v>
      </c>
      <c r="C872" s="327" t="s">
        <v>559</v>
      </c>
      <c r="D872" s="219"/>
      <c r="E872" s="220" t="s">
        <v>478</v>
      </c>
      <c r="F872" s="176"/>
    </row>
    <row r="873" spans="1:6" ht="18" customHeight="1" x14ac:dyDescent="0.25">
      <c r="A873" s="88"/>
      <c r="B873" s="325"/>
      <c r="C873" s="327" t="s">
        <v>560</v>
      </c>
      <c r="D873" s="219"/>
      <c r="E873" s="220" t="s">
        <v>478</v>
      </c>
      <c r="F873" s="176"/>
    </row>
    <row r="874" spans="1:6" ht="18" customHeight="1" x14ac:dyDescent="0.25">
      <c r="A874" s="88"/>
      <c r="B874" s="242"/>
      <c r="C874" s="327" t="s">
        <v>561</v>
      </c>
      <c r="D874" s="219"/>
      <c r="E874" s="220" t="s">
        <v>478</v>
      </c>
      <c r="F874" s="176"/>
    </row>
    <row r="875" spans="1:6" ht="31.5" x14ac:dyDescent="0.25">
      <c r="A875" s="88"/>
      <c r="B875" s="373" t="s">
        <v>1130</v>
      </c>
      <c r="C875" s="361" t="s">
        <v>1131</v>
      </c>
      <c r="D875" s="219"/>
      <c r="E875" s="86" t="s">
        <v>478</v>
      </c>
      <c r="F875" s="176"/>
    </row>
    <row r="876" spans="1:6" ht="47.25" x14ac:dyDescent="0.25">
      <c r="A876" s="88"/>
      <c r="B876" s="623" t="s">
        <v>2026</v>
      </c>
      <c r="C876" s="361" t="s">
        <v>1279</v>
      </c>
      <c r="D876" s="394"/>
      <c r="E876" s="86" t="s">
        <v>478</v>
      </c>
      <c r="F876" s="176"/>
    </row>
    <row r="877" spans="1:6" x14ac:dyDescent="0.25">
      <c r="A877" s="88"/>
      <c r="B877" s="624"/>
      <c r="C877" s="361" t="s">
        <v>1280</v>
      </c>
      <c r="D877" s="394"/>
      <c r="E877" s="86" t="s">
        <v>478</v>
      </c>
      <c r="F877" s="176"/>
    </row>
    <row r="878" spans="1:6" x14ac:dyDescent="0.25">
      <c r="A878" s="88"/>
      <c r="B878" s="624"/>
      <c r="C878" s="361" t="s">
        <v>1281</v>
      </c>
      <c r="D878" s="394"/>
      <c r="E878" s="86" t="s">
        <v>478</v>
      </c>
      <c r="F878" s="176"/>
    </row>
    <row r="879" spans="1:6" x14ac:dyDescent="0.25">
      <c r="A879" s="88"/>
      <c r="B879" s="624"/>
      <c r="C879" s="361" t="s">
        <v>1282</v>
      </c>
      <c r="D879" s="394"/>
      <c r="E879" s="86" t="s">
        <v>478</v>
      </c>
      <c r="F879" s="176"/>
    </row>
    <row r="880" spans="1:6" x14ac:dyDescent="0.25">
      <c r="A880" s="88"/>
      <c r="B880" s="624"/>
      <c r="C880" s="361" t="s">
        <v>1283</v>
      </c>
      <c r="D880" s="394"/>
      <c r="E880" s="86" t="s">
        <v>478</v>
      </c>
      <c r="F880" s="176"/>
    </row>
    <row r="881" spans="1:6" x14ac:dyDescent="0.25">
      <c r="A881" s="88"/>
      <c r="B881" s="624"/>
      <c r="C881" s="361" t="s">
        <v>1284</v>
      </c>
      <c r="D881" s="394"/>
      <c r="E881" s="86" t="s">
        <v>478</v>
      </c>
      <c r="F881" s="176"/>
    </row>
    <row r="882" spans="1:6" x14ac:dyDescent="0.25">
      <c r="A882" s="88"/>
      <c r="B882" s="624"/>
      <c r="C882" s="361" t="s">
        <v>1285</v>
      </c>
      <c r="D882" s="394"/>
      <c r="E882" s="86" t="s">
        <v>478</v>
      </c>
      <c r="F882" s="176"/>
    </row>
    <row r="883" spans="1:6" x14ac:dyDescent="0.25">
      <c r="A883" s="88"/>
      <c r="B883" s="624"/>
      <c r="C883" s="361" t="s">
        <v>1286</v>
      </c>
      <c r="D883" s="394"/>
      <c r="E883" s="86" t="s">
        <v>478</v>
      </c>
      <c r="F883" s="176"/>
    </row>
    <row r="884" spans="1:6" x14ac:dyDescent="0.25">
      <c r="A884" s="88"/>
      <c r="B884" s="624"/>
      <c r="C884" s="361" t="s">
        <v>1287</v>
      </c>
      <c r="D884" s="394"/>
      <c r="E884" s="86" t="s">
        <v>478</v>
      </c>
      <c r="F884" s="176"/>
    </row>
    <row r="885" spans="1:6" x14ac:dyDescent="0.25">
      <c r="A885" s="88"/>
      <c r="B885" s="624"/>
      <c r="C885" s="361" t="s">
        <v>1288</v>
      </c>
      <c r="D885" s="394"/>
      <c r="E885" s="86" t="s">
        <v>478</v>
      </c>
      <c r="F885" s="176"/>
    </row>
    <row r="886" spans="1:6" ht="31.5" x14ac:dyDescent="0.25">
      <c r="A886" s="626"/>
      <c r="B886" s="623" t="s">
        <v>2027</v>
      </c>
      <c r="C886" s="596" t="s">
        <v>1290</v>
      </c>
      <c r="D886" s="394"/>
      <c r="E886" s="86" t="s">
        <v>478</v>
      </c>
      <c r="F886" s="176"/>
    </row>
    <row r="887" spans="1:6" x14ac:dyDescent="0.25">
      <c r="A887" s="88"/>
      <c r="B887" s="624"/>
      <c r="C887" s="596" t="s">
        <v>1291</v>
      </c>
      <c r="D887" s="394"/>
      <c r="E887" s="86" t="s">
        <v>478</v>
      </c>
      <c r="F887" s="176"/>
    </row>
    <row r="888" spans="1:6" x14ac:dyDescent="0.25">
      <c r="A888" s="88"/>
      <c r="B888" s="624"/>
      <c r="C888" s="596" t="s">
        <v>1292</v>
      </c>
      <c r="D888" s="394"/>
      <c r="E888" s="86" t="s">
        <v>478</v>
      </c>
      <c r="F888" s="176"/>
    </row>
    <row r="889" spans="1:6" x14ac:dyDescent="0.25">
      <c r="A889" s="88"/>
      <c r="B889" s="624"/>
      <c r="C889" s="596" t="s">
        <v>1293</v>
      </c>
      <c r="D889" s="394"/>
      <c r="E889" s="86" t="s">
        <v>478</v>
      </c>
      <c r="F889" s="176"/>
    </row>
    <row r="890" spans="1:6" x14ac:dyDescent="0.25">
      <c r="A890" s="88"/>
      <c r="B890" s="624"/>
      <c r="C890" s="596" t="s">
        <v>1294</v>
      </c>
      <c r="D890" s="394"/>
      <c r="E890" s="86" t="s">
        <v>478</v>
      </c>
      <c r="F890" s="176"/>
    </row>
    <row r="891" spans="1:6" x14ac:dyDescent="0.25">
      <c r="A891" s="88"/>
      <c r="B891" s="624"/>
      <c r="C891" s="596" t="s">
        <v>1295</v>
      </c>
      <c r="D891" s="394"/>
      <c r="E891" s="86" t="s">
        <v>478</v>
      </c>
      <c r="F891" s="176"/>
    </row>
    <row r="892" spans="1:6" x14ac:dyDescent="0.25">
      <c r="A892" s="88"/>
      <c r="B892" s="624"/>
      <c r="C892" s="596" t="s">
        <v>1296</v>
      </c>
      <c r="D892" s="394"/>
      <c r="E892" s="86" t="s">
        <v>478</v>
      </c>
      <c r="F892" s="176"/>
    </row>
    <row r="893" spans="1:6" x14ac:dyDescent="0.25">
      <c r="A893" s="88"/>
      <c r="B893" s="624"/>
      <c r="C893" s="596" t="s">
        <v>1297</v>
      </c>
      <c r="D893" s="394"/>
      <c r="E893" s="86" t="s">
        <v>478</v>
      </c>
      <c r="F893" s="176"/>
    </row>
    <row r="894" spans="1:6" x14ac:dyDescent="0.25">
      <c r="A894" s="88"/>
      <c r="B894" s="624"/>
      <c r="C894" s="596" t="s">
        <v>1298</v>
      </c>
      <c r="D894" s="394"/>
      <c r="E894" s="86" t="s">
        <v>478</v>
      </c>
      <c r="F894" s="176"/>
    </row>
    <row r="895" spans="1:6" x14ac:dyDescent="0.25">
      <c r="A895" s="88"/>
      <c r="B895" s="624"/>
      <c r="C895" s="596" t="s">
        <v>1299</v>
      </c>
      <c r="D895" s="394"/>
      <c r="E895" s="86" t="s">
        <v>478</v>
      </c>
      <c r="F895" s="176"/>
    </row>
    <row r="896" spans="1:6" x14ac:dyDescent="0.25">
      <c r="A896" s="88"/>
      <c r="B896" s="624"/>
      <c r="C896" s="596" t="s">
        <v>1300</v>
      </c>
      <c r="D896" s="394"/>
      <c r="E896" s="86" t="s">
        <v>478</v>
      </c>
      <c r="F896" s="176"/>
    </row>
    <row r="897" spans="1:6" x14ac:dyDescent="0.25">
      <c r="A897" s="88"/>
      <c r="B897" s="624"/>
      <c r="C897" s="596" t="s">
        <v>1301</v>
      </c>
      <c r="D897" s="394"/>
      <c r="E897" s="86" t="s">
        <v>478</v>
      </c>
      <c r="F897" s="176"/>
    </row>
    <row r="898" spans="1:6" x14ac:dyDescent="0.25">
      <c r="A898" s="88"/>
      <c r="B898" s="624"/>
      <c r="C898" s="596" t="s">
        <v>1302</v>
      </c>
      <c r="D898" s="394"/>
      <c r="E898" s="86" t="s">
        <v>478</v>
      </c>
      <c r="F898" s="176"/>
    </row>
    <row r="899" spans="1:6" x14ac:dyDescent="0.25">
      <c r="A899" s="88"/>
      <c r="B899" s="624"/>
      <c r="C899" s="596" t="s">
        <v>1303</v>
      </c>
      <c r="D899" s="394"/>
      <c r="E899" s="86" t="s">
        <v>478</v>
      </c>
      <c r="F899" s="176"/>
    </row>
    <row r="900" spans="1:6" x14ac:dyDescent="0.25">
      <c r="A900" s="88"/>
      <c r="B900" s="624"/>
      <c r="C900" s="596" t="s">
        <v>1304</v>
      </c>
      <c r="D900" s="394"/>
      <c r="E900" s="86" t="s">
        <v>478</v>
      </c>
      <c r="F900" s="176"/>
    </row>
    <row r="901" spans="1:6" x14ac:dyDescent="0.25">
      <c r="A901" s="88"/>
      <c r="B901" s="624"/>
      <c r="C901" s="596" t="s">
        <v>1305</v>
      </c>
      <c r="D901" s="394"/>
      <c r="E901" s="86" t="s">
        <v>478</v>
      </c>
      <c r="F901" s="176"/>
    </row>
    <row r="902" spans="1:6" x14ac:dyDescent="0.25">
      <c r="A902" s="88"/>
      <c r="B902" s="624"/>
      <c r="C902" s="596" t="s">
        <v>1306</v>
      </c>
      <c r="D902" s="394"/>
      <c r="E902" s="86" t="s">
        <v>478</v>
      </c>
      <c r="F902" s="176"/>
    </row>
    <row r="903" spans="1:6" x14ac:dyDescent="0.25">
      <c r="A903" s="88"/>
      <c r="B903" s="624"/>
      <c r="C903" s="596" t="s">
        <v>1307</v>
      </c>
      <c r="D903" s="394"/>
      <c r="E903" s="86" t="s">
        <v>478</v>
      </c>
      <c r="F903" s="176"/>
    </row>
    <row r="904" spans="1:6" x14ac:dyDescent="0.25">
      <c r="A904" s="88"/>
      <c r="B904" s="624"/>
      <c r="C904" s="596" t="s">
        <v>1308</v>
      </c>
      <c r="D904" s="394"/>
      <c r="E904" s="86" t="s">
        <v>478</v>
      </c>
      <c r="F904" s="176"/>
    </row>
    <row r="905" spans="1:6" x14ac:dyDescent="0.25">
      <c r="A905" s="88"/>
      <c r="B905" s="624"/>
      <c r="C905" s="596" t="s">
        <v>1309</v>
      </c>
      <c r="D905" s="394"/>
      <c r="E905" s="86" t="s">
        <v>478</v>
      </c>
      <c r="F905" s="176"/>
    </row>
    <row r="906" spans="1:6" x14ac:dyDescent="0.25">
      <c r="A906" s="88"/>
      <c r="B906" s="624"/>
      <c r="C906" s="361" t="s">
        <v>1536</v>
      </c>
      <c r="D906" s="394"/>
      <c r="E906" s="86" t="s">
        <v>478</v>
      </c>
      <c r="F906" s="176"/>
    </row>
    <row r="907" spans="1:6" x14ac:dyDescent="0.25">
      <c r="A907" s="88"/>
      <c r="B907" s="624"/>
      <c r="C907" s="361" t="s">
        <v>1537</v>
      </c>
      <c r="D907" s="394"/>
      <c r="E907" s="86" t="s">
        <v>478</v>
      </c>
      <c r="F907" s="176"/>
    </row>
    <row r="908" spans="1:6" x14ac:dyDescent="0.25">
      <c r="A908" s="88"/>
      <c r="B908" s="624"/>
      <c r="C908" s="361" t="s">
        <v>1538</v>
      </c>
      <c r="D908" s="394"/>
      <c r="E908" s="86" t="s">
        <v>478</v>
      </c>
      <c r="F908" s="176"/>
    </row>
    <row r="909" spans="1:6" x14ac:dyDescent="0.25">
      <c r="A909" s="88"/>
      <c r="B909" s="624"/>
      <c r="C909" s="361" t="s">
        <v>1539</v>
      </c>
      <c r="D909" s="394"/>
      <c r="E909" s="86" t="s">
        <v>478</v>
      </c>
      <c r="F909" s="176"/>
    </row>
    <row r="910" spans="1:6" x14ac:dyDescent="0.25">
      <c r="A910" s="88"/>
      <c r="B910" s="624"/>
      <c r="C910" s="361" t="s">
        <v>1540</v>
      </c>
      <c r="D910" s="394"/>
      <c r="E910" s="86" t="s">
        <v>478</v>
      </c>
      <c r="F910" s="176"/>
    </row>
    <row r="911" spans="1:6" x14ac:dyDescent="0.25">
      <c r="A911" s="88"/>
      <c r="B911" s="624"/>
      <c r="C911" s="361" t="s">
        <v>1541</v>
      </c>
      <c r="D911" s="394"/>
      <c r="E911" s="86" t="s">
        <v>478</v>
      </c>
      <c r="F911" s="176"/>
    </row>
    <row r="912" spans="1:6" x14ac:dyDescent="0.25">
      <c r="A912" s="88"/>
      <c r="B912" s="624"/>
      <c r="C912" s="361" t="s">
        <v>1542</v>
      </c>
      <c r="D912" s="394"/>
      <c r="E912" s="86" t="s">
        <v>478</v>
      </c>
      <c r="F912" s="176"/>
    </row>
    <row r="913" spans="1:6" x14ac:dyDescent="0.25">
      <c r="A913" s="88"/>
      <c r="B913" s="624"/>
      <c r="C913" s="361" t="s">
        <v>1543</v>
      </c>
      <c r="D913" s="394"/>
      <c r="E913" s="86" t="s">
        <v>478</v>
      </c>
      <c r="F913" s="176"/>
    </row>
    <row r="914" spans="1:6" x14ac:dyDescent="0.25">
      <c r="A914" s="88"/>
      <c r="B914" s="624"/>
      <c r="C914" s="361" t="s">
        <v>1544</v>
      </c>
      <c r="D914" s="394"/>
      <c r="E914" s="86" t="s">
        <v>478</v>
      </c>
      <c r="F914" s="176"/>
    </row>
    <row r="915" spans="1:6" x14ac:dyDescent="0.25">
      <c r="A915" s="88"/>
      <c r="B915" s="624"/>
      <c r="C915" s="361" t="s">
        <v>1545</v>
      </c>
      <c r="D915" s="394"/>
      <c r="E915" s="86" t="s">
        <v>478</v>
      </c>
      <c r="F915" s="176"/>
    </row>
    <row r="916" spans="1:6" x14ac:dyDescent="0.25">
      <c r="A916" s="88"/>
      <c r="B916" s="624"/>
      <c r="C916" s="361" t="s">
        <v>1546</v>
      </c>
      <c r="D916" s="394"/>
      <c r="E916" s="86" t="s">
        <v>478</v>
      </c>
      <c r="F916" s="176"/>
    </row>
    <row r="917" spans="1:6" x14ac:dyDescent="0.25">
      <c r="A917" s="88"/>
      <c r="B917" s="624"/>
      <c r="C917" s="361" t="s">
        <v>1547</v>
      </c>
      <c r="D917" s="394"/>
      <c r="E917" s="86" t="s">
        <v>478</v>
      </c>
      <c r="F917" s="176"/>
    </row>
    <row r="918" spans="1:6" x14ac:dyDescent="0.25">
      <c r="A918" s="88"/>
      <c r="B918" s="624"/>
      <c r="C918" s="361" t="s">
        <v>1548</v>
      </c>
      <c r="D918" s="394"/>
      <c r="E918" s="86" t="s">
        <v>478</v>
      </c>
      <c r="F918" s="176"/>
    </row>
    <row r="919" spans="1:6" x14ac:dyDescent="0.25">
      <c r="A919" s="88"/>
      <c r="B919" s="624"/>
      <c r="C919" s="361" t="s">
        <v>1549</v>
      </c>
      <c r="D919" s="394"/>
      <c r="E919" s="86" t="s">
        <v>478</v>
      </c>
      <c r="F919" s="176"/>
    </row>
    <row r="920" spans="1:6" x14ac:dyDescent="0.25">
      <c r="A920" s="88"/>
      <c r="B920" s="624"/>
      <c r="C920" s="361" t="s">
        <v>1550</v>
      </c>
      <c r="D920" s="394"/>
      <c r="E920" s="86" t="s">
        <v>478</v>
      </c>
      <c r="F920" s="176"/>
    </row>
    <row r="921" spans="1:6" x14ac:dyDescent="0.25">
      <c r="A921" s="88"/>
      <c r="B921" s="624"/>
      <c r="C921" s="361" t="s">
        <v>1551</v>
      </c>
      <c r="D921" s="394"/>
      <c r="E921" s="86" t="s">
        <v>478</v>
      </c>
      <c r="F921" s="176"/>
    </row>
    <row r="922" spans="1:6" x14ac:dyDescent="0.25">
      <c r="A922" s="88"/>
      <c r="B922" s="624"/>
      <c r="C922" s="361" t="s">
        <v>1552</v>
      </c>
      <c r="D922" s="394"/>
      <c r="E922" s="86" t="s">
        <v>478</v>
      </c>
      <c r="F922" s="176"/>
    </row>
    <row r="923" spans="1:6" x14ac:dyDescent="0.25">
      <c r="A923" s="88"/>
      <c r="B923" s="624"/>
      <c r="C923" s="361" t="s">
        <v>1553</v>
      </c>
      <c r="D923" s="394"/>
      <c r="E923" s="86" t="s">
        <v>478</v>
      </c>
      <c r="F923" s="176"/>
    </row>
    <row r="924" spans="1:6" x14ac:dyDescent="0.25">
      <c r="A924" s="88"/>
      <c r="B924" s="624"/>
      <c r="C924" s="361" t="s">
        <v>1554</v>
      </c>
      <c r="D924" s="394"/>
      <c r="E924" s="86" t="s">
        <v>478</v>
      </c>
      <c r="F924" s="176"/>
    </row>
    <row r="925" spans="1:6" x14ac:dyDescent="0.25">
      <c r="A925" s="88"/>
      <c r="B925" s="624"/>
      <c r="C925" s="361" t="s">
        <v>1555</v>
      </c>
      <c r="D925" s="394"/>
      <c r="E925" s="86" t="s">
        <v>478</v>
      </c>
      <c r="F925" s="176"/>
    </row>
    <row r="926" spans="1:6" ht="31.5" x14ac:dyDescent="0.25">
      <c r="A926" s="88"/>
      <c r="B926" s="623" t="s">
        <v>2028</v>
      </c>
      <c r="C926" s="361" t="s">
        <v>1311</v>
      </c>
      <c r="D926" s="394"/>
      <c r="E926" s="86" t="s">
        <v>478</v>
      </c>
      <c r="F926" s="176"/>
    </row>
    <row r="927" spans="1:6" x14ac:dyDescent="0.25">
      <c r="A927" s="88"/>
      <c r="B927" s="348"/>
      <c r="C927" s="361" t="s">
        <v>1312</v>
      </c>
      <c r="D927" s="394"/>
      <c r="E927" s="86" t="s">
        <v>478</v>
      </c>
      <c r="F927" s="176"/>
    </row>
    <row r="928" spans="1:6" ht="31.5" x14ac:dyDescent="0.25">
      <c r="A928" s="88"/>
      <c r="B928" s="625" t="s">
        <v>2029</v>
      </c>
      <c r="C928" s="552" t="s">
        <v>1954</v>
      </c>
      <c r="D928" s="394"/>
      <c r="E928" s="86" t="s">
        <v>478</v>
      </c>
      <c r="F928" s="176"/>
    </row>
    <row r="929" spans="1:9" ht="47.25" x14ac:dyDescent="0.25">
      <c r="A929" s="88"/>
      <c r="B929" s="625" t="s">
        <v>2030</v>
      </c>
      <c r="C929" s="552" t="s">
        <v>1956</v>
      </c>
      <c r="D929" s="394"/>
      <c r="E929" s="86" t="s">
        <v>478</v>
      </c>
      <c r="F929" s="176"/>
    </row>
    <row r="930" spans="1:9" x14ac:dyDescent="0.25">
      <c r="A930" s="88"/>
      <c r="B930" s="1323" t="s">
        <v>2031</v>
      </c>
      <c r="C930" s="552" t="s">
        <v>1957</v>
      </c>
      <c r="D930" s="394"/>
      <c r="E930" s="86" t="s">
        <v>478</v>
      </c>
      <c r="F930" s="176"/>
    </row>
    <row r="931" spans="1:9" x14ac:dyDescent="0.25">
      <c r="A931" s="90"/>
      <c r="B931" s="1323"/>
      <c r="C931" s="552" t="s">
        <v>1958</v>
      </c>
      <c r="D931" s="320"/>
      <c r="E931" s="86" t="s">
        <v>478</v>
      </c>
      <c r="F931" s="176"/>
    </row>
    <row r="932" spans="1:9" x14ac:dyDescent="0.25">
      <c r="A932" s="93"/>
      <c r="B932" s="390"/>
      <c r="C932" s="391"/>
      <c r="D932" s="128"/>
      <c r="E932" s="129"/>
      <c r="F932" s="176"/>
    </row>
    <row r="933" spans="1:9" ht="18" customHeight="1" x14ac:dyDescent="0.25">
      <c r="A933" s="93"/>
      <c r="B933" s="93"/>
      <c r="C933" s="127"/>
      <c r="D933" s="128"/>
      <c r="E933" s="129"/>
      <c r="F933" s="74"/>
    </row>
    <row r="934" spans="1:9" ht="18" customHeight="1" x14ac:dyDescent="0.25">
      <c r="A934" s="93"/>
      <c r="B934" s="93"/>
      <c r="C934" s="127"/>
      <c r="D934" s="128"/>
      <c r="E934" s="129"/>
      <c r="F934" s="74"/>
    </row>
    <row r="937" spans="1:9" x14ac:dyDescent="0.25">
      <c r="A937" s="66" t="s">
        <v>562</v>
      </c>
      <c r="B937" s="66"/>
      <c r="C937" s="67"/>
      <c r="D937" s="67"/>
      <c r="E937" s="67"/>
      <c r="F937" s="67"/>
      <c r="G937" s="67"/>
      <c r="H937" s="67"/>
      <c r="I937" s="67"/>
    </row>
    <row r="939" spans="1:9" s="130" customFormat="1" ht="30.75" customHeight="1" x14ac:dyDescent="0.25">
      <c r="A939" s="1160" t="s">
        <v>122</v>
      </c>
      <c r="B939" s="1171" t="s">
        <v>563</v>
      </c>
      <c r="C939" s="1171" t="s">
        <v>564</v>
      </c>
      <c r="D939" s="1150" t="s">
        <v>565</v>
      </c>
      <c r="E939" s="1150" t="s">
        <v>566</v>
      </c>
      <c r="F939" s="1160" t="s">
        <v>126</v>
      </c>
      <c r="H939" s="113"/>
    </row>
    <row r="940" spans="1:9" x14ac:dyDescent="0.25">
      <c r="A940" s="1160"/>
      <c r="B940" s="1173"/>
      <c r="C940" s="1173"/>
      <c r="D940" s="1152"/>
      <c r="E940" s="1152"/>
      <c r="F940" s="1160"/>
      <c r="H940" s="113"/>
    </row>
    <row r="941" spans="1:9" x14ac:dyDescent="0.25">
      <c r="A941" s="131"/>
      <c r="B941" s="131"/>
      <c r="C941" s="131"/>
      <c r="D941" s="131"/>
      <c r="E941" s="131"/>
      <c r="F941" s="131"/>
      <c r="H941" s="74"/>
    </row>
    <row r="942" spans="1:9" x14ac:dyDescent="0.25">
      <c r="A942" s="77"/>
      <c r="B942" s="77"/>
      <c r="C942" s="77"/>
      <c r="D942" s="77"/>
      <c r="E942" s="77"/>
      <c r="F942" s="77"/>
      <c r="H942" s="74"/>
    </row>
    <row r="943" spans="1:9" x14ac:dyDescent="0.25">
      <c r="A943" s="77"/>
      <c r="B943" s="77"/>
      <c r="C943" s="77"/>
      <c r="D943" s="77"/>
      <c r="E943" s="77"/>
      <c r="F943" s="77"/>
      <c r="H943" s="74"/>
    </row>
    <row r="944" spans="1:9" x14ac:dyDescent="0.25">
      <c r="A944" s="77"/>
      <c r="B944" s="77"/>
      <c r="C944" s="77"/>
      <c r="D944" s="77"/>
      <c r="E944" s="77"/>
      <c r="F944" s="77"/>
      <c r="H944" s="74"/>
    </row>
    <row r="945" spans="1:8" x14ac:dyDescent="0.25">
      <c r="A945" s="115"/>
      <c r="B945" s="115"/>
      <c r="C945" s="115"/>
      <c r="D945" s="115"/>
      <c r="E945" s="115"/>
      <c r="F945" s="115"/>
      <c r="H945" s="74"/>
    </row>
    <row r="948" spans="1:8" ht="15.75" customHeight="1" x14ac:dyDescent="0.25">
      <c r="A948" s="1160" t="s">
        <v>122</v>
      </c>
      <c r="B948" s="1171" t="s">
        <v>567</v>
      </c>
      <c r="C948" s="1171" t="s">
        <v>564</v>
      </c>
      <c r="D948" s="1150" t="s">
        <v>565</v>
      </c>
      <c r="E948" s="992"/>
      <c r="F948" s="1160" t="s">
        <v>126</v>
      </c>
      <c r="H948" s="113"/>
    </row>
    <row r="949" spans="1:8" ht="30.75" customHeight="1" x14ac:dyDescent="0.25">
      <c r="A949" s="1160"/>
      <c r="B949" s="1173"/>
      <c r="C949" s="1173"/>
      <c r="D949" s="1152"/>
      <c r="E949" s="1000" t="s">
        <v>566</v>
      </c>
      <c r="F949" s="1160"/>
      <c r="H949" s="113"/>
    </row>
    <row r="950" spans="1:8" x14ac:dyDescent="0.25">
      <c r="A950" s="131"/>
      <c r="B950" s="131"/>
      <c r="C950" s="131"/>
      <c r="D950" s="131"/>
      <c r="E950" s="131"/>
      <c r="F950" s="131"/>
      <c r="H950" s="74"/>
    </row>
    <row r="951" spans="1:8" x14ac:dyDescent="0.25">
      <c r="A951" s="77"/>
      <c r="B951" s="77"/>
      <c r="C951" s="77"/>
      <c r="D951" s="77"/>
      <c r="E951" s="77"/>
      <c r="F951" s="77"/>
      <c r="H951" s="74"/>
    </row>
    <row r="952" spans="1:8" x14ac:dyDescent="0.25">
      <c r="A952" s="77"/>
      <c r="B952" s="77"/>
      <c r="C952" s="77"/>
      <c r="D952" s="77"/>
      <c r="E952" s="77"/>
      <c r="F952" s="77"/>
      <c r="H952" s="74"/>
    </row>
    <row r="953" spans="1:8" x14ac:dyDescent="0.25">
      <c r="A953" s="77"/>
      <c r="B953" s="77"/>
      <c r="C953" s="77"/>
      <c r="D953" s="77"/>
      <c r="E953" s="77"/>
      <c r="F953" s="77"/>
      <c r="H953" s="74"/>
    </row>
    <row r="954" spans="1:8" x14ac:dyDescent="0.25">
      <c r="A954" s="115"/>
      <c r="B954" s="115"/>
      <c r="C954" s="115"/>
      <c r="D954" s="115"/>
      <c r="E954" s="115"/>
      <c r="F954" s="115"/>
      <c r="H954" s="74"/>
    </row>
    <row r="957" spans="1:8" ht="15.75" customHeight="1" x14ac:dyDescent="0.25">
      <c r="A957" s="1160" t="s">
        <v>122</v>
      </c>
      <c r="B957" s="1171" t="s">
        <v>568</v>
      </c>
      <c r="C957" s="1171" t="s">
        <v>569</v>
      </c>
      <c r="D957" s="1160" t="s">
        <v>126</v>
      </c>
      <c r="F957" s="1174"/>
    </row>
    <row r="958" spans="1:8" x14ac:dyDescent="0.25">
      <c r="A958" s="1160"/>
      <c r="B958" s="1173"/>
      <c r="C958" s="1173"/>
      <c r="D958" s="1160"/>
      <c r="F958" s="1175"/>
    </row>
    <row r="959" spans="1:8" x14ac:dyDescent="0.25">
      <c r="A959" s="131"/>
      <c r="B959" s="131"/>
      <c r="C959" s="131"/>
      <c r="D959" s="131"/>
      <c r="F959" s="132"/>
    </row>
    <row r="960" spans="1:8" x14ac:dyDescent="0.25">
      <c r="A960" s="77"/>
      <c r="B960" s="77"/>
      <c r="C960" s="77"/>
      <c r="D960" s="77"/>
      <c r="F960" s="132"/>
    </row>
    <row r="961" spans="1:9" x14ac:dyDescent="0.25">
      <c r="A961" s="77"/>
      <c r="B961" s="77"/>
      <c r="C961" s="77"/>
      <c r="D961" s="77"/>
      <c r="F961" s="132"/>
    </row>
    <row r="962" spans="1:9" x14ac:dyDescent="0.25">
      <c r="A962" s="77"/>
      <c r="B962" s="77"/>
      <c r="C962" s="77"/>
      <c r="D962" s="77"/>
      <c r="F962" s="132"/>
    </row>
    <row r="963" spans="1:9" x14ac:dyDescent="0.25">
      <c r="A963" s="115"/>
      <c r="B963" s="115"/>
      <c r="C963" s="115"/>
      <c r="D963" s="115"/>
      <c r="F963" s="132"/>
    </row>
    <row r="966" spans="1:9" s="130" customFormat="1" ht="31.5" x14ac:dyDescent="0.25">
      <c r="A966" s="992" t="s">
        <v>122</v>
      </c>
      <c r="B966" s="995" t="s">
        <v>570</v>
      </c>
      <c r="C966" s="992" t="s">
        <v>571</v>
      </c>
      <c r="D966" s="992" t="s">
        <v>572</v>
      </c>
      <c r="E966" s="992" t="s">
        <v>126</v>
      </c>
    </row>
    <row r="967" spans="1:9" x14ac:dyDescent="0.25">
      <c r="A967" s="131"/>
      <c r="B967" s="131"/>
      <c r="C967" s="131"/>
      <c r="D967" s="131"/>
      <c r="E967" s="131"/>
    </row>
    <row r="968" spans="1:9" x14ac:dyDescent="0.25">
      <c r="A968" s="77"/>
      <c r="B968" s="77"/>
      <c r="C968" s="77"/>
      <c r="D968" s="77"/>
      <c r="E968" s="77"/>
    </row>
    <row r="969" spans="1:9" x14ac:dyDescent="0.25">
      <c r="A969" s="77"/>
      <c r="B969" s="77"/>
      <c r="C969" s="77"/>
      <c r="D969" s="77"/>
      <c r="E969" s="77"/>
    </row>
    <row r="970" spans="1:9" x14ac:dyDescent="0.25">
      <c r="A970" s="77"/>
      <c r="B970" s="77"/>
      <c r="C970" s="77"/>
      <c r="D970" s="77"/>
      <c r="E970" s="77"/>
    </row>
    <row r="971" spans="1:9" x14ac:dyDescent="0.25">
      <c r="A971" s="115"/>
      <c r="B971" s="115"/>
      <c r="C971" s="115"/>
      <c r="D971" s="115"/>
      <c r="E971" s="115"/>
    </row>
    <row r="974" spans="1:9" x14ac:dyDescent="0.25">
      <c r="A974" s="66" t="s">
        <v>573</v>
      </c>
      <c r="B974" s="66"/>
      <c r="C974" s="67"/>
      <c r="D974" s="67"/>
      <c r="E974" s="67"/>
      <c r="F974" s="67"/>
      <c r="G974" s="67"/>
      <c r="H974" s="67"/>
      <c r="I974" s="67"/>
    </row>
    <row r="976" spans="1:9" ht="31.5" x14ac:dyDescent="0.25">
      <c r="A976" s="992" t="s">
        <v>122</v>
      </c>
      <c r="B976" s="995" t="s">
        <v>574</v>
      </c>
      <c r="C976" s="995" t="s">
        <v>575</v>
      </c>
      <c r="D976" s="995" t="s">
        <v>576</v>
      </c>
      <c r="E976" s="995" t="s">
        <v>577</v>
      </c>
    </row>
    <row r="977" spans="1:9" x14ac:dyDescent="0.25">
      <c r="A977" s="97" t="s">
        <v>18</v>
      </c>
      <c r="B977" s="71" t="s">
        <v>578</v>
      </c>
      <c r="C977" s="78"/>
      <c r="D977" s="78"/>
      <c r="E977" s="78"/>
    </row>
    <row r="978" spans="1:9" x14ac:dyDescent="0.25">
      <c r="A978" s="85" t="s">
        <v>20</v>
      </c>
      <c r="B978" s="125" t="s">
        <v>579</v>
      </c>
      <c r="C978" s="78"/>
      <c r="D978" s="78"/>
      <c r="E978" s="78"/>
    </row>
    <row r="979" spans="1:9" x14ac:dyDescent="0.25">
      <c r="A979" s="97" t="s">
        <v>21</v>
      </c>
      <c r="B979" s="125" t="s">
        <v>580</v>
      </c>
      <c r="C979" s="1020"/>
      <c r="D979" s="78"/>
      <c r="E979" s="114"/>
    </row>
    <row r="982" spans="1:9" x14ac:dyDescent="0.25">
      <c r="A982" s="66" t="s">
        <v>581</v>
      </c>
      <c r="B982" s="66"/>
      <c r="C982" s="67"/>
      <c r="D982" s="67"/>
      <c r="E982" s="67"/>
      <c r="F982" s="67"/>
      <c r="G982" s="67"/>
      <c r="H982" s="67"/>
      <c r="I982" s="67"/>
    </row>
    <row r="984" spans="1:9" s="130" customFormat="1" ht="31.5" x14ac:dyDescent="0.25">
      <c r="A984" s="992" t="s">
        <v>122</v>
      </c>
      <c r="B984" s="992" t="s">
        <v>582</v>
      </c>
      <c r="C984" s="995" t="s">
        <v>583</v>
      </c>
      <c r="D984" s="992" t="s">
        <v>584</v>
      </c>
      <c r="E984" s="992" t="s">
        <v>585</v>
      </c>
      <c r="F984" s="187"/>
    </row>
    <row r="985" spans="1:9" x14ac:dyDescent="0.25">
      <c r="A985" s="101" t="s">
        <v>18</v>
      </c>
      <c r="B985" s="73" t="s">
        <v>586</v>
      </c>
      <c r="C985" s="72" t="s">
        <v>587</v>
      </c>
      <c r="D985" s="133"/>
      <c r="E985" s="134" t="s">
        <v>588</v>
      </c>
      <c r="F985" s="96"/>
    </row>
    <row r="986" spans="1:9" x14ac:dyDescent="0.25">
      <c r="A986" s="88"/>
      <c r="B986" s="73" t="s">
        <v>589</v>
      </c>
      <c r="C986" s="72" t="s">
        <v>587</v>
      </c>
      <c r="D986" s="133"/>
      <c r="E986" s="134" t="s">
        <v>588</v>
      </c>
      <c r="F986" s="96"/>
    </row>
    <row r="987" spans="1:9" x14ac:dyDescent="0.25">
      <c r="A987" s="88"/>
      <c r="B987" s="73" t="s">
        <v>590</v>
      </c>
      <c r="C987" s="72" t="s">
        <v>587</v>
      </c>
      <c r="D987" s="133"/>
      <c r="E987" s="134" t="s">
        <v>588</v>
      </c>
      <c r="F987" s="96"/>
    </row>
    <row r="988" spans="1:9" ht="31.5" x14ac:dyDescent="0.25">
      <c r="A988" s="121"/>
      <c r="B988" s="102" t="s">
        <v>591</v>
      </c>
      <c r="C988" s="72" t="s">
        <v>587</v>
      </c>
      <c r="D988" s="135"/>
      <c r="E988" s="134" t="s">
        <v>588</v>
      </c>
      <c r="F988" s="74"/>
    </row>
    <row r="989" spans="1:9" x14ac:dyDescent="0.25">
      <c r="A989" s="121"/>
      <c r="B989" s="73" t="s">
        <v>586</v>
      </c>
      <c r="C989" s="72" t="s">
        <v>587</v>
      </c>
      <c r="D989" s="133"/>
      <c r="E989" s="1014" t="s">
        <v>949</v>
      </c>
      <c r="F989" s="74"/>
    </row>
    <row r="990" spans="1:9" x14ac:dyDescent="0.25">
      <c r="A990" s="121"/>
      <c r="B990" s="73" t="s">
        <v>586</v>
      </c>
      <c r="C990" s="72" t="s">
        <v>587</v>
      </c>
      <c r="D990" s="133"/>
      <c r="E990" s="1014" t="s">
        <v>949</v>
      </c>
      <c r="F990" s="74"/>
    </row>
    <row r="991" spans="1:9" x14ac:dyDescent="0.25">
      <c r="A991" s="121"/>
      <c r="B991" s="73" t="s">
        <v>950</v>
      </c>
      <c r="C991" s="72" t="s">
        <v>587</v>
      </c>
      <c r="D991" s="133"/>
      <c r="E991" s="1014" t="s">
        <v>588</v>
      </c>
      <c r="F991" s="74"/>
    </row>
    <row r="992" spans="1:9" x14ac:dyDescent="0.25">
      <c r="A992" s="121"/>
      <c r="B992" s="73" t="s">
        <v>855</v>
      </c>
      <c r="C992" s="72" t="s">
        <v>587</v>
      </c>
      <c r="D992" s="133"/>
      <c r="E992" s="1014" t="s">
        <v>949</v>
      </c>
      <c r="F992" s="74"/>
    </row>
    <row r="993" spans="1:6" x14ac:dyDescent="0.25">
      <c r="A993" s="121"/>
      <c r="B993" s="73" t="s">
        <v>951</v>
      </c>
      <c r="C993" s="72" t="s">
        <v>587</v>
      </c>
      <c r="D993" s="133"/>
      <c r="E993" s="1014" t="s">
        <v>588</v>
      </c>
      <c r="F993" s="74"/>
    </row>
    <row r="994" spans="1:6" x14ac:dyDescent="0.25">
      <c r="A994" s="121"/>
      <c r="B994" s="73" t="s">
        <v>950</v>
      </c>
      <c r="C994" s="72" t="s">
        <v>587</v>
      </c>
      <c r="D994" s="133"/>
      <c r="E994" s="1014" t="s">
        <v>588</v>
      </c>
      <c r="F994" s="74"/>
    </row>
    <row r="995" spans="1:6" x14ac:dyDescent="0.25">
      <c r="A995" s="121"/>
      <c r="B995" s="73" t="s">
        <v>1132</v>
      </c>
      <c r="C995" s="72" t="s">
        <v>587</v>
      </c>
      <c r="D995" s="133"/>
      <c r="E995" s="1014" t="s">
        <v>1133</v>
      </c>
      <c r="F995" s="74"/>
    </row>
    <row r="996" spans="1:6" x14ac:dyDescent="0.25">
      <c r="A996" s="121"/>
      <c r="B996" s="73" t="s">
        <v>1134</v>
      </c>
      <c r="C996" s="72" t="s">
        <v>587</v>
      </c>
      <c r="D996" s="133"/>
      <c r="E996" s="1014" t="s">
        <v>1133</v>
      </c>
      <c r="F996" s="74"/>
    </row>
    <row r="997" spans="1:6" x14ac:dyDescent="0.25">
      <c r="A997" s="121"/>
      <c r="B997" s="73" t="s">
        <v>1135</v>
      </c>
      <c r="C997" s="72" t="s">
        <v>587</v>
      </c>
      <c r="D997" s="133"/>
      <c r="E997" s="1014" t="s">
        <v>588</v>
      </c>
      <c r="F997" s="74"/>
    </row>
    <row r="998" spans="1:6" x14ac:dyDescent="0.25">
      <c r="A998" s="121"/>
      <c r="B998" s="73" t="s">
        <v>586</v>
      </c>
      <c r="C998" s="72" t="s">
        <v>587</v>
      </c>
      <c r="D998" s="133"/>
      <c r="E998" s="1014" t="s">
        <v>588</v>
      </c>
      <c r="F998" s="74"/>
    </row>
    <row r="999" spans="1:6" x14ac:dyDescent="0.25">
      <c r="A999" s="121"/>
      <c r="B999" s="126" t="s">
        <v>1556</v>
      </c>
      <c r="C999" s="72" t="s">
        <v>587</v>
      </c>
      <c r="D999" s="597" t="s">
        <v>1557</v>
      </c>
      <c r="E999" s="407" t="s">
        <v>1558</v>
      </c>
      <c r="F999" s="74"/>
    </row>
    <row r="1000" spans="1:6" x14ac:dyDescent="0.25">
      <c r="A1000" s="121"/>
      <c r="B1000" s="126" t="s">
        <v>1559</v>
      </c>
      <c r="C1000" s="72" t="s">
        <v>587</v>
      </c>
      <c r="D1000" s="597" t="s">
        <v>1560</v>
      </c>
      <c r="E1000" s="407" t="s">
        <v>1558</v>
      </c>
      <c r="F1000" s="74"/>
    </row>
    <row r="1001" spans="1:6" x14ac:dyDescent="0.25">
      <c r="A1001" s="121"/>
      <c r="B1001" s="126" t="s">
        <v>1561</v>
      </c>
      <c r="C1001" s="72" t="s">
        <v>587</v>
      </c>
      <c r="D1001" s="597" t="s">
        <v>1562</v>
      </c>
      <c r="E1001" s="407" t="s">
        <v>1563</v>
      </c>
      <c r="F1001" s="74"/>
    </row>
    <row r="1002" spans="1:6" x14ac:dyDescent="0.25">
      <c r="A1002" s="121"/>
      <c r="B1002" s="126" t="s">
        <v>1564</v>
      </c>
      <c r="C1002" s="72" t="s">
        <v>587</v>
      </c>
      <c r="D1002" s="597" t="s">
        <v>1565</v>
      </c>
      <c r="E1002" s="407" t="s">
        <v>1563</v>
      </c>
      <c r="F1002" s="74"/>
    </row>
    <row r="1003" spans="1:6" ht="31.5" x14ac:dyDescent="0.25">
      <c r="A1003" s="121"/>
      <c r="B1003" s="105" t="s">
        <v>1566</v>
      </c>
      <c r="C1003" s="72" t="s">
        <v>1567</v>
      </c>
      <c r="D1003" s="597" t="s">
        <v>1568</v>
      </c>
      <c r="E1003" s="407" t="s">
        <v>1569</v>
      </c>
      <c r="F1003" s="74"/>
    </row>
    <row r="1004" spans="1:6" ht="31.5" x14ac:dyDescent="0.25">
      <c r="A1004" s="121"/>
      <c r="B1004" s="105" t="s">
        <v>1570</v>
      </c>
      <c r="C1004" s="72" t="s">
        <v>1567</v>
      </c>
      <c r="D1004" s="597" t="s">
        <v>1571</v>
      </c>
      <c r="E1004" s="407" t="s">
        <v>1569</v>
      </c>
      <c r="F1004" s="74"/>
    </row>
    <row r="1005" spans="1:6" ht="47.25" x14ac:dyDescent="0.25">
      <c r="A1005" s="121"/>
      <c r="B1005" s="105" t="s">
        <v>1572</v>
      </c>
      <c r="C1005" s="72" t="s">
        <v>1567</v>
      </c>
      <c r="D1005" s="597" t="s">
        <v>1573</v>
      </c>
      <c r="E1005" s="407" t="s">
        <v>1569</v>
      </c>
      <c r="F1005" s="74"/>
    </row>
    <row r="1006" spans="1:6" x14ac:dyDescent="0.25">
      <c r="A1006" s="121"/>
      <c r="B1006" s="126" t="s">
        <v>1574</v>
      </c>
      <c r="C1006" s="72" t="s">
        <v>641</v>
      </c>
      <c r="D1006" s="597" t="s">
        <v>1575</v>
      </c>
      <c r="E1006" s="407" t="s">
        <v>1576</v>
      </c>
      <c r="F1006" s="74"/>
    </row>
    <row r="1007" spans="1:6" x14ac:dyDescent="0.25">
      <c r="A1007" s="121"/>
      <c r="B1007" s="126" t="s">
        <v>1577</v>
      </c>
      <c r="C1007" s="72" t="s">
        <v>641</v>
      </c>
      <c r="D1007" s="597" t="s">
        <v>1578</v>
      </c>
      <c r="E1007" s="407" t="s">
        <v>1576</v>
      </c>
      <c r="F1007" s="74"/>
    </row>
    <row r="1008" spans="1:6" ht="31.5" x14ac:dyDescent="0.25">
      <c r="A1008" s="121"/>
      <c r="B1008" s="105" t="s">
        <v>1579</v>
      </c>
      <c r="C1008" s="72" t="s">
        <v>641</v>
      </c>
      <c r="D1008" s="597" t="s">
        <v>1578</v>
      </c>
      <c r="E1008" s="407" t="s">
        <v>1576</v>
      </c>
      <c r="F1008" s="74"/>
    </row>
    <row r="1009" spans="1:6" x14ac:dyDescent="0.25">
      <c r="A1009" s="121"/>
      <c r="B1009" s="566" t="s">
        <v>1959</v>
      </c>
      <c r="C1009" s="430" t="s">
        <v>1960</v>
      </c>
      <c r="D1009" s="567">
        <v>43993</v>
      </c>
      <c r="E1009" s="524" t="s">
        <v>1961</v>
      </c>
      <c r="F1009" s="74"/>
    </row>
    <row r="1010" spans="1:6" x14ac:dyDescent="0.25">
      <c r="A1010" s="121"/>
      <c r="B1010" s="566" t="s">
        <v>1962</v>
      </c>
      <c r="C1010" s="430" t="s">
        <v>1960</v>
      </c>
      <c r="D1010" s="567">
        <v>43993</v>
      </c>
      <c r="E1010" s="524" t="s">
        <v>1961</v>
      </c>
      <c r="F1010" s="74"/>
    </row>
    <row r="1011" spans="1:6" x14ac:dyDescent="0.25">
      <c r="A1011" s="121"/>
      <c r="B1011" s="566" t="s">
        <v>1963</v>
      </c>
      <c r="C1011" s="430" t="s">
        <v>1960</v>
      </c>
      <c r="D1011" s="567">
        <v>43993</v>
      </c>
      <c r="E1011" s="524" t="s">
        <v>1961</v>
      </c>
      <c r="F1011" s="74"/>
    </row>
    <row r="1012" spans="1:6" x14ac:dyDescent="0.25">
      <c r="A1012" s="121"/>
      <c r="B1012" s="566" t="s">
        <v>1964</v>
      </c>
      <c r="C1012" s="430" t="s">
        <v>1960</v>
      </c>
      <c r="D1012" s="567">
        <v>43993</v>
      </c>
      <c r="E1012" s="524" t="s">
        <v>1961</v>
      </c>
      <c r="F1012" s="74"/>
    </row>
    <row r="1013" spans="1:6" x14ac:dyDescent="0.25">
      <c r="A1013" s="101" t="s">
        <v>19</v>
      </c>
      <c r="B1013" s="126" t="s">
        <v>592</v>
      </c>
      <c r="C1013" s="72" t="s">
        <v>587</v>
      </c>
      <c r="D1013" s="364">
        <v>43861</v>
      </c>
      <c r="E1013" s="1014" t="s">
        <v>594</v>
      </c>
      <c r="F1013" s="74"/>
    </row>
    <row r="1014" spans="1:6" ht="31.5" x14ac:dyDescent="0.25">
      <c r="A1014" s="88"/>
      <c r="B1014" s="105" t="s">
        <v>595</v>
      </c>
      <c r="C1014" s="72" t="s">
        <v>596</v>
      </c>
      <c r="D1014" s="138">
        <v>43854</v>
      </c>
      <c r="E1014" s="1014" t="s">
        <v>598</v>
      </c>
      <c r="F1014" s="96"/>
    </row>
    <row r="1015" spans="1:6" ht="31.5" x14ac:dyDescent="0.25">
      <c r="A1015" s="88"/>
      <c r="B1015" s="105" t="s">
        <v>599</v>
      </c>
      <c r="C1015" s="72" t="s">
        <v>600</v>
      </c>
      <c r="D1015" s="138">
        <v>43854</v>
      </c>
      <c r="E1015" s="1014" t="s">
        <v>601</v>
      </c>
      <c r="F1015" s="96"/>
    </row>
    <row r="1016" spans="1:6" x14ac:dyDescent="0.25">
      <c r="A1016" s="88"/>
      <c r="B1016" s="126" t="s">
        <v>602</v>
      </c>
      <c r="C1016" s="72" t="s">
        <v>603</v>
      </c>
      <c r="D1016" s="364">
        <v>43861</v>
      </c>
      <c r="E1016" s="1014" t="s">
        <v>594</v>
      </c>
      <c r="F1016" s="96"/>
    </row>
    <row r="1017" spans="1:6" ht="31.5" x14ac:dyDescent="0.25">
      <c r="A1017" s="88"/>
      <c r="B1017" s="105" t="s">
        <v>1136</v>
      </c>
      <c r="C1017" s="72" t="s">
        <v>587</v>
      </c>
      <c r="D1017" s="133">
        <v>43896</v>
      </c>
      <c r="E1017" s="1014" t="s">
        <v>1137</v>
      </c>
      <c r="F1017" s="96"/>
    </row>
    <row r="1018" spans="1:6" x14ac:dyDescent="0.25">
      <c r="A1018" s="88"/>
      <c r="B1018" s="126" t="s">
        <v>1138</v>
      </c>
      <c r="C1018" s="1167" t="s">
        <v>587</v>
      </c>
      <c r="D1018" s="1215">
        <v>43900</v>
      </c>
      <c r="E1018" s="1217" t="s">
        <v>1139</v>
      </c>
      <c r="F1018" s="96"/>
    </row>
    <row r="1019" spans="1:6" x14ac:dyDescent="0.25">
      <c r="A1019" s="88"/>
      <c r="B1019" s="126" t="s">
        <v>1140</v>
      </c>
      <c r="C1019" s="1169"/>
      <c r="D1019" s="1216"/>
      <c r="E1019" s="1218"/>
      <c r="F1019" s="96"/>
    </row>
    <row r="1020" spans="1:6" ht="31.5" x14ac:dyDescent="0.25">
      <c r="A1020" s="88"/>
      <c r="B1020" s="105" t="s">
        <v>1141</v>
      </c>
      <c r="C1020" s="72" t="s">
        <v>596</v>
      </c>
      <c r="D1020" s="133">
        <v>43910</v>
      </c>
      <c r="E1020" s="1013" t="s">
        <v>1142</v>
      </c>
      <c r="F1020" s="96"/>
    </row>
    <row r="1021" spans="1:6" ht="63" x14ac:dyDescent="0.25">
      <c r="A1021" s="88"/>
      <c r="B1021" s="105" t="s">
        <v>1143</v>
      </c>
      <c r="C1021" s="72" t="s">
        <v>1144</v>
      </c>
      <c r="D1021" s="133">
        <v>43896</v>
      </c>
      <c r="E1021" s="1014" t="s">
        <v>1137</v>
      </c>
      <c r="F1021" s="96"/>
    </row>
    <row r="1022" spans="1:6" ht="63" x14ac:dyDescent="0.25">
      <c r="A1022" s="88"/>
      <c r="B1022" s="105" t="s">
        <v>1145</v>
      </c>
      <c r="C1022" s="72" t="s">
        <v>1144</v>
      </c>
      <c r="D1022" s="1015">
        <v>43900</v>
      </c>
      <c r="E1022" s="225" t="s">
        <v>1139</v>
      </c>
      <c r="F1022" s="96"/>
    </row>
    <row r="1023" spans="1:6" ht="47.25" x14ac:dyDescent="0.25">
      <c r="A1023" s="88"/>
      <c r="B1023" s="105" t="s">
        <v>1146</v>
      </c>
      <c r="C1023" s="72" t="s">
        <v>1144</v>
      </c>
      <c r="D1023" s="133">
        <v>43906</v>
      </c>
      <c r="E1023" s="1014" t="s">
        <v>1137</v>
      </c>
      <c r="F1023" s="96"/>
    </row>
    <row r="1024" spans="1:6" ht="47.25" x14ac:dyDescent="0.25">
      <c r="A1024" s="88"/>
      <c r="B1024" s="105" t="s">
        <v>1147</v>
      </c>
      <c r="C1024" s="72" t="s">
        <v>1144</v>
      </c>
      <c r="D1024" s="133">
        <v>43910</v>
      </c>
      <c r="E1024" s="1014" t="s">
        <v>601</v>
      </c>
      <c r="F1024" s="96"/>
    </row>
    <row r="1025" spans="1:6" ht="31.5" x14ac:dyDescent="0.25">
      <c r="A1025" s="88"/>
      <c r="B1025" s="105" t="s">
        <v>1313</v>
      </c>
      <c r="C1025" s="72" t="s">
        <v>1314</v>
      </c>
      <c r="D1025" s="133" t="s">
        <v>1315</v>
      </c>
      <c r="E1025" s="1014" t="s">
        <v>1316</v>
      </c>
      <c r="F1025" s="96"/>
    </row>
    <row r="1026" spans="1:6" x14ac:dyDescent="0.25">
      <c r="A1026" s="88"/>
      <c r="B1026" s="105" t="s">
        <v>1580</v>
      </c>
      <c r="C1026" s="72" t="s">
        <v>587</v>
      </c>
      <c r="D1026" s="133">
        <v>43963</v>
      </c>
      <c r="E1026" s="1014" t="s">
        <v>1137</v>
      </c>
      <c r="F1026" s="96"/>
    </row>
    <row r="1027" spans="1:6" x14ac:dyDescent="0.25">
      <c r="A1027" s="88"/>
      <c r="B1027" s="1307" t="s">
        <v>1581</v>
      </c>
      <c r="C1027" s="105" t="s">
        <v>1314</v>
      </c>
      <c r="D1027" s="1245" t="s">
        <v>1582</v>
      </c>
      <c r="E1027" s="1014" t="s">
        <v>1583</v>
      </c>
      <c r="F1027" s="96"/>
    </row>
    <row r="1028" spans="1:6" x14ac:dyDescent="0.25">
      <c r="A1028" s="88"/>
      <c r="B1028" s="1308"/>
      <c r="C1028" s="105" t="s">
        <v>1584</v>
      </c>
      <c r="D1028" s="1246"/>
      <c r="E1028" s="1014" t="s">
        <v>1585</v>
      </c>
      <c r="F1028" s="96"/>
    </row>
    <row r="1029" spans="1:6" ht="31.5" x14ac:dyDescent="0.25">
      <c r="A1029" s="88"/>
      <c r="B1029" s="1309"/>
      <c r="C1029" s="105" t="s">
        <v>641</v>
      </c>
      <c r="D1029" s="133">
        <v>43977</v>
      </c>
      <c r="E1029" s="1013" t="s">
        <v>1586</v>
      </c>
      <c r="F1029" s="96"/>
    </row>
    <row r="1030" spans="1:6" ht="47.25" x14ac:dyDescent="0.25">
      <c r="A1030" s="90"/>
      <c r="B1030" s="105" t="s">
        <v>1587</v>
      </c>
      <c r="C1030" s="105" t="s">
        <v>1588</v>
      </c>
      <c r="D1030" s="133">
        <v>43963</v>
      </c>
      <c r="E1030" s="1014" t="s">
        <v>1137</v>
      </c>
      <c r="F1030" s="96"/>
    </row>
    <row r="1031" spans="1:6" ht="47.25" x14ac:dyDescent="0.25">
      <c r="A1031" s="88" t="s">
        <v>20</v>
      </c>
      <c r="B1031" s="72" t="s">
        <v>952</v>
      </c>
      <c r="C1031" s="105" t="s">
        <v>953</v>
      </c>
      <c r="D1031" s="137">
        <v>43873</v>
      </c>
      <c r="E1031" s="1167" t="s">
        <v>719</v>
      </c>
      <c r="F1031" s="96"/>
    </row>
    <row r="1032" spans="1:6" ht="47.25" x14ac:dyDescent="0.25">
      <c r="A1032" s="93"/>
      <c r="B1032" s="72" t="s">
        <v>954</v>
      </c>
      <c r="C1032" s="105" t="s">
        <v>953</v>
      </c>
      <c r="D1032" s="137">
        <v>43878</v>
      </c>
      <c r="E1032" s="1168"/>
      <c r="F1032" s="96"/>
    </row>
    <row r="1033" spans="1:6" ht="31.5" x14ac:dyDescent="0.25">
      <c r="A1033" s="93"/>
      <c r="B1033" s="72" t="s">
        <v>955</v>
      </c>
      <c r="C1033" s="105" t="s">
        <v>953</v>
      </c>
      <c r="D1033" s="137">
        <v>43878</v>
      </c>
      <c r="E1033" s="1168"/>
      <c r="F1033" s="96"/>
    </row>
    <row r="1034" spans="1:6" ht="31.5" x14ac:dyDescent="0.25">
      <c r="A1034" s="93"/>
      <c r="B1034" s="72" t="s">
        <v>956</v>
      </c>
      <c r="C1034" s="105" t="s">
        <v>953</v>
      </c>
      <c r="D1034" s="137">
        <v>43885</v>
      </c>
      <c r="E1034" s="1168"/>
      <c r="F1034" s="96"/>
    </row>
    <row r="1035" spans="1:6" ht="47.25" x14ac:dyDescent="0.25">
      <c r="A1035" s="93"/>
      <c r="B1035" s="72" t="s">
        <v>957</v>
      </c>
      <c r="C1035" s="105" t="s">
        <v>953</v>
      </c>
      <c r="D1035" s="137">
        <v>43885</v>
      </c>
      <c r="E1035" s="1168"/>
      <c r="F1035" s="96"/>
    </row>
    <row r="1036" spans="1:6" ht="31.5" x14ac:dyDescent="0.25">
      <c r="A1036" s="93"/>
      <c r="B1036" s="72" t="s">
        <v>958</v>
      </c>
      <c r="C1036" s="105" t="s">
        <v>953</v>
      </c>
      <c r="D1036" s="137">
        <v>43885</v>
      </c>
      <c r="E1036" s="1168"/>
      <c r="F1036" s="96"/>
    </row>
    <row r="1037" spans="1:6" ht="31.5" x14ac:dyDescent="0.25">
      <c r="A1037" s="93"/>
      <c r="B1037" s="72" t="s">
        <v>959</v>
      </c>
      <c r="C1037" s="105" t="s">
        <v>953</v>
      </c>
      <c r="D1037" s="137">
        <v>43885</v>
      </c>
      <c r="E1037" s="1169"/>
      <c r="F1037" s="96"/>
    </row>
    <row r="1038" spans="1:6" ht="31.5" x14ac:dyDescent="0.25">
      <c r="A1038" s="93"/>
      <c r="B1038" s="72" t="s">
        <v>960</v>
      </c>
      <c r="C1038" s="105" t="s">
        <v>961</v>
      </c>
      <c r="D1038" s="137">
        <v>43880</v>
      </c>
      <c r="E1038" s="1020" t="s">
        <v>771</v>
      </c>
      <c r="F1038" s="96"/>
    </row>
    <row r="1039" spans="1:6" ht="47.25" x14ac:dyDescent="0.25">
      <c r="A1039" s="93"/>
      <c r="B1039" s="72" t="s">
        <v>1148</v>
      </c>
      <c r="C1039" s="105" t="s">
        <v>953</v>
      </c>
      <c r="D1039" s="137">
        <v>43917</v>
      </c>
      <c r="E1039" s="99" t="s">
        <v>719</v>
      </c>
      <c r="F1039" s="96"/>
    </row>
    <row r="1040" spans="1:6" ht="63" x14ac:dyDescent="0.25">
      <c r="A1040" s="93"/>
      <c r="B1040" s="72" t="s">
        <v>1149</v>
      </c>
      <c r="C1040" s="105" t="s">
        <v>961</v>
      </c>
      <c r="D1040" s="137">
        <v>43880</v>
      </c>
      <c r="E1040" s="1014" t="s">
        <v>771</v>
      </c>
      <c r="F1040" s="96"/>
    </row>
    <row r="1041" spans="1:6" ht="31.5" x14ac:dyDescent="0.25">
      <c r="A1041" s="93"/>
      <c r="B1041" s="72" t="s">
        <v>1317</v>
      </c>
      <c r="C1041" s="105" t="s">
        <v>1314</v>
      </c>
      <c r="D1041" s="137" t="s">
        <v>1318</v>
      </c>
      <c r="E1041" s="99" t="s">
        <v>1319</v>
      </c>
      <c r="F1041" s="96"/>
    </row>
    <row r="1042" spans="1:6" ht="31.5" x14ac:dyDescent="0.25">
      <c r="A1042" s="93"/>
      <c r="B1042" s="72" t="s">
        <v>1320</v>
      </c>
      <c r="C1042" s="105" t="s">
        <v>1314</v>
      </c>
      <c r="D1042" s="137" t="s">
        <v>1321</v>
      </c>
      <c r="E1042" s="99" t="s">
        <v>1319</v>
      </c>
      <c r="F1042" s="96"/>
    </row>
    <row r="1043" spans="1:6" ht="31.5" x14ac:dyDescent="0.25">
      <c r="A1043" s="93"/>
      <c r="B1043" s="72" t="s">
        <v>1322</v>
      </c>
      <c r="C1043" s="105" t="s">
        <v>1314</v>
      </c>
      <c r="D1043" s="137">
        <v>43943</v>
      </c>
      <c r="E1043" s="99" t="s">
        <v>1319</v>
      </c>
      <c r="F1043" s="96"/>
    </row>
    <row r="1044" spans="1:6" ht="31.5" x14ac:dyDescent="0.25">
      <c r="A1044" s="93"/>
      <c r="B1044" s="430" t="s">
        <v>1965</v>
      </c>
      <c r="C1044" s="444" t="s">
        <v>1966</v>
      </c>
      <c r="D1044" s="1071">
        <v>43995</v>
      </c>
      <c r="E1044" s="466" t="s">
        <v>1967</v>
      </c>
      <c r="F1044" s="96"/>
    </row>
    <row r="1045" spans="1:6" ht="31.5" x14ac:dyDescent="0.25">
      <c r="A1045" s="93"/>
      <c r="B1045" s="430" t="s">
        <v>1968</v>
      </c>
      <c r="C1045" s="444" t="s">
        <v>1966</v>
      </c>
      <c r="D1045" s="1071">
        <v>44000</v>
      </c>
      <c r="E1045" s="466" t="s">
        <v>1967</v>
      </c>
      <c r="F1045" s="96"/>
    </row>
    <row r="1046" spans="1:6" ht="94.5" x14ac:dyDescent="0.25">
      <c r="A1046" s="101" t="s">
        <v>21</v>
      </c>
      <c r="B1046" s="72" t="s">
        <v>604</v>
      </c>
      <c r="C1046" s="72" t="s">
        <v>587</v>
      </c>
      <c r="D1046" s="138">
        <v>43837</v>
      </c>
      <c r="E1046" s="1014" t="s">
        <v>606</v>
      </c>
      <c r="F1046" s="159"/>
    </row>
    <row r="1047" spans="1:6" ht="63" x14ac:dyDescent="0.25">
      <c r="A1047" s="88"/>
      <c r="B1047" s="72" t="s">
        <v>607</v>
      </c>
      <c r="C1047" s="105" t="s">
        <v>608</v>
      </c>
      <c r="D1047" s="138">
        <v>43857</v>
      </c>
      <c r="E1047" s="1013" t="s">
        <v>610</v>
      </c>
      <c r="F1047" s="159"/>
    </row>
    <row r="1048" spans="1:6" ht="47.25" x14ac:dyDescent="0.25">
      <c r="A1048" s="88"/>
      <c r="B1048" s="72" t="s">
        <v>611</v>
      </c>
      <c r="C1048" s="105" t="s">
        <v>612</v>
      </c>
      <c r="D1048" s="138">
        <v>43832</v>
      </c>
      <c r="E1048" s="1013" t="s">
        <v>614</v>
      </c>
      <c r="F1048" s="159"/>
    </row>
    <row r="1049" spans="1:6" ht="78.75" x14ac:dyDescent="0.25">
      <c r="A1049" s="88"/>
      <c r="B1049" s="72" t="s">
        <v>615</v>
      </c>
      <c r="C1049" s="105" t="s">
        <v>612</v>
      </c>
      <c r="D1049" s="138">
        <v>43836</v>
      </c>
      <c r="E1049" s="1013" t="s">
        <v>614</v>
      </c>
      <c r="F1049" s="159"/>
    </row>
    <row r="1050" spans="1:6" ht="47.25" x14ac:dyDescent="0.25">
      <c r="A1050" s="88"/>
      <c r="B1050" s="72" t="s">
        <v>617</v>
      </c>
      <c r="C1050" s="105" t="s">
        <v>612</v>
      </c>
      <c r="D1050" s="138">
        <v>43837</v>
      </c>
      <c r="E1050" s="1013" t="s">
        <v>614</v>
      </c>
      <c r="F1050" s="159"/>
    </row>
    <row r="1051" spans="1:6" ht="63" x14ac:dyDescent="0.25">
      <c r="A1051" s="88"/>
      <c r="B1051" s="72" t="s">
        <v>618</v>
      </c>
      <c r="C1051" s="105" t="s">
        <v>612</v>
      </c>
      <c r="D1051" s="138">
        <v>43837</v>
      </c>
      <c r="E1051" s="1013" t="s">
        <v>614</v>
      </c>
      <c r="F1051" s="159"/>
    </row>
    <row r="1052" spans="1:6" ht="47.25" x14ac:dyDescent="0.25">
      <c r="A1052" s="88"/>
      <c r="B1052" s="72" t="s">
        <v>619</v>
      </c>
      <c r="C1052" s="105" t="s">
        <v>612</v>
      </c>
      <c r="D1052" s="138">
        <v>43837</v>
      </c>
      <c r="E1052" s="1013" t="s">
        <v>614</v>
      </c>
      <c r="F1052" s="159"/>
    </row>
    <row r="1053" spans="1:6" ht="94.5" x14ac:dyDescent="0.25">
      <c r="A1053" s="88"/>
      <c r="B1053" s="72" t="s">
        <v>620</v>
      </c>
      <c r="C1053" s="105" t="s">
        <v>612</v>
      </c>
      <c r="D1053" s="138">
        <v>43839</v>
      </c>
      <c r="E1053" s="1013" t="s">
        <v>614</v>
      </c>
      <c r="F1053" s="159"/>
    </row>
    <row r="1054" spans="1:6" ht="47.25" x14ac:dyDescent="0.25">
      <c r="A1054" s="88"/>
      <c r="B1054" s="72" t="s">
        <v>622</v>
      </c>
      <c r="C1054" s="105" t="s">
        <v>612</v>
      </c>
      <c r="D1054" s="138">
        <v>43839</v>
      </c>
      <c r="E1054" s="99" t="s">
        <v>614</v>
      </c>
      <c r="F1054" s="159"/>
    </row>
    <row r="1055" spans="1:6" ht="63" x14ac:dyDescent="0.25">
      <c r="A1055" s="88"/>
      <c r="B1055" s="72" t="s">
        <v>623</v>
      </c>
      <c r="C1055" s="105" t="s">
        <v>612</v>
      </c>
      <c r="D1055" s="138">
        <v>43839</v>
      </c>
      <c r="E1055" s="99" t="s">
        <v>614</v>
      </c>
      <c r="F1055" s="159"/>
    </row>
    <row r="1056" spans="1:6" ht="63" x14ac:dyDescent="0.25">
      <c r="A1056" s="88"/>
      <c r="B1056" s="72" t="s">
        <v>624</v>
      </c>
      <c r="C1056" s="105" t="s">
        <v>612</v>
      </c>
      <c r="D1056" s="138">
        <v>43842</v>
      </c>
      <c r="E1056" s="99" t="s">
        <v>614</v>
      </c>
      <c r="F1056" s="159"/>
    </row>
    <row r="1057" spans="1:6" ht="47.25" x14ac:dyDescent="0.25">
      <c r="A1057" s="88"/>
      <c r="B1057" s="72" t="s">
        <v>626</v>
      </c>
      <c r="C1057" s="105" t="s">
        <v>612</v>
      </c>
      <c r="D1057" s="138">
        <v>43843</v>
      </c>
      <c r="E1057" s="99" t="s">
        <v>614</v>
      </c>
      <c r="F1057" s="159"/>
    </row>
    <row r="1058" spans="1:6" ht="47.25" x14ac:dyDescent="0.25">
      <c r="A1058" s="88"/>
      <c r="B1058" s="72" t="s">
        <v>628</v>
      </c>
      <c r="C1058" s="105" t="s">
        <v>612</v>
      </c>
      <c r="D1058" s="138">
        <v>43845</v>
      </c>
      <c r="E1058" s="99" t="s">
        <v>614</v>
      </c>
      <c r="F1058" s="159"/>
    </row>
    <row r="1059" spans="1:6" ht="47.25" x14ac:dyDescent="0.25">
      <c r="A1059" s="88"/>
      <c r="B1059" s="72" t="s">
        <v>630</v>
      </c>
      <c r="C1059" s="105" t="s">
        <v>612</v>
      </c>
      <c r="D1059" s="138">
        <v>43846</v>
      </c>
      <c r="E1059" s="99" t="s">
        <v>614</v>
      </c>
      <c r="F1059" s="159"/>
    </row>
    <row r="1060" spans="1:6" ht="47.25" x14ac:dyDescent="0.25">
      <c r="A1060" s="88"/>
      <c r="B1060" s="72" t="s">
        <v>632</v>
      </c>
      <c r="C1060" s="105" t="s">
        <v>612</v>
      </c>
      <c r="D1060" s="138">
        <v>43848</v>
      </c>
      <c r="E1060" s="99" t="s">
        <v>614</v>
      </c>
      <c r="F1060" s="159"/>
    </row>
    <row r="1061" spans="1:6" ht="78.75" x14ac:dyDescent="0.25">
      <c r="A1061" s="88"/>
      <c r="B1061" s="72" t="s">
        <v>634</v>
      </c>
      <c r="C1061" s="105" t="s">
        <v>612</v>
      </c>
      <c r="D1061" s="138">
        <v>43850</v>
      </c>
      <c r="E1061" s="99" t="s">
        <v>614</v>
      </c>
      <c r="F1061" s="159"/>
    </row>
    <row r="1062" spans="1:6" ht="47.25" x14ac:dyDescent="0.25">
      <c r="A1062" s="88"/>
      <c r="B1062" s="72" t="s">
        <v>636</v>
      </c>
      <c r="C1062" s="105" t="s">
        <v>612</v>
      </c>
      <c r="D1062" s="138">
        <v>43854</v>
      </c>
      <c r="E1062" s="99" t="s">
        <v>614</v>
      </c>
      <c r="F1062" s="159"/>
    </row>
    <row r="1063" spans="1:6" ht="110.25" x14ac:dyDescent="0.25">
      <c r="A1063" s="88"/>
      <c r="B1063" s="72" t="s">
        <v>962</v>
      </c>
      <c r="C1063" s="72" t="s">
        <v>596</v>
      </c>
      <c r="D1063" s="138">
        <v>43864</v>
      </c>
      <c r="E1063" s="1013" t="s">
        <v>614</v>
      </c>
      <c r="F1063" s="159"/>
    </row>
    <row r="1064" spans="1:6" ht="47.25" x14ac:dyDescent="0.25">
      <c r="A1064" s="88"/>
      <c r="B1064" s="72" t="s">
        <v>963</v>
      </c>
      <c r="C1064" s="72" t="s">
        <v>596</v>
      </c>
      <c r="D1064" s="138">
        <v>43867</v>
      </c>
      <c r="E1064" s="1013" t="s">
        <v>614</v>
      </c>
      <c r="F1064" s="159"/>
    </row>
    <row r="1065" spans="1:6" ht="78.75" x14ac:dyDescent="0.25">
      <c r="A1065" s="88"/>
      <c r="B1065" s="72" t="s">
        <v>964</v>
      </c>
      <c r="C1065" s="105" t="s">
        <v>596</v>
      </c>
      <c r="D1065" s="138">
        <v>43868</v>
      </c>
      <c r="E1065" s="1013" t="s">
        <v>614</v>
      </c>
      <c r="F1065" s="159"/>
    </row>
    <row r="1066" spans="1:6" ht="110.25" x14ac:dyDescent="0.25">
      <c r="A1066" s="88"/>
      <c r="B1066" s="72" t="s">
        <v>965</v>
      </c>
      <c r="C1066" s="105" t="s">
        <v>596</v>
      </c>
      <c r="D1066" s="138">
        <v>43871</v>
      </c>
      <c r="E1066" s="1013" t="s">
        <v>614</v>
      </c>
      <c r="F1066" s="159"/>
    </row>
    <row r="1067" spans="1:6" ht="110.25" x14ac:dyDescent="0.25">
      <c r="A1067" s="88"/>
      <c r="B1067" s="72" t="s">
        <v>966</v>
      </c>
      <c r="C1067" s="105" t="s">
        <v>596</v>
      </c>
      <c r="D1067" s="138">
        <v>43871</v>
      </c>
      <c r="E1067" s="1013" t="s">
        <v>614</v>
      </c>
      <c r="F1067" s="159"/>
    </row>
    <row r="1068" spans="1:6" ht="157.5" x14ac:dyDescent="0.25">
      <c r="A1068" s="88"/>
      <c r="B1068" s="72" t="s">
        <v>967</v>
      </c>
      <c r="C1068" s="105" t="s">
        <v>596</v>
      </c>
      <c r="D1068" s="138">
        <v>43871</v>
      </c>
      <c r="E1068" s="1013" t="s">
        <v>614</v>
      </c>
      <c r="F1068" s="159"/>
    </row>
    <row r="1069" spans="1:6" ht="173.25" x14ac:dyDescent="0.25">
      <c r="A1069" s="88"/>
      <c r="B1069" s="72" t="s">
        <v>968</v>
      </c>
      <c r="C1069" s="105" t="s">
        <v>596</v>
      </c>
      <c r="D1069" s="138">
        <v>43871</v>
      </c>
      <c r="E1069" s="1013" t="s">
        <v>614</v>
      </c>
      <c r="F1069" s="159"/>
    </row>
    <row r="1070" spans="1:6" ht="47.25" x14ac:dyDescent="0.25">
      <c r="A1070" s="88"/>
      <c r="B1070" s="72" t="s">
        <v>969</v>
      </c>
      <c r="C1070" s="105" t="s">
        <v>596</v>
      </c>
      <c r="D1070" s="138">
        <v>43871</v>
      </c>
      <c r="E1070" s="1013" t="s">
        <v>614</v>
      </c>
      <c r="F1070" s="159"/>
    </row>
    <row r="1071" spans="1:6" ht="94.5" x14ac:dyDescent="0.25">
      <c r="A1071" s="88"/>
      <c r="B1071" s="72" t="s">
        <v>970</v>
      </c>
      <c r="C1071" s="105" t="s">
        <v>596</v>
      </c>
      <c r="D1071" s="138">
        <v>43872</v>
      </c>
      <c r="E1071" s="1013" t="s">
        <v>614</v>
      </c>
      <c r="F1071" s="159"/>
    </row>
    <row r="1072" spans="1:6" ht="47.25" x14ac:dyDescent="0.25">
      <c r="A1072" s="88"/>
      <c r="B1072" s="72" t="s">
        <v>971</v>
      </c>
      <c r="C1072" s="105" t="s">
        <v>612</v>
      </c>
      <c r="D1072" s="138">
        <v>43872</v>
      </c>
      <c r="E1072" s="1013" t="s">
        <v>614</v>
      </c>
      <c r="F1072" s="159"/>
    </row>
    <row r="1073" spans="1:6" ht="47.25" x14ac:dyDescent="0.25">
      <c r="A1073" s="88"/>
      <c r="B1073" s="72" t="s">
        <v>972</v>
      </c>
      <c r="C1073" s="105" t="s">
        <v>596</v>
      </c>
      <c r="D1073" s="138">
        <v>43873</v>
      </c>
      <c r="E1073" s="1013" t="s">
        <v>614</v>
      </c>
      <c r="F1073" s="159"/>
    </row>
    <row r="1074" spans="1:6" ht="63" x14ac:dyDescent="0.25">
      <c r="A1074" s="88"/>
      <c r="B1074" s="72" t="s">
        <v>973</v>
      </c>
      <c r="C1074" s="105" t="s">
        <v>596</v>
      </c>
      <c r="D1074" s="138">
        <v>43875</v>
      </c>
      <c r="E1074" s="1013" t="s">
        <v>614</v>
      </c>
      <c r="F1074" s="159"/>
    </row>
    <row r="1075" spans="1:6" ht="47.25" x14ac:dyDescent="0.25">
      <c r="A1075" s="88"/>
      <c r="B1075" s="72" t="s">
        <v>974</v>
      </c>
      <c r="C1075" s="105" t="s">
        <v>612</v>
      </c>
      <c r="D1075" s="138">
        <v>43881</v>
      </c>
      <c r="E1075" s="1013" t="s">
        <v>614</v>
      </c>
      <c r="F1075" s="159"/>
    </row>
    <row r="1076" spans="1:6" ht="47.25" x14ac:dyDescent="0.25">
      <c r="A1076" s="88"/>
      <c r="B1076" s="72" t="s">
        <v>975</v>
      </c>
      <c r="C1076" s="105" t="s">
        <v>612</v>
      </c>
      <c r="D1076" s="138">
        <v>43883</v>
      </c>
      <c r="E1076" s="1013" t="s">
        <v>614</v>
      </c>
      <c r="F1076" s="159"/>
    </row>
    <row r="1077" spans="1:6" ht="47.25" x14ac:dyDescent="0.25">
      <c r="A1077" s="88"/>
      <c r="B1077" s="72" t="s">
        <v>976</v>
      </c>
      <c r="C1077" s="105" t="s">
        <v>612</v>
      </c>
      <c r="D1077" s="284">
        <v>43885</v>
      </c>
      <c r="E1077" s="1013" t="s">
        <v>614</v>
      </c>
      <c r="F1077" s="159"/>
    </row>
    <row r="1078" spans="1:6" ht="110.25" x14ac:dyDescent="0.25">
      <c r="A1078" s="88"/>
      <c r="B1078" s="72" t="s">
        <v>1150</v>
      </c>
      <c r="C1078" s="72" t="s">
        <v>587</v>
      </c>
      <c r="D1078" s="138">
        <v>43893</v>
      </c>
      <c r="E1078" s="1013" t="s">
        <v>1151</v>
      </c>
      <c r="F1078" s="159"/>
    </row>
    <row r="1079" spans="1:6" ht="47.25" x14ac:dyDescent="0.25">
      <c r="A1079" s="88"/>
      <c r="B1079" s="72" t="s">
        <v>1152</v>
      </c>
      <c r="C1079" s="72" t="s">
        <v>612</v>
      </c>
      <c r="D1079" s="138">
        <v>43891</v>
      </c>
      <c r="E1079" s="1013" t="s">
        <v>614</v>
      </c>
      <c r="F1079" s="159"/>
    </row>
    <row r="1080" spans="1:6" ht="94.5" x14ac:dyDescent="0.25">
      <c r="A1080" s="88"/>
      <c r="B1080" s="72" t="s">
        <v>1153</v>
      </c>
      <c r="C1080" s="105" t="s">
        <v>641</v>
      </c>
      <c r="D1080" s="138">
        <v>43893</v>
      </c>
      <c r="E1080" s="1013" t="s">
        <v>614</v>
      </c>
      <c r="F1080" s="159"/>
    </row>
    <row r="1081" spans="1:6" ht="94.5" x14ac:dyDescent="0.25">
      <c r="A1081" s="88"/>
      <c r="B1081" s="72" t="s">
        <v>1154</v>
      </c>
      <c r="C1081" s="105" t="s">
        <v>641</v>
      </c>
      <c r="D1081" s="138">
        <v>43894</v>
      </c>
      <c r="E1081" s="1013" t="s">
        <v>614</v>
      </c>
      <c r="F1081" s="159"/>
    </row>
    <row r="1082" spans="1:6" ht="110.25" x14ac:dyDescent="0.25">
      <c r="A1082" s="88"/>
      <c r="B1082" s="72" t="s">
        <v>1155</v>
      </c>
      <c r="C1082" s="105" t="s">
        <v>641</v>
      </c>
      <c r="D1082" s="138">
        <v>43895</v>
      </c>
      <c r="E1082" s="1013" t="s">
        <v>614</v>
      </c>
      <c r="F1082" s="159"/>
    </row>
    <row r="1083" spans="1:6" ht="47.25" x14ac:dyDescent="0.25">
      <c r="A1083" s="88"/>
      <c r="B1083" s="72" t="s">
        <v>1156</v>
      </c>
      <c r="C1083" s="105" t="s">
        <v>641</v>
      </c>
      <c r="D1083" s="138">
        <v>43896</v>
      </c>
      <c r="E1083" s="1013" t="s">
        <v>614</v>
      </c>
      <c r="F1083" s="159"/>
    </row>
    <row r="1084" spans="1:6" ht="47.25" x14ac:dyDescent="0.25">
      <c r="A1084" s="88"/>
      <c r="B1084" s="72" t="s">
        <v>1157</v>
      </c>
      <c r="C1084" s="105" t="s">
        <v>641</v>
      </c>
      <c r="D1084" s="138">
        <v>43896</v>
      </c>
      <c r="E1084" s="1013" t="s">
        <v>614</v>
      </c>
      <c r="F1084" s="159"/>
    </row>
    <row r="1085" spans="1:6" ht="47.25" x14ac:dyDescent="0.25">
      <c r="A1085" s="88"/>
      <c r="B1085" s="72" t="s">
        <v>1158</v>
      </c>
      <c r="C1085" s="105" t="s">
        <v>641</v>
      </c>
      <c r="D1085" s="138">
        <v>43900</v>
      </c>
      <c r="E1085" s="1013" t="s">
        <v>614</v>
      </c>
      <c r="F1085" s="159"/>
    </row>
    <row r="1086" spans="1:6" ht="63" x14ac:dyDescent="0.25">
      <c r="A1086" s="88"/>
      <c r="B1086" s="72" t="s">
        <v>1159</v>
      </c>
      <c r="C1086" s="105" t="s">
        <v>641</v>
      </c>
      <c r="D1086" s="138">
        <v>43902</v>
      </c>
      <c r="E1086" s="1013" t="s">
        <v>614</v>
      </c>
      <c r="F1086" s="159"/>
    </row>
    <row r="1087" spans="1:6" ht="47.25" x14ac:dyDescent="0.25">
      <c r="A1087" s="88"/>
      <c r="B1087" s="72" t="s">
        <v>1160</v>
      </c>
      <c r="C1087" s="105" t="s">
        <v>641</v>
      </c>
      <c r="D1087" s="138">
        <v>43903</v>
      </c>
      <c r="E1087" s="1013" t="s">
        <v>614</v>
      </c>
      <c r="F1087" s="159"/>
    </row>
    <row r="1088" spans="1:6" ht="47.25" x14ac:dyDescent="0.25">
      <c r="A1088" s="88"/>
      <c r="B1088" s="72" t="s">
        <v>1161</v>
      </c>
      <c r="C1088" s="105" t="s">
        <v>612</v>
      </c>
      <c r="D1088" s="138">
        <v>43903</v>
      </c>
      <c r="E1088" s="1013" t="s">
        <v>614</v>
      </c>
      <c r="F1088" s="159"/>
    </row>
    <row r="1089" spans="1:6" ht="47.25" x14ac:dyDescent="0.25">
      <c r="A1089" s="88"/>
      <c r="B1089" s="72" t="s">
        <v>1162</v>
      </c>
      <c r="C1089" s="105" t="s">
        <v>612</v>
      </c>
      <c r="D1089" s="138">
        <v>43906</v>
      </c>
      <c r="E1089" s="1013" t="s">
        <v>614</v>
      </c>
      <c r="F1089" s="159"/>
    </row>
    <row r="1090" spans="1:6" ht="47.25" x14ac:dyDescent="0.25">
      <c r="A1090" s="88"/>
      <c r="B1090" s="72" t="s">
        <v>1163</v>
      </c>
      <c r="C1090" s="105" t="s">
        <v>612</v>
      </c>
      <c r="D1090" s="138">
        <v>43907</v>
      </c>
      <c r="E1090" s="1013" t="s">
        <v>614</v>
      </c>
      <c r="F1090" s="159"/>
    </row>
    <row r="1091" spans="1:6" ht="47.25" x14ac:dyDescent="0.25">
      <c r="A1091" s="88"/>
      <c r="B1091" s="72" t="s">
        <v>1164</v>
      </c>
      <c r="C1091" s="105" t="s">
        <v>612</v>
      </c>
      <c r="D1091" s="138">
        <v>43907</v>
      </c>
      <c r="E1091" s="1013" t="s">
        <v>614</v>
      </c>
      <c r="F1091" s="159"/>
    </row>
    <row r="1092" spans="1:6" ht="47.25" x14ac:dyDescent="0.25">
      <c r="A1092" s="88"/>
      <c r="B1092" s="72" t="s">
        <v>1165</v>
      </c>
      <c r="C1092" s="105" t="s">
        <v>612</v>
      </c>
      <c r="D1092" s="138">
        <v>43908</v>
      </c>
      <c r="E1092" s="1013" t="s">
        <v>614</v>
      </c>
      <c r="F1092" s="159"/>
    </row>
    <row r="1093" spans="1:6" ht="78.75" x14ac:dyDescent="0.25">
      <c r="A1093" s="88"/>
      <c r="B1093" s="72" t="s">
        <v>1166</v>
      </c>
      <c r="C1093" s="105" t="s">
        <v>612</v>
      </c>
      <c r="D1093" s="138">
        <v>43910</v>
      </c>
      <c r="E1093" s="1013" t="s">
        <v>614</v>
      </c>
      <c r="F1093" s="159"/>
    </row>
    <row r="1094" spans="1:6" ht="47.25" x14ac:dyDescent="0.25">
      <c r="A1094" s="88"/>
      <c r="B1094" s="72" t="s">
        <v>1167</v>
      </c>
      <c r="C1094" s="105" t="s">
        <v>612</v>
      </c>
      <c r="D1094" s="138">
        <v>43919</v>
      </c>
      <c r="E1094" s="1013" t="s">
        <v>614</v>
      </c>
      <c r="F1094" s="159"/>
    </row>
    <row r="1095" spans="1:6" ht="47.25" x14ac:dyDescent="0.25">
      <c r="A1095" s="88"/>
      <c r="B1095" s="72" t="s">
        <v>1168</v>
      </c>
      <c r="C1095" s="105" t="s">
        <v>612</v>
      </c>
      <c r="D1095" s="284">
        <v>43920</v>
      </c>
      <c r="E1095" s="1013" t="s">
        <v>614</v>
      </c>
      <c r="F1095" s="159"/>
    </row>
    <row r="1096" spans="1:6" ht="47.25" x14ac:dyDescent="0.25">
      <c r="A1096" s="88"/>
      <c r="B1096" s="72" t="s">
        <v>1323</v>
      </c>
      <c r="C1096" s="72" t="s">
        <v>612</v>
      </c>
      <c r="D1096" s="138">
        <v>43922</v>
      </c>
      <c r="E1096" s="1013" t="s">
        <v>1324</v>
      </c>
      <c r="F1096" s="159"/>
    </row>
    <row r="1097" spans="1:6" ht="47.25" x14ac:dyDescent="0.25">
      <c r="A1097" s="88"/>
      <c r="B1097" s="72" t="s">
        <v>1325</v>
      </c>
      <c r="C1097" s="72" t="s">
        <v>612</v>
      </c>
      <c r="D1097" s="138">
        <v>43922</v>
      </c>
      <c r="E1097" s="1013" t="s">
        <v>1324</v>
      </c>
      <c r="F1097" s="159"/>
    </row>
    <row r="1098" spans="1:6" ht="47.25" x14ac:dyDescent="0.25">
      <c r="A1098" s="88"/>
      <c r="B1098" s="72" t="s">
        <v>1326</v>
      </c>
      <c r="C1098" s="72" t="s">
        <v>612</v>
      </c>
      <c r="D1098" s="138">
        <v>43894</v>
      </c>
      <c r="E1098" s="1013" t="s">
        <v>1324</v>
      </c>
      <c r="F1098" s="159"/>
    </row>
    <row r="1099" spans="1:6" ht="47.25" x14ac:dyDescent="0.25">
      <c r="A1099" s="88"/>
      <c r="B1099" s="72" t="s">
        <v>1327</v>
      </c>
      <c r="C1099" s="72" t="s">
        <v>612</v>
      </c>
      <c r="D1099" s="138">
        <v>43926</v>
      </c>
      <c r="E1099" s="1013" t="s">
        <v>1324</v>
      </c>
      <c r="F1099" s="159"/>
    </row>
    <row r="1100" spans="1:6" ht="47.25" x14ac:dyDescent="0.25">
      <c r="A1100" s="88"/>
      <c r="B1100" s="72" t="s">
        <v>1328</v>
      </c>
      <c r="C1100" s="105" t="s">
        <v>1329</v>
      </c>
      <c r="D1100" s="138">
        <v>43927</v>
      </c>
      <c r="E1100" s="1013" t="s">
        <v>1324</v>
      </c>
      <c r="F1100" s="159"/>
    </row>
    <row r="1101" spans="1:6" ht="204.75" x14ac:dyDescent="0.25">
      <c r="A1101" s="88"/>
      <c r="B1101" s="72" t="s">
        <v>1330</v>
      </c>
      <c r="C1101" s="105" t="s">
        <v>1329</v>
      </c>
      <c r="D1101" s="138">
        <v>43928</v>
      </c>
      <c r="E1101" s="1013" t="s">
        <v>1324</v>
      </c>
      <c r="F1101" s="159"/>
    </row>
    <row r="1102" spans="1:6" ht="47.25" x14ac:dyDescent="0.25">
      <c r="A1102" s="88"/>
      <c r="B1102" s="72" t="s">
        <v>1331</v>
      </c>
      <c r="C1102" s="105" t="s">
        <v>612</v>
      </c>
      <c r="D1102" s="138">
        <v>43931</v>
      </c>
      <c r="E1102" s="1013" t="s">
        <v>1324</v>
      </c>
      <c r="F1102" s="159"/>
    </row>
    <row r="1103" spans="1:6" ht="47.25" x14ac:dyDescent="0.25">
      <c r="A1103" s="88"/>
      <c r="B1103" s="72" t="s">
        <v>1332</v>
      </c>
      <c r="C1103" s="105" t="s">
        <v>612</v>
      </c>
      <c r="D1103" s="138">
        <v>43935</v>
      </c>
      <c r="E1103" s="1013" t="s">
        <v>1324</v>
      </c>
      <c r="F1103" s="159"/>
    </row>
    <row r="1104" spans="1:6" ht="47.25" x14ac:dyDescent="0.25">
      <c r="A1104" s="88"/>
      <c r="B1104" s="72" t="s">
        <v>1333</v>
      </c>
      <c r="C1104" s="105" t="s">
        <v>612</v>
      </c>
      <c r="D1104" s="138">
        <v>43936</v>
      </c>
      <c r="E1104" s="1013" t="s">
        <v>1324</v>
      </c>
      <c r="F1104" s="159"/>
    </row>
    <row r="1105" spans="1:6" ht="78.75" x14ac:dyDescent="0.25">
      <c r="A1105" s="88"/>
      <c r="B1105" s="72" t="s">
        <v>1334</v>
      </c>
      <c r="C1105" s="105" t="s">
        <v>612</v>
      </c>
      <c r="D1105" s="138">
        <v>43938</v>
      </c>
      <c r="E1105" s="1013" t="s">
        <v>1324</v>
      </c>
      <c r="F1105" s="159"/>
    </row>
    <row r="1106" spans="1:6" ht="47.25" x14ac:dyDescent="0.25">
      <c r="A1106" s="88"/>
      <c r="B1106" s="72" t="s">
        <v>1335</v>
      </c>
      <c r="C1106" s="105" t="s">
        <v>612</v>
      </c>
      <c r="D1106" s="138">
        <v>43940</v>
      </c>
      <c r="E1106" s="1013" t="s">
        <v>1324</v>
      </c>
      <c r="F1106" s="159"/>
    </row>
    <row r="1107" spans="1:6" ht="63" x14ac:dyDescent="0.25">
      <c r="A1107" s="88"/>
      <c r="B1107" s="72" t="s">
        <v>1336</v>
      </c>
      <c r="C1107" s="105" t="s">
        <v>612</v>
      </c>
      <c r="D1107" s="138">
        <v>43941</v>
      </c>
      <c r="E1107" s="1013" t="s">
        <v>1324</v>
      </c>
      <c r="F1107" s="159"/>
    </row>
    <row r="1108" spans="1:6" ht="63" x14ac:dyDescent="0.25">
      <c r="A1108" s="88"/>
      <c r="B1108" s="72" t="s">
        <v>1337</v>
      </c>
      <c r="C1108" s="105" t="s">
        <v>1329</v>
      </c>
      <c r="D1108" s="138">
        <v>43943</v>
      </c>
      <c r="E1108" s="1013" t="s">
        <v>1324</v>
      </c>
      <c r="F1108" s="159"/>
    </row>
    <row r="1109" spans="1:6" ht="47.25" x14ac:dyDescent="0.25">
      <c r="A1109" s="88"/>
      <c r="B1109" s="72" t="s">
        <v>1338</v>
      </c>
      <c r="C1109" s="105" t="s">
        <v>612</v>
      </c>
      <c r="D1109" s="138">
        <v>43944</v>
      </c>
      <c r="E1109" s="1013" t="s">
        <v>1324</v>
      </c>
      <c r="F1109" s="159"/>
    </row>
    <row r="1110" spans="1:6" ht="63" x14ac:dyDescent="0.25">
      <c r="A1110" s="88"/>
      <c r="B1110" s="72" t="s">
        <v>1339</v>
      </c>
      <c r="C1110" s="105" t="s">
        <v>612</v>
      </c>
      <c r="D1110" s="138">
        <v>43945</v>
      </c>
      <c r="E1110" s="1013" t="s">
        <v>1324</v>
      </c>
      <c r="F1110" s="159"/>
    </row>
    <row r="1111" spans="1:6" ht="47.25" x14ac:dyDescent="0.25">
      <c r="A1111" s="88"/>
      <c r="B1111" s="72" t="s">
        <v>1340</v>
      </c>
      <c r="C1111" s="105" t="s">
        <v>612</v>
      </c>
      <c r="D1111" s="138">
        <v>43947</v>
      </c>
      <c r="E1111" s="1013" t="s">
        <v>1324</v>
      </c>
      <c r="F1111" s="159"/>
    </row>
    <row r="1112" spans="1:6" ht="47.25" x14ac:dyDescent="0.25">
      <c r="A1112" s="88"/>
      <c r="B1112" s="72" t="s">
        <v>1341</v>
      </c>
      <c r="C1112" s="105" t="s">
        <v>612</v>
      </c>
      <c r="D1112" s="138">
        <v>43950</v>
      </c>
      <c r="E1112" s="1013" t="s">
        <v>1324</v>
      </c>
      <c r="F1112" s="159"/>
    </row>
    <row r="1113" spans="1:6" ht="47.25" x14ac:dyDescent="0.25">
      <c r="A1113" s="88"/>
      <c r="B1113" s="72" t="s">
        <v>1342</v>
      </c>
      <c r="C1113" s="105" t="s">
        <v>612</v>
      </c>
      <c r="D1113" s="138">
        <v>43950</v>
      </c>
      <c r="E1113" s="1013" t="s">
        <v>1324</v>
      </c>
      <c r="F1113" s="159"/>
    </row>
    <row r="1114" spans="1:6" ht="47.25" x14ac:dyDescent="0.25">
      <c r="A1114" s="88"/>
      <c r="B1114" s="72" t="s">
        <v>1343</v>
      </c>
      <c r="C1114" s="105" t="s">
        <v>612</v>
      </c>
      <c r="D1114" s="138">
        <v>43951</v>
      </c>
      <c r="E1114" s="1013" t="s">
        <v>1324</v>
      </c>
      <c r="F1114" s="159"/>
    </row>
    <row r="1115" spans="1:6" ht="63" x14ac:dyDescent="0.25">
      <c r="A1115" s="88"/>
      <c r="B1115" s="72" t="s">
        <v>1589</v>
      </c>
      <c r="C1115" s="72" t="s">
        <v>1590</v>
      </c>
      <c r="D1115" s="138">
        <v>43953</v>
      </c>
      <c r="E1115" s="1013" t="s">
        <v>1591</v>
      </c>
      <c r="F1115" s="159"/>
    </row>
    <row r="1116" spans="1:6" ht="31.5" x14ac:dyDescent="0.25">
      <c r="A1116" s="88"/>
      <c r="B1116" s="72" t="s">
        <v>1592</v>
      </c>
      <c r="C1116" s="72" t="s">
        <v>612</v>
      </c>
      <c r="D1116" s="138">
        <v>43955</v>
      </c>
      <c r="E1116" s="1013" t="s">
        <v>1591</v>
      </c>
      <c r="F1116" s="159"/>
    </row>
    <row r="1117" spans="1:6" ht="47.25" x14ac:dyDescent="0.25">
      <c r="A1117" s="88"/>
      <c r="B1117" s="72" t="s">
        <v>1593</v>
      </c>
      <c r="C1117" s="72" t="s">
        <v>612</v>
      </c>
      <c r="D1117" s="138">
        <v>43955</v>
      </c>
      <c r="E1117" s="1013" t="s">
        <v>1591</v>
      </c>
      <c r="F1117" s="159"/>
    </row>
    <row r="1118" spans="1:6" ht="31.5" x14ac:dyDescent="0.25">
      <c r="A1118" s="88"/>
      <c r="B1118" s="72" t="s">
        <v>1594</v>
      </c>
      <c r="C1118" s="72" t="s">
        <v>612</v>
      </c>
      <c r="D1118" s="138">
        <v>43955</v>
      </c>
      <c r="E1118" s="1013" t="s">
        <v>1591</v>
      </c>
      <c r="F1118" s="159"/>
    </row>
    <row r="1119" spans="1:6" ht="31.5" x14ac:dyDescent="0.25">
      <c r="A1119" s="88"/>
      <c r="B1119" s="72" t="s">
        <v>1595</v>
      </c>
      <c r="C1119" s="72" t="s">
        <v>612</v>
      </c>
      <c r="D1119" s="138">
        <v>43956</v>
      </c>
      <c r="E1119" s="1013" t="s">
        <v>1591</v>
      </c>
      <c r="F1119" s="159"/>
    </row>
    <row r="1120" spans="1:6" ht="31.5" x14ac:dyDescent="0.25">
      <c r="A1120" s="88"/>
      <c r="B1120" s="72" t="s">
        <v>1596</v>
      </c>
      <c r="C1120" s="105" t="s">
        <v>612</v>
      </c>
      <c r="D1120" s="138">
        <v>43955</v>
      </c>
      <c r="E1120" s="1013" t="s">
        <v>1591</v>
      </c>
      <c r="F1120" s="159"/>
    </row>
    <row r="1121" spans="1:6" ht="31.5" x14ac:dyDescent="0.25">
      <c r="A1121" s="88"/>
      <c r="B1121" s="72" t="s">
        <v>1597</v>
      </c>
      <c r="C1121" s="105" t="s">
        <v>612</v>
      </c>
      <c r="D1121" s="138">
        <v>43956</v>
      </c>
      <c r="E1121" s="1013" t="s">
        <v>1591</v>
      </c>
      <c r="F1121" s="159"/>
    </row>
    <row r="1122" spans="1:6" ht="31.5" x14ac:dyDescent="0.25">
      <c r="A1122" s="88"/>
      <c r="B1122" s="72" t="s">
        <v>1598</v>
      </c>
      <c r="C1122" s="105" t="s">
        <v>612</v>
      </c>
      <c r="D1122" s="138">
        <v>43956</v>
      </c>
      <c r="E1122" s="1013" t="s">
        <v>1591</v>
      </c>
      <c r="F1122" s="159"/>
    </row>
    <row r="1123" spans="1:6" ht="31.5" x14ac:dyDescent="0.25">
      <c r="A1123" s="88"/>
      <c r="B1123" s="72" t="s">
        <v>1599</v>
      </c>
      <c r="C1123" s="105" t="s">
        <v>612</v>
      </c>
      <c r="D1123" s="138">
        <v>43956</v>
      </c>
      <c r="E1123" s="1013" t="s">
        <v>1591</v>
      </c>
      <c r="F1123" s="159"/>
    </row>
    <row r="1124" spans="1:6" ht="31.5" x14ac:dyDescent="0.25">
      <c r="A1124" s="88"/>
      <c r="B1124" s="72" t="s">
        <v>1600</v>
      </c>
      <c r="C1124" s="105" t="s">
        <v>612</v>
      </c>
      <c r="D1124" s="138">
        <v>43956</v>
      </c>
      <c r="E1124" s="1013" t="s">
        <v>1591</v>
      </c>
      <c r="F1124" s="159"/>
    </row>
    <row r="1125" spans="1:6" ht="31.5" x14ac:dyDescent="0.25">
      <c r="A1125" s="88"/>
      <c r="B1125" s="72" t="s">
        <v>1601</v>
      </c>
      <c r="C1125" s="105" t="s">
        <v>612</v>
      </c>
      <c r="D1125" s="138">
        <v>43956</v>
      </c>
      <c r="E1125" s="1013" t="s">
        <v>1591</v>
      </c>
      <c r="F1125" s="159"/>
    </row>
    <row r="1126" spans="1:6" ht="47.25" x14ac:dyDescent="0.25">
      <c r="A1126" s="88"/>
      <c r="B1126" s="72" t="s">
        <v>1602</v>
      </c>
      <c r="C1126" s="105" t="s">
        <v>1603</v>
      </c>
      <c r="D1126" s="138">
        <v>43957</v>
      </c>
      <c r="E1126" s="1013" t="s">
        <v>1591</v>
      </c>
      <c r="F1126" s="159"/>
    </row>
    <row r="1127" spans="1:6" ht="47.25" x14ac:dyDescent="0.25">
      <c r="A1127" s="88"/>
      <c r="B1127" s="72" t="s">
        <v>1604</v>
      </c>
      <c r="C1127" s="105" t="s">
        <v>1605</v>
      </c>
      <c r="D1127" s="138">
        <v>43977</v>
      </c>
      <c r="E1127" s="1013" t="s">
        <v>1591</v>
      </c>
      <c r="F1127" s="159"/>
    </row>
    <row r="1128" spans="1:6" ht="47.25" x14ac:dyDescent="0.25">
      <c r="A1128" s="88"/>
      <c r="B1128" s="72" t="s">
        <v>1606</v>
      </c>
      <c r="C1128" s="105" t="s">
        <v>612</v>
      </c>
      <c r="D1128" s="138">
        <v>43958</v>
      </c>
      <c r="E1128" s="1013" t="s">
        <v>1591</v>
      </c>
      <c r="F1128" s="159"/>
    </row>
    <row r="1129" spans="1:6" ht="31.5" x14ac:dyDescent="0.25">
      <c r="A1129" s="88"/>
      <c r="B1129" s="72" t="s">
        <v>1607</v>
      </c>
      <c r="C1129" s="105" t="s">
        <v>612</v>
      </c>
      <c r="D1129" s="138">
        <v>43958</v>
      </c>
      <c r="E1129" s="1013" t="s">
        <v>1591</v>
      </c>
      <c r="F1129" s="159"/>
    </row>
    <row r="1130" spans="1:6" ht="31.5" x14ac:dyDescent="0.25">
      <c r="A1130" s="88"/>
      <c r="B1130" s="72" t="s">
        <v>1608</v>
      </c>
      <c r="C1130" s="105" t="s">
        <v>612</v>
      </c>
      <c r="D1130" s="138">
        <v>43958</v>
      </c>
      <c r="E1130" s="1013" t="s">
        <v>1591</v>
      </c>
      <c r="F1130" s="159"/>
    </row>
    <row r="1131" spans="1:6" ht="31.5" x14ac:dyDescent="0.25">
      <c r="A1131" s="88"/>
      <c r="B1131" s="72" t="s">
        <v>1609</v>
      </c>
      <c r="C1131" s="105" t="s">
        <v>612</v>
      </c>
      <c r="D1131" s="138">
        <v>43973</v>
      </c>
      <c r="E1131" s="1013" t="s">
        <v>1591</v>
      </c>
      <c r="F1131" s="159"/>
    </row>
    <row r="1132" spans="1:6" ht="31.5" x14ac:dyDescent="0.25">
      <c r="A1132" s="88"/>
      <c r="B1132" s="72" t="s">
        <v>1610</v>
      </c>
      <c r="C1132" s="105" t="s">
        <v>612</v>
      </c>
      <c r="D1132" s="138">
        <v>43962</v>
      </c>
      <c r="E1132" s="1013" t="s">
        <v>1591</v>
      </c>
      <c r="F1132" s="159"/>
    </row>
    <row r="1133" spans="1:6" ht="63" x14ac:dyDescent="0.25">
      <c r="A1133" s="88"/>
      <c r="B1133" s="72" t="s">
        <v>1611</v>
      </c>
      <c r="C1133" s="105" t="s">
        <v>612</v>
      </c>
      <c r="D1133" s="138">
        <v>43962</v>
      </c>
      <c r="E1133" s="1013" t="s">
        <v>1591</v>
      </c>
      <c r="F1133" s="159"/>
    </row>
    <row r="1134" spans="1:6" ht="31.5" x14ac:dyDescent="0.25">
      <c r="A1134" s="88"/>
      <c r="B1134" s="72" t="s">
        <v>1612</v>
      </c>
      <c r="C1134" s="105" t="s">
        <v>612</v>
      </c>
      <c r="D1134" s="138">
        <v>43962</v>
      </c>
      <c r="E1134" s="1013" t="s">
        <v>1591</v>
      </c>
      <c r="F1134" s="159"/>
    </row>
    <row r="1135" spans="1:6" ht="31.5" x14ac:dyDescent="0.25">
      <c r="A1135" s="88"/>
      <c r="B1135" s="72" t="s">
        <v>1613</v>
      </c>
      <c r="C1135" s="105" t="s">
        <v>641</v>
      </c>
      <c r="D1135" s="138">
        <v>43971</v>
      </c>
      <c r="E1135" s="1013" t="s">
        <v>1591</v>
      </c>
      <c r="F1135" s="159"/>
    </row>
    <row r="1136" spans="1:6" ht="31.5" x14ac:dyDescent="0.25">
      <c r="A1136" s="88"/>
      <c r="B1136" s="72" t="s">
        <v>1614</v>
      </c>
      <c r="C1136" s="105" t="s">
        <v>612</v>
      </c>
      <c r="D1136" s="138">
        <v>43970</v>
      </c>
      <c r="E1136" s="1013" t="s">
        <v>1591</v>
      </c>
      <c r="F1136" s="159"/>
    </row>
    <row r="1137" spans="1:8" ht="31.5" x14ac:dyDescent="0.25">
      <c r="A1137" s="88"/>
      <c r="B1137" s="72" t="s">
        <v>1615</v>
      </c>
      <c r="C1137" s="105" t="s">
        <v>612</v>
      </c>
      <c r="D1137" s="138">
        <v>43969</v>
      </c>
      <c r="E1137" s="1013" t="s">
        <v>1591</v>
      </c>
      <c r="F1137" s="159"/>
    </row>
    <row r="1138" spans="1:8" ht="31.5" x14ac:dyDescent="0.25">
      <c r="A1138" s="88"/>
      <c r="B1138" s="72" t="s">
        <v>1616</v>
      </c>
      <c r="C1138" s="105" t="s">
        <v>612</v>
      </c>
      <c r="D1138" s="138">
        <v>43973</v>
      </c>
      <c r="E1138" s="1013" t="s">
        <v>1591</v>
      </c>
      <c r="F1138" s="159"/>
    </row>
    <row r="1139" spans="1:8" ht="31.5" x14ac:dyDescent="0.25">
      <c r="A1139" s="88"/>
      <c r="B1139" s="72" t="s">
        <v>1617</v>
      </c>
      <c r="C1139" s="105" t="s">
        <v>612</v>
      </c>
      <c r="D1139" s="138">
        <v>43970</v>
      </c>
      <c r="E1139" s="1013" t="s">
        <v>1591</v>
      </c>
      <c r="F1139" s="159"/>
    </row>
    <row r="1140" spans="1:8" ht="31.5" x14ac:dyDescent="0.25">
      <c r="A1140" s="88"/>
      <c r="B1140" s="430" t="s">
        <v>1969</v>
      </c>
      <c r="C1140" s="430" t="s">
        <v>1970</v>
      </c>
      <c r="D1140" s="568">
        <v>43983</v>
      </c>
      <c r="E1140" s="1044" t="s">
        <v>1971</v>
      </c>
      <c r="F1140" s="159"/>
    </row>
    <row r="1141" spans="1:8" ht="31.5" x14ac:dyDescent="0.25">
      <c r="A1141" s="88"/>
      <c r="B1141" s="430" t="s">
        <v>1972</v>
      </c>
      <c r="C1141" s="430" t="s">
        <v>1970</v>
      </c>
      <c r="D1141" s="568">
        <v>43984</v>
      </c>
      <c r="E1141" s="1044" t="s">
        <v>1971</v>
      </c>
      <c r="F1141" s="159"/>
    </row>
    <row r="1142" spans="1:8" ht="31.5" x14ac:dyDescent="0.25">
      <c r="A1142" s="88"/>
      <c r="B1142" s="430" t="s">
        <v>1973</v>
      </c>
      <c r="C1142" s="430" t="s">
        <v>1970</v>
      </c>
      <c r="D1142" s="568">
        <v>43986</v>
      </c>
      <c r="E1142" s="1044" t="s">
        <v>1971</v>
      </c>
      <c r="F1142" s="159"/>
    </row>
    <row r="1143" spans="1:8" ht="63" x14ac:dyDescent="0.25">
      <c r="A1143" s="88"/>
      <c r="B1143" s="430" t="s">
        <v>1974</v>
      </c>
      <c r="C1143" s="430" t="s">
        <v>1970</v>
      </c>
      <c r="D1143" s="568">
        <v>43986</v>
      </c>
      <c r="E1143" s="1044" t="s">
        <v>1971</v>
      </c>
      <c r="F1143" s="159"/>
    </row>
    <row r="1144" spans="1:8" ht="31.5" x14ac:dyDescent="0.25">
      <c r="A1144" s="88"/>
      <c r="B1144" s="430" t="s">
        <v>1975</v>
      </c>
      <c r="C1144" s="430" t="s">
        <v>1970</v>
      </c>
      <c r="D1144" s="568">
        <v>43986</v>
      </c>
      <c r="E1144" s="1044" t="s">
        <v>1971</v>
      </c>
      <c r="F1144" s="159"/>
    </row>
    <row r="1145" spans="1:8" ht="31.5" x14ac:dyDescent="0.25">
      <c r="A1145" s="88"/>
      <c r="B1145" s="430" t="s">
        <v>1976</v>
      </c>
      <c r="C1145" s="430" t="s">
        <v>1329</v>
      </c>
      <c r="D1145" s="568">
        <v>43986</v>
      </c>
      <c r="E1145" s="1044" t="s">
        <v>1971</v>
      </c>
      <c r="F1145" s="159"/>
    </row>
    <row r="1146" spans="1:8" ht="78.75" x14ac:dyDescent="0.25">
      <c r="A1146" s="88"/>
      <c r="B1146" s="430" t="s">
        <v>1977</v>
      </c>
      <c r="C1146" s="430" t="s">
        <v>1970</v>
      </c>
      <c r="D1146" s="568">
        <v>43987</v>
      </c>
      <c r="E1146" s="1044" t="s">
        <v>1971</v>
      </c>
      <c r="F1146" s="159"/>
    </row>
    <row r="1147" spans="1:8" ht="126" x14ac:dyDescent="0.25">
      <c r="A1147" s="88"/>
      <c r="B1147" s="430" t="s">
        <v>1978</v>
      </c>
      <c r="C1147" s="430" t="s">
        <v>1329</v>
      </c>
      <c r="D1147" s="568">
        <v>44006</v>
      </c>
      <c r="E1147" s="1044" t="s">
        <v>1971</v>
      </c>
      <c r="F1147" s="159"/>
    </row>
    <row r="1148" spans="1:8" ht="31.5" x14ac:dyDescent="0.25">
      <c r="A1148" s="88"/>
      <c r="B1148" s="430" t="s">
        <v>1979</v>
      </c>
      <c r="C1148" s="430" t="s">
        <v>1970</v>
      </c>
      <c r="D1148" s="568">
        <v>43990</v>
      </c>
      <c r="E1148" s="1044" t="s">
        <v>1971</v>
      </c>
      <c r="F1148" s="159"/>
    </row>
    <row r="1149" spans="1:8" ht="31.5" x14ac:dyDescent="0.25">
      <c r="A1149" s="88"/>
      <c r="B1149" s="430" t="s">
        <v>1980</v>
      </c>
      <c r="C1149" s="430" t="s">
        <v>1970</v>
      </c>
      <c r="D1149" s="568">
        <v>43990</v>
      </c>
      <c r="E1149" s="1044" t="s">
        <v>1971</v>
      </c>
      <c r="F1149" s="159"/>
    </row>
    <row r="1150" spans="1:8" ht="31.5" x14ac:dyDescent="0.25">
      <c r="A1150" s="88"/>
      <c r="B1150" s="430" t="s">
        <v>1981</v>
      </c>
      <c r="C1150" s="430" t="s">
        <v>1970</v>
      </c>
      <c r="D1150" s="568">
        <v>43991</v>
      </c>
      <c r="E1150" s="1044" t="s">
        <v>1971</v>
      </c>
      <c r="F1150" s="159"/>
      <c r="H1150" s="63">
        <f>261/3</f>
        <v>87</v>
      </c>
    </row>
    <row r="1151" spans="1:8" ht="31.5" x14ac:dyDescent="0.25">
      <c r="A1151" s="88"/>
      <c r="B1151" s="430" t="s">
        <v>1982</v>
      </c>
      <c r="C1151" s="430" t="s">
        <v>1970</v>
      </c>
      <c r="D1151" s="568">
        <v>43991</v>
      </c>
      <c r="E1151" s="1044" t="s">
        <v>1971</v>
      </c>
      <c r="F1151" s="159"/>
    </row>
    <row r="1152" spans="1:8" ht="31.5" x14ac:dyDescent="0.25">
      <c r="A1152" s="88"/>
      <c r="B1152" s="430" t="s">
        <v>1983</v>
      </c>
      <c r="C1152" s="430" t="s">
        <v>1970</v>
      </c>
      <c r="D1152" s="568">
        <v>43991</v>
      </c>
      <c r="E1152" s="1044" t="s">
        <v>1971</v>
      </c>
      <c r="F1152" s="159"/>
    </row>
    <row r="1153" spans="1:6" ht="47.25" x14ac:dyDescent="0.25">
      <c r="A1153" s="88"/>
      <c r="B1153" s="430" t="s">
        <v>1984</v>
      </c>
      <c r="C1153" s="430" t="s">
        <v>1970</v>
      </c>
      <c r="D1153" s="568">
        <v>43992</v>
      </c>
      <c r="E1153" s="1044" t="s">
        <v>1971</v>
      </c>
      <c r="F1153" s="159"/>
    </row>
    <row r="1154" spans="1:6" ht="31.5" x14ac:dyDescent="0.25">
      <c r="A1154" s="88"/>
      <c r="B1154" s="430" t="s">
        <v>1985</v>
      </c>
      <c r="C1154" s="430" t="s">
        <v>1970</v>
      </c>
      <c r="D1154" s="568">
        <v>43993</v>
      </c>
      <c r="E1154" s="1044" t="s">
        <v>1971</v>
      </c>
      <c r="F1154" s="159"/>
    </row>
    <row r="1155" spans="1:6" ht="78.75" x14ac:dyDescent="0.25">
      <c r="A1155" s="88"/>
      <c r="B1155" s="430" t="s">
        <v>1986</v>
      </c>
      <c r="C1155" s="430" t="s">
        <v>1970</v>
      </c>
      <c r="D1155" s="568">
        <v>43993</v>
      </c>
      <c r="E1155" s="1044" t="s">
        <v>1971</v>
      </c>
      <c r="F1155" s="159"/>
    </row>
    <row r="1156" spans="1:6" ht="94.5" x14ac:dyDescent="0.25">
      <c r="A1156" s="88"/>
      <c r="B1156" s="430" t="s">
        <v>1987</v>
      </c>
      <c r="C1156" s="430" t="s">
        <v>1970</v>
      </c>
      <c r="D1156" s="568">
        <v>43994</v>
      </c>
      <c r="E1156" s="1044" t="s">
        <v>1971</v>
      </c>
      <c r="F1156" s="159"/>
    </row>
    <row r="1157" spans="1:6" ht="31.5" x14ac:dyDescent="0.25">
      <c r="A1157" s="88"/>
      <c r="B1157" s="430" t="s">
        <v>1988</v>
      </c>
      <c r="C1157" s="430" t="s">
        <v>1970</v>
      </c>
      <c r="D1157" s="568">
        <v>43997</v>
      </c>
      <c r="E1157" s="1044" t="s">
        <v>1971</v>
      </c>
      <c r="F1157" s="159"/>
    </row>
    <row r="1158" spans="1:6" ht="31.5" x14ac:dyDescent="0.25">
      <c r="A1158" s="88"/>
      <c r="B1158" s="430" t="s">
        <v>1989</v>
      </c>
      <c r="C1158" s="444" t="s">
        <v>1970</v>
      </c>
      <c r="D1158" s="568">
        <v>43997</v>
      </c>
      <c r="E1158" s="1044" t="s">
        <v>1971</v>
      </c>
      <c r="F1158" s="159"/>
    </row>
    <row r="1159" spans="1:6" ht="31.5" x14ac:dyDescent="0.25">
      <c r="A1159" s="88"/>
      <c r="B1159" s="430" t="s">
        <v>1990</v>
      </c>
      <c r="C1159" s="444" t="s">
        <v>1970</v>
      </c>
      <c r="D1159" s="568">
        <v>43998</v>
      </c>
      <c r="E1159" s="1044" t="s">
        <v>1971</v>
      </c>
      <c r="F1159" s="159"/>
    </row>
    <row r="1160" spans="1:6" ht="31.5" x14ac:dyDescent="0.25">
      <c r="A1160" s="88"/>
      <c r="B1160" s="430" t="s">
        <v>1991</v>
      </c>
      <c r="C1160" s="444" t="s">
        <v>1970</v>
      </c>
      <c r="D1160" s="568">
        <v>43998</v>
      </c>
      <c r="E1160" s="1044" t="s">
        <v>1971</v>
      </c>
      <c r="F1160" s="159"/>
    </row>
    <row r="1161" spans="1:6" ht="31.5" x14ac:dyDescent="0.25">
      <c r="A1161" s="88"/>
      <c r="B1161" s="430" t="s">
        <v>1992</v>
      </c>
      <c r="C1161" s="444" t="s">
        <v>1970</v>
      </c>
      <c r="D1161" s="568">
        <v>43998</v>
      </c>
      <c r="E1161" s="1044" t="s">
        <v>1971</v>
      </c>
      <c r="F1161" s="159"/>
    </row>
    <row r="1162" spans="1:6" ht="47.25" x14ac:dyDescent="0.25">
      <c r="A1162" s="88"/>
      <c r="B1162" s="430" t="s">
        <v>1993</v>
      </c>
      <c r="C1162" s="444" t="s">
        <v>1970</v>
      </c>
      <c r="D1162" s="568">
        <v>43999</v>
      </c>
      <c r="E1162" s="1044" t="s">
        <v>1971</v>
      </c>
      <c r="F1162" s="159"/>
    </row>
    <row r="1163" spans="1:6" ht="31.5" x14ac:dyDescent="0.25">
      <c r="A1163" s="88"/>
      <c r="B1163" s="430" t="s">
        <v>1994</v>
      </c>
      <c r="C1163" s="444" t="s">
        <v>1970</v>
      </c>
      <c r="D1163" s="568">
        <v>43999</v>
      </c>
      <c r="E1163" s="1044" t="s">
        <v>1971</v>
      </c>
      <c r="F1163" s="159"/>
    </row>
    <row r="1164" spans="1:6" ht="31.5" x14ac:dyDescent="0.25">
      <c r="A1164" s="88"/>
      <c r="B1164" s="430" t="s">
        <v>1995</v>
      </c>
      <c r="C1164" s="444" t="s">
        <v>1970</v>
      </c>
      <c r="D1164" s="568">
        <v>43999</v>
      </c>
      <c r="E1164" s="1044" t="s">
        <v>1971</v>
      </c>
      <c r="F1164" s="159"/>
    </row>
    <row r="1165" spans="1:6" ht="31.5" x14ac:dyDescent="0.25">
      <c r="A1165" s="88"/>
      <c r="B1165" s="430" t="s">
        <v>1996</v>
      </c>
      <c r="C1165" s="444" t="s">
        <v>1970</v>
      </c>
      <c r="D1165" s="568">
        <v>43999</v>
      </c>
      <c r="E1165" s="1044" t="s">
        <v>1971</v>
      </c>
      <c r="F1165" s="159"/>
    </row>
    <row r="1166" spans="1:6" ht="31.5" x14ac:dyDescent="0.25">
      <c r="A1166" s="88"/>
      <c r="B1166" s="430" t="s">
        <v>1997</v>
      </c>
      <c r="C1166" s="444" t="s">
        <v>1970</v>
      </c>
      <c r="D1166" s="568">
        <v>44000</v>
      </c>
      <c r="E1166" s="1044" t="s">
        <v>1971</v>
      </c>
      <c r="F1166" s="159"/>
    </row>
    <row r="1167" spans="1:6" ht="31.5" x14ac:dyDescent="0.25">
      <c r="A1167" s="88"/>
      <c r="B1167" s="430" t="s">
        <v>1998</v>
      </c>
      <c r="C1167" s="444" t="s">
        <v>1970</v>
      </c>
      <c r="D1167" s="568">
        <v>44001</v>
      </c>
      <c r="E1167" s="1044" t="s">
        <v>1971</v>
      </c>
      <c r="F1167" s="159"/>
    </row>
    <row r="1168" spans="1:6" ht="31.5" x14ac:dyDescent="0.25">
      <c r="A1168" s="88"/>
      <c r="B1168" s="430" t="s">
        <v>1999</v>
      </c>
      <c r="C1168" s="444" t="s">
        <v>1970</v>
      </c>
      <c r="D1168" s="568">
        <v>44004</v>
      </c>
      <c r="E1168" s="1044" t="s">
        <v>1971</v>
      </c>
      <c r="F1168" s="159"/>
    </row>
    <row r="1169" spans="1:6" ht="31.5" x14ac:dyDescent="0.25">
      <c r="A1169" s="88"/>
      <c r="B1169" s="430" t="s">
        <v>2000</v>
      </c>
      <c r="C1169" s="444" t="s">
        <v>1970</v>
      </c>
      <c r="D1169" s="568">
        <v>44004</v>
      </c>
      <c r="E1169" s="1044" t="s">
        <v>1971</v>
      </c>
      <c r="F1169" s="159"/>
    </row>
    <row r="1170" spans="1:6" ht="63" x14ac:dyDescent="0.25">
      <c r="A1170" s="101" t="s">
        <v>293</v>
      </c>
      <c r="B1170" s="72" t="s">
        <v>637</v>
      </c>
      <c r="C1170" s="139" t="s">
        <v>587</v>
      </c>
      <c r="D1170" s="140">
        <v>43837</v>
      </c>
      <c r="E1170" s="228" t="s">
        <v>639</v>
      </c>
      <c r="F1170" s="188"/>
    </row>
    <row r="1171" spans="1:6" ht="31.5" x14ac:dyDescent="0.25">
      <c r="A1171" s="88"/>
      <c r="B1171" s="72" t="s">
        <v>640</v>
      </c>
      <c r="C1171" s="139" t="s">
        <v>641</v>
      </c>
      <c r="D1171" s="140">
        <v>43854</v>
      </c>
      <c r="E1171" s="228" t="s">
        <v>642</v>
      </c>
      <c r="F1171" s="188"/>
    </row>
    <row r="1172" spans="1:6" ht="31.5" x14ac:dyDescent="0.25">
      <c r="A1172" s="88"/>
      <c r="B1172" s="72" t="s">
        <v>643</v>
      </c>
      <c r="C1172" s="139" t="s">
        <v>641</v>
      </c>
      <c r="D1172" s="140">
        <v>43854</v>
      </c>
      <c r="E1172" s="228" t="s">
        <v>642</v>
      </c>
      <c r="F1172" s="188"/>
    </row>
    <row r="1173" spans="1:6" ht="31.5" x14ac:dyDescent="0.25">
      <c r="A1173" s="88"/>
      <c r="B1173" s="290" t="s">
        <v>977</v>
      </c>
      <c r="C1173" s="139" t="s">
        <v>612</v>
      </c>
      <c r="D1173" s="140">
        <v>43880</v>
      </c>
      <c r="E1173" s="228" t="s">
        <v>642</v>
      </c>
      <c r="F1173" s="188"/>
    </row>
    <row r="1174" spans="1:6" ht="47.25" x14ac:dyDescent="0.25">
      <c r="A1174" s="88"/>
      <c r="B1174" s="72" t="s">
        <v>978</v>
      </c>
      <c r="C1174" s="139" t="s">
        <v>641</v>
      </c>
      <c r="D1174" s="140">
        <v>43888</v>
      </c>
      <c r="E1174" s="228" t="s">
        <v>642</v>
      </c>
      <c r="F1174" s="188"/>
    </row>
    <row r="1175" spans="1:6" ht="47.25" x14ac:dyDescent="0.25">
      <c r="A1175" s="88"/>
      <c r="B1175" s="72" t="s">
        <v>979</v>
      </c>
      <c r="C1175" s="139" t="s">
        <v>641</v>
      </c>
      <c r="D1175" s="140">
        <v>43888</v>
      </c>
      <c r="E1175" s="228" t="s">
        <v>642</v>
      </c>
      <c r="F1175" s="188"/>
    </row>
    <row r="1176" spans="1:6" ht="31.5" x14ac:dyDescent="0.25">
      <c r="A1176" s="88"/>
      <c r="B1176" s="73" t="s">
        <v>1169</v>
      </c>
      <c r="C1176" s="139" t="s">
        <v>612</v>
      </c>
      <c r="D1176" s="140">
        <v>43908</v>
      </c>
      <c r="E1176" s="228" t="s">
        <v>642</v>
      </c>
      <c r="F1176" s="188"/>
    </row>
    <row r="1177" spans="1:6" ht="31.5" x14ac:dyDescent="0.25">
      <c r="A1177" s="88"/>
      <c r="B1177" s="290" t="s">
        <v>1017</v>
      </c>
      <c r="C1177" s="139" t="s">
        <v>612</v>
      </c>
      <c r="D1177" s="140">
        <v>43920</v>
      </c>
      <c r="E1177" s="228" t="s">
        <v>642</v>
      </c>
      <c r="F1177" s="188"/>
    </row>
    <row r="1178" spans="1:6" ht="31.5" x14ac:dyDescent="0.25">
      <c r="A1178" s="88"/>
      <c r="B1178" s="72" t="s">
        <v>1019</v>
      </c>
      <c r="C1178" s="139" t="s">
        <v>612</v>
      </c>
      <c r="D1178" s="140">
        <v>43920</v>
      </c>
      <c r="E1178" s="228" t="s">
        <v>642</v>
      </c>
      <c r="F1178" s="188"/>
    </row>
    <row r="1179" spans="1:6" ht="31.5" x14ac:dyDescent="0.25">
      <c r="A1179" s="88"/>
      <c r="B1179" s="72" t="s">
        <v>1170</v>
      </c>
      <c r="C1179" s="139" t="s">
        <v>612</v>
      </c>
      <c r="D1179" s="140">
        <v>43920</v>
      </c>
      <c r="E1179" s="228" t="s">
        <v>642</v>
      </c>
      <c r="F1179" s="188"/>
    </row>
    <row r="1180" spans="1:6" ht="31.5" x14ac:dyDescent="0.25">
      <c r="A1180" s="88"/>
      <c r="B1180" s="72" t="s">
        <v>1167</v>
      </c>
      <c r="C1180" s="139" t="s">
        <v>612</v>
      </c>
      <c r="D1180" s="140">
        <v>43919</v>
      </c>
      <c r="E1180" s="228" t="s">
        <v>642</v>
      </c>
      <c r="F1180" s="188"/>
    </row>
    <row r="1181" spans="1:6" ht="47.25" x14ac:dyDescent="0.25">
      <c r="A1181" s="88"/>
      <c r="B1181" s="72" t="s">
        <v>1171</v>
      </c>
      <c r="C1181" s="139" t="s">
        <v>612</v>
      </c>
      <c r="D1181" s="140">
        <v>43917</v>
      </c>
      <c r="E1181" s="228" t="s">
        <v>642</v>
      </c>
      <c r="F1181" s="188"/>
    </row>
    <row r="1182" spans="1:6" ht="31.5" x14ac:dyDescent="0.25">
      <c r="A1182" s="88"/>
      <c r="B1182" s="72" t="s">
        <v>1172</v>
      </c>
      <c r="C1182" s="139" t="s">
        <v>612</v>
      </c>
      <c r="D1182" s="140">
        <v>43916</v>
      </c>
      <c r="E1182" s="228" t="s">
        <v>642</v>
      </c>
      <c r="F1182" s="188"/>
    </row>
    <row r="1183" spans="1:6" ht="47.25" x14ac:dyDescent="0.25">
      <c r="A1183" s="88"/>
      <c r="B1183" s="72" t="s">
        <v>1173</v>
      </c>
      <c r="C1183" s="139" t="s">
        <v>612</v>
      </c>
      <c r="D1183" s="140">
        <v>43916</v>
      </c>
      <c r="E1183" s="228" t="s">
        <v>642</v>
      </c>
      <c r="F1183" s="188"/>
    </row>
    <row r="1184" spans="1:6" ht="31.5" x14ac:dyDescent="0.25">
      <c r="A1184" s="88"/>
      <c r="B1184" s="72" t="s">
        <v>1174</v>
      </c>
      <c r="C1184" s="139" t="s">
        <v>612</v>
      </c>
      <c r="D1184" s="140">
        <v>43916</v>
      </c>
      <c r="E1184" s="228" t="s">
        <v>642</v>
      </c>
      <c r="F1184" s="188"/>
    </row>
    <row r="1185" spans="1:6" ht="31.5" x14ac:dyDescent="0.25">
      <c r="A1185" s="88"/>
      <c r="B1185" s="72" t="s">
        <v>1175</v>
      </c>
      <c r="C1185" s="139" t="s">
        <v>612</v>
      </c>
      <c r="D1185" s="140">
        <v>43916</v>
      </c>
      <c r="E1185" s="228" t="s">
        <v>642</v>
      </c>
      <c r="F1185" s="188"/>
    </row>
    <row r="1186" spans="1:6" ht="31.5" x14ac:dyDescent="0.25">
      <c r="A1186" s="88"/>
      <c r="B1186" s="72" t="s">
        <v>1017</v>
      </c>
      <c r="C1186" s="139" t="s">
        <v>612</v>
      </c>
      <c r="D1186" s="140">
        <v>43916</v>
      </c>
      <c r="E1186" s="228" t="s">
        <v>642</v>
      </c>
      <c r="F1186" s="188"/>
    </row>
    <row r="1187" spans="1:6" ht="47.25" x14ac:dyDescent="0.25">
      <c r="A1187" s="88"/>
      <c r="B1187" s="72" t="s">
        <v>1176</v>
      </c>
      <c r="C1187" s="139" t="s">
        <v>612</v>
      </c>
      <c r="D1187" s="140">
        <v>43911</v>
      </c>
      <c r="E1187" s="228" t="s">
        <v>642</v>
      </c>
      <c r="F1187" s="188"/>
    </row>
    <row r="1188" spans="1:6" ht="31.5" x14ac:dyDescent="0.25">
      <c r="A1188" s="88"/>
      <c r="B1188" s="72" t="s">
        <v>1177</v>
      </c>
      <c r="C1188" s="139" t="s">
        <v>612</v>
      </c>
      <c r="D1188" s="140">
        <v>43911</v>
      </c>
      <c r="E1188" s="228" t="s">
        <v>642</v>
      </c>
      <c r="F1188" s="188"/>
    </row>
    <row r="1189" spans="1:6" ht="31.5" x14ac:dyDescent="0.25">
      <c r="A1189" s="88"/>
      <c r="B1189" s="72" t="s">
        <v>1178</v>
      </c>
      <c r="C1189" s="139" t="s">
        <v>612</v>
      </c>
      <c r="D1189" s="140">
        <v>43907</v>
      </c>
      <c r="E1189" s="228" t="s">
        <v>642</v>
      </c>
      <c r="F1189" s="188"/>
    </row>
    <row r="1190" spans="1:6" ht="31.5" x14ac:dyDescent="0.25">
      <c r="A1190" s="88"/>
      <c r="B1190" s="72" t="s">
        <v>1162</v>
      </c>
      <c r="C1190" s="139" t="s">
        <v>612</v>
      </c>
      <c r="D1190" s="140">
        <v>43906</v>
      </c>
      <c r="E1190" s="228" t="s">
        <v>642</v>
      </c>
      <c r="F1190" s="188"/>
    </row>
    <row r="1191" spans="1:6" ht="31.5" x14ac:dyDescent="0.25">
      <c r="A1191" s="88"/>
      <c r="B1191" s="72" t="s">
        <v>1179</v>
      </c>
      <c r="C1191" s="139" t="s">
        <v>612</v>
      </c>
      <c r="D1191" s="140">
        <v>43902</v>
      </c>
      <c r="E1191" s="228" t="s">
        <v>642</v>
      </c>
      <c r="F1191" s="188"/>
    </row>
    <row r="1192" spans="1:6" ht="78.75" x14ac:dyDescent="0.25">
      <c r="A1192" s="88"/>
      <c r="B1192" s="72" t="s">
        <v>1180</v>
      </c>
      <c r="C1192" s="139" t="s">
        <v>641</v>
      </c>
      <c r="D1192" s="140">
        <v>43894</v>
      </c>
      <c r="E1192" s="228" t="s">
        <v>642</v>
      </c>
      <c r="F1192" s="188"/>
    </row>
    <row r="1193" spans="1:6" ht="94.5" x14ac:dyDescent="0.25">
      <c r="A1193" s="88"/>
      <c r="B1193" s="72" t="s">
        <v>1181</v>
      </c>
      <c r="C1193" s="139" t="s">
        <v>641</v>
      </c>
      <c r="D1193" s="140">
        <v>43894</v>
      </c>
      <c r="E1193" s="228" t="s">
        <v>642</v>
      </c>
      <c r="F1193" s="188"/>
    </row>
    <row r="1194" spans="1:6" ht="47.25" x14ac:dyDescent="0.25">
      <c r="A1194" s="88"/>
      <c r="B1194" s="72" t="s">
        <v>1182</v>
      </c>
      <c r="C1194" s="139" t="s">
        <v>612</v>
      </c>
      <c r="D1194" s="140">
        <v>43902</v>
      </c>
      <c r="E1194" s="228" t="s">
        <v>642</v>
      </c>
      <c r="F1194" s="188"/>
    </row>
    <row r="1195" spans="1:6" ht="47.25" x14ac:dyDescent="0.25">
      <c r="A1195" s="88"/>
      <c r="B1195" s="72" t="s">
        <v>979</v>
      </c>
      <c r="C1195" s="139" t="s">
        <v>641</v>
      </c>
      <c r="D1195" s="140">
        <v>43893</v>
      </c>
      <c r="E1195" s="228" t="s">
        <v>642</v>
      </c>
      <c r="F1195" s="188"/>
    </row>
    <row r="1196" spans="1:6" ht="47.25" x14ac:dyDescent="0.25">
      <c r="A1196" s="88"/>
      <c r="B1196" s="72" t="s">
        <v>1344</v>
      </c>
      <c r="C1196" s="139" t="s">
        <v>612</v>
      </c>
      <c r="D1196" s="140">
        <v>43928</v>
      </c>
      <c r="E1196" s="228" t="s">
        <v>642</v>
      </c>
      <c r="F1196" s="188"/>
    </row>
    <row r="1197" spans="1:6" ht="31.5" x14ac:dyDescent="0.25">
      <c r="A1197" s="88"/>
      <c r="B1197" s="73" t="s">
        <v>1345</v>
      </c>
      <c r="C1197" s="139" t="s">
        <v>612</v>
      </c>
      <c r="D1197" s="140">
        <v>43928</v>
      </c>
      <c r="E1197" s="228" t="s">
        <v>642</v>
      </c>
      <c r="F1197" s="188"/>
    </row>
    <row r="1198" spans="1:6" ht="110.25" x14ac:dyDescent="0.25">
      <c r="A1198" s="88"/>
      <c r="B1198" s="72" t="s">
        <v>1346</v>
      </c>
      <c r="C1198" s="139" t="s">
        <v>612</v>
      </c>
      <c r="D1198" s="140">
        <v>43929</v>
      </c>
      <c r="E1198" s="228" t="s">
        <v>642</v>
      </c>
      <c r="F1198" s="188"/>
    </row>
    <row r="1199" spans="1:6" ht="31.5" x14ac:dyDescent="0.25">
      <c r="A1199" s="88"/>
      <c r="B1199" s="72" t="s">
        <v>1347</v>
      </c>
      <c r="C1199" s="139" t="s">
        <v>612</v>
      </c>
      <c r="D1199" s="140">
        <v>43932</v>
      </c>
      <c r="E1199" s="228" t="s">
        <v>642</v>
      </c>
      <c r="F1199" s="188"/>
    </row>
    <row r="1200" spans="1:6" ht="31.5" x14ac:dyDescent="0.25">
      <c r="A1200" s="88"/>
      <c r="B1200" s="73" t="s">
        <v>1348</v>
      </c>
      <c r="C1200" s="139" t="s">
        <v>612</v>
      </c>
      <c r="D1200" s="140">
        <v>43934</v>
      </c>
      <c r="E1200" s="228" t="s">
        <v>642</v>
      </c>
      <c r="F1200" s="188"/>
    </row>
    <row r="1201" spans="1:6" ht="31.5" x14ac:dyDescent="0.25">
      <c r="A1201" s="88"/>
      <c r="B1201" s="72" t="s">
        <v>1349</v>
      </c>
      <c r="C1201" s="139" t="s">
        <v>612</v>
      </c>
      <c r="D1201" s="140">
        <v>43934</v>
      </c>
      <c r="E1201" s="228" t="s">
        <v>642</v>
      </c>
      <c r="F1201" s="188"/>
    </row>
    <row r="1202" spans="1:6" ht="47.25" x14ac:dyDescent="0.25">
      <c r="A1202" s="88"/>
      <c r="B1202" s="72" t="s">
        <v>1350</v>
      </c>
      <c r="C1202" s="139" t="s">
        <v>612</v>
      </c>
      <c r="D1202" s="140">
        <v>43934</v>
      </c>
      <c r="E1202" s="228" t="s">
        <v>642</v>
      </c>
      <c r="F1202" s="188"/>
    </row>
    <row r="1203" spans="1:6" ht="31.5" x14ac:dyDescent="0.25">
      <c r="A1203" s="88"/>
      <c r="B1203" s="72" t="s">
        <v>1351</v>
      </c>
      <c r="C1203" s="139" t="s">
        <v>612</v>
      </c>
      <c r="D1203" s="140">
        <v>43934</v>
      </c>
      <c r="E1203" s="228" t="s">
        <v>642</v>
      </c>
      <c r="F1203" s="188"/>
    </row>
    <row r="1204" spans="1:6" ht="47.25" x14ac:dyDescent="0.25">
      <c r="A1204" s="88"/>
      <c r="B1204" s="72" t="s">
        <v>1352</v>
      </c>
      <c r="C1204" s="139" t="s">
        <v>612</v>
      </c>
      <c r="D1204" s="140">
        <v>43935</v>
      </c>
      <c r="E1204" s="228" t="s">
        <v>642</v>
      </c>
      <c r="F1204" s="188"/>
    </row>
    <row r="1205" spans="1:6" ht="31.5" x14ac:dyDescent="0.25">
      <c r="A1205" s="88"/>
      <c r="B1205" s="73" t="s">
        <v>1353</v>
      </c>
      <c r="C1205" s="139" t="s">
        <v>612</v>
      </c>
      <c r="D1205" s="140">
        <v>43935</v>
      </c>
      <c r="E1205" s="228" t="s">
        <v>642</v>
      </c>
      <c r="F1205" s="188"/>
    </row>
    <row r="1206" spans="1:6" ht="47.25" x14ac:dyDescent="0.25">
      <c r="A1206" s="88"/>
      <c r="B1206" s="72" t="s">
        <v>1354</v>
      </c>
      <c r="C1206" s="139" t="s">
        <v>612</v>
      </c>
      <c r="D1206" s="140">
        <v>43934</v>
      </c>
      <c r="E1206" s="228" t="s">
        <v>642</v>
      </c>
      <c r="F1206" s="188"/>
    </row>
    <row r="1207" spans="1:6" ht="47.25" x14ac:dyDescent="0.25">
      <c r="A1207" s="88"/>
      <c r="B1207" s="72" t="s">
        <v>1355</v>
      </c>
      <c r="C1207" s="139" t="s">
        <v>612</v>
      </c>
      <c r="D1207" s="140">
        <v>43935</v>
      </c>
      <c r="E1207" s="228" t="s">
        <v>642</v>
      </c>
      <c r="F1207" s="188"/>
    </row>
    <row r="1208" spans="1:6" ht="47.25" x14ac:dyDescent="0.25">
      <c r="A1208" s="88"/>
      <c r="B1208" s="72" t="s">
        <v>1356</v>
      </c>
      <c r="C1208" s="139" t="s">
        <v>612</v>
      </c>
      <c r="D1208" s="140">
        <v>43935</v>
      </c>
      <c r="E1208" s="228" t="s">
        <v>642</v>
      </c>
      <c r="F1208" s="188"/>
    </row>
    <row r="1209" spans="1:6" ht="31.5" x14ac:dyDescent="0.25">
      <c r="A1209" s="88"/>
      <c r="B1209" s="398" t="s">
        <v>1357</v>
      </c>
      <c r="C1209" s="139" t="s">
        <v>612</v>
      </c>
      <c r="D1209" s="140">
        <v>43935</v>
      </c>
      <c r="E1209" s="228" t="s">
        <v>642</v>
      </c>
      <c r="F1209" s="188"/>
    </row>
    <row r="1210" spans="1:6" ht="31.5" x14ac:dyDescent="0.25">
      <c r="A1210" s="88"/>
      <c r="B1210" s="72" t="s">
        <v>1358</v>
      </c>
      <c r="C1210" s="139" t="s">
        <v>612</v>
      </c>
      <c r="D1210" s="140">
        <v>43935</v>
      </c>
      <c r="E1210" s="228" t="s">
        <v>642</v>
      </c>
      <c r="F1210" s="188"/>
    </row>
    <row r="1211" spans="1:6" ht="31.5" x14ac:dyDescent="0.25">
      <c r="A1211" s="88"/>
      <c r="B1211" s="72" t="s">
        <v>1359</v>
      </c>
      <c r="C1211" s="139" t="s">
        <v>612</v>
      </c>
      <c r="D1211" s="140">
        <v>43936</v>
      </c>
      <c r="E1211" s="228" t="s">
        <v>642</v>
      </c>
      <c r="F1211" s="188"/>
    </row>
    <row r="1212" spans="1:6" ht="31.5" x14ac:dyDescent="0.25">
      <c r="A1212" s="88"/>
      <c r="B1212" s="72" t="s">
        <v>1360</v>
      </c>
      <c r="C1212" s="139" t="s">
        <v>612</v>
      </c>
      <c r="D1212" s="140">
        <v>43936</v>
      </c>
      <c r="E1212" s="228" t="s">
        <v>642</v>
      </c>
      <c r="F1212" s="188"/>
    </row>
    <row r="1213" spans="1:6" ht="31.5" x14ac:dyDescent="0.25">
      <c r="A1213" s="88"/>
      <c r="B1213" s="72" t="s">
        <v>1332</v>
      </c>
      <c r="C1213" s="139" t="s">
        <v>612</v>
      </c>
      <c r="D1213" s="140">
        <v>43936</v>
      </c>
      <c r="E1213" s="228" t="s">
        <v>642</v>
      </c>
      <c r="F1213" s="188"/>
    </row>
    <row r="1214" spans="1:6" ht="31.5" x14ac:dyDescent="0.25">
      <c r="A1214" s="88"/>
      <c r="B1214" s="72" t="s">
        <v>1361</v>
      </c>
      <c r="C1214" s="139" t="s">
        <v>612</v>
      </c>
      <c r="D1214" s="140">
        <v>43936</v>
      </c>
      <c r="E1214" s="228" t="s">
        <v>642</v>
      </c>
      <c r="F1214" s="188"/>
    </row>
    <row r="1215" spans="1:6" ht="31.5" x14ac:dyDescent="0.25">
      <c r="A1215" s="88"/>
      <c r="B1215" s="72" t="s">
        <v>1362</v>
      </c>
      <c r="C1215" s="139" t="s">
        <v>612</v>
      </c>
      <c r="D1215" s="140">
        <v>43936</v>
      </c>
      <c r="E1215" s="228" t="s">
        <v>642</v>
      </c>
      <c r="F1215" s="188"/>
    </row>
    <row r="1216" spans="1:6" ht="31.5" x14ac:dyDescent="0.25">
      <c r="A1216" s="88"/>
      <c r="B1216" s="72" t="s">
        <v>1363</v>
      </c>
      <c r="C1216" s="139" t="s">
        <v>612</v>
      </c>
      <c r="D1216" s="140">
        <v>43936</v>
      </c>
      <c r="E1216" s="228" t="s">
        <v>642</v>
      </c>
      <c r="F1216" s="188"/>
    </row>
    <row r="1217" spans="1:6" ht="78.75" x14ac:dyDescent="0.25">
      <c r="A1217" s="88"/>
      <c r="B1217" s="72" t="s">
        <v>1334</v>
      </c>
      <c r="C1217" s="139" t="s">
        <v>612</v>
      </c>
      <c r="D1217" s="140">
        <v>43938</v>
      </c>
      <c r="E1217" s="228" t="s">
        <v>642</v>
      </c>
      <c r="F1217" s="188"/>
    </row>
    <row r="1218" spans="1:6" ht="63" x14ac:dyDescent="0.25">
      <c r="A1218" s="88"/>
      <c r="B1218" s="72" t="s">
        <v>1336</v>
      </c>
      <c r="C1218" s="139" t="s">
        <v>612</v>
      </c>
      <c r="D1218" s="140">
        <v>43940</v>
      </c>
      <c r="E1218" s="228" t="s">
        <v>642</v>
      </c>
      <c r="F1218" s="188"/>
    </row>
    <row r="1219" spans="1:6" ht="31.5" x14ac:dyDescent="0.25">
      <c r="A1219" s="88"/>
      <c r="B1219" s="73" t="s">
        <v>1364</v>
      </c>
      <c r="C1219" s="139" t="s">
        <v>612</v>
      </c>
      <c r="D1219" s="140">
        <v>43940</v>
      </c>
      <c r="E1219" s="228" t="s">
        <v>642</v>
      </c>
      <c r="F1219" s="188"/>
    </row>
    <row r="1220" spans="1:6" ht="31.5" x14ac:dyDescent="0.25">
      <c r="A1220" s="88"/>
      <c r="B1220" s="72" t="s">
        <v>1335</v>
      </c>
      <c r="C1220" s="139" t="s">
        <v>612</v>
      </c>
      <c r="D1220" s="140">
        <v>43940</v>
      </c>
      <c r="E1220" s="228" t="s">
        <v>642</v>
      </c>
      <c r="F1220" s="188"/>
    </row>
    <row r="1221" spans="1:6" ht="31.5" x14ac:dyDescent="0.25">
      <c r="A1221" s="88"/>
      <c r="B1221" s="72" t="s">
        <v>1365</v>
      </c>
      <c r="C1221" s="139" t="s">
        <v>612</v>
      </c>
      <c r="D1221" s="140">
        <v>43940</v>
      </c>
      <c r="E1221" s="228" t="s">
        <v>642</v>
      </c>
      <c r="F1221" s="188"/>
    </row>
    <row r="1222" spans="1:6" ht="31.5" x14ac:dyDescent="0.25">
      <c r="A1222" s="88"/>
      <c r="B1222" s="73" t="s">
        <v>1366</v>
      </c>
      <c r="C1222" s="139" t="s">
        <v>612</v>
      </c>
      <c r="D1222" s="140">
        <v>43940</v>
      </c>
      <c r="E1222" s="228" t="s">
        <v>642</v>
      </c>
      <c r="F1222" s="188"/>
    </row>
    <row r="1223" spans="1:6" ht="31.5" x14ac:dyDescent="0.25">
      <c r="A1223" s="88"/>
      <c r="B1223" s="73" t="s">
        <v>1367</v>
      </c>
      <c r="C1223" s="139" t="s">
        <v>612</v>
      </c>
      <c r="D1223" s="140">
        <v>43942</v>
      </c>
      <c r="E1223" s="228" t="s">
        <v>642</v>
      </c>
      <c r="F1223" s="188"/>
    </row>
    <row r="1224" spans="1:6" ht="63" x14ac:dyDescent="0.25">
      <c r="A1224" s="88"/>
      <c r="B1224" s="72" t="s">
        <v>1337</v>
      </c>
      <c r="C1224" s="139" t="s">
        <v>612</v>
      </c>
      <c r="D1224" s="140">
        <v>43943</v>
      </c>
      <c r="E1224" s="228" t="s">
        <v>642</v>
      </c>
      <c r="F1224" s="188"/>
    </row>
    <row r="1225" spans="1:6" ht="31.5" x14ac:dyDescent="0.25">
      <c r="A1225" s="88"/>
      <c r="B1225" s="73" t="s">
        <v>1368</v>
      </c>
      <c r="C1225" s="139" t="s">
        <v>612</v>
      </c>
      <c r="D1225" s="140">
        <v>43948</v>
      </c>
      <c r="E1225" s="228" t="s">
        <v>642</v>
      </c>
      <c r="F1225" s="188"/>
    </row>
    <row r="1226" spans="1:6" ht="31.5" x14ac:dyDescent="0.25">
      <c r="A1226" s="88"/>
      <c r="B1226" s="72" t="s">
        <v>1369</v>
      </c>
      <c r="C1226" s="139" t="s">
        <v>612</v>
      </c>
      <c r="D1226" s="140">
        <v>43949</v>
      </c>
      <c r="E1226" s="228" t="s">
        <v>642</v>
      </c>
      <c r="F1226" s="188"/>
    </row>
    <row r="1227" spans="1:6" ht="31.5" x14ac:dyDescent="0.25">
      <c r="A1227" s="88"/>
      <c r="B1227" s="73" t="s">
        <v>1341</v>
      </c>
      <c r="C1227" s="139" t="s">
        <v>612</v>
      </c>
      <c r="D1227" s="140">
        <v>43950</v>
      </c>
      <c r="E1227" s="228" t="s">
        <v>642</v>
      </c>
      <c r="F1227" s="188"/>
    </row>
    <row r="1228" spans="1:6" ht="31.5" x14ac:dyDescent="0.25">
      <c r="A1228" s="88"/>
      <c r="B1228" s="73" t="s">
        <v>1249</v>
      </c>
      <c r="C1228" s="139" t="s">
        <v>612</v>
      </c>
      <c r="D1228" s="140">
        <v>43950</v>
      </c>
      <c r="E1228" s="228" t="s">
        <v>642</v>
      </c>
      <c r="F1228" s="188"/>
    </row>
    <row r="1229" spans="1:6" ht="31.5" x14ac:dyDescent="0.25">
      <c r="A1229" s="88"/>
      <c r="B1229" s="72" t="s">
        <v>1370</v>
      </c>
      <c r="C1229" s="139" t="s">
        <v>612</v>
      </c>
      <c r="D1229" s="140">
        <v>43942</v>
      </c>
      <c r="E1229" s="228" t="s">
        <v>642</v>
      </c>
      <c r="F1229" s="188"/>
    </row>
    <row r="1230" spans="1:6" ht="31.5" x14ac:dyDescent="0.25">
      <c r="A1230" s="88"/>
      <c r="B1230" s="72" t="s">
        <v>1371</v>
      </c>
      <c r="C1230" s="139" t="s">
        <v>612</v>
      </c>
      <c r="D1230" s="140">
        <v>43949</v>
      </c>
      <c r="E1230" s="228" t="s">
        <v>642</v>
      </c>
      <c r="F1230" s="188"/>
    </row>
    <row r="1231" spans="1:6" ht="63" x14ac:dyDescent="0.25">
      <c r="A1231" s="88"/>
      <c r="B1231" s="72" t="s">
        <v>1372</v>
      </c>
      <c r="C1231" s="139" t="s">
        <v>612</v>
      </c>
      <c r="D1231" s="140">
        <v>43936</v>
      </c>
      <c r="E1231" s="228" t="s">
        <v>642</v>
      </c>
      <c r="F1231" s="188"/>
    </row>
    <row r="1232" spans="1:6" ht="47.25" x14ac:dyDescent="0.25">
      <c r="A1232" s="88"/>
      <c r="B1232" s="72" t="s">
        <v>1373</v>
      </c>
      <c r="C1232" s="139" t="s">
        <v>612</v>
      </c>
      <c r="D1232" s="140">
        <v>43940</v>
      </c>
      <c r="E1232" s="228" t="s">
        <v>642</v>
      </c>
      <c r="F1232" s="188"/>
    </row>
    <row r="1233" spans="1:6" ht="31.5" x14ac:dyDescent="0.25">
      <c r="A1233" s="88"/>
      <c r="B1233" s="72" t="s">
        <v>1618</v>
      </c>
      <c r="C1233" s="139" t="s">
        <v>612</v>
      </c>
      <c r="D1233" s="140">
        <v>43956</v>
      </c>
      <c r="E1233" s="228" t="s">
        <v>1412</v>
      </c>
      <c r="F1233" s="188"/>
    </row>
    <row r="1234" spans="1:6" ht="31.5" x14ac:dyDescent="0.25">
      <c r="A1234" s="88"/>
      <c r="B1234" s="72" t="s">
        <v>1600</v>
      </c>
      <c r="C1234" s="139" t="s">
        <v>612</v>
      </c>
      <c r="D1234" s="140">
        <v>43957</v>
      </c>
      <c r="E1234" s="228" t="s">
        <v>1412</v>
      </c>
      <c r="F1234" s="188"/>
    </row>
    <row r="1235" spans="1:6" ht="31.5" x14ac:dyDescent="0.25">
      <c r="A1235" s="88"/>
      <c r="B1235" s="72" t="s">
        <v>1619</v>
      </c>
      <c r="C1235" s="139" t="s">
        <v>612</v>
      </c>
      <c r="D1235" s="140">
        <v>43957</v>
      </c>
      <c r="E1235" s="228" t="s">
        <v>1412</v>
      </c>
      <c r="F1235" s="188"/>
    </row>
    <row r="1236" spans="1:6" ht="31.5" x14ac:dyDescent="0.25">
      <c r="A1236" s="88"/>
      <c r="B1236" s="72" t="s">
        <v>1620</v>
      </c>
      <c r="C1236" s="139" t="s">
        <v>612</v>
      </c>
      <c r="D1236" s="140">
        <v>43957</v>
      </c>
      <c r="E1236" s="228" t="s">
        <v>1412</v>
      </c>
      <c r="F1236" s="188"/>
    </row>
    <row r="1237" spans="1:6" ht="31.5" x14ac:dyDescent="0.25">
      <c r="A1237" s="88"/>
      <c r="B1237" s="72" t="s">
        <v>1621</v>
      </c>
      <c r="C1237" s="139" t="s">
        <v>612</v>
      </c>
      <c r="D1237" s="140">
        <v>43957</v>
      </c>
      <c r="E1237" s="228" t="s">
        <v>1412</v>
      </c>
      <c r="F1237" s="188"/>
    </row>
    <row r="1238" spans="1:6" ht="31.5" x14ac:dyDescent="0.25">
      <c r="A1238" s="88"/>
      <c r="B1238" s="72" t="s">
        <v>1622</v>
      </c>
      <c r="C1238" s="139"/>
      <c r="D1238" s="140">
        <v>43957</v>
      </c>
      <c r="E1238" s="228" t="s">
        <v>1412</v>
      </c>
      <c r="F1238" s="188"/>
    </row>
    <row r="1239" spans="1:6" ht="31.5" x14ac:dyDescent="0.25">
      <c r="A1239" s="88"/>
      <c r="B1239" s="72" t="s">
        <v>1623</v>
      </c>
      <c r="C1239" s="139"/>
      <c r="D1239" s="140">
        <v>43957</v>
      </c>
      <c r="E1239" s="228" t="s">
        <v>1412</v>
      </c>
      <c r="F1239" s="188"/>
    </row>
    <row r="1240" spans="1:6" ht="31.5" x14ac:dyDescent="0.25">
      <c r="A1240" s="88"/>
      <c r="B1240" s="72" t="s">
        <v>1624</v>
      </c>
      <c r="C1240" s="139"/>
      <c r="D1240" s="140">
        <v>43958</v>
      </c>
      <c r="E1240" s="228" t="s">
        <v>1412</v>
      </c>
      <c r="F1240" s="188"/>
    </row>
    <row r="1241" spans="1:6" ht="31.5" x14ac:dyDescent="0.25">
      <c r="A1241" s="88"/>
      <c r="B1241" s="72" t="s">
        <v>1608</v>
      </c>
      <c r="C1241" s="139"/>
      <c r="D1241" s="140">
        <v>43958</v>
      </c>
      <c r="E1241" s="228" t="s">
        <v>1412</v>
      </c>
      <c r="F1241" s="188"/>
    </row>
    <row r="1242" spans="1:6" ht="31.5" x14ac:dyDescent="0.25">
      <c r="A1242" s="88"/>
      <c r="B1242" s="72" t="s">
        <v>1625</v>
      </c>
      <c r="C1242" s="139"/>
      <c r="D1242" s="140">
        <v>43959</v>
      </c>
      <c r="E1242" s="228" t="s">
        <v>1412</v>
      </c>
      <c r="F1242" s="188"/>
    </row>
    <row r="1243" spans="1:6" ht="31.5" x14ac:dyDescent="0.25">
      <c r="A1243" s="88"/>
      <c r="B1243" s="72" t="s">
        <v>1626</v>
      </c>
      <c r="C1243" s="139"/>
      <c r="D1243" s="140">
        <v>43959</v>
      </c>
      <c r="E1243" s="228" t="s">
        <v>1412</v>
      </c>
      <c r="F1243" s="188"/>
    </row>
    <row r="1244" spans="1:6" ht="47.25" x14ac:dyDescent="0.25">
      <c r="A1244" s="88"/>
      <c r="B1244" s="72" t="s">
        <v>1627</v>
      </c>
      <c r="C1244" s="139"/>
      <c r="D1244" s="140">
        <v>43959</v>
      </c>
      <c r="E1244" s="228" t="s">
        <v>1412</v>
      </c>
      <c r="F1244" s="188"/>
    </row>
    <row r="1245" spans="1:6" ht="94.5" x14ac:dyDescent="0.25">
      <c r="A1245" s="88"/>
      <c r="B1245" s="72" t="s">
        <v>1628</v>
      </c>
      <c r="C1245" s="139"/>
      <c r="D1245" s="140">
        <v>43959</v>
      </c>
      <c r="E1245" s="228" t="s">
        <v>1412</v>
      </c>
      <c r="F1245" s="188"/>
    </row>
    <row r="1246" spans="1:6" ht="47.25" x14ac:dyDescent="0.25">
      <c r="A1246" s="88"/>
      <c r="B1246" s="72" t="s">
        <v>1629</v>
      </c>
      <c r="C1246" s="139"/>
      <c r="D1246" s="140">
        <v>43959</v>
      </c>
      <c r="E1246" s="228" t="s">
        <v>1412</v>
      </c>
      <c r="F1246" s="188"/>
    </row>
    <row r="1247" spans="1:6" ht="63" x14ac:dyDescent="0.25">
      <c r="A1247" s="88"/>
      <c r="B1247" s="72" t="s">
        <v>1630</v>
      </c>
      <c r="C1247" s="139"/>
      <c r="D1247" s="140">
        <v>43959</v>
      </c>
      <c r="E1247" s="228" t="s">
        <v>1412</v>
      </c>
      <c r="F1247" s="188"/>
    </row>
    <row r="1248" spans="1:6" ht="47.25" x14ac:dyDescent="0.25">
      <c r="A1248" s="88"/>
      <c r="B1248" s="72" t="s">
        <v>1627</v>
      </c>
      <c r="C1248" s="139"/>
      <c r="D1248" s="140">
        <v>43959</v>
      </c>
      <c r="E1248" s="228" t="s">
        <v>1412</v>
      </c>
      <c r="F1248" s="188"/>
    </row>
    <row r="1249" spans="1:6" ht="31.5" x14ac:dyDescent="0.25">
      <c r="A1249" s="88"/>
      <c r="B1249" s="72" t="s">
        <v>1631</v>
      </c>
      <c r="C1249" s="139"/>
      <c r="D1249" s="140">
        <v>43960</v>
      </c>
      <c r="E1249" s="228" t="s">
        <v>1412</v>
      </c>
      <c r="F1249" s="188"/>
    </row>
    <row r="1250" spans="1:6" ht="47.25" x14ac:dyDescent="0.25">
      <c r="A1250" s="88"/>
      <c r="B1250" s="72" t="s">
        <v>1632</v>
      </c>
      <c r="C1250" s="139"/>
      <c r="D1250" s="140">
        <v>43960</v>
      </c>
      <c r="E1250" s="228" t="s">
        <v>1412</v>
      </c>
      <c r="F1250" s="188"/>
    </row>
    <row r="1251" spans="1:6" ht="31.5" x14ac:dyDescent="0.25">
      <c r="A1251" s="88"/>
      <c r="B1251" s="72" t="s">
        <v>1633</v>
      </c>
      <c r="C1251" s="139"/>
      <c r="D1251" s="140">
        <v>43960</v>
      </c>
      <c r="E1251" s="228" t="s">
        <v>1412</v>
      </c>
      <c r="F1251" s="188"/>
    </row>
    <row r="1252" spans="1:6" ht="31.5" x14ac:dyDescent="0.25">
      <c r="A1252" s="88"/>
      <c r="B1252" s="72" t="s">
        <v>1634</v>
      </c>
      <c r="C1252" s="139"/>
      <c r="D1252" s="140">
        <v>43962</v>
      </c>
      <c r="E1252" s="228" t="s">
        <v>1412</v>
      </c>
      <c r="F1252" s="188"/>
    </row>
    <row r="1253" spans="1:6" ht="31.5" x14ac:dyDescent="0.25">
      <c r="A1253" s="88"/>
      <c r="B1253" s="72" t="s">
        <v>1635</v>
      </c>
      <c r="C1253" s="139"/>
      <c r="D1253" s="140">
        <v>43962</v>
      </c>
      <c r="E1253" s="228" t="s">
        <v>1412</v>
      </c>
      <c r="F1253" s="188"/>
    </row>
    <row r="1254" spans="1:6" ht="47.25" x14ac:dyDescent="0.25">
      <c r="A1254" s="88"/>
      <c r="B1254" s="72" t="s">
        <v>1636</v>
      </c>
      <c r="C1254" s="139"/>
      <c r="D1254" s="140">
        <v>43963</v>
      </c>
      <c r="E1254" s="228" t="s">
        <v>1412</v>
      </c>
      <c r="F1254" s="188"/>
    </row>
    <row r="1255" spans="1:6" ht="31.5" x14ac:dyDescent="0.25">
      <c r="A1255" s="88"/>
      <c r="B1255" s="72" t="s">
        <v>1637</v>
      </c>
      <c r="C1255" s="139"/>
      <c r="D1255" s="140">
        <v>43963</v>
      </c>
      <c r="E1255" s="228" t="s">
        <v>1412</v>
      </c>
      <c r="F1255" s="188"/>
    </row>
    <row r="1256" spans="1:6" ht="31.5" x14ac:dyDescent="0.25">
      <c r="A1256" s="88"/>
      <c r="B1256" s="72" t="s">
        <v>1638</v>
      </c>
      <c r="C1256" s="139"/>
      <c r="D1256" s="140">
        <v>43963</v>
      </c>
      <c r="E1256" s="228" t="s">
        <v>1412</v>
      </c>
      <c r="F1256" s="188"/>
    </row>
    <row r="1257" spans="1:6" ht="47.25" x14ac:dyDescent="0.25">
      <c r="A1257" s="88"/>
      <c r="B1257" s="72" t="s">
        <v>1639</v>
      </c>
      <c r="C1257" s="139"/>
      <c r="D1257" s="140">
        <v>43963</v>
      </c>
      <c r="E1257" s="228" t="s">
        <v>1412</v>
      </c>
      <c r="F1257" s="188"/>
    </row>
    <row r="1258" spans="1:6" ht="31.5" x14ac:dyDescent="0.25">
      <c r="A1258" s="88"/>
      <c r="B1258" s="72" t="s">
        <v>1640</v>
      </c>
      <c r="C1258" s="139"/>
      <c r="D1258" s="140">
        <v>43963</v>
      </c>
      <c r="E1258" s="228" t="s">
        <v>1412</v>
      </c>
      <c r="F1258" s="188"/>
    </row>
    <row r="1259" spans="1:6" ht="31.5" x14ac:dyDescent="0.25">
      <c r="A1259" s="88"/>
      <c r="B1259" s="72" t="s">
        <v>1641</v>
      </c>
      <c r="C1259" s="139"/>
      <c r="D1259" s="140">
        <v>43963</v>
      </c>
      <c r="E1259" s="228" t="s">
        <v>1412</v>
      </c>
      <c r="F1259" s="188"/>
    </row>
    <row r="1260" spans="1:6" ht="110.25" x14ac:dyDescent="0.25">
      <c r="A1260" s="88"/>
      <c r="B1260" s="72" t="s">
        <v>1642</v>
      </c>
      <c r="C1260" s="139"/>
      <c r="D1260" s="140">
        <v>43963</v>
      </c>
      <c r="E1260" s="228" t="s">
        <v>1412</v>
      </c>
      <c r="F1260" s="188"/>
    </row>
    <row r="1261" spans="1:6" ht="31.5" x14ac:dyDescent="0.25">
      <c r="A1261" s="88"/>
      <c r="B1261" s="72" t="s">
        <v>1643</v>
      </c>
      <c r="C1261" s="139"/>
      <c r="D1261" s="140">
        <v>43963</v>
      </c>
      <c r="E1261" s="228" t="s">
        <v>1412</v>
      </c>
      <c r="F1261" s="188"/>
    </row>
    <row r="1262" spans="1:6" ht="31.5" x14ac:dyDescent="0.25">
      <c r="A1262" s="88"/>
      <c r="B1262" s="72" t="s">
        <v>1644</v>
      </c>
      <c r="C1262" s="139"/>
      <c r="D1262" s="140">
        <v>43963</v>
      </c>
      <c r="E1262" s="228" t="s">
        <v>1412</v>
      </c>
      <c r="F1262" s="188"/>
    </row>
    <row r="1263" spans="1:6" ht="31.5" x14ac:dyDescent="0.25">
      <c r="A1263" s="88"/>
      <c r="B1263" s="72" t="s">
        <v>1645</v>
      </c>
      <c r="C1263" s="139"/>
      <c r="D1263" s="140">
        <v>43964</v>
      </c>
      <c r="E1263" s="228" t="s">
        <v>1412</v>
      </c>
      <c r="F1263" s="188"/>
    </row>
    <row r="1264" spans="1:6" ht="31.5" x14ac:dyDescent="0.25">
      <c r="A1264" s="88"/>
      <c r="B1264" s="72" t="s">
        <v>1646</v>
      </c>
      <c r="C1264" s="139"/>
      <c r="D1264" s="140">
        <v>43964</v>
      </c>
      <c r="E1264" s="228" t="s">
        <v>1412</v>
      </c>
      <c r="F1264" s="188"/>
    </row>
    <row r="1265" spans="1:6" ht="31.5" x14ac:dyDescent="0.25">
      <c r="A1265" s="88"/>
      <c r="B1265" s="72" t="s">
        <v>1647</v>
      </c>
      <c r="C1265" s="139"/>
      <c r="D1265" s="140">
        <v>43964</v>
      </c>
      <c r="E1265" s="228" t="s">
        <v>1412</v>
      </c>
      <c r="F1265" s="188"/>
    </row>
    <row r="1266" spans="1:6" ht="31.5" x14ac:dyDescent="0.25">
      <c r="A1266" s="88"/>
      <c r="B1266" s="72" t="s">
        <v>1648</v>
      </c>
      <c r="C1266" s="139"/>
      <c r="D1266" s="140">
        <v>43964</v>
      </c>
      <c r="E1266" s="228" t="s">
        <v>1412</v>
      </c>
      <c r="F1266" s="188"/>
    </row>
    <row r="1267" spans="1:6" ht="31.5" x14ac:dyDescent="0.25">
      <c r="A1267" s="88"/>
      <c r="B1267" s="72" t="s">
        <v>1649</v>
      </c>
      <c r="C1267" s="139"/>
      <c r="D1267" s="140">
        <v>43964</v>
      </c>
      <c r="E1267" s="228" t="s">
        <v>1412</v>
      </c>
      <c r="F1267" s="188"/>
    </row>
    <row r="1268" spans="1:6" ht="31.5" x14ac:dyDescent="0.25">
      <c r="A1268" s="88"/>
      <c r="B1268" s="72" t="s">
        <v>1650</v>
      </c>
      <c r="C1268" s="139"/>
      <c r="D1268" s="140">
        <v>43964</v>
      </c>
      <c r="E1268" s="228" t="s">
        <v>1412</v>
      </c>
      <c r="F1268" s="188"/>
    </row>
    <row r="1269" spans="1:6" ht="31.5" x14ac:dyDescent="0.25">
      <c r="A1269" s="88"/>
      <c r="B1269" s="72" t="s">
        <v>1651</v>
      </c>
      <c r="C1269" s="139"/>
      <c r="D1269" s="140">
        <v>43964</v>
      </c>
      <c r="E1269" s="228" t="s">
        <v>1412</v>
      </c>
      <c r="F1269" s="188"/>
    </row>
    <row r="1270" spans="1:6" ht="31.5" x14ac:dyDescent="0.25">
      <c r="A1270" s="88"/>
      <c r="B1270" s="72" t="s">
        <v>1652</v>
      </c>
      <c r="C1270" s="139"/>
      <c r="D1270" s="140">
        <v>43964</v>
      </c>
      <c r="E1270" s="228" t="s">
        <v>1412</v>
      </c>
      <c r="F1270" s="188"/>
    </row>
    <row r="1271" spans="1:6" ht="31.5" x14ac:dyDescent="0.25">
      <c r="A1271" s="88"/>
      <c r="B1271" s="72" t="s">
        <v>1653</v>
      </c>
      <c r="C1271" s="139"/>
      <c r="D1271" s="140">
        <v>43964</v>
      </c>
      <c r="E1271" s="228" t="s">
        <v>1412</v>
      </c>
      <c r="F1271" s="188"/>
    </row>
    <row r="1272" spans="1:6" ht="31.5" x14ac:dyDescent="0.25">
      <c r="A1272" s="88"/>
      <c r="B1272" s="72" t="s">
        <v>1654</v>
      </c>
      <c r="C1272" s="139"/>
      <c r="D1272" s="140">
        <v>43964</v>
      </c>
      <c r="E1272" s="228" t="s">
        <v>1412</v>
      </c>
      <c r="F1272" s="188"/>
    </row>
    <row r="1273" spans="1:6" ht="31.5" x14ac:dyDescent="0.25">
      <c r="A1273" s="88"/>
      <c r="B1273" s="72" t="s">
        <v>1655</v>
      </c>
      <c r="C1273" s="139"/>
      <c r="D1273" s="140">
        <v>43965</v>
      </c>
      <c r="E1273" s="228" t="s">
        <v>1412</v>
      </c>
      <c r="F1273" s="188"/>
    </row>
    <row r="1274" spans="1:6" ht="31.5" x14ac:dyDescent="0.25">
      <c r="A1274" s="88"/>
      <c r="B1274" s="72" t="s">
        <v>1656</v>
      </c>
      <c r="C1274" s="139"/>
      <c r="D1274" s="140">
        <v>43965</v>
      </c>
      <c r="E1274" s="228" t="s">
        <v>1412</v>
      </c>
      <c r="F1274" s="188"/>
    </row>
    <row r="1275" spans="1:6" ht="31.5" x14ac:dyDescent="0.25">
      <c r="A1275" s="88"/>
      <c r="B1275" s="72" t="s">
        <v>1657</v>
      </c>
      <c r="C1275" s="139"/>
      <c r="D1275" s="140">
        <v>43965</v>
      </c>
      <c r="E1275" s="228" t="s">
        <v>1412</v>
      </c>
      <c r="F1275" s="188"/>
    </row>
    <row r="1276" spans="1:6" ht="31.5" x14ac:dyDescent="0.25">
      <c r="A1276" s="88"/>
      <c r="B1276" s="72" t="s">
        <v>1658</v>
      </c>
      <c r="C1276" s="139"/>
      <c r="D1276" s="140">
        <v>43965</v>
      </c>
      <c r="E1276" s="228" t="s">
        <v>1412</v>
      </c>
      <c r="F1276" s="188"/>
    </row>
    <row r="1277" spans="1:6" ht="31.5" x14ac:dyDescent="0.25">
      <c r="A1277" s="88"/>
      <c r="B1277" s="72" t="s">
        <v>1659</v>
      </c>
      <c r="C1277" s="139"/>
      <c r="D1277" s="140">
        <v>43965</v>
      </c>
      <c r="E1277" s="228" t="s">
        <v>1412</v>
      </c>
      <c r="F1277" s="188"/>
    </row>
    <row r="1278" spans="1:6" ht="31.5" x14ac:dyDescent="0.25">
      <c r="A1278" s="88"/>
      <c r="B1278" s="72" t="s">
        <v>1660</v>
      </c>
      <c r="C1278" s="139"/>
      <c r="D1278" s="140">
        <v>43966</v>
      </c>
      <c r="E1278" s="228" t="s">
        <v>1412</v>
      </c>
      <c r="F1278" s="188"/>
    </row>
    <row r="1279" spans="1:6" ht="31.5" x14ac:dyDescent="0.25">
      <c r="A1279" s="88"/>
      <c r="B1279" s="72" t="s">
        <v>1661</v>
      </c>
      <c r="C1279" s="139"/>
      <c r="D1279" s="140">
        <v>43966</v>
      </c>
      <c r="E1279" s="228" t="s">
        <v>1412</v>
      </c>
      <c r="F1279" s="188"/>
    </row>
    <row r="1280" spans="1:6" ht="31.5" x14ac:dyDescent="0.25">
      <c r="A1280" s="88"/>
      <c r="B1280" s="72" t="s">
        <v>1662</v>
      </c>
      <c r="C1280" s="139"/>
      <c r="D1280" s="140">
        <v>43966</v>
      </c>
      <c r="E1280" s="228" t="s">
        <v>1412</v>
      </c>
      <c r="F1280" s="188"/>
    </row>
    <row r="1281" spans="1:6" ht="31.5" x14ac:dyDescent="0.25">
      <c r="A1281" s="88"/>
      <c r="B1281" s="72" t="s">
        <v>1663</v>
      </c>
      <c r="C1281" s="139"/>
      <c r="D1281" s="140">
        <v>43966</v>
      </c>
      <c r="E1281" s="228" t="s">
        <v>1412</v>
      </c>
      <c r="F1281" s="188"/>
    </row>
    <row r="1282" spans="1:6" ht="31.5" x14ac:dyDescent="0.25">
      <c r="A1282" s="88"/>
      <c r="B1282" s="72" t="s">
        <v>1664</v>
      </c>
      <c r="C1282" s="139"/>
      <c r="D1282" s="140">
        <v>43966</v>
      </c>
      <c r="E1282" s="228" t="s">
        <v>1412</v>
      </c>
      <c r="F1282" s="188"/>
    </row>
    <row r="1283" spans="1:6" ht="31.5" x14ac:dyDescent="0.25">
      <c r="A1283" s="88"/>
      <c r="B1283" s="72" t="s">
        <v>1665</v>
      </c>
      <c r="C1283" s="139"/>
      <c r="D1283" s="140">
        <v>43967</v>
      </c>
      <c r="E1283" s="228" t="s">
        <v>1412</v>
      </c>
      <c r="F1283" s="188"/>
    </row>
    <row r="1284" spans="1:6" ht="31.5" x14ac:dyDescent="0.25">
      <c r="A1284" s="88"/>
      <c r="B1284" s="72" t="s">
        <v>1666</v>
      </c>
      <c r="C1284" s="139"/>
      <c r="D1284" s="140">
        <v>43967</v>
      </c>
      <c r="E1284" s="228" t="s">
        <v>1412</v>
      </c>
      <c r="F1284" s="188"/>
    </row>
    <row r="1285" spans="1:6" ht="31.5" x14ac:dyDescent="0.25">
      <c r="A1285" s="88"/>
      <c r="B1285" s="72" t="s">
        <v>1667</v>
      </c>
      <c r="C1285" s="139"/>
      <c r="D1285" s="140">
        <v>43967</v>
      </c>
      <c r="E1285" s="228" t="s">
        <v>1412</v>
      </c>
      <c r="F1285" s="188"/>
    </row>
    <row r="1286" spans="1:6" ht="31.5" x14ac:dyDescent="0.25">
      <c r="A1286" s="88"/>
      <c r="B1286" s="72" t="s">
        <v>1668</v>
      </c>
      <c r="C1286" s="139"/>
      <c r="D1286" s="140">
        <v>43967</v>
      </c>
      <c r="E1286" s="228" t="s">
        <v>1412</v>
      </c>
      <c r="F1286" s="188"/>
    </row>
    <row r="1287" spans="1:6" ht="47.25" x14ac:dyDescent="0.25">
      <c r="A1287" s="88"/>
      <c r="B1287" s="72" t="s">
        <v>1669</v>
      </c>
      <c r="C1287" s="139"/>
      <c r="D1287" s="140">
        <v>43968</v>
      </c>
      <c r="E1287" s="228" t="s">
        <v>1412</v>
      </c>
      <c r="F1287" s="188"/>
    </row>
    <row r="1288" spans="1:6" ht="31.5" x14ac:dyDescent="0.25">
      <c r="A1288" s="88"/>
      <c r="B1288" s="72" t="s">
        <v>1670</v>
      </c>
      <c r="C1288" s="139"/>
      <c r="D1288" s="140">
        <v>43968</v>
      </c>
      <c r="E1288" s="228" t="s">
        <v>1412</v>
      </c>
      <c r="F1288" s="188"/>
    </row>
    <row r="1289" spans="1:6" ht="31.5" x14ac:dyDescent="0.25">
      <c r="A1289" s="88"/>
      <c r="B1289" s="72" t="s">
        <v>1671</v>
      </c>
      <c r="C1289" s="139"/>
      <c r="D1289" s="140">
        <v>43968</v>
      </c>
      <c r="E1289" s="228" t="s">
        <v>1412</v>
      </c>
      <c r="F1289" s="188"/>
    </row>
    <row r="1290" spans="1:6" ht="31.5" x14ac:dyDescent="0.25">
      <c r="A1290" s="88"/>
      <c r="B1290" s="72" t="s">
        <v>1672</v>
      </c>
      <c r="C1290" s="139"/>
      <c r="D1290" s="140">
        <v>43968</v>
      </c>
      <c r="E1290" s="228" t="s">
        <v>1412</v>
      </c>
      <c r="F1290" s="188"/>
    </row>
    <row r="1291" spans="1:6" ht="31.5" x14ac:dyDescent="0.25">
      <c r="A1291" s="88"/>
      <c r="B1291" s="72" t="s">
        <v>1673</v>
      </c>
      <c r="C1291" s="139"/>
      <c r="D1291" s="140">
        <v>43968</v>
      </c>
      <c r="E1291" s="228" t="s">
        <v>1412</v>
      </c>
      <c r="F1291" s="188"/>
    </row>
    <row r="1292" spans="1:6" ht="31.5" x14ac:dyDescent="0.25">
      <c r="A1292" s="88"/>
      <c r="B1292" s="72" t="s">
        <v>1674</v>
      </c>
      <c r="C1292" s="139"/>
      <c r="D1292" s="140">
        <v>43969</v>
      </c>
      <c r="E1292" s="228" t="s">
        <v>1412</v>
      </c>
      <c r="F1292" s="188"/>
    </row>
    <row r="1293" spans="1:6" ht="31.5" x14ac:dyDescent="0.25">
      <c r="A1293" s="88"/>
      <c r="B1293" s="72" t="s">
        <v>1675</v>
      </c>
      <c r="C1293" s="139"/>
      <c r="D1293" s="140">
        <v>43969</v>
      </c>
      <c r="E1293" s="228" t="s">
        <v>1412</v>
      </c>
      <c r="F1293" s="188"/>
    </row>
    <row r="1294" spans="1:6" ht="47.25" x14ac:dyDescent="0.25">
      <c r="A1294" s="88"/>
      <c r="B1294" s="72" t="s">
        <v>1676</v>
      </c>
      <c r="C1294" s="139"/>
      <c r="D1294" s="140">
        <v>43969</v>
      </c>
      <c r="E1294" s="228" t="s">
        <v>1412</v>
      </c>
      <c r="F1294" s="188"/>
    </row>
    <row r="1295" spans="1:6" ht="31.5" x14ac:dyDescent="0.25">
      <c r="A1295" s="88"/>
      <c r="B1295" s="72" t="s">
        <v>1677</v>
      </c>
      <c r="C1295" s="139"/>
      <c r="D1295" s="140">
        <v>43970</v>
      </c>
      <c r="E1295" s="228" t="s">
        <v>1412</v>
      </c>
      <c r="F1295" s="188"/>
    </row>
    <row r="1296" spans="1:6" ht="31.5" x14ac:dyDescent="0.25">
      <c r="A1296" s="88"/>
      <c r="B1296" s="72" t="s">
        <v>1678</v>
      </c>
      <c r="C1296" s="139"/>
      <c r="D1296" s="140">
        <v>43970</v>
      </c>
      <c r="E1296" s="228" t="s">
        <v>1412</v>
      </c>
      <c r="F1296" s="188"/>
    </row>
    <row r="1297" spans="1:6" ht="31.5" x14ac:dyDescent="0.25">
      <c r="A1297" s="88"/>
      <c r="B1297" s="72" t="s">
        <v>1679</v>
      </c>
      <c r="C1297" s="139"/>
      <c r="D1297" s="140">
        <v>43970</v>
      </c>
      <c r="E1297" s="228" t="s">
        <v>1412</v>
      </c>
      <c r="F1297" s="188"/>
    </row>
    <row r="1298" spans="1:6" ht="31.5" x14ac:dyDescent="0.25">
      <c r="A1298" s="88"/>
      <c r="B1298" s="72" t="s">
        <v>1680</v>
      </c>
      <c r="C1298" s="139"/>
      <c r="D1298" s="140">
        <v>43970</v>
      </c>
      <c r="E1298" s="228" t="s">
        <v>1412</v>
      </c>
      <c r="F1298" s="188"/>
    </row>
    <row r="1299" spans="1:6" ht="47.25" x14ac:dyDescent="0.25">
      <c r="A1299" s="88"/>
      <c r="B1299" s="72" t="s">
        <v>1681</v>
      </c>
      <c r="C1299" s="139"/>
      <c r="D1299" s="140">
        <v>43970</v>
      </c>
      <c r="E1299" s="228" t="s">
        <v>1412</v>
      </c>
      <c r="F1299" s="188"/>
    </row>
    <row r="1300" spans="1:6" ht="31.5" x14ac:dyDescent="0.25">
      <c r="A1300" s="88"/>
      <c r="B1300" s="72" t="s">
        <v>1682</v>
      </c>
      <c r="C1300" s="139"/>
      <c r="D1300" s="140">
        <v>43971</v>
      </c>
      <c r="E1300" s="228" t="s">
        <v>1412</v>
      </c>
      <c r="F1300" s="188"/>
    </row>
    <row r="1301" spans="1:6" ht="31.5" x14ac:dyDescent="0.25">
      <c r="A1301" s="88"/>
      <c r="B1301" s="72" t="s">
        <v>1230</v>
      </c>
      <c r="C1301" s="139"/>
      <c r="D1301" s="140">
        <v>43971</v>
      </c>
      <c r="E1301" s="228" t="s">
        <v>1412</v>
      </c>
      <c r="F1301" s="188"/>
    </row>
    <row r="1302" spans="1:6" ht="31.5" x14ac:dyDescent="0.25">
      <c r="A1302" s="88"/>
      <c r="B1302" s="72" t="s">
        <v>1683</v>
      </c>
      <c r="C1302" s="139"/>
      <c r="D1302" s="140">
        <v>43971</v>
      </c>
      <c r="E1302" s="228" t="s">
        <v>1412</v>
      </c>
      <c r="F1302" s="188"/>
    </row>
    <row r="1303" spans="1:6" ht="31.5" x14ac:dyDescent="0.25">
      <c r="A1303" s="88"/>
      <c r="B1303" s="72" t="s">
        <v>1684</v>
      </c>
      <c r="C1303" s="139"/>
      <c r="D1303" s="140">
        <v>43971</v>
      </c>
      <c r="E1303" s="228" t="s">
        <v>1412</v>
      </c>
      <c r="F1303" s="188"/>
    </row>
    <row r="1304" spans="1:6" ht="47.25" x14ac:dyDescent="0.25">
      <c r="A1304" s="88"/>
      <c r="B1304" s="72" t="s">
        <v>1685</v>
      </c>
      <c r="C1304" s="139"/>
      <c r="D1304" s="140">
        <v>43971</v>
      </c>
      <c r="E1304" s="228" t="s">
        <v>1412</v>
      </c>
      <c r="F1304" s="188"/>
    </row>
    <row r="1305" spans="1:6" ht="31.5" x14ac:dyDescent="0.25">
      <c r="A1305" s="88"/>
      <c r="B1305" s="72" t="s">
        <v>1686</v>
      </c>
      <c r="C1305" s="139"/>
      <c r="D1305" s="140">
        <v>43971</v>
      </c>
      <c r="E1305" s="228" t="s">
        <v>1412</v>
      </c>
      <c r="F1305" s="188"/>
    </row>
    <row r="1306" spans="1:6" ht="31.5" x14ac:dyDescent="0.25">
      <c r="A1306" s="88"/>
      <c r="B1306" s="72" t="s">
        <v>1687</v>
      </c>
      <c r="C1306" s="139"/>
      <c r="D1306" s="140">
        <v>43971</v>
      </c>
      <c r="E1306" s="228" t="s">
        <v>1412</v>
      </c>
      <c r="F1306" s="188"/>
    </row>
    <row r="1307" spans="1:6" ht="31.5" x14ac:dyDescent="0.25">
      <c r="A1307" s="88"/>
      <c r="B1307" s="72" t="s">
        <v>1688</v>
      </c>
      <c r="C1307" s="139"/>
      <c r="D1307" s="140">
        <v>43971</v>
      </c>
      <c r="E1307" s="228" t="s">
        <v>1412</v>
      </c>
      <c r="F1307" s="188"/>
    </row>
    <row r="1308" spans="1:6" ht="31.5" x14ac:dyDescent="0.25">
      <c r="A1308" s="88"/>
      <c r="B1308" s="72" t="s">
        <v>1689</v>
      </c>
      <c r="C1308" s="139"/>
      <c r="D1308" s="140">
        <v>43972</v>
      </c>
      <c r="E1308" s="228" t="s">
        <v>1412</v>
      </c>
      <c r="F1308" s="188"/>
    </row>
    <row r="1309" spans="1:6" ht="31.5" x14ac:dyDescent="0.25">
      <c r="A1309" s="88"/>
      <c r="B1309" s="72" t="s">
        <v>1690</v>
      </c>
      <c r="C1309" s="139"/>
      <c r="D1309" s="140">
        <v>43972</v>
      </c>
      <c r="E1309" s="228" t="s">
        <v>1412</v>
      </c>
      <c r="F1309" s="188"/>
    </row>
    <row r="1310" spans="1:6" ht="31.5" x14ac:dyDescent="0.25">
      <c r="A1310" s="88"/>
      <c r="B1310" s="72" t="s">
        <v>1691</v>
      </c>
      <c r="C1310" s="139"/>
      <c r="D1310" s="140">
        <v>43972</v>
      </c>
      <c r="E1310" s="228" t="s">
        <v>1412</v>
      </c>
      <c r="F1310" s="188"/>
    </row>
    <row r="1311" spans="1:6" ht="31.5" x14ac:dyDescent="0.25">
      <c r="A1311" s="88"/>
      <c r="B1311" s="72" t="s">
        <v>1692</v>
      </c>
      <c r="C1311" s="139"/>
      <c r="D1311" s="140">
        <v>43972</v>
      </c>
      <c r="E1311" s="228" t="s">
        <v>1412</v>
      </c>
      <c r="F1311" s="188"/>
    </row>
    <row r="1312" spans="1:6" ht="31.5" x14ac:dyDescent="0.25">
      <c r="A1312" s="88"/>
      <c r="B1312" s="72" t="s">
        <v>1693</v>
      </c>
      <c r="C1312" s="139"/>
      <c r="D1312" s="140">
        <v>43975</v>
      </c>
      <c r="E1312" s="228" t="s">
        <v>1412</v>
      </c>
      <c r="F1312" s="188"/>
    </row>
    <row r="1313" spans="1:6" ht="31.5" x14ac:dyDescent="0.25">
      <c r="A1313" s="88"/>
      <c r="B1313" s="72" t="s">
        <v>1694</v>
      </c>
      <c r="C1313" s="139"/>
      <c r="D1313" s="140">
        <v>43975</v>
      </c>
      <c r="E1313" s="228" t="s">
        <v>1412</v>
      </c>
      <c r="F1313" s="188"/>
    </row>
    <row r="1314" spans="1:6" ht="31.5" x14ac:dyDescent="0.25">
      <c r="A1314" s="88"/>
      <c r="B1314" s="72" t="s">
        <v>1695</v>
      </c>
      <c r="C1314" s="139"/>
      <c r="D1314" s="140">
        <v>43975</v>
      </c>
      <c r="E1314" s="228" t="s">
        <v>1412</v>
      </c>
      <c r="F1314" s="188"/>
    </row>
    <row r="1315" spans="1:6" ht="31.5" x14ac:dyDescent="0.25">
      <c r="A1315" s="88"/>
      <c r="B1315" s="72" t="s">
        <v>1696</v>
      </c>
      <c r="C1315" s="139"/>
      <c r="D1315" s="140">
        <v>43975</v>
      </c>
      <c r="E1315" s="228" t="s">
        <v>1412</v>
      </c>
      <c r="F1315" s="188"/>
    </row>
    <row r="1316" spans="1:6" ht="31.5" x14ac:dyDescent="0.25">
      <c r="A1316" s="88"/>
      <c r="B1316" s="72" t="s">
        <v>1697</v>
      </c>
      <c r="C1316" s="139"/>
      <c r="D1316" s="140">
        <v>43975</v>
      </c>
      <c r="E1316" s="228" t="s">
        <v>1412</v>
      </c>
      <c r="F1316" s="188"/>
    </row>
    <row r="1317" spans="1:6" ht="47.25" x14ac:dyDescent="0.25">
      <c r="A1317" s="88"/>
      <c r="B1317" s="72" t="s">
        <v>1698</v>
      </c>
      <c r="C1317" s="139"/>
      <c r="D1317" s="140">
        <v>43976</v>
      </c>
      <c r="E1317" s="228" t="s">
        <v>1412</v>
      </c>
      <c r="F1317" s="188"/>
    </row>
    <row r="1318" spans="1:6" ht="31.5" x14ac:dyDescent="0.25">
      <c r="A1318" s="88"/>
      <c r="B1318" s="72" t="s">
        <v>1699</v>
      </c>
      <c r="C1318" s="139"/>
      <c r="D1318" s="140">
        <v>43977</v>
      </c>
      <c r="E1318" s="228" t="s">
        <v>1412</v>
      </c>
      <c r="F1318" s="188"/>
    </row>
    <row r="1319" spans="1:6" ht="31.5" x14ac:dyDescent="0.25">
      <c r="A1319" s="88"/>
      <c r="B1319" s="72" t="s">
        <v>1700</v>
      </c>
      <c r="C1319" s="139"/>
      <c r="D1319" s="140">
        <v>43977</v>
      </c>
      <c r="E1319" s="228" t="s">
        <v>1412</v>
      </c>
      <c r="F1319" s="188"/>
    </row>
    <row r="1320" spans="1:6" ht="31.5" x14ac:dyDescent="0.25">
      <c r="A1320" s="88"/>
      <c r="B1320" s="72" t="s">
        <v>1701</v>
      </c>
      <c r="C1320" s="139"/>
      <c r="D1320" s="140">
        <v>43977</v>
      </c>
      <c r="E1320" s="228" t="s">
        <v>1412</v>
      </c>
      <c r="F1320" s="188"/>
    </row>
    <row r="1321" spans="1:6" ht="31.5" x14ac:dyDescent="0.25">
      <c r="A1321" s="88"/>
      <c r="B1321" s="72" t="s">
        <v>1702</v>
      </c>
      <c r="C1321" s="139"/>
      <c r="D1321" s="140">
        <v>43977</v>
      </c>
      <c r="E1321" s="228" t="s">
        <v>1412</v>
      </c>
      <c r="F1321" s="188"/>
    </row>
    <row r="1322" spans="1:6" ht="31.5" x14ac:dyDescent="0.25">
      <c r="A1322" s="88"/>
      <c r="B1322" s="72" t="s">
        <v>1703</v>
      </c>
      <c r="C1322" s="139"/>
      <c r="D1322" s="140">
        <v>43978</v>
      </c>
      <c r="E1322" s="228" t="s">
        <v>1412</v>
      </c>
      <c r="F1322" s="188"/>
    </row>
    <row r="1323" spans="1:6" ht="31.5" x14ac:dyDescent="0.25">
      <c r="A1323" s="88"/>
      <c r="B1323" s="72" t="s">
        <v>1704</v>
      </c>
      <c r="C1323" s="139"/>
      <c r="D1323" s="140">
        <v>43979</v>
      </c>
      <c r="E1323" s="228" t="s">
        <v>1412</v>
      </c>
      <c r="F1323" s="188"/>
    </row>
    <row r="1324" spans="1:6" ht="47.25" x14ac:dyDescent="0.25">
      <c r="A1324" s="88"/>
      <c r="B1324" s="72" t="s">
        <v>1705</v>
      </c>
      <c r="C1324" s="139"/>
      <c r="D1324" s="140">
        <v>43979</v>
      </c>
      <c r="E1324" s="228" t="s">
        <v>1412</v>
      </c>
      <c r="F1324" s="188"/>
    </row>
    <row r="1325" spans="1:6" ht="31.5" x14ac:dyDescent="0.25">
      <c r="A1325" s="88"/>
      <c r="B1325" s="72" t="s">
        <v>1697</v>
      </c>
      <c r="C1325" s="139"/>
      <c r="D1325" s="140">
        <v>43979</v>
      </c>
      <c r="E1325" s="228" t="s">
        <v>1412</v>
      </c>
      <c r="F1325" s="188"/>
    </row>
    <row r="1326" spans="1:6" ht="63" x14ac:dyDescent="0.25">
      <c r="A1326" s="88"/>
      <c r="B1326" s="72" t="s">
        <v>1706</v>
      </c>
      <c r="C1326" s="139"/>
      <c r="D1326" s="140">
        <v>43979</v>
      </c>
      <c r="E1326" s="228" t="s">
        <v>1412</v>
      </c>
      <c r="F1326" s="188"/>
    </row>
    <row r="1327" spans="1:6" ht="31.5" x14ac:dyDescent="0.25">
      <c r="A1327" s="88"/>
      <c r="B1327" s="72" t="s">
        <v>1707</v>
      </c>
      <c r="C1327" s="139"/>
      <c r="D1327" s="140">
        <v>43979</v>
      </c>
      <c r="E1327" s="228" t="s">
        <v>1412</v>
      </c>
      <c r="F1327" s="188"/>
    </row>
    <row r="1328" spans="1:6" ht="31.5" x14ac:dyDescent="0.25">
      <c r="A1328" s="88"/>
      <c r="B1328" s="72" t="s">
        <v>1708</v>
      </c>
      <c r="C1328" s="139"/>
      <c r="D1328" s="140">
        <v>43979</v>
      </c>
      <c r="E1328" s="228" t="s">
        <v>1412</v>
      </c>
      <c r="F1328" s="188"/>
    </row>
    <row r="1329" spans="1:6" ht="31.5" x14ac:dyDescent="0.25">
      <c r="A1329" s="88"/>
      <c r="B1329" s="72" t="s">
        <v>1679</v>
      </c>
      <c r="C1329" s="139"/>
      <c r="D1329" s="140">
        <v>43980</v>
      </c>
      <c r="E1329" s="228" t="s">
        <v>1412</v>
      </c>
      <c r="F1329" s="188"/>
    </row>
    <row r="1330" spans="1:6" ht="94.5" x14ac:dyDescent="0.25">
      <c r="A1330" s="88"/>
      <c r="B1330" s="72" t="s">
        <v>1709</v>
      </c>
      <c r="C1330" s="139"/>
      <c r="D1330" s="140">
        <v>43980</v>
      </c>
      <c r="E1330" s="228" t="s">
        <v>1412</v>
      </c>
      <c r="F1330" s="188"/>
    </row>
    <row r="1331" spans="1:6" ht="31.5" x14ac:dyDescent="0.25">
      <c r="A1331" s="88"/>
      <c r="B1331" s="72" t="s">
        <v>1710</v>
      </c>
      <c r="C1331" s="139"/>
      <c r="D1331" s="140">
        <v>43981</v>
      </c>
      <c r="E1331" s="228" t="s">
        <v>1412</v>
      </c>
      <c r="F1331" s="188"/>
    </row>
    <row r="1332" spans="1:6" ht="78.75" x14ac:dyDescent="0.25">
      <c r="A1332" s="88"/>
      <c r="B1332" s="72" t="s">
        <v>1711</v>
      </c>
      <c r="C1332" s="139"/>
      <c r="D1332" s="140">
        <v>43981</v>
      </c>
      <c r="E1332" s="228" t="s">
        <v>1412</v>
      </c>
      <c r="F1332" s="188"/>
    </row>
    <row r="1333" spans="1:6" ht="31.5" x14ac:dyDescent="0.25">
      <c r="A1333" s="88"/>
      <c r="B1333" s="72" t="s">
        <v>1712</v>
      </c>
      <c r="C1333" s="139"/>
      <c r="D1333" s="140">
        <v>43981</v>
      </c>
      <c r="E1333" s="228" t="s">
        <v>1412</v>
      </c>
      <c r="F1333" s="188"/>
    </row>
    <row r="1334" spans="1:6" ht="78.75" x14ac:dyDescent="0.25">
      <c r="A1334" s="88"/>
      <c r="B1334" s="72" t="s">
        <v>1713</v>
      </c>
      <c r="C1334" s="139"/>
      <c r="D1334" s="140">
        <v>43982</v>
      </c>
      <c r="E1334" s="228" t="s">
        <v>1412</v>
      </c>
      <c r="F1334" s="188"/>
    </row>
    <row r="1335" spans="1:6" ht="31.5" x14ac:dyDescent="0.25">
      <c r="A1335" s="88"/>
      <c r="B1335" s="72" t="s">
        <v>1714</v>
      </c>
      <c r="C1335" s="139"/>
      <c r="D1335" s="140">
        <v>43980</v>
      </c>
      <c r="E1335" s="228" t="s">
        <v>1412</v>
      </c>
      <c r="F1335" s="188"/>
    </row>
    <row r="1336" spans="1:6" ht="31.5" x14ac:dyDescent="0.25">
      <c r="A1336" s="88"/>
      <c r="B1336" s="72" t="s">
        <v>1715</v>
      </c>
      <c r="C1336" s="139"/>
      <c r="D1336" s="140">
        <v>43979</v>
      </c>
      <c r="E1336" s="228" t="s">
        <v>1412</v>
      </c>
      <c r="F1336" s="188"/>
    </row>
    <row r="1337" spans="1:6" ht="47.25" x14ac:dyDescent="0.25">
      <c r="A1337" s="88"/>
      <c r="B1337" s="72" t="s">
        <v>1716</v>
      </c>
      <c r="C1337" s="139"/>
      <c r="D1337" s="140">
        <v>43972</v>
      </c>
      <c r="E1337" s="228" t="s">
        <v>1412</v>
      </c>
      <c r="F1337" s="188"/>
    </row>
    <row r="1338" spans="1:6" x14ac:dyDescent="0.25">
      <c r="A1338" s="88"/>
      <c r="B1338" s="439" t="s">
        <v>2001</v>
      </c>
      <c r="C1338" s="439" t="s">
        <v>2002</v>
      </c>
      <c r="D1338" s="569">
        <v>43983</v>
      </c>
      <c r="E1338" s="439"/>
      <c r="F1338" s="188"/>
    </row>
    <row r="1339" spans="1:6" ht="31.5" x14ac:dyDescent="0.25">
      <c r="A1339" s="88"/>
      <c r="B1339" s="444" t="s">
        <v>1763</v>
      </c>
      <c r="C1339" s="570" t="s">
        <v>1970</v>
      </c>
      <c r="D1339" s="453">
        <v>43984</v>
      </c>
      <c r="E1339" s="466" t="s">
        <v>1412</v>
      </c>
      <c r="F1339" s="188"/>
    </row>
    <row r="1340" spans="1:6" ht="47.25" x14ac:dyDescent="0.25">
      <c r="A1340" s="88"/>
      <c r="B1340" s="444" t="s">
        <v>1765</v>
      </c>
      <c r="C1340" s="570" t="s">
        <v>1970</v>
      </c>
      <c r="D1340" s="453">
        <v>43985</v>
      </c>
      <c r="E1340" s="466" t="s">
        <v>1412</v>
      </c>
      <c r="F1340" s="188"/>
    </row>
    <row r="1341" spans="1:6" ht="47.25" x14ac:dyDescent="0.25">
      <c r="A1341" s="88"/>
      <c r="B1341" s="444" t="s">
        <v>1767</v>
      </c>
      <c r="C1341" s="570" t="s">
        <v>1970</v>
      </c>
      <c r="D1341" s="453">
        <v>43986</v>
      </c>
      <c r="E1341" s="466" t="s">
        <v>1412</v>
      </c>
      <c r="F1341" s="188"/>
    </row>
    <row r="1342" spans="1:6" ht="78.75" x14ac:dyDescent="0.25">
      <c r="A1342" s="88"/>
      <c r="B1342" s="444" t="s">
        <v>1769</v>
      </c>
      <c r="C1342" s="570" t="s">
        <v>1970</v>
      </c>
      <c r="D1342" s="453">
        <v>43986</v>
      </c>
      <c r="E1342" s="466" t="s">
        <v>1412</v>
      </c>
      <c r="F1342" s="188"/>
    </row>
    <row r="1343" spans="1:6" ht="31.5" x14ac:dyDescent="0.25">
      <c r="A1343" s="88"/>
      <c r="B1343" s="444" t="s">
        <v>1226</v>
      </c>
      <c r="C1343" s="570" t="s">
        <v>1970</v>
      </c>
      <c r="D1343" s="453">
        <v>43988</v>
      </c>
      <c r="E1343" s="466" t="s">
        <v>1412</v>
      </c>
      <c r="F1343" s="188"/>
    </row>
    <row r="1344" spans="1:6" ht="110.25" x14ac:dyDescent="0.25">
      <c r="A1344" s="88"/>
      <c r="B1344" s="430" t="s">
        <v>2003</v>
      </c>
      <c r="C1344" s="570" t="s">
        <v>1329</v>
      </c>
      <c r="D1344" s="453">
        <v>43986</v>
      </c>
      <c r="E1344" s="466" t="s">
        <v>1412</v>
      </c>
      <c r="F1344" s="188"/>
    </row>
    <row r="1345" spans="1:6" ht="31.5" x14ac:dyDescent="0.25">
      <c r="A1345" s="88"/>
      <c r="B1345" s="444" t="s">
        <v>1772</v>
      </c>
      <c r="C1345" s="570" t="s">
        <v>1970</v>
      </c>
      <c r="D1345" s="453">
        <v>43990</v>
      </c>
      <c r="E1345" s="466" t="s">
        <v>1412</v>
      </c>
      <c r="F1345" s="188"/>
    </row>
    <row r="1346" spans="1:6" ht="31.5" x14ac:dyDescent="0.25">
      <c r="A1346" s="88"/>
      <c r="B1346" s="408" t="s">
        <v>1774</v>
      </c>
      <c r="C1346" s="570" t="s">
        <v>1970</v>
      </c>
      <c r="D1346" s="453">
        <v>43991</v>
      </c>
      <c r="E1346" s="466" t="s">
        <v>1412</v>
      </c>
      <c r="F1346" s="188"/>
    </row>
    <row r="1347" spans="1:6" ht="31.5" x14ac:dyDescent="0.25">
      <c r="A1347" s="88"/>
      <c r="B1347" s="444" t="s">
        <v>1776</v>
      </c>
      <c r="C1347" s="570" t="s">
        <v>1970</v>
      </c>
      <c r="D1347" s="453">
        <v>43991</v>
      </c>
      <c r="E1347" s="466" t="s">
        <v>1412</v>
      </c>
      <c r="F1347" s="188"/>
    </row>
    <row r="1348" spans="1:6" ht="31.5" x14ac:dyDescent="0.25">
      <c r="A1348" s="88"/>
      <c r="B1348" s="444" t="s">
        <v>1778</v>
      </c>
      <c r="C1348" s="570" t="s">
        <v>1970</v>
      </c>
      <c r="D1348" s="453">
        <v>43994</v>
      </c>
      <c r="E1348" s="466" t="s">
        <v>1412</v>
      </c>
      <c r="F1348" s="188"/>
    </row>
    <row r="1349" spans="1:6" ht="47.25" x14ac:dyDescent="0.25">
      <c r="A1349" s="88"/>
      <c r="B1349" s="444" t="s">
        <v>1780</v>
      </c>
      <c r="C1349" s="570" t="s">
        <v>1970</v>
      </c>
      <c r="D1349" s="453">
        <v>43997</v>
      </c>
      <c r="E1349" s="466" t="s">
        <v>1412</v>
      </c>
      <c r="F1349" s="188"/>
    </row>
    <row r="1350" spans="1:6" ht="31.5" x14ac:dyDescent="0.25">
      <c r="A1350" s="88"/>
      <c r="B1350" s="444" t="s">
        <v>1782</v>
      </c>
      <c r="C1350" s="570" t="s">
        <v>1970</v>
      </c>
      <c r="D1350" s="453">
        <v>43997</v>
      </c>
      <c r="E1350" s="466" t="s">
        <v>1412</v>
      </c>
      <c r="F1350" s="188"/>
    </row>
    <row r="1351" spans="1:6" ht="31.5" x14ac:dyDescent="0.25">
      <c r="A1351" s="88"/>
      <c r="B1351" s="444" t="s">
        <v>1783</v>
      </c>
      <c r="C1351" s="570" t="s">
        <v>1970</v>
      </c>
      <c r="D1351" s="453">
        <v>43998</v>
      </c>
      <c r="E1351" s="466" t="s">
        <v>1412</v>
      </c>
      <c r="F1351" s="188"/>
    </row>
    <row r="1352" spans="1:6" ht="31.5" x14ac:dyDescent="0.25">
      <c r="A1352" s="88"/>
      <c r="B1352" s="444" t="s">
        <v>1785</v>
      </c>
      <c r="C1352" s="570" t="s">
        <v>1970</v>
      </c>
      <c r="D1352" s="453">
        <v>43999</v>
      </c>
      <c r="E1352" s="466" t="s">
        <v>1412</v>
      </c>
      <c r="F1352" s="188"/>
    </row>
    <row r="1353" spans="1:6" ht="31.5" x14ac:dyDescent="0.25">
      <c r="A1353" s="88"/>
      <c r="B1353" s="444" t="s">
        <v>1787</v>
      </c>
      <c r="C1353" s="570" t="s">
        <v>1970</v>
      </c>
      <c r="D1353" s="453">
        <v>44002</v>
      </c>
      <c r="E1353" s="466" t="s">
        <v>1412</v>
      </c>
      <c r="F1353" s="188"/>
    </row>
    <row r="1354" spans="1:6" ht="31.5" x14ac:dyDescent="0.25">
      <c r="A1354" s="88"/>
      <c r="B1354" s="444" t="s">
        <v>1789</v>
      </c>
      <c r="C1354" s="570" t="s">
        <v>1970</v>
      </c>
      <c r="D1354" s="453">
        <v>44004</v>
      </c>
      <c r="E1354" s="466" t="s">
        <v>1412</v>
      </c>
      <c r="F1354" s="188"/>
    </row>
    <row r="1355" spans="1:6" ht="31.5" x14ac:dyDescent="0.25">
      <c r="A1355" s="88"/>
      <c r="B1355" s="444" t="s">
        <v>1791</v>
      </c>
      <c r="C1355" s="570" t="s">
        <v>1970</v>
      </c>
      <c r="D1355" s="453">
        <v>44004</v>
      </c>
      <c r="E1355" s="466" t="s">
        <v>1412</v>
      </c>
      <c r="F1355" s="188"/>
    </row>
    <row r="1356" spans="1:6" ht="31.5" x14ac:dyDescent="0.25">
      <c r="A1356" s="88"/>
      <c r="B1356" s="444" t="s">
        <v>1792</v>
      </c>
      <c r="C1356" s="570" t="s">
        <v>1970</v>
      </c>
      <c r="D1356" s="453">
        <v>44004</v>
      </c>
      <c r="E1356" s="466" t="s">
        <v>1412</v>
      </c>
      <c r="F1356" s="188"/>
    </row>
    <row r="1357" spans="1:6" ht="31.5" x14ac:dyDescent="0.25">
      <c r="A1357" s="88"/>
      <c r="B1357" s="444" t="s">
        <v>1793</v>
      </c>
      <c r="C1357" s="570" t="s">
        <v>1970</v>
      </c>
      <c r="D1357" s="453">
        <v>44005</v>
      </c>
      <c r="E1357" s="466" t="s">
        <v>1412</v>
      </c>
      <c r="F1357" s="188"/>
    </row>
    <row r="1358" spans="1:6" ht="31.5" x14ac:dyDescent="0.25">
      <c r="A1358" s="88"/>
      <c r="B1358" s="444" t="s">
        <v>158</v>
      </c>
      <c r="C1358" s="570" t="s">
        <v>1970</v>
      </c>
      <c r="D1358" s="453">
        <v>44005</v>
      </c>
      <c r="E1358" s="466" t="s">
        <v>1412</v>
      </c>
      <c r="F1358" s="188"/>
    </row>
    <row r="1359" spans="1:6" x14ac:dyDescent="0.25">
      <c r="A1359" s="85" t="s">
        <v>644</v>
      </c>
      <c r="B1359" s="85"/>
      <c r="C1359" s="139"/>
      <c r="D1359" s="140"/>
      <c r="E1359" s="141"/>
      <c r="F1359" s="188"/>
    </row>
    <row r="1362" spans="1:9" x14ac:dyDescent="0.25">
      <c r="A1362" s="66" t="s">
        <v>645</v>
      </c>
      <c r="B1362" s="66"/>
      <c r="C1362" s="67"/>
      <c r="D1362" s="67"/>
      <c r="E1362" s="67"/>
      <c r="F1362" s="67"/>
      <c r="G1362" s="67"/>
      <c r="H1362" s="67"/>
      <c r="I1362" s="67"/>
    </row>
    <row r="1364" spans="1:9" x14ac:dyDescent="0.25">
      <c r="A1364" s="1000" t="s">
        <v>122</v>
      </c>
      <c r="B1364" s="1000" t="s">
        <v>646</v>
      </c>
      <c r="C1364" s="1000" t="s">
        <v>647</v>
      </c>
      <c r="D1364" s="1000" t="s">
        <v>126</v>
      </c>
      <c r="E1364" s="74"/>
    </row>
    <row r="1365" spans="1:9" x14ac:dyDescent="0.25">
      <c r="A1365" s="131"/>
      <c r="B1365" s="131"/>
      <c r="C1365" s="131"/>
      <c r="D1365" s="131"/>
      <c r="E1365" s="74"/>
    </row>
    <row r="1366" spans="1:9" x14ac:dyDescent="0.25">
      <c r="A1366" s="77"/>
      <c r="B1366" s="77"/>
      <c r="C1366" s="77"/>
      <c r="D1366" s="77"/>
      <c r="E1366" s="74"/>
    </row>
    <row r="1367" spans="1:9" x14ac:dyDescent="0.25">
      <c r="A1367" s="77"/>
      <c r="B1367" s="77"/>
      <c r="C1367" s="77"/>
      <c r="D1367" s="77"/>
      <c r="E1367" s="74"/>
    </row>
    <row r="1368" spans="1:9" x14ac:dyDescent="0.25">
      <c r="A1368" s="77"/>
      <c r="B1368" s="77"/>
      <c r="C1368" s="77"/>
      <c r="D1368" s="77"/>
      <c r="E1368" s="74"/>
    </row>
    <row r="1369" spans="1:9" x14ac:dyDescent="0.25">
      <c r="A1369" s="115"/>
      <c r="B1369" s="115"/>
      <c r="C1369" s="115"/>
      <c r="D1369" s="115"/>
      <c r="E1369" s="74"/>
    </row>
    <row r="1372" spans="1:9" x14ac:dyDescent="0.25">
      <c r="A1372" s="66" t="s">
        <v>648</v>
      </c>
      <c r="B1372" s="66"/>
      <c r="C1372" s="67"/>
      <c r="D1372" s="67"/>
      <c r="E1372" s="67"/>
      <c r="F1372" s="67"/>
      <c r="G1372" s="67"/>
      <c r="H1372" s="67"/>
      <c r="I1372" s="67"/>
    </row>
    <row r="1374" spans="1:9" s="142" customFormat="1" ht="47.25" x14ac:dyDescent="0.25">
      <c r="A1374" s="995" t="s">
        <v>122</v>
      </c>
      <c r="B1374" s="995" t="s">
        <v>649</v>
      </c>
      <c r="C1374" s="995" t="s">
        <v>650</v>
      </c>
      <c r="D1374" s="995" t="s">
        <v>651</v>
      </c>
      <c r="E1374" s="995" t="s">
        <v>652</v>
      </c>
      <c r="F1374" s="995" t="s">
        <v>99</v>
      </c>
      <c r="G1374" s="995" t="s">
        <v>653</v>
      </c>
      <c r="H1374" s="162"/>
    </row>
    <row r="1375" spans="1:9" s="148" customFormat="1" x14ac:dyDescent="0.25">
      <c r="A1375" s="143" t="s">
        <v>18</v>
      </c>
      <c r="B1375" s="150" t="s">
        <v>981</v>
      </c>
      <c r="C1375" s="145">
        <f>7+'Feb_Details '!C385+'Mar_Details '!C323+Q2_Details!C759</f>
        <v>17</v>
      </c>
      <c r="D1375" s="145">
        <f>'Feb_Details '!D385</f>
        <v>0</v>
      </c>
      <c r="E1375" s="294">
        <f>4.68+'Feb_Details '!E385+'Mar_Details '!E323+Q2_Details!E759</f>
        <v>8.69</v>
      </c>
      <c r="F1375" s="146"/>
      <c r="G1375" s="147"/>
      <c r="H1375" s="205"/>
    </row>
    <row r="1376" spans="1:9" s="152" customFormat="1" x14ac:dyDescent="0.25">
      <c r="A1376" s="149" t="s">
        <v>19</v>
      </c>
      <c r="B1376" s="208" t="s">
        <v>1718</v>
      </c>
      <c r="C1376" s="150">
        <f>19+'Feb_Details '!C386+'Mar_Details '!C324+Q2_Details!C760</f>
        <v>39</v>
      </c>
      <c r="D1376" s="150">
        <f>17+'Feb_Details '!D386+'Mar_Details '!D324+Q2_Details!D760</f>
        <v>31</v>
      </c>
      <c r="E1376" s="294">
        <f>8.12+'Feb_Details '!E386+'Mar_Details '!E324+Q2_Details!E760</f>
        <v>14.999999999999998</v>
      </c>
      <c r="F1376" s="151">
        <f>AVERAGE(100%,'Feb_Details '!F386,'Mar_Details '!F324)</f>
        <v>1</v>
      </c>
      <c r="G1376" s="144"/>
      <c r="H1376" s="117"/>
    </row>
    <row r="1377" spans="1:9" s="152" customFormat="1" x14ac:dyDescent="0.25">
      <c r="A1377" s="365" t="s">
        <v>20</v>
      </c>
      <c r="B1377" s="366" t="s">
        <v>2032</v>
      </c>
      <c r="C1377" s="367">
        <f>79+'Feb_Details '!C387+'Mar_Details '!C325+Q2_Details!C761</f>
        <v>302</v>
      </c>
      <c r="D1377" s="367">
        <f>46+'Feb_Details '!D387+'Mar_Details '!D325+Q2_Details!D761</f>
        <v>191</v>
      </c>
      <c r="E1377" s="368">
        <f>214.06+'Feb_Details '!E387+'Mar_Details '!E325+Q2_Details!E761</f>
        <v>797.79</v>
      </c>
      <c r="F1377" s="369">
        <f>AVERAGE(100%,'Feb_Details '!F387)</f>
        <v>1</v>
      </c>
      <c r="G1377" s="370"/>
      <c r="H1377" s="117"/>
    </row>
    <row r="1378" spans="1:9" s="152" customFormat="1" x14ac:dyDescent="0.25">
      <c r="A1378" s="149" t="s">
        <v>21</v>
      </c>
      <c r="B1378" s="208" t="s">
        <v>2033</v>
      </c>
      <c r="C1378" s="145">
        <f>24+'Feb_Details '!C388+'Mar_Details '!C326+Q2_Details!C762</f>
        <v>101</v>
      </c>
      <c r="D1378" s="145"/>
      <c r="E1378" s="294">
        <f>39.56+'Mar_Details '!E326+Q2_Details!E762</f>
        <v>76.34</v>
      </c>
      <c r="F1378" s="151"/>
      <c r="G1378" s="144"/>
      <c r="H1378" s="117"/>
    </row>
    <row r="1379" spans="1:9" s="152" customFormat="1" x14ac:dyDescent="0.25">
      <c r="A1379" s="149" t="s">
        <v>151</v>
      </c>
      <c r="B1379" s="150" t="s">
        <v>1212</v>
      </c>
      <c r="C1379" s="145">
        <f>65+'Feb_Details '!C389</f>
        <v>84</v>
      </c>
      <c r="D1379" s="145">
        <f>'Feb_Details '!D389</f>
        <v>19</v>
      </c>
      <c r="E1379" s="294">
        <f>19.94+'Feb_Details '!E389</f>
        <v>29.700000000000003</v>
      </c>
      <c r="F1379" s="151">
        <f>AVERAGE(100%,'Feb_Details '!F389)</f>
        <v>1</v>
      </c>
      <c r="G1379" s="144"/>
      <c r="H1379" s="117"/>
    </row>
    <row r="1382" spans="1:9" ht="30.75" customHeight="1" x14ac:dyDescent="0.25">
      <c r="A1382" s="1159" t="s">
        <v>659</v>
      </c>
      <c r="B1382" s="1159"/>
      <c r="C1382" s="1159"/>
      <c r="D1382" s="1159"/>
      <c r="E1382" s="1159"/>
      <c r="F1382" s="1159"/>
      <c r="G1382" s="1159"/>
      <c r="H1382" s="1159"/>
      <c r="I1382" s="1159"/>
    </row>
    <row r="1384" spans="1:9" s="154" customFormat="1" ht="32.25" customHeight="1" x14ac:dyDescent="0.25">
      <c r="A1384" s="1160" t="s">
        <v>122</v>
      </c>
      <c r="B1384" s="993"/>
      <c r="C1384" s="1161" t="s">
        <v>660</v>
      </c>
      <c r="D1384" s="1162"/>
      <c r="E1384" s="1163" t="s">
        <v>661</v>
      </c>
      <c r="F1384" s="1163"/>
      <c r="G1384" s="1160" t="s">
        <v>126</v>
      </c>
      <c r="H1384" s="113"/>
    </row>
    <row r="1385" spans="1:9" s="154" customFormat="1" x14ac:dyDescent="0.25">
      <c r="A1385" s="1160"/>
      <c r="B1385" s="992"/>
      <c r="C1385" s="992" t="s">
        <v>662</v>
      </c>
      <c r="D1385" s="992" t="s">
        <v>663</v>
      </c>
      <c r="E1385" s="992" t="s">
        <v>664</v>
      </c>
      <c r="F1385" s="995" t="s">
        <v>665</v>
      </c>
      <c r="G1385" s="1160"/>
      <c r="H1385" s="113"/>
    </row>
    <row r="1386" spans="1:9" x14ac:dyDescent="0.25">
      <c r="A1386" s="85" t="s">
        <v>19</v>
      </c>
      <c r="B1386" s="85"/>
      <c r="C1386" s="78"/>
      <c r="D1386" s="78"/>
      <c r="E1386" s="102"/>
      <c r="F1386" s="155"/>
      <c r="G1386" s="78"/>
      <c r="H1386" s="74"/>
    </row>
    <row r="1387" spans="1:9" x14ac:dyDescent="0.25">
      <c r="A1387" s="85" t="s">
        <v>666</v>
      </c>
      <c r="B1387" s="85"/>
      <c r="C1387" s="78"/>
      <c r="D1387" s="78"/>
      <c r="E1387" s="102"/>
      <c r="F1387" s="134"/>
      <c r="G1387" s="78"/>
      <c r="H1387" s="74"/>
    </row>
    <row r="1390" spans="1:9" x14ac:dyDescent="0.25">
      <c r="A1390" s="1000" t="s">
        <v>122</v>
      </c>
      <c r="B1390" s="1000"/>
      <c r="C1390" s="1000" t="s">
        <v>667</v>
      </c>
      <c r="D1390" s="1000" t="s">
        <v>569</v>
      </c>
      <c r="E1390" s="1000" t="s">
        <v>126</v>
      </c>
    </row>
    <row r="1391" spans="1:9" x14ac:dyDescent="0.25">
      <c r="A1391" s="121" t="s">
        <v>160</v>
      </c>
      <c r="B1391" s="121"/>
      <c r="C1391" s="77"/>
      <c r="D1391" s="77"/>
      <c r="E1391" s="77"/>
    </row>
    <row r="1392" spans="1:9" x14ac:dyDescent="0.25">
      <c r="A1392" s="115"/>
      <c r="B1392" s="115"/>
      <c r="C1392" s="115"/>
      <c r="D1392" s="115"/>
      <c r="E1392" s="115"/>
    </row>
    <row r="1395" spans="1:9" x14ac:dyDescent="0.25">
      <c r="A1395" s="66" t="s">
        <v>668</v>
      </c>
      <c r="B1395" s="66"/>
      <c r="C1395" s="67"/>
      <c r="D1395" s="67"/>
      <c r="E1395" s="67"/>
      <c r="F1395" s="67"/>
      <c r="G1395" s="67"/>
      <c r="H1395" s="67"/>
      <c r="I1395" s="67"/>
    </row>
    <row r="1397" spans="1:9" ht="31.5" x14ac:dyDescent="0.25">
      <c r="A1397" s="992" t="s">
        <v>122</v>
      </c>
      <c r="B1397" s="68" t="s">
        <v>669</v>
      </c>
    </row>
    <row r="1398" spans="1:9" x14ac:dyDescent="0.25">
      <c r="A1398" s="156" t="s">
        <v>18</v>
      </c>
      <c r="B1398" s="283"/>
    </row>
    <row r="1399" spans="1:9" x14ac:dyDescent="0.25">
      <c r="A1399" s="156" t="s">
        <v>19</v>
      </c>
      <c r="B1399" s="283">
        <f>AVERAGE(100%,'Feb_Details '!B409,'Mar_Details '!B347, Q2_Details!B783)</f>
        <v>1</v>
      </c>
    </row>
    <row r="1400" spans="1:9" x14ac:dyDescent="0.25">
      <c r="A1400" s="156" t="s">
        <v>20</v>
      </c>
      <c r="B1400" s="283">
        <f>AVERAGE('Feb_Details '!B410,'Mar_Details '!B348)</f>
        <v>1</v>
      </c>
    </row>
    <row r="1401" spans="1:9" x14ac:dyDescent="0.25">
      <c r="A1401" s="156" t="s">
        <v>666</v>
      </c>
      <c r="B1401" s="283">
        <f>AVERAGE(95.65%,'Feb_Details '!B411,'Mar_Details '!B349)</f>
        <v>0.97100000000000009</v>
      </c>
    </row>
    <row r="1402" spans="1:9" x14ac:dyDescent="0.25">
      <c r="A1402" s="156" t="s">
        <v>293</v>
      </c>
      <c r="B1402" s="283"/>
    </row>
    <row r="1408" spans="1:9" x14ac:dyDescent="0.25">
      <c r="A1408" s="66" t="s">
        <v>670</v>
      </c>
      <c r="B1408" s="66"/>
      <c r="C1408" s="67"/>
      <c r="D1408" s="67"/>
      <c r="E1408" s="67"/>
      <c r="F1408" s="67"/>
      <c r="G1408" s="67"/>
      <c r="H1408" s="67"/>
      <c r="I1408" s="67"/>
    </row>
    <row r="1409" spans="1:8" x14ac:dyDescent="0.25">
      <c r="A1409" s="1164" t="s">
        <v>671</v>
      </c>
      <c r="B1409" s="1165"/>
      <c r="C1409" s="1165"/>
      <c r="D1409" s="1165"/>
      <c r="E1409" s="1166"/>
      <c r="F1409" s="202"/>
    </row>
    <row r="1410" spans="1:8" x14ac:dyDescent="0.25">
      <c r="A1410" s="986" t="s">
        <v>122</v>
      </c>
      <c r="B1410" s="992" t="s">
        <v>646</v>
      </c>
      <c r="C1410" s="992" t="s">
        <v>672</v>
      </c>
      <c r="D1410" s="194" t="s">
        <v>673</v>
      </c>
      <c r="E1410" s="992" t="s">
        <v>126</v>
      </c>
      <c r="F1410" s="203"/>
      <c r="G1410" s="74"/>
      <c r="H1410" s="74"/>
    </row>
    <row r="1411" spans="1:8" x14ac:dyDescent="0.25">
      <c r="A1411" s="85" t="s">
        <v>18</v>
      </c>
      <c r="B1411" s="85"/>
      <c r="C1411" s="72"/>
      <c r="D1411" s="186"/>
      <c r="E1411" s="118"/>
      <c r="F1411" s="204"/>
      <c r="G1411" s="171"/>
      <c r="H1411" s="171"/>
    </row>
    <row r="1412" spans="1:8" x14ac:dyDescent="0.25">
      <c r="A1412" s="85" t="s">
        <v>19</v>
      </c>
      <c r="B1412" s="90"/>
      <c r="C1412" s="75"/>
      <c r="D1412" s="186"/>
      <c r="E1412" s="118"/>
      <c r="F1412" s="204"/>
      <c r="G1412" s="171"/>
      <c r="H1412" s="171"/>
    </row>
    <row r="1413" spans="1:8" x14ac:dyDescent="0.25">
      <c r="A1413" s="101" t="s">
        <v>20</v>
      </c>
      <c r="B1413" s="90"/>
      <c r="C1413" s="75"/>
      <c r="D1413" s="186"/>
      <c r="E1413" s="118"/>
      <c r="F1413" s="204"/>
      <c r="G1413" s="171"/>
      <c r="H1413" s="171"/>
    </row>
    <row r="1414" spans="1:8" x14ac:dyDescent="0.25">
      <c r="A1414" s="101" t="s">
        <v>21</v>
      </c>
      <c r="B1414" s="242" t="s">
        <v>674</v>
      </c>
      <c r="C1414" s="103" t="s">
        <v>675</v>
      </c>
      <c r="D1414" s="186"/>
      <c r="E1414" s="118"/>
      <c r="F1414" s="204"/>
      <c r="G1414" s="171"/>
      <c r="H1414" s="171"/>
    </row>
    <row r="1415" spans="1:8" x14ac:dyDescent="0.25">
      <c r="A1415" s="88"/>
      <c r="B1415" s="242" t="s">
        <v>356</v>
      </c>
      <c r="C1415" s="103" t="s">
        <v>1185</v>
      </c>
      <c r="D1415" s="186"/>
      <c r="E1415" s="118" t="s">
        <v>137</v>
      </c>
      <c r="F1415" s="204"/>
      <c r="G1415" s="171"/>
      <c r="H1415" s="171"/>
    </row>
    <row r="1416" spans="1:8" x14ac:dyDescent="0.25">
      <c r="A1416" s="88"/>
      <c r="B1416" s="242" t="s">
        <v>356</v>
      </c>
      <c r="C1416" s="103" t="s">
        <v>215</v>
      </c>
      <c r="D1416" s="186"/>
      <c r="E1416" s="118" t="s">
        <v>137</v>
      </c>
      <c r="F1416" s="204"/>
      <c r="G1416" s="171"/>
      <c r="H1416" s="171"/>
    </row>
    <row r="1417" spans="1:8" x14ac:dyDescent="0.25">
      <c r="A1417" s="88"/>
      <c r="B1417" s="242" t="s">
        <v>356</v>
      </c>
      <c r="C1417" s="103" t="s">
        <v>1374</v>
      </c>
      <c r="D1417" s="186"/>
      <c r="E1417" s="118" t="s">
        <v>137</v>
      </c>
      <c r="F1417" s="204"/>
      <c r="G1417" s="171"/>
      <c r="H1417" s="171"/>
    </row>
    <row r="1418" spans="1:8" x14ac:dyDescent="0.25">
      <c r="A1418" s="88"/>
      <c r="B1418" s="242" t="s">
        <v>356</v>
      </c>
      <c r="C1418" s="103" t="s">
        <v>217</v>
      </c>
      <c r="D1418" s="186"/>
      <c r="E1418" s="118" t="s">
        <v>137</v>
      </c>
      <c r="F1418" s="204"/>
      <c r="G1418" s="171"/>
      <c r="H1418" s="171"/>
    </row>
    <row r="1419" spans="1:8" x14ac:dyDescent="0.25">
      <c r="A1419" s="88"/>
      <c r="B1419" s="242" t="s">
        <v>356</v>
      </c>
      <c r="C1419" s="103" t="s">
        <v>219</v>
      </c>
      <c r="D1419" s="186"/>
      <c r="E1419" s="118" t="s">
        <v>137</v>
      </c>
      <c r="F1419" s="204"/>
      <c r="G1419" s="171"/>
      <c r="H1419" s="171"/>
    </row>
    <row r="1420" spans="1:8" x14ac:dyDescent="0.25">
      <c r="A1420" s="88"/>
      <c r="B1420" s="242" t="s">
        <v>356</v>
      </c>
      <c r="C1420" s="103" t="s">
        <v>1375</v>
      </c>
      <c r="D1420" s="186"/>
      <c r="E1420" s="118" t="s">
        <v>137</v>
      </c>
      <c r="F1420" s="204"/>
      <c r="G1420" s="171"/>
      <c r="H1420" s="171"/>
    </row>
    <row r="1421" spans="1:8" x14ac:dyDescent="0.25">
      <c r="A1421" s="88"/>
      <c r="B1421" s="242" t="s">
        <v>356</v>
      </c>
      <c r="C1421" s="103" t="s">
        <v>218</v>
      </c>
      <c r="D1421" s="186"/>
      <c r="E1421" s="118" t="s">
        <v>137</v>
      </c>
      <c r="F1421" s="204"/>
      <c r="G1421" s="171"/>
      <c r="H1421" s="171"/>
    </row>
    <row r="1422" spans="1:8" x14ac:dyDescent="0.25">
      <c r="A1422" s="88"/>
      <c r="B1422" s="242" t="s">
        <v>1719</v>
      </c>
      <c r="C1422" s="103" t="s">
        <v>219</v>
      </c>
      <c r="D1422" s="186"/>
      <c r="E1422" s="118" t="s">
        <v>137</v>
      </c>
      <c r="F1422" s="204"/>
      <c r="G1422" s="171"/>
      <c r="H1422" s="171"/>
    </row>
    <row r="1423" spans="1:8" x14ac:dyDescent="0.25">
      <c r="A1423" s="88"/>
      <c r="B1423" s="242" t="s">
        <v>1719</v>
      </c>
      <c r="C1423" s="103" t="s">
        <v>1720</v>
      </c>
      <c r="D1423" s="186"/>
      <c r="E1423" s="118" t="s">
        <v>137</v>
      </c>
      <c r="F1423" s="204"/>
      <c r="G1423" s="171"/>
      <c r="H1423" s="171"/>
    </row>
    <row r="1424" spans="1:8" x14ac:dyDescent="0.25">
      <c r="A1424" s="88"/>
      <c r="B1424" s="242" t="s">
        <v>1719</v>
      </c>
      <c r="C1424" s="103" t="s">
        <v>1721</v>
      </c>
      <c r="D1424" s="186"/>
      <c r="E1424" s="118" t="s">
        <v>137</v>
      </c>
      <c r="F1424" s="204"/>
      <c r="G1424" s="171"/>
      <c r="H1424" s="171"/>
    </row>
    <row r="1425" spans="1:9" x14ac:dyDescent="0.25">
      <c r="A1425" s="90"/>
      <c r="B1425" s="242" t="s">
        <v>1722</v>
      </c>
      <c r="C1425" s="103" t="s">
        <v>1723</v>
      </c>
      <c r="D1425" s="186"/>
      <c r="E1425" s="118" t="s">
        <v>137</v>
      </c>
      <c r="F1425" s="204"/>
      <c r="G1425" s="171"/>
      <c r="H1425" s="171"/>
    </row>
    <row r="1426" spans="1:9" x14ac:dyDescent="0.25">
      <c r="A1426" s="90" t="s">
        <v>151</v>
      </c>
      <c r="B1426" s="168"/>
      <c r="C1426" s="105"/>
      <c r="D1426" s="186"/>
      <c r="E1426" s="118"/>
      <c r="F1426" s="204"/>
      <c r="G1426" s="171"/>
      <c r="H1426" s="171"/>
    </row>
    <row r="1427" spans="1:9" x14ac:dyDescent="0.25">
      <c r="A1427" s="74"/>
      <c r="B1427" s="74"/>
      <c r="C1427" s="158"/>
      <c r="D1427" s="159"/>
      <c r="E1427" s="171"/>
      <c r="F1427" s="160"/>
      <c r="G1427" s="74"/>
      <c r="H1427" s="74"/>
    </row>
    <row r="1429" spans="1:9" x14ac:dyDescent="0.25">
      <c r="A1429" s="66" t="s">
        <v>676</v>
      </c>
      <c r="B1429" s="66"/>
      <c r="C1429" s="67"/>
      <c r="D1429" s="67"/>
      <c r="E1429" s="67"/>
      <c r="F1429" s="67"/>
      <c r="G1429" s="67"/>
      <c r="H1429" s="67"/>
      <c r="I1429" s="67"/>
    </row>
    <row r="1431" spans="1:9" ht="31.5" x14ac:dyDescent="0.25">
      <c r="A1431" s="992" t="s">
        <v>122</v>
      </c>
      <c r="B1431" s="992" t="s">
        <v>677</v>
      </c>
      <c r="C1431" s="995" t="s">
        <v>678</v>
      </c>
      <c r="D1431" s="995" t="s">
        <v>126</v>
      </c>
      <c r="E1431" s="74"/>
      <c r="F1431" s="113"/>
      <c r="G1431" s="113"/>
      <c r="H1431" s="113"/>
    </row>
    <row r="1432" spans="1:9" x14ac:dyDescent="0.25">
      <c r="A1432" s="161" t="s">
        <v>19</v>
      </c>
      <c r="B1432" s="992">
        <v>7</v>
      </c>
      <c r="C1432" s="992"/>
      <c r="D1432" s="992"/>
      <c r="E1432" s="201"/>
      <c r="F1432" s="113"/>
      <c r="G1432" s="113"/>
      <c r="H1432" s="113"/>
    </row>
    <row r="1433" spans="1:9" x14ac:dyDescent="0.25">
      <c r="A1433" s="112"/>
      <c r="B1433" s="112"/>
      <c r="C1433" s="113"/>
      <c r="D1433" s="113"/>
      <c r="E1433" s="162"/>
      <c r="F1433" s="113"/>
      <c r="G1433" s="113"/>
      <c r="H1433" s="113"/>
    </row>
    <row r="1435" spans="1:9" x14ac:dyDescent="0.25">
      <c r="A1435" s="66" t="s">
        <v>679</v>
      </c>
      <c r="B1435" s="66"/>
      <c r="C1435" s="67"/>
      <c r="D1435" s="67"/>
      <c r="E1435" s="67"/>
      <c r="F1435" s="67"/>
      <c r="G1435" s="67"/>
      <c r="H1435" s="67"/>
      <c r="I1435" s="67"/>
    </row>
    <row r="1436" spans="1:9" x14ac:dyDescent="0.25">
      <c r="A1436" s="66"/>
      <c r="B1436" s="66"/>
      <c r="C1436" s="67"/>
      <c r="D1436" s="67"/>
      <c r="E1436" s="67"/>
      <c r="F1436" s="67"/>
      <c r="G1436" s="67"/>
      <c r="H1436" s="67"/>
      <c r="I1436" s="67"/>
    </row>
    <row r="1437" spans="1:9" x14ac:dyDescent="0.25">
      <c r="A1437" s="163"/>
      <c r="B1437" s="163"/>
      <c r="C1437" s="152"/>
      <c r="D1437" s="152"/>
      <c r="E1437" s="152"/>
      <c r="F1437" s="152"/>
      <c r="G1437" s="152"/>
      <c r="H1437" s="152"/>
      <c r="I1437" s="152"/>
    </row>
    <row r="1438" spans="1:9" x14ac:dyDescent="0.25">
      <c r="A1438" s="992" t="s">
        <v>122</v>
      </c>
      <c r="B1438" s="995" t="s">
        <v>680</v>
      </c>
      <c r="C1438" s="992" t="s">
        <v>681</v>
      </c>
      <c r="D1438" s="992" t="s">
        <v>569</v>
      </c>
      <c r="E1438" s="995" t="s">
        <v>126</v>
      </c>
      <c r="F1438" s="74"/>
    </row>
    <row r="1439" spans="1:9" x14ac:dyDescent="0.25">
      <c r="A1439" s="1021" t="s">
        <v>18</v>
      </c>
      <c r="B1439" s="1021"/>
      <c r="C1439" s="164"/>
      <c r="D1439" s="98"/>
      <c r="E1439" s="1014"/>
      <c r="F1439" s="162"/>
    </row>
    <row r="1440" spans="1:9" ht="63" x14ac:dyDescent="0.25">
      <c r="A1440" s="101" t="s">
        <v>19</v>
      </c>
      <c r="B1440" s="1310">
        <v>4</v>
      </c>
      <c r="C1440" s="108" t="s">
        <v>682</v>
      </c>
      <c r="D1440" s="105" t="s">
        <v>683</v>
      </c>
      <c r="E1440" s="72"/>
      <c r="F1440" s="117"/>
    </row>
    <row r="1441" spans="1:6" ht="31.5" x14ac:dyDescent="0.25">
      <c r="A1441" s="88"/>
      <c r="B1441" s="1311"/>
      <c r="C1441" s="108" t="s">
        <v>1186</v>
      </c>
      <c r="D1441" s="1167" t="s">
        <v>1187</v>
      </c>
      <c r="E1441" s="72"/>
      <c r="F1441" s="117"/>
    </row>
    <row r="1442" spans="1:6" x14ac:dyDescent="0.25">
      <c r="A1442" s="88"/>
      <c r="B1442" s="1311"/>
      <c r="C1442" s="108" t="s">
        <v>1188</v>
      </c>
      <c r="D1442" s="1169"/>
      <c r="E1442" s="72"/>
      <c r="F1442" s="117"/>
    </row>
    <row r="1443" spans="1:6" ht="47.25" x14ac:dyDescent="0.25">
      <c r="A1443" s="88"/>
      <c r="B1443" s="1311"/>
      <c r="C1443" s="102" t="s">
        <v>1376</v>
      </c>
      <c r="D1443" s="108" t="s">
        <v>1377</v>
      </c>
      <c r="E1443" s="72"/>
      <c r="F1443" s="117"/>
    </row>
    <row r="1444" spans="1:6" ht="63" x14ac:dyDescent="0.25">
      <c r="A1444" s="88"/>
      <c r="B1444" s="1311"/>
      <c r="C1444" s="530" t="s">
        <v>2009</v>
      </c>
      <c r="D1444" s="1251" t="s">
        <v>2010</v>
      </c>
      <c r="E1444" s="72"/>
      <c r="F1444" s="117"/>
    </row>
    <row r="1445" spans="1:6" ht="63" x14ac:dyDescent="0.25">
      <c r="A1445" s="88"/>
      <c r="B1445" s="1311"/>
      <c r="C1445" s="530" t="s">
        <v>2011</v>
      </c>
      <c r="D1445" s="1253"/>
      <c r="E1445" s="72"/>
      <c r="F1445" s="117"/>
    </row>
    <row r="1446" spans="1:6" ht="78.75" x14ac:dyDescent="0.25">
      <c r="A1446" s="88"/>
      <c r="B1446" s="1311"/>
      <c r="C1446" s="530" t="s">
        <v>2012</v>
      </c>
      <c r="D1446" s="1253"/>
      <c r="E1446" s="72"/>
      <c r="F1446" s="117"/>
    </row>
    <row r="1447" spans="1:6" ht="63" x14ac:dyDescent="0.25">
      <c r="A1447" s="88"/>
      <c r="B1447" s="1312"/>
      <c r="C1447" s="530" t="s">
        <v>2013</v>
      </c>
      <c r="D1447" s="1253"/>
      <c r="E1447" s="72"/>
      <c r="F1447" s="117"/>
    </row>
    <row r="1448" spans="1:6" x14ac:dyDescent="0.25">
      <c r="A1448" s="90"/>
      <c r="B1448" s="374"/>
      <c r="C1448" s="108"/>
      <c r="D1448" s="1061"/>
      <c r="E1448" s="72"/>
      <c r="F1448" s="117"/>
    </row>
    <row r="1449" spans="1:6" x14ac:dyDescent="0.25">
      <c r="A1449" s="88" t="s">
        <v>20</v>
      </c>
      <c r="B1449" s="90"/>
      <c r="C1449" s="114"/>
      <c r="D1449" s="105"/>
      <c r="E1449" s="72"/>
      <c r="F1449" s="117"/>
    </row>
    <row r="1450" spans="1:6" x14ac:dyDescent="0.25">
      <c r="A1450" s="101" t="s">
        <v>21</v>
      </c>
      <c r="B1450" s="1313">
        <v>20</v>
      </c>
      <c r="C1450" s="99" t="s">
        <v>684</v>
      </c>
      <c r="D1450" s="105" t="s">
        <v>685</v>
      </c>
      <c r="E1450" s="1013"/>
      <c r="F1450" s="117"/>
    </row>
    <row r="1451" spans="1:6" x14ac:dyDescent="0.25">
      <c r="A1451" s="88"/>
      <c r="B1451" s="1314"/>
      <c r="C1451" s="99" t="s">
        <v>686</v>
      </c>
      <c r="D1451" s="105" t="s">
        <v>687</v>
      </c>
      <c r="E1451" s="1013"/>
      <c r="F1451" s="117"/>
    </row>
    <row r="1452" spans="1:6" ht="31.5" x14ac:dyDescent="0.25">
      <c r="A1452" s="88"/>
      <c r="B1452" s="1314"/>
      <c r="C1452" s="99" t="s">
        <v>688</v>
      </c>
      <c r="D1452" s="105" t="s">
        <v>610</v>
      </c>
      <c r="E1452" s="1013"/>
      <c r="F1452" s="117"/>
    </row>
    <row r="1453" spans="1:6" x14ac:dyDescent="0.25">
      <c r="A1453" s="88"/>
      <c r="B1453" s="1314"/>
      <c r="C1453" s="1020" t="s">
        <v>689</v>
      </c>
      <c r="D1453" s="105" t="s">
        <v>690</v>
      </c>
      <c r="E1453" s="1013"/>
      <c r="F1453" s="117"/>
    </row>
    <row r="1454" spans="1:6" ht="31.5" x14ac:dyDescent="0.25">
      <c r="A1454" s="88"/>
      <c r="B1454" s="1314"/>
      <c r="C1454" s="99" t="s">
        <v>691</v>
      </c>
      <c r="D1454" s="105" t="s">
        <v>692</v>
      </c>
      <c r="E1454" s="1013"/>
      <c r="F1454" s="117"/>
    </row>
    <row r="1455" spans="1:6" x14ac:dyDescent="0.25">
      <c r="A1455" s="88"/>
      <c r="B1455" s="1314"/>
      <c r="C1455" s="98" t="s">
        <v>1189</v>
      </c>
      <c r="D1455" s="105" t="s">
        <v>690</v>
      </c>
      <c r="E1455" s="1013"/>
      <c r="F1455" s="117"/>
    </row>
    <row r="1456" spans="1:6" ht="31.5" x14ac:dyDescent="0.25">
      <c r="A1456" s="88"/>
      <c r="B1456" s="1314"/>
      <c r="C1456" s="69" t="s">
        <v>1190</v>
      </c>
      <c r="D1456" s="105" t="s">
        <v>1191</v>
      </c>
      <c r="E1456" s="1013"/>
      <c r="F1456" s="117"/>
    </row>
    <row r="1457" spans="1:6" x14ac:dyDescent="0.25">
      <c r="A1457" s="88"/>
      <c r="B1457" s="1314"/>
      <c r="C1457" s="1009"/>
      <c r="D1457" s="105" t="s">
        <v>1192</v>
      </c>
      <c r="E1457" s="1013"/>
      <c r="F1457" s="117"/>
    </row>
    <row r="1458" spans="1:6" x14ac:dyDescent="0.25">
      <c r="A1458" s="88"/>
      <c r="B1458" s="1314"/>
      <c r="C1458" s="1010"/>
      <c r="D1458" s="105" t="s">
        <v>1193</v>
      </c>
      <c r="E1458" s="1013"/>
      <c r="F1458" s="117"/>
    </row>
    <row r="1459" spans="1:6" x14ac:dyDescent="0.25">
      <c r="A1459" s="88"/>
      <c r="B1459" s="1314"/>
      <c r="C1459" s="1010" t="s">
        <v>1194</v>
      </c>
      <c r="D1459" s="105" t="s">
        <v>1195</v>
      </c>
      <c r="E1459" s="1013"/>
      <c r="F1459" s="117"/>
    </row>
    <row r="1460" spans="1:6" ht="47.25" x14ac:dyDescent="0.25">
      <c r="A1460" s="88"/>
      <c r="B1460" s="1314"/>
      <c r="C1460" s="99" t="s">
        <v>1196</v>
      </c>
      <c r="D1460" s="105" t="s">
        <v>1197</v>
      </c>
      <c r="E1460" s="1013"/>
      <c r="F1460" s="117"/>
    </row>
    <row r="1461" spans="1:6" ht="31.5" x14ac:dyDescent="0.25">
      <c r="A1461" s="88"/>
      <c r="B1461" s="1314"/>
      <c r="C1461" s="99" t="s">
        <v>1378</v>
      </c>
      <c r="D1461" s="1167" t="s">
        <v>1379</v>
      </c>
      <c r="E1461" s="1013"/>
      <c r="F1461" s="117"/>
    </row>
    <row r="1462" spans="1:6" ht="31.5" x14ac:dyDescent="0.25">
      <c r="A1462" s="88"/>
      <c r="B1462" s="1314"/>
      <c r="C1462" s="1008" t="s">
        <v>1380</v>
      </c>
      <c r="D1462" s="1169"/>
      <c r="E1462" s="1013"/>
      <c r="F1462" s="117"/>
    </row>
    <row r="1463" spans="1:6" x14ac:dyDescent="0.25">
      <c r="A1463" s="88"/>
      <c r="B1463" s="1314"/>
      <c r="C1463" s="1167" t="s">
        <v>1378</v>
      </c>
      <c r="D1463" s="105" t="s">
        <v>1381</v>
      </c>
      <c r="E1463" s="1013"/>
      <c r="F1463" s="117"/>
    </row>
    <row r="1464" spans="1:6" x14ac:dyDescent="0.25">
      <c r="A1464" s="88"/>
      <c r="B1464" s="1314"/>
      <c r="C1464" s="1168"/>
      <c r="D1464" s="105" t="s">
        <v>1382</v>
      </c>
      <c r="E1464" s="1013"/>
      <c r="F1464" s="117"/>
    </row>
    <row r="1465" spans="1:6" x14ac:dyDescent="0.25">
      <c r="A1465" s="88"/>
      <c r="B1465" s="1314"/>
      <c r="C1465" s="1168"/>
      <c r="D1465" s="105" t="s">
        <v>1383</v>
      </c>
      <c r="E1465" s="1013"/>
      <c r="F1465" s="117"/>
    </row>
    <row r="1466" spans="1:6" ht="31.5" x14ac:dyDescent="0.25">
      <c r="A1466" s="88"/>
      <c r="B1466" s="1314"/>
      <c r="C1466" s="1168"/>
      <c r="D1466" s="105" t="s">
        <v>1384</v>
      </c>
      <c r="E1466" s="1013"/>
      <c r="F1466" s="117"/>
    </row>
    <row r="1467" spans="1:6" ht="31.5" x14ac:dyDescent="0.25">
      <c r="A1467" s="88"/>
      <c r="B1467" s="1314"/>
      <c r="C1467" s="1168"/>
      <c r="D1467" s="105" t="s">
        <v>1385</v>
      </c>
      <c r="E1467" s="1013"/>
      <c r="F1467" s="117"/>
    </row>
    <row r="1468" spans="1:6" x14ac:dyDescent="0.25">
      <c r="A1468" s="88"/>
      <c r="B1468" s="1314"/>
      <c r="C1468" s="1168"/>
      <c r="D1468" s="105" t="s">
        <v>1386</v>
      </c>
      <c r="E1468" s="1013"/>
      <c r="F1468" s="117"/>
    </row>
    <row r="1469" spans="1:6" ht="31.5" x14ac:dyDescent="0.25">
      <c r="A1469" s="88"/>
      <c r="B1469" s="1314"/>
      <c r="C1469" s="1169"/>
      <c r="D1469" s="105" t="s">
        <v>1387</v>
      </c>
      <c r="E1469" s="1013"/>
      <c r="F1469" s="117"/>
    </row>
    <row r="1470" spans="1:6" x14ac:dyDescent="0.25">
      <c r="A1470" s="88"/>
      <c r="B1470" s="1314"/>
      <c r="C1470" s="470" t="s">
        <v>2014</v>
      </c>
      <c r="D1470" s="1083" t="s">
        <v>675</v>
      </c>
      <c r="E1470" s="1013"/>
      <c r="F1470" s="117"/>
    </row>
    <row r="1471" spans="1:6" x14ac:dyDescent="0.25">
      <c r="A1471" s="88"/>
      <c r="B1471" s="1314"/>
      <c r="C1471" s="108"/>
      <c r="D1471" s="105"/>
      <c r="E1471" s="1013"/>
      <c r="F1471" s="117"/>
    </row>
    <row r="1472" spans="1:6" x14ac:dyDescent="0.25">
      <c r="A1472" s="88"/>
      <c r="B1472" s="1315"/>
      <c r="C1472" s="108"/>
      <c r="D1472" s="105"/>
      <c r="E1472" s="1013"/>
      <c r="F1472" s="117"/>
    </row>
    <row r="1473" spans="1:6" ht="31.5" x14ac:dyDescent="0.25">
      <c r="A1473" s="101" t="s">
        <v>151</v>
      </c>
      <c r="B1473" s="1313">
        <f>4+'Feb_Details '!B442+'Mar_Details '!B388+Q2_Details!B837</f>
        <v>16</v>
      </c>
      <c r="C1473" s="291" t="s">
        <v>693</v>
      </c>
      <c r="D1473" s="105" t="s">
        <v>694</v>
      </c>
      <c r="E1473" s="72"/>
      <c r="F1473" s="117"/>
    </row>
    <row r="1474" spans="1:6" ht="31.5" x14ac:dyDescent="0.25">
      <c r="A1474" s="88"/>
      <c r="B1474" s="1314"/>
      <c r="C1474" s="291" t="s">
        <v>693</v>
      </c>
      <c r="D1474" s="105" t="s">
        <v>695</v>
      </c>
      <c r="E1474" s="72"/>
      <c r="F1474" s="117"/>
    </row>
    <row r="1475" spans="1:6" ht="47.25" x14ac:dyDescent="0.25">
      <c r="A1475" s="88"/>
      <c r="B1475" s="1314"/>
      <c r="C1475" s="291" t="s">
        <v>696</v>
      </c>
      <c r="D1475" s="105" t="s">
        <v>697</v>
      </c>
      <c r="E1475" s="72"/>
      <c r="F1475" s="117"/>
    </row>
    <row r="1476" spans="1:6" ht="47.25" x14ac:dyDescent="0.25">
      <c r="A1476" s="88"/>
      <c r="B1476" s="1314"/>
      <c r="C1476" s="291" t="s">
        <v>698</v>
      </c>
      <c r="D1476" s="105" t="s">
        <v>699</v>
      </c>
      <c r="E1476" s="72"/>
      <c r="F1476" s="117"/>
    </row>
    <row r="1477" spans="1:6" ht="31.5" x14ac:dyDescent="0.25">
      <c r="A1477" s="88"/>
      <c r="B1477" s="1314"/>
      <c r="C1477" s="1221" t="s">
        <v>985</v>
      </c>
      <c r="D1477" s="105" t="s">
        <v>986</v>
      </c>
      <c r="E1477" s="72"/>
      <c r="F1477" s="117"/>
    </row>
    <row r="1478" spans="1:6" ht="31.5" x14ac:dyDescent="0.25">
      <c r="A1478" s="88"/>
      <c r="B1478" s="1314"/>
      <c r="C1478" s="1222"/>
      <c r="D1478" s="105" t="s">
        <v>987</v>
      </c>
      <c r="E1478" s="72"/>
      <c r="F1478" s="117"/>
    </row>
    <row r="1479" spans="1:6" x14ac:dyDescent="0.25">
      <c r="A1479" s="88"/>
      <c r="B1479" s="1314"/>
      <c r="C1479" s="291" t="s">
        <v>988</v>
      </c>
      <c r="D1479" s="105" t="s">
        <v>989</v>
      </c>
      <c r="E1479" s="72"/>
      <c r="F1479" s="117"/>
    </row>
    <row r="1480" spans="1:6" ht="31.5" x14ac:dyDescent="0.25">
      <c r="A1480" s="88"/>
      <c r="B1480" s="1314"/>
      <c r="C1480" s="291" t="s">
        <v>990</v>
      </c>
      <c r="D1480" s="105" t="s">
        <v>991</v>
      </c>
      <c r="E1480" s="72"/>
      <c r="F1480" s="117"/>
    </row>
    <row r="1481" spans="1:6" ht="31.5" x14ac:dyDescent="0.25">
      <c r="A1481" s="88"/>
      <c r="B1481" s="1314"/>
      <c r="C1481" s="105" t="s">
        <v>1198</v>
      </c>
      <c r="D1481" s="73" t="s">
        <v>1199</v>
      </c>
      <c r="E1481" s="72"/>
      <c r="F1481" s="117"/>
    </row>
    <row r="1482" spans="1:6" ht="31.5" x14ac:dyDescent="0.25">
      <c r="A1482" s="88"/>
      <c r="B1482" s="1314"/>
      <c r="C1482" s="105" t="s">
        <v>1200</v>
      </c>
      <c r="D1482" s="73" t="s">
        <v>1201</v>
      </c>
      <c r="E1482" s="72"/>
      <c r="F1482" s="117"/>
    </row>
    <row r="1483" spans="1:6" ht="31.5" x14ac:dyDescent="0.25">
      <c r="A1483" s="88"/>
      <c r="B1483" s="1314"/>
      <c r="C1483" s="105" t="s">
        <v>1202</v>
      </c>
      <c r="D1483" s="73" t="s">
        <v>1203</v>
      </c>
      <c r="E1483" s="72"/>
      <c r="F1483" s="117"/>
    </row>
    <row r="1484" spans="1:6" ht="31.5" x14ac:dyDescent="0.25">
      <c r="A1484" s="90"/>
      <c r="B1484" s="1314"/>
      <c r="C1484" s="105" t="s">
        <v>1204</v>
      </c>
      <c r="D1484" s="73" t="s">
        <v>1205</v>
      </c>
      <c r="E1484" s="72"/>
      <c r="F1484" s="117"/>
    </row>
    <row r="1485" spans="1:6" x14ac:dyDescent="0.25">
      <c r="A1485" s="90"/>
      <c r="B1485" s="1314"/>
      <c r="C1485" s="1167" t="s">
        <v>1388</v>
      </c>
      <c r="D1485" s="73" t="s">
        <v>1389</v>
      </c>
      <c r="E1485" s="72"/>
      <c r="F1485" s="117"/>
    </row>
    <row r="1486" spans="1:6" x14ac:dyDescent="0.25">
      <c r="A1486" s="90"/>
      <c r="B1486" s="1314"/>
      <c r="C1486" s="1168"/>
      <c r="D1486" s="73" t="s">
        <v>1390</v>
      </c>
      <c r="E1486" s="72"/>
      <c r="F1486" s="117"/>
    </row>
    <row r="1487" spans="1:6" ht="31.5" x14ac:dyDescent="0.25">
      <c r="A1487" s="90"/>
      <c r="B1487" s="1314"/>
      <c r="C1487" s="1169"/>
      <c r="D1487" s="72" t="s">
        <v>1387</v>
      </c>
      <c r="E1487" s="72"/>
      <c r="F1487" s="117"/>
    </row>
    <row r="1488" spans="1:6" ht="47.25" x14ac:dyDescent="0.25">
      <c r="A1488" s="90"/>
      <c r="B1488" s="1315"/>
      <c r="C1488" s="1083" t="s">
        <v>2015</v>
      </c>
      <c r="D1488" s="455" t="s">
        <v>2016</v>
      </c>
      <c r="E1488" s="72"/>
      <c r="F1488" s="117"/>
    </row>
    <row r="1489" spans="1:6" x14ac:dyDescent="0.25">
      <c r="A1489" s="90" t="s">
        <v>160</v>
      </c>
      <c r="B1489" s="90"/>
      <c r="C1489" s="118"/>
      <c r="D1489" s="105"/>
      <c r="E1489" s="72"/>
      <c r="F1489" s="117"/>
    </row>
  </sheetData>
  <mergeCells count="149">
    <mergeCell ref="C491:C493"/>
    <mergeCell ref="B503:B504"/>
    <mergeCell ref="C503:C504"/>
    <mergeCell ref="B734:B737"/>
    <mergeCell ref="D948:D949"/>
    <mergeCell ref="F948:F949"/>
    <mergeCell ref="B853:B856"/>
    <mergeCell ref="A939:A940"/>
    <mergeCell ref="B939:B940"/>
    <mergeCell ref="C939:C940"/>
    <mergeCell ref="D939:D940"/>
    <mergeCell ref="E939:E940"/>
    <mergeCell ref="A780:A781"/>
    <mergeCell ref="B780:B781"/>
    <mergeCell ref="C780:C781"/>
    <mergeCell ref="D780:D781"/>
    <mergeCell ref="E780:E781"/>
    <mergeCell ref="B844:B848"/>
    <mergeCell ref="B836:B837"/>
    <mergeCell ref="B842:B843"/>
    <mergeCell ref="B864:B865"/>
    <mergeCell ref="B866:B868"/>
    <mergeCell ref="B930:B931"/>
    <mergeCell ref="D734:D737"/>
    <mergeCell ref="E38:E45"/>
    <mergeCell ref="B44:B45"/>
    <mergeCell ref="B176:B179"/>
    <mergeCell ref="B203:B204"/>
    <mergeCell ref="E1031:E1037"/>
    <mergeCell ref="A1382:I1382"/>
    <mergeCell ref="A1384:A1385"/>
    <mergeCell ref="C1384:D1384"/>
    <mergeCell ref="E1384:F1384"/>
    <mergeCell ref="G1384:G1385"/>
    <mergeCell ref="A957:A958"/>
    <mergeCell ref="B957:B958"/>
    <mergeCell ref="C957:C958"/>
    <mergeCell ref="D957:D958"/>
    <mergeCell ref="F957:F958"/>
    <mergeCell ref="C1018:C1019"/>
    <mergeCell ref="D1018:D1019"/>
    <mergeCell ref="E1018:E1019"/>
    <mergeCell ref="F939:F940"/>
    <mergeCell ref="A948:A949"/>
    <mergeCell ref="B948:B949"/>
    <mergeCell ref="C948:C949"/>
    <mergeCell ref="B232:B234"/>
    <mergeCell ref="D232:D233"/>
    <mergeCell ref="E734:E737"/>
    <mergeCell ref="A768:B768"/>
    <mergeCell ref="C768:C769"/>
    <mergeCell ref="C494:C495"/>
    <mergeCell ref="C499:C500"/>
    <mergeCell ref="C554:C555"/>
    <mergeCell ref="E568:E570"/>
    <mergeCell ref="B569:B570"/>
    <mergeCell ref="D569:D570"/>
    <mergeCell ref="B566:B567"/>
    <mergeCell ref="D566:D567"/>
    <mergeCell ref="B727:B732"/>
    <mergeCell ref="C674:C676"/>
    <mergeCell ref="C335:C338"/>
    <mergeCell ref="C370:C371"/>
    <mergeCell ref="E370:E371"/>
    <mergeCell ref="E436:E440"/>
    <mergeCell ref="B475:B476"/>
    <mergeCell ref="B486:B487"/>
    <mergeCell ref="C486:C487"/>
    <mergeCell ref="D339:D341"/>
    <mergeCell ref="B342:B345"/>
    <mergeCell ref="D343:D345"/>
    <mergeCell ref="B346:B349"/>
    <mergeCell ref="C346:C349"/>
    <mergeCell ref="B367:B368"/>
    <mergeCell ref="B288:B296"/>
    <mergeCell ref="C288:C296"/>
    <mergeCell ref="B297:B305"/>
    <mergeCell ref="C297:C305"/>
    <mergeCell ref="D307:D314"/>
    <mergeCell ref="C333:C334"/>
    <mergeCell ref="D316:D317"/>
    <mergeCell ref="B318:B323"/>
    <mergeCell ref="D319:D323"/>
    <mergeCell ref="B251:B255"/>
    <mergeCell ref="B256:B257"/>
    <mergeCell ref="H256:H257"/>
    <mergeCell ref="I256:I257"/>
    <mergeCell ref="B279:B287"/>
    <mergeCell ref="C279:C287"/>
    <mergeCell ref="D263:D266"/>
    <mergeCell ref="D268:D271"/>
    <mergeCell ref="D272:D274"/>
    <mergeCell ref="D275:D277"/>
    <mergeCell ref="D260:D261"/>
    <mergeCell ref="I260:I261"/>
    <mergeCell ref="I215:I217"/>
    <mergeCell ref="D216:E216"/>
    <mergeCell ref="G217:H217"/>
    <mergeCell ref="E223:E226"/>
    <mergeCell ref="D227:D231"/>
    <mergeCell ref="F246:F247"/>
    <mergeCell ref="D193:D195"/>
    <mergeCell ref="B198:B199"/>
    <mergeCell ref="D200:D201"/>
    <mergeCell ref="E200:E201"/>
    <mergeCell ref="B237:B240"/>
    <mergeCell ref="C237:C240"/>
    <mergeCell ref="A215:A217"/>
    <mergeCell ref="B215:B217"/>
    <mergeCell ref="C215:C217"/>
    <mergeCell ref="D215:H215"/>
    <mergeCell ref="C65:C66"/>
    <mergeCell ref="C67:C69"/>
    <mergeCell ref="C70:C71"/>
    <mergeCell ref="C72:C76"/>
    <mergeCell ref="C108:C111"/>
    <mergeCell ref="C193:C195"/>
    <mergeCell ref="C48:C50"/>
    <mergeCell ref="D48:D50"/>
    <mergeCell ref="C51:C52"/>
    <mergeCell ref="D51:D52"/>
    <mergeCell ref="C55:C57"/>
    <mergeCell ref="C59:C64"/>
    <mergeCell ref="B18:B19"/>
    <mergeCell ref="B20:B21"/>
    <mergeCell ref="D30:D34"/>
    <mergeCell ref="D38:D45"/>
    <mergeCell ref="E30:E34"/>
    <mergeCell ref="D35:D37"/>
    <mergeCell ref="E35:E37"/>
    <mergeCell ref="A1:I1"/>
    <mergeCell ref="A2:I2"/>
    <mergeCell ref="A4:I4"/>
    <mergeCell ref="A5:I5"/>
    <mergeCell ref="A6:I6"/>
    <mergeCell ref="A7:I7"/>
    <mergeCell ref="B12:B16"/>
    <mergeCell ref="B1027:B1029"/>
    <mergeCell ref="D1027:D1028"/>
    <mergeCell ref="D1444:D1447"/>
    <mergeCell ref="B1440:B1447"/>
    <mergeCell ref="D1461:D1462"/>
    <mergeCell ref="C1463:C1469"/>
    <mergeCell ref="B1450:B1472"/>
    <mergeCell ref="C1485:C1487"/>
    <mergeCell ref="B1473:B1488"/>
    <mergeCell ref="A1409:E1409"/>
    <mergeCell ref="D1441:D1442"/>
    <mergeCell ref="C1477:C1478"/>
  </mergeCells>
  <hyperlinks>
    <hyperlink ref="B131" r:id="rId1" xr:uid="{00000000-0004-0000-0900-000000000000}"/>
  </hyperlinks>
  <pageMargins left="0.7" right="0.7" top="0.75" bottom="0.75" header="0.3" footer="0.3"/>
  <pageSetup paperSize="9" scale="87" orientation="landscape" horizontalDpi="4294967294" vertic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630"/>
  <sheetViews>
    <sheetView topLeftCell="A258" zoomScaleNormal="100" workbookViewId="0">
      <selection activeCell="B270" sqref="B270"/>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2034</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x14ac:dyDescent="0.25">
      <c r="A12" s="1042" t="s">
        <v>18</v>
      </c>
      <c r="B12" s="631" t="s">
        <v>1226</v>
      </c>
      <c r="C12" s="1251" t="s">
        <v>2035</v>
      </c>
      <c r="D12" s="1251" t="s">
        <v>2036</v>
      </c>
      <c r="E12" s="431"/>
      <c r="F12" s="432"/>
      <c r="I12" s="425" t="s">
        <v>130</v>
      </c>
    </row>
    <row r="13" spans="1:9" ht="31.5" customHeight="1" x14ac:dyDescent="0.25">
      <c r="A13" s="1043"/>
      <c r="B13" s="631" t="s">
        <v>2037</v>
      </c>
      <c r="C13" s="1253"/>
      <c r="D13" s="1253"/>
      <c r="E13" s="431"/>
      <c r="F13" s="432"/>
    </row>
    <row r="14" spans="1:9" ht="80.25" customHeight="1" x14ac:dyDescent="0.25">
      <c r="A14" s="1043"/>
      <c r="B14" s="631" t="s">
        <v>2038</v>
      </c>
      <c r="C14" s="1253"/>
      <c r="D14" s="1252"/>
      <c r="E14" s="431"/>
      <c r="F14" s="432"/>
    </row>
    <row r="15" spans="1:9" ht="31.5" x14ac:dyDescent="0.25">
      <c r="A15" s="1047"/>
      <c r="B15" s="631" t="s">
        <v>158</v>
      </c>
      <c r="C15" s="430" t="s">
        <v>2039</v>
      </c>
      <c r="D15" s="430" t="s">
        <v>2040</v>
      </c>
      <c r="E15" s="434" t="s">
        <v>2041</v>
      </c>
      <c r="F15" s="432"/>
    </row>
    <row r="16" spans="1:9" ht="31.5" x14ac:dyDescent="0.25">
      <c r="A16" s="1043" t="s">
        <v>19</v>
      </c>
      <c r="B16" s="1094" t="s">
        <v>2042</v>
      </c>
      <c r="C16" s="671"/>
      <c r="D16" s="430" t="s">
        <v>2043</v>
      </c>
      <c r="E16" s="430"/>
      <c r="F16" s="433"/>
    </row>
    <row r="17" spans="1:6" x14ac:dyDescent="0.25">
      <c r="A17" s="1043"/>
      <c r="B17" s="1094" t="s">
        <v>2044</v>
      </c>
      <c r="C17" s="671"/>
      <c r="D17" s="672"/>
      <c r="E17" s="430"/>
      <c r="F17" s="433"/>
    </row>
    <row r="18" spans="1:6" x14ac:dyDescent="0.25">
      <c r="A18" s="1043"/>
      <c r="B18" s="1094" t="s">
        <v>2045</v>
      </c>
      <c r="C18" s="671"/>
      <c r="D18" s="672"/>
      <c r="E18" s="430"/>
      <c r="F18" s="433"/>
    </row>
    <row r="19" spans="1:6" x14ac:dyDescent="0.25">
      <c r="A19" s="1038" t="s">
        <v>20</v>
      </c>
      <c r="B19" s="439"/>
      <c r="C19" s="439"/>
      <c r="E19" s="418"/>
      <c r="F19" s="433"/>
    </row>
    <row r="20" spans="1:6" ht="63" x14ac:dyDescent="0.25">
      <c r="A20" s="1043" t="s">
        <v>21</v>
      </c>
      <c r="B20" s="436" t="s">
        <v>2046</v>
      </c>
      <c r="C20" s="437" t="s">
        <v>2047</v>
      </c>
      <c r="D20" s="438" t="s">
        <v>2040</v>
      </c>
      <c r="E20" s="1044" t="s">
        <v>2048</v>
      </c>
      <c r="F20" s="440"/>
    </row>
    <row r="21" spans="1:6" ht="63" x14ac:dyDescent="0.25">
      <c r="A21" s="1043"/>
      <c r="B21" s="1094" t="s">
        <v>2049</v>
      </c>
      <c r="C21" s="437" t="s">
        <v>2050</v>
      </c>
      <c r="D21" s="438" t="s">
        <v>2040</v>
      </c>
      <c r="E21" s="1044" t="s">
        <v>2048</v>
      </c>
      <c r="F21" s="440"/>
    </row>
    <row r="22" spans="1:6" ht="63" x14ac:dyDescent="0.25">
      <c r="A22" s="1043"/>
      <c r="B22" s="1094" t="s">
        <v>2051</v>
      </c>
      <c r="C22" s="437" t="s">
        <v>2052</v>
      </c>
      <c r="D22" s="438" t="s">
        <v>2040</v>
      </c>
      <c r="E22" s="1044" t="s">
        <v>2048</v>
      </c>
      <c r="F22" s="440"/>
    </row>
    <row r="23" spans="1:6" ht="63" x14ac:dyDescent="0.25">
      <c r="A23" s="1043"/>
      <c r="B23" s="436" t="s">
        <v>2053</v>
      </c>
      <c r="C23" s="437" t="s">
        <v>2054</v>
      </c>
      <c r="D23" s="438" t="s">
        <v>2040</v>
      </c>
      <c r="E23" s="1044" t="s">
        <v>2048</v>
      </c>
      <c r="F23" s="440"/>
    </row>
    <row r="24" spans="1:6" ht="63" x14ac:dyDescent="0.25">
      <c r="A24" s="1043"/>
      <c r="B24" s="436" t="s">
        <v>2055</v>
      </c>
      <c r="C24" s="437" t="s">
        <v>2056</v>
      </c>
      <c r="D24" s="438" t="s">
        <v>2040</v>
      </c>
      <c r="E24" s="1044" t="s">
        <v>2048</v>
      </c>
      <c r="F24" s="440"/>
    </row>
    <row r="25" spans="1:6" ht="31.5" x14ac:dyDescent="0.25">
      <c r="A25" s="443" t="s">
        <v>151</v>
      </c>
      <c r="B25" s="430" t="s">
        <v>2057</v>
      </c>
      <c r="C25" s="434" t="s">
        <v>2058</v>
      </c>
      <c r="D25" s="430" t="s">
        <v>2059</v>
      </c>
      <c r="E25" s="442"/>
      <c r="F25" s="446"/>
    </row>
    <row r="26" spans="1:6" ht="47.25" x14ac:dyDescent="0.25">
      <c r="A26" s="447"/>
      <c r="B26" s="444" t="s">
        <v>2060</v>
      </c>
      <c r="C26" s="445" t="s">
        <v>2061</v>
      </c>
      <c r="D26" s="430" t="s">
        <v>2040</v>
      </c>
      <c r="E26" s="442" t="s">
        <v>642</v>
      </c>
      <c r="F26" s="446"/>
    </row>
    <row r="27" spans="1:6" ht="47.25" x14ac:dyDescent="0.25">
      <c r="A27" s="447"/>
      <c r="B27" s="444" t="s">
        <v>2062</v>
      </c>
      <c r="C27" s="445" t="s">
        <v>2063</v>
      </c>
      <c r="D27" s="430" t="s">
        <v>2040</v>
      </c>
      <c r="E27" s="442" t="s">
        <v>642</v>
      </c>
      <c r="F27" s="446"/>
    </row>
    <row r="28" spans="1:6" ht="47.25" x14ac:dyDescent="0.25">
      <c r="A28" s="447"/>
      <c r="B28" s="444" t="s">
        <v>2064</v>
      </c>
      <c r="C28" s="445" t="s">
        <v>2065</v>
      </c>
      <c r="D28" s="430" t="s">
        <v>2040</v>
      </c>
      <c r="E28" s="442" t="s">
        <v>642</v>
      </c>
      <c r="F28" s="446"/>
    </row>
    <row r="29" spans="1:6" ht="47.25" x14ac:dyDescent="0.25">
      <c r="A29" s="447"/>
      <c r="B29" s="444" t="s">
        <v>2066</v>
      </c>
      <c r="C29" s="445" t="s">
        <v>2061</v>
      </c>
      <c r="D29" s="430" t="s">
        <v>2040</v>
      </c>
      <c r="E29" s="442" t="s">
        <v>642</v>
      </c>
      <c r="F29" s="446"/>
    </row>
    <row r="30" spans="1:6" ht="47.25" x14ac:dyDescent="0.25">
      <c r="A30" s="447"/>
      <c r="B30" s="444" t="s">
        <v>158</v>
      </c>
      <c r="C30" s="445" t="s">
        <v>2067</v>
      </c>
      <c r="D30" s="430" t="s">
        <v>2040</v>
      </c>
      <c r="E30" s="442" t="s">
        <v>642</v>
      </c>
      <c r="F30" s="446"/>
    </row>
    <row r="31" spans="1:6" ht="47.25" x14ac:dyDescent="0.25">
      <c r="A31" s="447"/>
      <c r="B31" s="408" t="s">
        <v>2068</v>
      </c>
      <c r="C31" s="445" t="s">
        <v>2069</v>
      </c>
      <c r="D31" s="430" t="s">
        <v>2040</v>
      </c>
      <c r="E31" s="442" t="s">
        <v>642</v>
      </c>
      <c r="F31" s="446"/>
    </row>
    <row r="32" spans="1:6" ht="47.25" x14ac:dyDescent="0.25">
      <c r="A32" s="447"/>
      <c r="B32" s="444" t="s">
        <v>2070</v>
      </c>
      <c r="C32" s="445" t="s">
        <v>2069</v>
      </c>
      <c r="D32" s="430" t="s">
        <v>2040</v>
      </c>
      <c r="E32" s="442" t="s">
        <v>642</v>
      </c>
      <c r="F32" s="446"/>
    </row>
    <row r="33" spans="1:6" ht="47.25" x14ac:dyDescent="0.25">
      <c r="A33" s="447"/>
      <c r="B33" s="444" t="s">
        <v>2071</v>
      </c>
      <c r="C33" s="445" t="s">
        <v>2072</v>
      </c>
      <c r="D33" s="430" t="s">
        <v>2040</v>
      </c>
      <c r="E33" s="442" t="s">
        <v>642</v>
      </c>
      <c r="F33" s="446"/>
    </row>
    <row r="34" spans="1:6" ht="47.25" x14ac:dyDescent="0.25">
      <c r="A34" s="447"/>
      <c r="B34" s="444" t="s">
        <v>2073</v>
      </c>
      <c r="C34" s="445" t="s">
        <v>2074</v>
      </c>
      <c r="D34" s="430" t="s">
        <v>2040</v>
      </c>
      <c r="E34" s="442" t="s">
        <v>642</v>
      </c>
      <c r="F34" s="446"/>
    </row>
    <row r="35" spans="1:6" ht="47.25" x14ac:dyDescent="0.25">
      <c r="A35" s="447"/>
      <c r="B35" s="444" t="s">
        <v>2075</v>
      </c>
      <c r="C35" s="445" t="s">
        <v>2074</v>
      </c>
      <c r="D35" s="430" t="s">
        <v>2040</v>
      </c>
      <c r="E35" s="442" t="s">
        <v>642</v>
      </c>
      <c r="F35" s="446"/>
    </row>
    <row r="36" spans="1:6" ht="47.25" x14ac:dyDescent="0.25">
      <c r="A36" s="447"/>
      <c r="B36" s="444" t="s">
        <v>2076</v>
      </c>
      <c r="C36" s="445" t="s">
        <v>2074</v>
      </c>
      <c r="D36" s="430" t="s">
        <v>2040</v>
      </c>
      <c r="E36" s="442" t="s">
        <v>642</v>
      </c>
      <c r="F36" s="446"/>
    </row>
    <row r="37" spans="1:6" ht="47.25" x14ac:dyDescent="0.25">
      <c r="A37" s="447"/>
      <c r="B37" s="444" t="s">
        <v>2077</v>
      </c>
      <c r="C37" s="445" t="s">
        <v>2074</v>
      </c>
      <c r="D37" s="430" t="s">
        <v>2040</v>
      </c>
      <c r="E37" s="442" t="s">
        <v>642</v>
      </c>
      <c r="F37" s="446"/>
    </row>
    <row r="38" spans="1:6" ht="51" customHeight="1" x14ac:dyDescent="0.25">
      <c r="A38" s="447"/>
      <c r="B38" s="444" t="s">
        <v>2078</v>
      </c>
      <c r="C38" s="445" t="s">
        <v>2079</v>
      </c>
      <c r="D38" s="430" t="s">
        <v>2040</v>
      </c>
      <c r="E38" s="442" t="s">
        <v>642</v>
      </c>
      <c r="F38" s="446"/>
    </row>
    <row r="39" spans="1:6" ht="78.75" customHeight="1" x14ac:dyDescent="0.25">
      <c r="A39" s="1042" t="s">
        <v>160</v>
      </c>
      <c r="B39" s="1094" t="s">
        <v>2080</v>
      </c>
      <c r="C39" s="1334" t="s">
        <v>2081</v>
      </c>
      <c r="D39" s="1251" t="s">
        <v>2082</v>
      </c>
      <c r="E39" s="1251" t="s">
        <v>2083</v>
      </c>
      <c r="F39" s="448"/>
    </row>
    <row r="40" spans="1:6" ht="31.5" x14ac:dyDescent="0.25">
      <c r="A40" s="1043"/>
      <c r="B40" s="1094" t="s">
        <v>2084</v>
      </c>
      <c r="C40" s="1335"/>
      <c r="D40" s="1253"/>
      <c r="E40" s="1253"/>
      <c r="F40" s="448"/>
    </row>
    <row r="41" spans="1:6" x14ac:dyDescent="0.25">
      <c r="A41" s="1043"/>
      <c r="B41" s="1094" t="s">
        <v>2085</v>
      </c>
      <c r="C41" s="1335"/>
      <c r="D41" s="1253"/>
      <c r="E41" s="1253"/>
      <c r="F41" s="448"/>
    </row>
    <row r="42" spans="1:6" ht="31.5" x14ac:dyDescent="0.25">
      <c r="A42" s="1043"/>
      <c r="B42" s="1094" t="s">
        <v>2086</v>
      </c>
      <c r="C42" s="1335"/>
      <c r="D42" s="1253"/>
      <c r="E42" s="1253"/>
      <c r="F42" s="448"/>
    </row>
    <row r="43" spans="1:6" ht="31.5" x14ac:dyDescent="0.25">
      <c r="A43" s="1043"/>
      <c r="B43" s="1094" t="s">
        <v>2087</v>
      </c>
      <c r="C43" s="1335"/>
      <c r="D43" s="1253"/>
      <c r="E43" s="1253"/>
      <c r="F43" s="448"/>
    </row>
    <row r="44" spans="1:6" x14ac:dyDescent="0.25">
      <c r="A44" s="1043"/>
      <c r="B44" s="1094" t="s">
        <v>712</v>
      </c>
      <c r="C44" s="1336"/>
      <c r="D44" s="1252"/>
      <c r="E44" s="1252"/>
      <c r="F44" s="448"/>
    </row>
    <row r="45" spans="1:6" ht="31.5" customHeight="1" x14ac:dyDescent="0.25">
      <c r="A45" s="1043"/>
      <c r="B45" s="436" t="s">
        <v>158</v>
      </c>
      <c r="C45" s="1337" t="s">
        <v>2088</v>
      </c>
      <c r="D45" s="1251" t="s">
        <v>2089</v>
      </c>
      <c r="E45" s="1276" t="s">
        <v>2090</v>
      </c>
      <c r="F45" s="448"/>
    </row>
    <row r="46" spans="1:6" x14ac:dyDescent="0.25">
      <c r="A46" s="1043"/>
      <c r="B46" s="1052" t="s">
        <v>2091</v>
      </c>
      <c r="C46" s="1334"/>
      <c r="D46" s="1252"/>
      <c r="E46" s="1276"/>
      <c r="F46" s="448"/>
    </row>
    <row r="47" spans="1:6" ht="47.25" x14ac:dyDescent="0.25">
      <c r="A47" s="1047"/>
      <c r="B47" s="436" t="s">
        <v>2092</v>
      </c>
      <c r="C47" s="1073" t="s">
        <v>2093</v>
      </c>
      <c r="D47" s="430" t="s">
        <v>2094</v>
      </c>
      <c r="E47" s="430" t="s">
        <v>2095</v>
      </c>
      <c r="F47" s="448"/>
    </row>
    <row r="48" spans="1:6" x14ac:dyDescent="0.25">
      <c r="A48" s="640"/>
      <c r="B48" s="643"/>
      <c r="C48" s="641"/>
      <c r="D48" s="605"/>
      <c r="E48" s="605"/>
      <c r="F48" s="448"/>
    </row>
    <row r="49" spans="1:9" x14ac:dyDescent="0.25">
      <c r="A49" s="449"/>
      <c r="B49" s="449"/>
      <c r="C49" s="446"/>
      <c r="D49" s="448"/>
      <c r="E49" s="446"/>
      <c r="F49" s="446"/>
    </row>
    <row r="52" spans="1:9" ht="31.5" x14ac:dyDescent="0.25">
      <c r="A52" s="1036" t="s">
        <v>122</v>
      </c>
      <c r="B52" s="1033" t="s">
        <v>161</v>
      </c>
      <c r="C52" s="1029" t="s">
        <v>162</v>
      </c>
      <c r="D52" s="1029" t="s">
        <v>163</v>
      </c>
      <c r="E52" s="1029" t="s">
        <v>126</v>
      </c>
      <c r="I52" s="450"/>
    </row>
    <row r="53" spans="1:9" x14ac:dyDescent="0.25">
      <c r="A53" s="443" t="s">
        <v>18</v>
      </c>
      <c r="B53" s="631"/>
      <c r="C53" s="439"/>
      <c r="D53" s="439"/>
      <c r="E53" s="439"/>
      <c r="F53" s="432"/>
      <c r="I53" s="450"/>
    </row>
    <row r="54" spans="1:9" ht="31.5" x14ac:dyDescent="0.25">
      <c r="A54" s="452" t="s">
        <v>19</v>
      </c>
      <c r="B54" s="1054" t="s">
        <v>2042</v>
      </c>
      <c r="C54" s="430" t="s">
        <v>2043</v>
      </c>
      <c r="D54" s="453"/>
      <c r="E54" s="429"/>
      <c r="F54" s="432"/>
      <c r="I54" s="450"/>
    </row>
    <row r="55" spans="1:9" x14ac:dyDescent="0.25">
      <c r="A55" s="454" t="s">
        <v>20</v>
      </c>
      <c r="B55" s="455" t="s">
        <v>2096</v>
      </c>
      <c r="C55" s="456" t="s">
        <v>2097</v>
      </c>
      <c r="D55" s="453">
        <v>44032</v>
      </c>
      <c r="E55" s="430" t="s">
        <v>997</v>
      </c>
      <c r="F55" s="432"/>
      <c r="I55" s="450"/>
    </row>
    <row r="56" spans="1:9" ht="31.5" x14ac:dyDescent="0.25">
      <c r="A56" s="443" t="s">
        <v>21</v>
      </c>
      <c r="B56" s="455" t="s">
        <v>712</v>
      </c>
      <c r="C56" s="457" t="s">
        <v>2098</v>
      </c>
      <c r="D56" s="1089">
        <v>44012</v>
      </c>
      <c r="E56" s="430"/>
      <c r="F56" s="432"/>
      <c r="I56" s="450"/>
    </row>
    <row r="57" spans="1:9" x14ac:dyDescent="0.25">
      <c r="A57" s="550" t="s">
        <v>151</v>
      </c>
      <c r="B57" s="664" t="s">
        <v>1226</v>
      </c>
      <c r="C57" s="665" t="s">
        <v>2099</v>
      </c>
      <c r="D57" s="666" t="s">
        <v>2100</v>
      </c>
      <c r="E57" s="551" t="s">
        <v>1495</v>
      </c>
      <c r="F57" s="432"/>
      <c r="I57" s="450"/>
    </row>
    <row r="58" spans="1:9" ht="63" customHeight="1" x14ac:dyDescent="0.25">
      <c r="A58" s="443" t="s">
        <v>160</v>
      </c>
      <c r="B58" s="1094" t="s">
        <v>2080</v>
      </c>
      <c r="C58" s="1276" t="s">
        <v>2101</v>
      </c>
      <c r="D58" s="1331" t="s">
        <v>2102</v>
      </c>
      <c r="E58" s="1276" t="s">
        <v>2083</v>
      </c>
    </row>
    <row r="59" spans="1:9" ht="31.5" x14ac:dyDescent="0.25">
      <c r="A59" s="583"/>
      <c r="B59" s="1094" t="s">
        <v>2084</v>
      </c>
      <c r="C59" s="1276"/>
      <c r="D59" s="1331"/>
      <c r="E59" s="1276"/>
    </row>
    <row r="60" spans="1:9" x14ac:dyDescent="0.25">
      <c r="A60" s="583"/>
      <c r="B60" s="1094" t="s">
        <v>2085</v>
      </c>
      <c r="C60" s="1276"/>
      <c r="D60" s="1331"/>
      <c r="E60" s="1276"/>
    </row>
    <row r="61" spans="1:9" ht="31.5" x14ac:dyDescent="0.25">
      <c r="A61" s="583"/>
      <c r="B61" s="1094" t="s">
        <v>2086</v>
      </c>
      <c r="C61" s="1276"/>
      <c r="D61" s="1331"/>
      <c r="E61" s="1276"/>
    </row>
    <row r="62" spans="1:9" ht="31.5" x14ac:dyDescent="0.25">
      <c r="A62" s="583"/>
      <c r="B62" s="1094" t="s">
        <v>2087</v>
      </c>
      <c r="C62" s="1276"/>
      <c r="D62" s="1331"/>
      <c r="E62" s="1276"/>
    </row>
    <row r="63" spans="1:9" x14ac:dyDescent="0.25">
      <c r="A63" s="583"/>
      <c r="B63" s="1094" t="s">
        <v>712</v>
      </c>
      <c r="C63" s="1276"/>
      <c r="D63" s="1331"/>
      <c r="E63" s="1276"/>
    </row>
    <row r="64" spans="1:9" ht="31.5" customHeight="1" x14ac:dyDescent="0.25">
      <c r="A64" s="583"/>
      <c r="B64" s="436" t="s">
        <v>158</v>
      </c>
      <c r="C64" s="1276" t="s">
        <v>2103</v>
      </c>
      <c r="D64" s="1332">
        <v>44020</v>
      </c>
      <c r="E64" s="1276" t="s">
        <v>2090</v>
      </c>
    </row>
    <row r="65" spans="1:9" x14ac:dyDescent="0.25">
      <c r="A65" s="583"/>
      <c r="B65" s="1052" t="s">
        <v>2091</v>
      </c>
      <c r="C65" s="1276"/>
      <c r="D65" s="1333"/>
      <c r="E65" s="1276"/>
    </row>
    <row r="66" spans="1:9" ht="31.5" x14ac:dyDescent="0.25">
      <c r="A66" s="644"/>
      <c r="B66" s="436" t="s">
        <v>2092</v>
      </c>
      <c r="C66" s="477" t="s">
        <v>2104</v>
      </c>
      <c r="D66" s="1072" t="s">
        <v>2105</v>
      </c>
      <c r="E66" s="455" t="s">
        <v>758</v>
      </c>
    </row>
    <row r="67" spans="1:9" x14ac:dyDescent="0.25">
      <c r="A67" s="426"/>
    </row>
    <row r="71" spans="1:9" x14ac:dyDescent="0.25">
      <c r="A71" s="427" t="s">
        <v>171</v>
      </c>
      <c r="B71" s="427"/>
      <c r="C71" s="428"/>
      <c r="D71" s="428"/>
      <c r="E71" s="428"/>
      <c r="F71" s="428"/>
      <c r="G71" s="428"/>
      <c r="H71" s="428"/>
      <c r="I71" s="428"/>
    </row>
    <row r="73" spans="1:9" x14ac:dyDescent="0.25">
      <c r="A73" s="461" t="s">
        <v>172</v>
      </c>
      <c r="B73" s="462"/>
      <c r="C73" s="463"/>
      <c r="D73" s="463"/>
      <c r="E73" s="463"/>
      <c r="F73" s="463"/>
      <c r="G73" s="463"/>
      <c r="H73" s="463"/>
      <c r="I73" s="464"/>
    </row>
    <row r="74" spans="1:9" x14ac:dyDescent="0.25">
      <c r="A74" s="1247" t="s">
        <v>122</v>
      </c>
      <c r="B74" s="1292" t="s">
        <v>173</v>
      </c>
      <c r="C74" s="1254" t="s">
        <v>174</v>
      </c>
      <c r="D74" s="1283" t="s">
        <v>175</v>
      </c>
      <c r="E74" s="1284"/>
      <c r="F74" s="1284"/>
      <c r="G74" s="1284"/>
      <c r="H74" s="1285"/>
      <c r="I74" s="1247" t="s">
        <v>126</v>
      </c>
    </row>
    <row r="75" spans="1:9" x14ac:dyDescent="0.25">
      <c r="A75" s="1261"/>
      <c r="B75" s="1292"/>
      <c r="C75" s="1293"/>
      <c r="D75" s="1277" t="s">
        <v>176</v>
      </c>
      <c r="E75" s="1277"/>
      <c r="F75" s="1051" t="s">
        <v>177</v>
      </c>
      <c r="G75" s="1045" t="s">
        <v>176</v>
      </c>
      <c r="H75" s="1045" t="s">
        <v>177</v>
      </c>
      <c r="I75" s="1247"/>
    </row>
    <row r="76" spans="1:9" ht="36" customHeight="1" x14ac:dyDescent="0.25">
      <c r="A76" s="1261"/>
      <c r="B76" s="1254"/>
      <c r="C76" s="1255"/>
      <c r="D76" s="1056" t="s">
        <v>178</v>
      </c>
      <c r="E76" s="1056" t="s">
        <v>179</v>
      </c>
      <c r="F76" s="1034" t="s">
        <v>180</v>
      </c>
      <c r="G76" s="1256" t="s">
        <v>181</v>
      </c>
      <c r="H76" s="1278"/>
      <c r="I76" s="1247"/>
    </row>
    <row r="77" spans="1:9" x14ac:dyDescent="0.25">
      <c r="A77" s="465" t="s">
        <v>18</v>
      </c>
      <c r="B77" s="1042" t="s">
        <v>1040</v>
      </c>
      <c r="C77" s="490" t="s">
        <v>2106</v>
      </c>
      <c r="D77" s="430" t="s">
        <v>2107</v>
      </c>
      <c r="E77" s="466"/>
      <c r="F77" s="467"/>
      <c r="G77" s="1029"/>
      <c r="H77" s="1029"/>
      <c r="I77" s="468"/>
    </row>
    <row r="78" spans="1:9" x14ac:dyDescent="0.25">
      <c r="A78" s="469"/>
      <c r="B78" s="1047"/>
      <c r="C78" s="634" t="s">
        <v>2108</v>
      </c>
      <c r="D78" s="430" t="s">
        <v>2109</v>
      </c>
      <c r="E78" s="466"/>
      <c r="F78" s="467"/>
      <c r="G78" s="1029"/>
      <c r="H78" s="1029"/>
      <c r="I78" s="468"/>
    </row>
    <row r="79" spans="1:9" x14ac:dyDescent="0.25">
      <c r="A79" s="469"/>
      <c r="B79" s="1275" t="s">
        <v>197</v>
      </c>
      <c r="C79" s="1104" t="s">
        <v>1484</v>
      </c>
      <c r="D79" s="430"/>
      <c r="E79" s="466"/>
      <c r="F79" s="467"/>
      <c r="G79" s="470"/>
      <c r="H79" s="466" t="s">
        <v>2110</v>
      </c>
      <c r="I79" s="468"/>
    </row>
    <row r="80" spans="1:9" x14ac:dyDescent="0.25">
      <c r="A80" s="471"/>
      <c r="B80" s="1275"/>
      <c r="C80" s="662"/>
      <c r="D80" s="430"/>
      <c r="E80" s="466"/>
      <c r="F80" s="1048"/>
      <c r="G80" s="470"/>
      <c r="H80" s="466" t="s">
        <v>2111</v>
      </c>
      <c r="I80" s="468"/>
    </row>
    <row r="81" spans="1:9" ht="31.5" x14ac:dyDescent="0.25">
      <c r="A81" s="471"/>
      <c r="B81" s="1275"/>
      <c r="C81" s="662"/>
      <c r="D81" s="1044"/>
      <c r="E81" s="466"/>
      <c r="F81" s="466"/>
      <c r="G81" s="470"/>
      <c r="H81" s="466" t="s">
        <v>2112</v>
      </c>
      <c r="I81" s="468"/>
    </row>
    <row r="82" spans="1:9" x14ac:dyDescent="0.25">
      <c r="A82" s="1042" t="s">
        <v>19</v>
      </c>
      <c r="B82" s="1318" t="s">
        <v>1040</v>
      </c>
      <c r="C82" s="472" t="s">
        <v>2113</v>
      </c>
      <c r="D82" s="1251" t="s">
        <v>2114</v>
      </c>
      <c r="E82" s="1056"/>
      <c r="F82" s="1085"/>
      <c r="G82" s="466"/>
      <c r="H82" s="466"/>
      <c r="I82" s="1029"/>
    </row>
    <row r="83" spans="1:9" x14ac:dyDescent="0.25">
      <c r="A83" s="1043"/>
      <c r="B83" s="1319"/>
      <c r="C83" s="472" t="s">
        <v>2115</v>
      </c>
      <c r="D83" s="1253"/>
      <c r="E83" s="1056"/>
      <c r="F83" s="1085"/>
      <c r="G83" s="466"/>
      <c r="H83" s="466"/>
      <c r="I83" s="1036"/>
    </row>
    <row r="84" spans="1:9" x14ac:dyDescent="0.25">
      <c r="A84" s="1043"/>
      <c r="B84" s="1319"/>
      <c r="C84" s="472" t="s">
        <v>2116</v>
      </c>
      <c r="D84" s="1253"/>
      <c r="E84" s="1056"/>
      <c r="F84" s="1085"/>
      <c r="G84" s="466"/>
      <c r="H84" s="466"/>
      <c r="I84" s="1036"/>
    </row>
    <row r="85" spans="1:9" x14ac:dyDescent="0.25">
      <c r="A85" s="1043"/>
      <c r="B85" s="1319"/>
      <c r="C85" s="472" t="s">
        <v>2117</v>
      </c>
      <c r="D85" s="1253"/>
      <c r="E85" s="1056"/>
      <c r="F85" s="1085"/>
      <c r="G85" s="466"/>
      <c r="H85" s="466"/>
      <c r="I85" s="1036"/>
    </row>
    <row r="86" spans="1:9" x14ac:dyDescent="0.25">
      <c r="A86" s="1043"/>
      <c r="B86" s="1319"/>
      <c r="C86" s="472" t="s">
        <v>2118</v>
      </c>
      <c r="D86" s="1253"/>
      <c r="E86" s="1056"/>
      <c r="F86" s="1085"/>
      <c r="G86" s="466"/>
      <c r="H86" s="466"/>
      <c r="I86" s="1036"/>
    </row>
    <row r="87" spans="1:9" x14ac:dyDescent="0.25">
      <c r="A87" s="1043"/>
      <c r="B87" s="1319"/>
      <c r="C87" s="472" t="s">
        <v>2119</v>
      </c>
      <c r="D87" s="1253"/>
      <c r="E87" s="1056"/>
      <c r="F87" s="1085"/>
      <c r="G87" s="466"/>
      <c r="H87" s="466"/>
      <c r="I87" s="1036"/>
    </row>
    <row r="88" spans="1:9" x14ac:dyDescent="0.25">
      <c r="A88" s="1043"/>
      <c r="B88" s="1349"/>
      <c r="C88" s="472" t="s">
        <v>2120</v>
      </c>
      <c r="D88" s="1252"/>
      <c r="E88" s="1056"/>
      <c r="F88" s="1085"/>
      <c r="G88" s="466"/>
      <c r="H88" s="466"/>
      <c r="I88" s="1036"/>
    </row>
    <row r="89" spans="1:9" ht="31.5" x14ac:dyDescent="0.25">
      <c r="A89" s="1043"/>
      <c r="B89" s="1318" t="s">
        <v>197</v>
      </c>
      <c r="C89" s="472" t="s">
        <v>2121</v>
      </c>
      <c r="D89" s="1251" t="s">
        <v>376</v>
      </c>
      <c r="E89" s="1056"/>
      <c r="F89" s="1085"/>
      <c r="G89" s="466"/>
      <c r="H89" s="466"/>
      <c r="I89" s="1036"/>
    </row>
    <row r="90" spans="1:9" x14ac:dyDescent="0.25">
      <c r="A90" s="1043"/>
      <c r="B90" s="1319"/>
      <c r="C90" s="472" t="s">
        <v>2122</v>
      </c>
      <c r="D90" s="1253"/>
      <c r="E90" s="1056"/>
      <c r="F90" s="1085"/>
      <c r="G90" s="466"/>
      <c r="H90" s="466"/>
      <c r="I90" s="1036"/>
    </row>
    <row r="91" spans="1:9" x14ac:dyDescent="0.25">
      <c r="A91" s="1043"/>
      <c r="B91" s="1349"/>
      <c r="C91" s="472" t="s">
        <v>2123</v>
      </c>
      <c r="D91" s="1252"/>
      <c r="E91" s="1056"/>
      <c r="F91" s="1085"/>
      <c r="G91" s="466"/>
      <c r="H91" s="466"/>
      <c r="I91" s="1036"/>
    </row>
    <row r="92" spans="1:9" ht="47.25" x14ac:dyDescent="0.25">
      <c r="A92" s="1047"/>
      <c r="B92" s="1081" t="s">
        <v>2124</v>
      </c>
      <c r="C92" s="430" t="s">
        <v>2125</v>
      </c>
      <c r="E92" s="1056"/>
      <c r="F92" s="1031" t="s">
        <v>2126</v>
      </c>
      <c r="G92" s="466"/>
      <c r="H92" s="466"/>
      <c r="I92" s="1036"/>
    </row>
    <row r="93" spans="1:9" ht="31.5" x14ac:dyDescent="0.25">
      <c r="A93" s="1043" t="s">
        <v>20</v>
      </c>
      <c r="B93" s="454" t="s">
        <v>1040</v>
      </c>
      <c r="C93" s="430" t="s">
        <v>1820</v>
      </c>
      <c r="D93" s="430" t="s">
        <v>1815</v>
      </c>
      <c r="E93" s="472"/>
      <c r="F93" s="430"/>
      <c r="G93" s="466"/>
      <c r="H93" s="466"/>
      <c r="I93" s="1030"/>
    </row>
    <row r="94" spans="1:9" x14ac:dyDescent="0.25">
      <c r="A94" s="476" t="s">
        <v>21</v>
      </c>
      <c r="B94" s="1342" t="s">
        <v>1040</v>
      </c>
      <c r="C94" s="459" t="s">
        <v>2127</v>
      </c>
      <c r="D94" s="1251" t="s">
        <v>219</v>
      </c>
      <c r="E94" s="430"/>
      <c r="F94" s="472"/>
      <c r="G94" s="477"/>
      <c r="H94" s="477"/>
      <c r="I94" s="439"/>
    </row>
    <row r="95" spans="1:9" x14ac:dyDescent="0.25">
      <c r="A95" s="452"/>
      <c r="B95" s="1342"/>
      <c r="C95" s="478" t="s">
        <v>2128</v>
      </c>
      <c r="D95" s="1253"/>
      <c r="E95" s="430"/>
      <c r="F95" s="472"/>
      <c r="G95" s="477"/>
      <c r="H95" s="477"/>
      <c r="I95" s="439"/>
    </row>
    <row r="96" spans="1:9" x14ac:dyDescent="0.25">
      <c r="A96" s="452"/>
      <c r="B96" s="1342"/>
      <c r="C96" s="478" t="s">
        <v>2129</v>
      </c>
      <c r="D96" s="1253"/>
      <c r="E96" s="430"/>
      <c r="F96" s="472"/>
      <c r="G96" s="477"/>
      <c r="H96" s="477"/>
      <c r="I96" s="439"/>
    </row>
    <row r="97" spans="1:9" x14ac:dyDescent="0.25">
      <c r="A97" s="452"/>
      <c r="B97" s="1342"/>
      <c r="C97" s="478" t="s">
        <v>2130</v>
      </c>
      <c r="D97" s="1253"/>
      <c r="E97" s="430"/>
      <c r="F97" s="472"/>
      <c r="G97" s="477"/>
      <c r="H97" s="477"/>
      <c r="I97" s="439"/>
    </row>
    <row r="98" spans="1:9" x14ac:dyDescent="0.25">
      <c r="A98" s="452"/>
      <c r="B98" s="1342"/>
      <c r="C98" s="478" t="s">
        <v>2131</v>
      </c>
      <c r="D98" s="1253"/>
      <c r="E98" s="430"/>
      <c r="F98" s="472"/>
      <c r="G98" s="477"/>
      <c r="H98" s="477"/>
      <c r="I98" s="439"/>
    </row>
    <row r="99" spans="1:9" ht="18.75" customHeight="1" x14ac:dyDescent="0.25">
      <c r="A99" s="452"/>
      <c r="B99" s="1342"/>
      <c r="C99" s="479" t="s">
        <v>2132</v>
      </c>
      <c r="D99" s="1252"/>
      <c r="E99" s="430"/>
      <c r="F99" s="472"/>
      <c r="G99" s="477"/>
      <c r="H99" s="477"/>
      <c r="I99" s="439"/>
    </row>
    <row r="100" spans="1:9" x14ac:dyDescent="0.25">
      <c r="A100" s="452"/>
      <c r="B100" s="1342" t="s">
        <v>197</v>
      </c>
      <c r="C100" s="1265" t="s">
        <v>2133</v>
      </c>
      <c r="D100" s="430" t="s">
        <v>215</v>
      </c>
      <c r="E100" s="430"/>
      <c r="F100" s="472"/>
      <c r="G100" s="477"/>
      <c r="H100" s="477"/>
      <c r="I100" s="439"/>
    </row>
    <row r="101" spans="1:9" ht="50.25" customHeight="1" x14ac:dyDescent="0.25">
      <c r="A101" s="452"/>
      <c r="B101" s="1342"/>
      <c r="C101" s="1267"/>
      <c r="D101" s="430" t="s">
        <v>1720</v>
      </c>
      <c r="E101" s="430"/>
      <c r="F101" s="472"/>
      <c r="G101" s="477"/>
      <c r="H101" s="477"/>
      <c r="I101" s="439"/>
    </row>
    <row r="102" spans="1:9" ht="31.5" x14ac:dyDescent="0.25">
      <c r="A102" s="443" t="s">
        <v>151</v>
      </c>
      <c r="B102" s="1274" t="s">
        <v>197</v>
      </c>
      <c r="C102" s="1265" t="s">
        <v>777</v>
      </c>
      <c r="E102" s="430" t="s">
        <v>832</v>
      </c>
      <c r="F102" s="430"/>
      <c r="G102" s="477"/>
      <c r="I102" s="439"/>
    </row>
    <row r="103" spans="1:9" x14ac:dyDescent="0.25">
      <c r="A103" s="447"/>
      <c r="B103" s="1275"/>
      <c r="C103" s="1266"/>
      <c r="D103" s="430"/>
      <c r="E103" s="430"/>
      <c r="F103" s="430"/>
      <c r="G103" s="480" t="s">
        <v>2134</v>
      </c>
      <c r="H103" s="477"/>
      <c r="I103" s="482"/>
    </row>
    <row r="104" spans="1:9" ht="31.5" x14ac:dyDescent="0.25">
      <c r="A104" s="447"/>
      <c r="B104" s="1275"/>
      <c r="C104" s="1266"/>
      <c r="D104" s="430"/>
      <c r="E104" s="430"/>
      <c r="F104" s="430"/>
      <c r="G104" s="480" t="s">
        <v>2135</v>
      </c>
      <c r="H104" s="481"/>
      <c r="I104" s="482"/>
    </row>
    <row r="105" spans="1:9" ht="31.5" x14ac:dyDescent="0.25">
      <c r="A105" s="447"/>
      <c r="B105" s="1275"/>
      <c r="C105" s="1266"/>
      <c r="D105" s="430"/>
      <c r="E105" s="430"/>
      <c r="F105" s="430"/>
      <c r="G105" s="480"/>
      <c r="H105" s="481" t="s">
        <v>2136</v>
      </c>
      <c r="I105" s="482"/>
    </row>
    <row r="106" spans="1:9" x14ac:dyDescent="0.25">
      <c r="A106" s="447"/>
      <c r="B106" s="1275"/>
      <c r="C106" s="1266"/>
      <c r="D106" s="430"/>
      <c r="E106" s="430"/>
      <c r="F106" s="430"/>
      <c r="G106" s="480"/>
      <c r="H106" s="481" t="s">
        <v>2137</v>
      </c>
      <c r="I106" s="482"/>
    </row>
    <row r="107" spans="1:9" ht="31.5" x14ac:dyDescent="0.25">
      <c r="A107" s="447"/>
      <c r="B107" s="1275"/>
      <c r="C107" s="1266"/>
      <c r="D107" s="430"/>
      <c r="E107" s="430"/>
      <c r="F107" s="430"/>
      <c r="G107" s="480"/>
      <c r="H107" s="481" t="s">
        <v>2138</v>
      </c>
      <c r="I107" s="482"/>
    </row>
    <row r="108" spans="1:9" ht="31.5" x14ac:dyDescent="0.25">
      <c r="A108" s="447"/>
      <c r="B108" s="1275"/>
      <c r="C108" s="1267"/>
      <c r="D108" s="430"/>
      <c r="E108" s="430"/>
      <c r="F108" s="430"/>
      <c r="G108" s="480"/>
      <c r="H108" s="481" t="s">
        <v>2139</v>
      </c>
      <c r="I108" s="482"/>
    </row>
    <row r="109" spans="1:9" ht="36" customHeight="1" x14ac:dyDescent="0.25">
      <c r="A109" s="454" t="s">
        <v>160</v>
      </c>
      <c r="B109" s="1038" t="s">
        <v>1040</v>
      </c>
      <c r="C109" s="554" t="s">
        <v>2140</v>
      </c>
      <c r="D109" s="430"/>
      <c r="E109" s="430"/>
      <c r="F109" s="430"/>
      <c r="G109" s="477"/>
      <c r="H109" s="430" t="s">
        <v>2094</v>
      </c>
      <c r="I109" s="430" t="s">
        <v>2141</v>
      </c>
    </row>
    <row r="110" spans="1:9" x14ac:dyDescent="0.25">
      <c r="A110" s="645"/>
      <c r="B110" s="640"/>
      <c r="C110" s="646"/>
      <c r="D110" s="605"/>
      <c r="E110" s="605"/>
      <c r="F110" s="605"/>
      <c r="G110" s="647"/>
      <c r="H110" s="647"/>
      <c r="I110" s="648"/>
    </row>
    <row r="111" spans="1:9" x14ac:dyDescent="0.25">
      <c r="A111" s="645"/>
      <c r="B111" s="640"/>
      <c r="C111" s="646"/>
      <c r="D111" s="605"/>
      <c r="E111" s="605"/>
      <c r="F111" s="605"/>
      <c r="G111" s="647"/>
      <c r="H111" s="647"/>
      <c r="I111" s="648"/>
    </row>
    <row r="114" spans="1:5" x14ac:dyDescent="0.25">
      <c r="A114" s="461" t="s">
        <v>229</v>
      </c>
      <c r="B114" s="462"/>
      <c r="C114" s="463"/>
      <c r="D114" s="463"/>
      <c r="E114" s="464"/>
    </row>
    <row r="115" spans="1:5" x14ac:dyDescent="0.25">
      <c r="A115" s="1036" t="s">
        <v>122</v>
      </c>
      <c r="B115" s="1033" t="s">
        <v>230</v>
      </c>
      <c r="C115" s="1029" t="s">
        <v>274</v>
      </c>
      <c r="D115" s="1056" t="s">
        <v>232</v>
      </c>
      <c r="E115" s="1029" t="s">
        <v>126</v>
      </c>
    </row>
    <row r="116" spans="1:5" x14ac:dyDescent="0.25">
      <c r="A116" s="484" t="s">
        <v>18</v>
      </c>
      <c r="B116" s="485"/>
      <c r="C116" s="486"/>
      <c r="D116" s="487"/>
      <c r="E116" s="488"/>
    </row>
    <row r="117" spans="1:5" ht="47.25" x14ac:dyDescent="0.25">
      <c r="A117" s="1043" t="s">
        <v>19</v>
      </c>
      <c r="B117" s="1083" t="s">
        <v>2142</v>
      </c>
      <c r="C117" s="1094"/>
      <c r="D117" s="487">
        <v>11</v>
      </c>
      <c r="E117" s="488"/>
    </row>
    <row r="118" spans="1:5" ht="47.25" x14ac:dyDescent="0.25">
      <c r="A118" s="474"/>
      <c r="B118" s="1083" t="s">
        <v>2143</v>
      </c>
      <c r="C118" s="1057" t="s">
        <v>2144</v>
      </c>
      <c r="D118" s="1343">
        <v>24</v>
      </c>
      <c r="E118" s="1069"/>
    </row>
    <row r="119" spans="1:5" ht="31.5" x14ac:dyDescent="0.25">
      <c r="A119" s="474"/>
      <c r="B119" s="1084"/>
      <c r="C119" s="1057" t="s">
        <v>2145</v>
      </c>
      <c r="D119" s="1344"/>
      <c r="E119" s="1069"/>
    </row>
    <row r="120" spans="1:5" ht="31.5" x14ac:dyDescent="0.25">
      <c r="A120" s="474"/>
      <c r="B120" s="1084"/>
      <c r="C120" s="1057" t="s">
        <v>2146</v>
      </c>
      <c r="D120" s="1344"/>
      <c r="E120" s="1069"/>
    </row>
    <row r="121" spans="1:5" ht="31.5" x14ac:dyDescent="0.25">
      <c r="A121" s="474"/>
      <c r="B121" s="1084"/>
      <c r="C121" s="1057" t="s">
        <v>2147</v>
      </c>
      <c r="D121" s="1344"/>
      <c r="E121" s="1069"/>
    </row>
    <row r="122" spans="1:5" ht="31.5" x14ac:dyDescent="0.25">
      <c r="A122" s="474"/>
      <c r="B122" s="1084"/>
      <c r="C122" s="1057" t="s">
        <v>2148</v>
      </c>
      <c r="D122" s="1344"/>
      <c r="E122" s="1069"/>
    </row>
    <row r="123" spans="1:5" ht="31.5" x14ac:dyDescent="0.25">
      <c r="A123" s="474"/>
      <c r="B123" s="1084"/>
      <c r="C123" s="1057" t="s">
        <v>2149</v>
      </c>
      <c r="D123" s="1344"/>
      <c r="E123" s="1069"/>
    </row>
    <row r="124" spans="1:5" ht="31.5" x14ac:dyDescent="0.25">
      <c r="A124" s="474"/>
      <c r="B124" s="1084"/>
      <c r="C124" s="1095" t="s">
        <v>2150</v>
      </c>
      <c r="D124" s="1344"/>
      <c r="E124" s="1069"/>
    </row>
    <row r="125" spans="1:5" ht="31.5" x14ac:dyDescent="0.25">
      <c r="A125" s="474"/>
      <c r="B125" s="1084"/>
      <c r="C125" s="1095" t="s">
        <v>2151</v>
      </c>
      <c r="D125" s="1344"/>
      <c r="E125" s="1069"/>
    </row>
    <row r="126" spans="1:5" ht="31.5" x14ac:dyDescent="0.25">
      <c r="A126" s="474"/>
      <c r="B126" s="1084"/>
      <c r="C126" s="1057" t="s">
        <v>2152</v>
      </c>
      <c r="D126" s="1344"/>
      <c r="E126" s="1069"/>
    </row>
    <row r="127" spans="1:5" ht="31.5" x14ac:dyDescent="0.25">
      <c r="A127" s="474"/>
      <c r="B127" s="1084"/>
      <c r="C127" s="1095" t="s">
        <v>2153</v>
      </c>
      <c r="D127" s="1344"/>
      <c r="E127" s="1069"/>
    </row>
    <row r="128" spans="1:5" ht="31.5" x14ac:dyDescent="0.25">
      <c r="A128" s="474"/>
      <c r="B128" s="1084"/>
      <c r="C128" s="1095" t="s">
        <v>2154</v>
      </c>
      <c r="D128" s="1344"/>
      <c r="E128" s="1069"/>
    </row>
    <row r="129" spans="1:6" ht="31.5" x14ac:dyDescent="0.25">
      <c r="A129" s="474"/>
      <c r="B129" s="1084"/>
      <c r="C129" s="1095" t="s">
        <v>2155</v>
      </c>
      <c r="D129" s="1345"/>
      <c r="E129" s="1069"/>
      <c r="F129" s="630"/>
    </row>
    <row r="130" spans="1:6" ht="47.25" x14ac:dyDescent="0.25">
      <c r="A130" s="474"/>
      <c r="B130" s="1083" t="s">
        <v>2122</v>
      </c>
      <c r="C130" s="1057" t="s">
        <v>2144</v>
      </c>
      <c r="D130" s="1343">
        <v>20</v>
      </c>
      <c r="E130" s="1069"/>
      <c r="F130" s="630"/>
    </row>
    <row r="131" spans="1:6" ht="31.5" x14ac:dyDescent="0.25">
      <c r="A131" s="474"/>
      <c r="B131" s="1084"/>
      <c r="C131" s="1057" t="s">
        <v>2145</v>
      </c>
      <c r="D131" s="1344"/>
      <c r="E131" s="1069"/>
      <c r="F131" s="630"/>
    </row>
    <row r="132" spans="1:6" ht="31.5" x14ac:dyDescent="0.25">
      <c r="A132" s="474"/>
      <c r="B132" s="1084"/>
      <c r="C132" s="1057" t="s">
        <v>2149</v>
      </c>
      <c r="D132" s="1344"/>
      <c r="E132" s="1069"/>
      <c r="F132" s="630"/>
    </row>
    <row r="133" spans="1:6" ht="31.5" x14ac:dyDescent="0.25">
      <c r="A133" s="474"/>
      <c r="B133" s="1084"/>
      <c r="C133" s="1057" t="s">
        <v>2152</v>
      </c>
      <c r="D133" s="1344"/>
      <c r="E133" s="1069"/>
      <c r="F133" s="630"/>
    </row>
    <row r="134" spans="1:6" ht="31.5" x14ac:dyDescent="0.25">
      <c r="A134" s="474"/>
      <c r="B134" s="1084"/>
      <c r="C134" s="1095" t="s">
        <v>2156</v>
      </c>
      <c r="D134" s="1345"/>
      <c r="E134" s="1069"/>
      <c r="F134" s="630"/>
    </row>
    <row r="135" spans="1:6" ht="31.5" x14ac:dyDescent="0.25">
      <c r="A135" s="474"/>
      <c r="B135" s="1083" t="s">
        <v>2157</v>
      </c>
      <c r="C135" s="1057" t="s">
        <v>2152</v>
      </c>
      <c r="D135" s="1343">
        <v>6</v>
      </c>
      <c r="E135" s="1069"/>
      <c r="F135" s="630"/>
    </row>
    <row r="136" spans="1:6" ht="31.5" x14ac:dyDescent="0.25">
      <c r="A136" s="474"/>
      <c r="B136" s="1084"/>
      <c r="C136" s="1095" t="s">
        <v>2158</v>
      </c>
      <c r="D136" s="1344"/>
      <c r="E136" s="1069"/>
      <c r="F136" s="630"/>
    </row>
    <row r="137" spans="1:6" ht="47.25" x14ac:dyDescent="0.25">
      <c r="A137" s="474"/>
      <c r="B137" s="1084"/>
      <c r="C137" s="1057" t="s">
        <v>2144</v>
      </c>
      <c r="D137" s="1344"/>
      <c r="E137" s="1069"/>
      <c r="F137" s="630"/>
    </row>
    <row r="138" spans="1:6" ht="31.5" x14ac:dyDescent="0.25">
      <c r="A138" s="474"/>
      <c r="B138" s="1084"/>
      <c r="C138" s="1057" t="s">
        <v>1729</v>
      </c>
      <c r="D138" s="1344"/>
      <c r="E138" s="1069"/>
      <c r="F138" s="630"/>
    </row>
    <row r="139" spans="1:6" ht="31.5" x14ac:dyDescent="0.25">
      <c r="A139" s="474"/>
      <c r="B139" s="1084"/>
      <c r="C139" s="1095" t="s">
        <v>2159</v>
      </c>
      <c r="D139" s="1345"/>
      <c r="E139" s="1069"/>
      <c r="F139" s="630"/>
    </row>
    <row r="140" spans="1:6" x14ac:dyDescent="0.25">
      <c r="A140" s="474"/>
      <c r="B140" s="1083" t="s">
        <v>2160</v>
      </c>
      <c r="C140" s="1095" t="s">
        <v>2161</v>
      </c>
      <c r="D140" s="1343">
        <v>4</v>
      </c>
      <c r="E140" s="1069"/>
      <c r="F140" s="630"/>
    </row>
    <row r="141" spans="1:6" ht="47.25" x14ac:dyDescent="0.25">
      <c r="A141" s="474"/>
      <c r="B141" s="1084"/>
      <c r="C141" s="1057" t="s">
        <v>1937</v>
      </c>
      <c r="D141" s="1344"/>
      <c r="E141" s="1069"/>
      <c r="F141" s="630"/>
    </row>
    <row r="142" spans="1:6" ht="31.5" x14ac:dyDescent="0.25">
      <c r="A142" s="474"/>
      <c r="B142" s="1084"/>
      <c r="C142" s="1095" t="s">
        <v>2162</v>
      </c>
      <c r="D142" s="1345"/>
      <c r="E142" s="1069"/>
      <c r="F142" s="630"/>
    </row>
    <row r="143" spans="1:6" ht="31.5" x14ac:dyDescent="0.25">
      <c r="A143" s="474"/>
      <c r="B143" s="1083" t="s">
        <v>2163</v>
      </c>
      <c r="C143" s="1057" t="s">
        <v>2145</v>
      </c>
      <c r="D143" s="1343">
        <v>5</v>
      </c>
      <c r="E143" s="1069"/>
      <c r="F143" s="630"/>
    </row>
    <row r="144" spans="1:6" ht="47.25" x14ac:dyDescent="0.25">
      <c r="A144" s="474"/>
      <c r="B144" s="1084"/>
      <c r="C144" s="1057" t="s">
        <v>2144</v>
      </c>
      <c r="D144" s="1344"/>
      <c r="E144" s="1069"/>
      <c r="F144" s="630"/>
    </row>
    <row r="145" spans="1:6" ht="31.5" x14ac:dyDescent="0.25">
      <c r="A145" s="474"/>
      <c r="B145" s="1084"/>
      <c r="C145" s="1057" t="s">
        <v>2148</v>
      </c>
      <c r="D145" s="1344"/>
      <c r="E145" s="1069"/>
      <c r="F145" s="630"/>
    </row>
    <row r="146" spans="1:6" ht="31.5" x14ac:dyDescent="0.25">
      <c r="A146" s="474"/>
      <c r="B146" s="1084"/>
      <c r="C146" s="1095" t="s">
        <v>1478</v>
      </c>
      <c r="D146" s="1344"/>
      <c r="E146" s="1069"/>
      <c r="F146" s="630"/>
    </row>
    <row r="147" spans="1:6" ht="31.5" x14ac:dyDescent="0.25">
      <c r="A147" s="474"/>
      <c r="B147" s="1085"/>
      <c r="C147" s="1095" t="s">
        <v>2159</v>
      </c>
      <c r="D147" s="1345"/>
      <c r="E147" s="1069"/>
      <c r="F147" s="630"/>
    </row>
    <row r="148" spans="1:6" ht="31.5" x14ac:dyDescent="0.25">
      <c r="A148" s="1042" t="s">
        <v>20</v>
      </c>
      <c r="B148" s="1251" t="s">
        <v>2164</v>
      </c>
      <c r="C148" s="491" t="s">
        <v>2165</v>
      </c>
      <c r="D148" s="1338" t="s">
        <v>2166</v>
      </c>
      <c r="E148" s="1048"/>
    </row>
    <row r="149" spans="1:6" ht="31.5" x14ac:dyDescent="0.25">
      <c r="A149" s="497"/>
      <c r="B149" s="1253"/>
      <c r="C149" s="491" t="s">
        <v>2167</v>
      </c>
      <c r="D149" s="1339"/>
      <c r="E149" s="1048"/>
    </row>
    <row r="150" spans="1:6" ht="31.5" x14ac:dyDescent="0.25">
      <c r="A150" s="497"/>
      <c r="B150" s="1253"/>
      <c r="C150" s="491" t="s">
        <v>2168</v>
      </c>
      <c r="D150" s="1339"/>
      <c r="E150" s="1048"/>
    </row>
    <row r="151" spans="1:6" ht="33" customHeight="1" x14ac:dyDescent="0.25">
      <c r="A151" s="497"/>
      <c r="B151" s="1253"/>
      <c r="C151" s="1083" t="s">
        <v>2169</v>
      </c>
      <c r="D151" s="1339"/>
      <c r="E151" s="1048"/>
    </row>
    <row r="152" spans="1:6" ht="31.5" x14ac:dyDescent="0.25">
      <c r="A152" s="497"/>
      <c r="B152" s="1253"/>
      <c r="C152" s="491" t="s">
        <v>2170</v>
      </c>
      <c r="D152" s="1339"/>
      <c r="E152" s="1048"/>
    </row>
    <row r="153" spans="1:6" ht="31.5" x14ac:dyDescent="0.25">
      <c r="A153" s="497"/>
      <c r="B153" s="1253"/>
      <c r="C153" s="491" t="s">
        <v>2171</v>
      </c>
      <c r="D153" s="1339"/>
      <c r="E153" s="1048"/>
    </row>
    <row r="154" spans="1:6" ht="31.5" x14ac:dyDescent="0.25">
      <c r="A154" s="497"/>
      <c r="B154" s="1253"/>
      <c r="C154" s="491" t="s">
        <v>2172</v>
      </c>
      <c r="D154" s="1339"/>
      <c r="E154" s="1048"/>
    </row>
    <row r="155" spans="1:6" ht="31.5" x14ac:dyDescent="0.25">
      <c r="A155" s="497"/>
      <c r="B155" s="1253"/>
      <c r="C155" s="491" t="s">
        <v>2173</v>
      </c>
      <c r="D155" s="1339"/>
      <c r="E155" s="1048"/>
    </row>
    <row r="156" spans="1:6" ht="36" customHeight="1" x14ac:dyDescent="0.25">
      <c r="A156" s="497"/>
      <c r="B156" s="1253"/>
      <c r="C156" s="1083" t="s">
        <v>2174</v>
      </c>
      <c r="D156" s="1339"/>
      <c r="E156" s="1048"/>
    </row>
    <row r="157" spans="1:6" ht="47.25" x14ac:dyDescent="0.25">
      <c r="A157" s="497"/>
      <c r="B157" s="1253"/>
      <c r="C157" s="491" t="s">
        <v>2175</v>
      </c>
      <c r="D157" s="1339"/>
      <c r="E157" s="1048"/>
    </row>
    <row r="158" spans="1:6" ht="47.25" x14ac:dyDescent="0.25">
      <c r="A158" s="497"/>
      <c r="B158" s="1252"/>
      <c r="C158" s="491" t="s">
        <v>2176</v>
      </c>
      <c r="D158" s="1340"/>
      <c r="E158" s="1048"/>
    </row>
    <row r="159" spans="1:6" ht="31.5" x14ac:dyDescent="0.25">
      <c r="A159" s="497"/>
      <c r="B159" s="1251" t="s">
        <v>2177</v>
      </c>
      <c r="C159" s="491" t="s">
        <v>2165</v>
      </c>
      <c r="D159" s="1338" t="s">
        <v>2166</v>
      </c>
      <c r="E159" s="1048"/>
    </row>
    <row r="160" spans="1:6" ht="31.5" x14ac:dyDescent="0.25">
      <c r="A160" s="497"/>
      <c r="B160" s="1253"/>
      <c r="C160" s="491" t="s">
        <v>2167</v>
      </c>
      <c r="D160" s="1339"/>
      <c r="E160" s="1048"/>
    </row>
    <row r="161" spans="1:5" ht="31.5" x14ac:dyDescent="0.25">
      <c r="A161" s="497"/>
      <c r="B161" s="1253"/>
      <c r="C161" s="491" t="s">
        <v>2168</v>
      </c>
      <c r="D161" s="1339"/>
      <c r="E161" s="1048"/>
    </row>
    <row r="162" spans="1:5" ht="31.5" x14ac:dyDescent="0.25">
      <c r="A162" s="497"/>
      <c r="B162" s="1253"/>
      <c r="C162" s="1083" t="s">
        <v>2169</v>
      </c>
      <c r="D162" s="1339"/>
      <c r="E162" s="1048"/>
    </row>
    <row r="163" spans="1:5" ht="31.5" x14ac:dyDescent="0.25">
      <c r="A163" s="497"/>
      <c r="B163" s="1253"/>
      <c r="C163" s="491" t="s">
        <v>2170</v>
      </c>
      <c r="D163" s="1339"/>
      <c r="E163" s="1048"/>
    </row>
    <row r="164" spans="1:5" ht="31.5" x14ac:dyDescent="0.25">
      <c r="A164" s="497"/>
      <c r="B164" s="1253"/>
      <c r="C164" s="491" t="s">
        <v>2171</v>
      </c>
      <c r="D164" s="1339"/>
      <c r="E164" s="1048"/>
    </row>
    <row r="165" spans="1:5" ht="31.5" x14ac:dyDescent="0.25">
      <c r="A165" s="497"/>
      <c r="B165" s="1253"/>
      <c r="C165" s="491" t="s">
        <v>2172</v>
      </c>
      <c r="D165" s="1339"/>
      <c r="E165" s="1048"/>
    </row>
    <row r="166" spans="1:5" ht="31.5" x14ac:dyDescent="0.25">
      <c r="A166" s="497"/>
      <c r="B166" s="1253"/>
      <c r="C166" s="491" t="s">
        <v>2173</v>
      </c>
      <c r="D166" s="1339"/>
      <c r="E166" s="1048"/>
    </row>
    <row r="167" spans="1:5" ht="31.5" x14ac:dyDescent="0.25">
      <c r="A167" s="497"/>
      <c r="B167" s="1253"/>
      <c r="C167" s="1083" t="s">
        <v>2174</v>
      </c>
      <c r="D167" s="1339"/>
      <c r="E167" s="1048"/>
    </row>
    <row r="168" spans="1:5" ht="47.25" x14ac:dyDescent="0.25">
      <c r="A168" s="497"/>
      <c r="B168" s="1253"/>
      <c r="C168" s="491" t="s">
        <v>2175</v>
      </c>
      <c r="D168" s="1339"/>
      <c r="E168" s="1048"/>
    </row>
    <row r="169" spans="1:5" ht="47.25" x14ac:dyDescent="0.25">
      <c r="A169" s="497"/>
      <c r="B169" s="1252"/>
      <c r="C169" s="491" t="s">
        <v>2176</v>
      </c>
      <c r="D169" s="1340"/>
      <c r="E169" s="1048"/>
    </row>
    <row r="170" spans="1:5" ht="31.5" x14ac:dyDescent="0.25">
      <c r="A170" s="497"/>
      <c r="B170" s="1251" t="s">
        <v>2178</v>
      </c>
      <c r="C170" s="491" t="s">
        <v>2179</v>
      </c>
      <c r="D170" s="1338" t="s">
        <v>2180</v>
      </c>
      <c r="E170" s="1048"/>
    </row>
    <row r="171" spans="1:5" ht="36" customHeight="1" x14ac:dyDescent="0.25">
      <c r="A171" s="497"/>
      <c r="B171" s="1253"/>
      <c r="C171" s="491" t="s">
        <v>2167</v>
      </c>
      <c r="D171" s="1339"/>
      <c r="E171" s="1048"/>
    </row>
    <row r="172" spans="1:5" ht="31.5" x14ac:dyDescent="0.25">
      <c r="A172" s="497"/>
      <c r="B172" s="1253"/>
      <c r="C172" s="491" t="s">
        <v>2181</v>
      </c>
      <c r="D172" s="1339"/>
      <c r="E172" s="1048"/>
    </row>
    <row r="173" spans="1:5" ht="31.5" x14ac:dyDescent="0.25">
      <c r="A173" s="497"/>
      <c r="B173" s="1253"/>
      <c r="C173" s="491" t="s">
        <v>2169</v>
      </c>
      <c r="D173" s="1339"/>
      <c r="E173" s="1048"/>
    </row>
    <row r="174" spans="1:5" ht="31.5" x14ac:dyDescent="0.25">
      <c r="A174" s="497"/>
      <c r="B174" s="1253"/>
      <c r="C174" s="491" t="s">
        <v>2182</v>
      </c>
      <c r="D174" s="1339"/>
      <c r="E174" s="1048"/>
    </row>
    <row r="175" spans="1:5" ht="31.5" x14ac:dyDescent="0.25">
      <c r="A175" s="497"/>
      <c r="B175" s="1253"/>
      <c r="C175" s="491" t="s">
        <v>2183</v>
      </c>
      <c r="D175" s="1339"/>
      <c r="E175" s="1048"/>
    </row>
    <row r="176" spans="1:5" ht="31.5" x14ac:dyDescent="0.25">
      <c r="A176" s="497"/>
      <c r="B176" s="1253"/>
      <c r="C176" s="491" t="s">
        <v>2184</v>
      </c>
      <c r="D176" s="1339"/>
      <c r="E176" s="1048"/>
    </row>
    <row r="177" spans="1:5" ht="31.5" x14ac:dyDescent="0.25">
      <c r="A177" s="497"/>
      <c r="B177" s="1253"/>
      <c r="C177" s="491" t="s">
        <v>2185</v>
      </c>
      <c r="D177" s="1339"/>
      <c r="E177" s="1048"/>
    </row>
    <row r="178" spans="1:5" ht="47.25" x14ac:dyDescent="0.25">
      <c r="A178" s="497"/>
      <c r="B178" s="1253"/>
      <c r="C178" s="491" t="s">
        <v>2175</v>
      </c>
      <c r="D178" s="1339"/>
      <c r="E178" s="1048"/>
    </row>
    <row r="179" spans="1:5" ht="47.25" x14ac:dyDescent="0.25">
      <c r="A179" s="497"/>
      <c r="B179" s="1252"/>
      <c r="C179" s="491" t="s">
        <v>2176</v>
      </c>
      <c r="D179" s="1340"/>
      <c r="E179" s="1048"/>
    </row>
    <row r="180" spans="1:5" ht="31.5" x14ac:dyDescent="0.25">
      <c r="A180" s="497"/>
      <c r="B180" s="1251" t="s">
        <v>2186</v>
      </c>
      <c r="C180" s="491" t="s">
        <v>2187</v>
      </c>
      <c r="D180" s="1338" t="s">
        <v>2180</v>
      </c>
      <c r="E180" s="1048"/>
    </row>
    <row r="181" spans="1:5" ht="31.5" x14ac:dyDescent="0.25">
      <c r="A181" s="497"/>
      <c r="B181" s="1253"/>
      <c r="C181" s="491" t="s">
        <v>2188</v>
      </c>
      <c r="D181" s="1339"/>
      <c r="E181" s="1048"/>
    </row>
    <row r="182" spans="1:5" ht="31.5" x14ac:dyDescent="0.25">
      <c r="A182" s="497"/>
      <c r="B182" s="1253"/>
      <c r="C182" s="491" t="s">
        <v>2168</v>
      </c>
      <c r="D182" s="1339"/>
      <c r="E182" s="1048"/>
    </row>
    <row r="183" spans="1:5" ht="31.5" x14ac:dyDescent="0.25">
      <c r="A183" s="497"/>
      <c r="B183" s="1253"/>
      <c r="C183" s="491" t="s">
        <v>2189</v>
      </c>
      <c r="D183" s="1339"/>
      <c r="E183" s="1048"/>
    </row>
    <row r="184" spans="1:5" ht="31.5" x14ac:dyDescent="0.25">
      <c r="A184" s="497"/>
      <c r="B184" s="1253"/>
      <c r="C184" s="491" t="s">
        <v>2182</v>
      </c>
      <c r="D184" s="1339"/>
      <c r="E184" s="1048"/>
    </row>
    <row r="185" spans="1:5" ht="31.5" x14ac:dyDescent="0.25">
      <c r="A185" s="497"/>
      <c r="B185" s="1253"/>
      <c r="C185" s="491" t="s">
        <v>2183</v>
      </c>
      <c r="D185" s="1339"/>
      <c r="E185" s="1048"/>
    </row>
    <row r="186" spans="1:5" ht="31.5" x14ac:dyDescent="0.25">
      <c r="A186" s="497"/>
      <c r="B186" s="1253"/>
      <c r="C186" s="491" t="s">
        <v>2190</v>
      </c>
      <c r="D186" s="1339"/>
      <c r="E186" s="1048"/>
    </row>
    <row r="187" spans="1:5" ht="31.5" x14ac:dyDescent="0.25">
      <c r="A187" s="497"/>
      <c r="B187" s="1253"/>
      <c r="C187" s="491" t="s">
        <v>2185</v>
      </c>
      <c r="D187" s="1339"/>
      <c r="E187" s="1048"/>
    </row>
    <row r="188" spans="1:5" ht="47.25" x14ac:dyDescent="0.25">
      <c r="A188" s="497"/>
      <c r="B188" s="1253"/>
      <c r="C188" s="491" t="s">
        <v>2175</v>
      </c>
      <c r="D188" s="1339"/>
      <c r="E188" s="1048"/>
    </row>
    <row r="189" spans="1:5" ht="47.25" x14ac:dyDescent="0.25">
      <c r="A189" s="498"/>
      <c r="B189" s="1252"/>
      <c r="C189" s="491" t="s">
        <v>2176</v>
      </c>
      <c r="D189" s="1340"/>
      <c r="E189" s="1048"/>
    </row>
    <row r="190" spans="1:5" ht="47.25" x14ac:dyDescent="0.25">
      <c r="A190" s="1043" t="s">
        <v>21</v>
      </c>
      <c r="B190" s="1251" t="s">
        <v>2191</v>
      </c>
      <c r="C190" s="329" t="s">
        <v>2192</v>
      </c>
      <c r="D190" s="1338">
        <v>13</v>
      </c>
      <c r="E190" s="1029"/>
    </row>
    <row r="191" spans="1:5" ht="31.5" x14ac:dyDescent="0.25">
      <c r="A191" s="497"/>
      <c r="B191" s="1253"/>
      <c r="C191" s="1094" t="s">
        <v>1946</v>
      </c>
      <c r="D191" s="1339"/>
      <c r="E191" s="1046"/>
    </row>
    <row r="192" spans="1:5" ht="47.25" x14ac:dyDescent="0.25">
      <c r="A192" s="497"/>
      <c r="B192" s="1253"/>
      <c r="C192" s="1094" t="s">
        <v>2193</v>
      </c>
      <c r="D192" s="1339"/>
      <c r="E192" s="1046"/>
    </row>
    <row r="193" spans="1:5" ht="31.5" x14ac:dyDescent="0.25">
      <c r="A193" s="497"/>
      <c r="B193" s="1253"/>
      <c r="C193" s="1094" t="s">
        <v>2194</v>
      </c>
      <c r="D193" s="1339"/>
      <c r="E193" s="1046"/>
    </row>
    <row r="194" spans="1:5" ht="31.5" x14ac:dyDescent="0.25">
      <c r="A194" s="497"/>
      <c r="B194" s="1253"/>
      <c r="C194" s="1094" t="s">
        <v>2195</v>
      </c>
      <c r="D194" s="1339"/>
      <c r="E194" s="1046"/>
    </row>
    <row r="195" spans="1:5" ht="31.5" x14ac:dyDescent="0.25">
      <c r="A195" s="497"/>
      <c r="B195" s="1253"/>
      <c r="C195" s="1094" t="s">
        <v>2196</v>
      </c>
      <c r="D195" s="1339"/>
      <c r="E195" s="1046"/>
    </row>
    <row r="196" spans="1:5" ht="31.5" x14ac:dyDescent="0.25">
      <c r="A196" s="497"/>
      <c r="B196" s="1253"/>
      <c r="C196" s="1094" t="s">
        <v>2197</v>
      </c>
      <c r="D196" s="1339"/>
      <c r="E196" s="1046"/>
    </row>
    <row r="197" spans="1:5" ht="31.5" x14ac:dyDescent="0.25">
      <c r="A197" s="497"/>
      <c r="B197" s="1253"/>
      <c r="C197" s="1094" t="s">
        <v>2198</v>
      </c>
      <c r="D197" s="1339"/>
      <c r="E197" s="1046"/>
    </row>
    <row r="198" spans="1:5" ht="31.5" x14ac:dyDescent="0.25">
      <c r="A198" s="497"/>
      <c r="B198" s="1253"/>
      <c r="C198" s="1094" t="s">
        <v>2199</v>
      </c>
      <c r="D198" s="1339"/>
      <c r="E198" s="1046"/>
    </row>
    <row r="199" spans="1:5" ht="47.25" x14ac:dyDescent="0.25">
      <c r="A199" s="497"/>
      <c r="B199" s="1253"/>
      <c r="C199" s="1094" t="s">
        <v>2200</v>
      </c>
      <c r="D199" s="1339"/>
      <c r="E199" s="1046"/>
    </row>
    <row r="200" spans="1:5" ht="36" customHeight="1" x14ac:dyDescent="0.25">
      <c r="A200" s="497"/>
      <c r="B200" s="1252"/>
      <c r="C200" s="1094" t="s">
        <v>2201</v>
      </c>
      <c r="D200" s="1340"/>
      <c r="E200" s="1046"/>
    </row>
    <row r="201" spans="1:5" ht="47.25" x14ac:dyDescent="0.25">
      <c r="A201" s="497"/>
      <c r="B201" s="1251" t="s">
        <v>2202</v>
      </c>
      <c r="C201" s="329" t="s">
        <v>2192</v>
      </c>
      <c r="D201" s="1338">
        <v>38</v>
      </c>
      <c r="E201" s="1046"/>
    </row>
    <row r="202" spans="1:5" ht="31.5" x14ac:dyDescent="0.25">
      <c r="A202" s="497"/>
      <c r="B202" s="1253"/>
      <c r="C202" s="1094" t="s">
        <v>1946</v>
      </c>
      <c r="D202" s="1339"/>
      <c r="E202" s="1046"/>
    </row>
    <row r="203" spans="1:5" ht="47.25" x14ac:dyDescent="0.25">
      <c r="A203" s="497"/>
      <c r="B203" s="1253"/>
      <c r="C203" s="1094" t="s">
        <v>2193</v>
      </c>
      <c r="D203" s="1339"/>
      <c r="E203" s="1046"/>
    </row>
    <row r="204" spans="1:5" ht="31.5" x14ac:dyDescent="0.25">
      <c r="A204" s="497"/>
      <c r="B204" s="1253"/>
      <c r="C204" s="1094" t="s">
        <v>2194</v>
      </c>
      <c r="D204" s="1339"/>
      <c r="E204" s="1046"/>
    </row>
    <row r="205" spans="1:5" ht="31.5" x14ac:dyDescent="0.25">
      <c r="A205" s="497"/>
      <c r="B205" s="1253"/>
      <c r="C205" s="1094" t="s">
        <v>2195</v>
      </c>
      <c r="D205" s="1339"/>
      <c r="E205" s="1046"/>
    </row>
    <row r="206" spans="1:5" ht="31.5" x14ac:dyDescent="0.25">
      <c r="A206" s="497"/>
      <c r="B206" s="1253"/>
      <c r="C206" s="1094" t="s">
        <v>2196</v>
      </c>
      <c r="D206" s="1339"/>
      <c r="E206" s="1046"/>
    </row>
    <row r="207" spans="1:5" ht="31.5" x14ac:dyDescent="0.25">
      <c r="A207" s="497"/>
      <c r="B207" s="1253"/>
      <c r="C207" s="1094" t="s">
        <v>2197</v>
      </c>
      <c r="D207" s="1339"/>
      <c r="E207" s="1046"/>
    </row>
    <row r="208" spans="1:5" ht="31.5" x14ac:dyDescent="0.25">
      <c r="A208" s="497"/>
      <c r="B208" s="1253"/>
      <c r="C208" s="1094" t="s">
        <v>2198</v>
      </c>
      <c r="D208" s="1339"/>
      <c r="E208" s="1046"/>
    </row>
    <row r="209" spans="1:5" ht="31.5" x14ac:dyDescent="0.25">
      <c r="A209" s="497"/>
      <c r="B209" s="1253"/>
      <c r="C209" s="1094" t="s">
        <v>2203</v>
      </c>
      <c r="D209" s="1339"/>
      <c r="E209" s="1046"/>
    </row>
    <row r="210" spans="1:5" ht="47.25" x14ac:dyDescent="0.25">
      <c r="A210" s="497"/>
      <c r="B210" s="1252"/>
      <c r="C210" s="1094" t="s">
        <v>2200</v>
      </c>
      <c r="D210" s="1340"/>
      <c r="E210" s="1046"/>
    </row>
    <row r="211" spans="1:5" ht="47.25" x14ac:dyDescent="0.25">
      <c r="A211" s="497"/>
      <c r="B211" s="1251" t="s">
        <v>2204</v>
      </c>
      <c r="C211" s="329" t="s">
        <v>2192</v>
      </c>
      <c r="D211" s="1338">
        <v>39</v>
      </c>
      <c r="E211" s="1046"/>
    </row>
    <row r="212" spans="1:5" ht="31.5" x14ac:dyDescent="0.25">
      <c r="A212" s="497"/>
      <c r="B212" s="1253"/>
      <c r="C212" s="1094" t="s">
        <v>1946</v>
      </c>
      <c r="D212" s="1339"/>
      <c r="E212" s="1046"/>
    </row>
    <row r="213" spans="1:5" ht="31.5" x14ac:dyDescent="0.25">
      <c r="A213" s="497"/>
      <c r="B213" s="1253"/>
      <c r="C213" s="1094" t="s">
        <v>2205</v>
      </c>
      <c r="D213" s="1339"/>
      <c r="E213" s="1046"/>
    </row>
    <row r="214" spans="1:5" ht="47.25" x14ac:dyDescent="0.25">
      <c r="A214" s="497"/>
      <c r="B214" s="1253"/>
      <c r="C214" s="1094" t="s">
        <v>2193</v>
      </c>
      <c r="D214" s="1339"/>
      <c r="E214" s="1046"/>
    </row>
    <row r="215" spans="1:5" ht="47.25" x14ac:dyDescent="0.25">
      <c r="A215" s="497"/>
      <c r="B215" s="1253"/>
      <c r="C215" s="1094" t="s">
        <v>2201</v>
      </c>
      <c r="D215" s="1339"/>
      <c r="E215" s="1046"/>
    </row>
    <row r="216" spans="1:5" ht="31.5" x14ac:dyDescent="0.25">
      <c r="A216" s="497"/>
      <c r="B216" s="1253"/>
      <c r="C216" s="1094" t="s">
        <v>2194</v>
      </c>
      <c r="D216" s="1339"/>
      <c r="E216" s="1046"/>
    </row>
    <row r="217" spans="1:5" ht="31.5" x14ac:dyDescent="0.25">
      <c r="A217" s="497"/>
      <c r="B217" s="1253"/>
      <c r="C217" s="1094" t="s">
        <v>2195</v>
      </c>
      <c r="D217" s="1339"/>
      <c r="E217" s="1046"/>
    </row>
    <row r="218" spans="1:5" ht="31.5" x14ac:dyDescent="0.25">
      <c r="A218" s="497"/>
      <c r="B218" s="1253"/>
      <c r="C218" s="1094" t="s">
        <v>2196</v>
      </c>
      <c r="D218" s="1339"/>
      <c r="E218" s="1046"/>
    </row>
    <row r="219" spans="1:5" ht="31.5" x14ac:dyDescent="0.25">
      <c r="A219" s="497"/>
      <c r="B219" s="1253"/>
      <c r="C219" s="1094" t="s">
        <v>2197</v>
      </c>
      <c r="D219" s="1339"/>
      <c r="E219" s="1046"/>
    </row>
    <row r="220" spans="1:5" ht="31.5" x14ac:dyDescent="0.25">
      <c r="A220" s="497"/>
      <c r="B220" s="1252"/>
      <c r="C220" s="1094" t="s">
        <v>2198</v>
      </c>
      <c r="D220" s="1340"/>
      <c r="E220" s="1046"/>
    </row>
    <row r="221" spans="1:5" ht="47.25" x14ac:dyDescent="0.25">
      <c r="A221" s="497"/>
      <c r="B221" s="1251" t="s">
        <v>2206</v>
      </c>
      <c r="C221" s="329" t="s">
        <v>2192</v>
      </c>
      <c r="D221" s="1338">
        <v>37</v>
      </c>
      <c r="E221" s="1046"/>
    </row>
    <row r="222" spans="1:5" ht="47.25" x14ac:dyDescent="0.25">
      <c r="A222" s="497"/>
      <c r="B222" s="1253"/>
      <c r="C222" s="1094" t="s">
        <v>2193</v>
      </c>
      <c r="D222" s="1339"/>
      <c r="E222" s="1046"/>
    </row>
    <row r="223" spans="1:5" ht="47.25" x14ac:dyDescent="0.25">
      <c r="A223" s="497"/>
      <c r="B223" s="1253"/>
      <c r="C223" s="1094" t="s">
        <v>2201</v>
      </c>
      <c r="D223" s="1339"/>
      <c r="E223" s="1046"/>
    </row>
    <row r="224" spans="1:5" ht="31.5" x14ac:dyDescent="0.25">
      <c r="A224" s="497"/>
      <c r="B224" s="1253"/>
      <c r="C224" s="1094" t="s">
        <v>2194</v>
      </c>
      <c r="D224" s="1339"/>
      <c r="E224" s="1046"/>
    </row>
    <row r="225" spans="1:5" ht="31.5" x14ac:dyDescent="0.25">
      <c r="A225" s="497"/>
      <c r="B225" s="1253"/>
      <c r="C225" s="1094" t="s">
        <v>2195</v>
      </c>
      <c r="D225" s="1339"/>
      <c r="E225" s="1046"/>
    </row>
    <row r="226" spans="1:5" ht="31.5" x14ac:dyDescent="0.25">
      <c r="A226" s="497"/>
      <c r="B226" s="1253"/>
      <c r="C226" s="1094" t="s">
        <v>2196</v>
      </c>
      <c r="D226" s="1339"/>
      <c r="E226" s="1046"/>
    </row>
    <row r="227" spans="1:5" ht="31.5" x14ac:dyDescent="0.25">
      <c r="A227" s="497"/>
      <c r="B227" s="1253"/>
      <c r="C227" s="1094" t="s">
        <v>2197</v>
      </c>
      <c r="D227" s="1339"/>
      <c r="E227" s="1046"/>
    </row>
    <row r="228" spans="1:5" ht="31.5" x14ac:dyDescent="0.25">
      <c r="A228" s="497"/>
      <c r="B228" s="1252"/>
      <c r="C228" s="1094" t="s">
        <v>2198</v>
      </c>
      <c r="D228" s="1340"/>
      <c r="E228" s="1046"/>
    </row>
    <row r="229" spans="1:5" ht="31.5" x14ac:dyDescent="0.25">
      <c r="A229" s="497"/>
      <c r="B229" s="1251" t="s">
        <v>2207</v>
      </c>
      <c r="C229" s="1094" t="s">
        <v>2208</v>
      </c>
      <c r="D229" s="1338" t="s">
        <v>2209</v>
      </c>
      <c r="E229" s="1046"/>
    </row>
    <row r="230" spans="1:5" ht="31.5" x14ac:dyDescent="0.25">
      <c r="A230" s="497"/>
      <c r="B230" s="1253"/>
      <c r="C230" s="1094" t="s">
        <v>2210</v>
      </c>
      <c r="D230" s="1339"/>
      <c r="E230" s="1046"/>
    </row>
    <row r="231" spans="1:5" ht="31.5" x14ac:dyDescent="0.25">
      <c r="A231" s="498"/>
      <c r="B231" s="1252"/>
      <c r="C231" s="1094" t="s">
        <v>2211</v>
      </c>
      <c r="D231" s="1340"/>
      <c r="E231" s="1046"/>
    </row>
    <row r="232" spans="1:5" ht="31.5" customHeight="1" x14ac:dyDescent="0.25">
      <c r="A232" s="1043" t="s">
        <v>151</v>
      </c>
      <c r="B232" s="1251" t="s">
        <v>2212</v>
      </c>
      <c r="C232" s="1065" t="s">
        <v>2134</v>
      </c>
      <c r="D232" s="1338">
        <v>3</v>
      </c>
      <c r="E232" s="1290" t="s">
        <v>786</v>
      </c>
    </row>
    <row r="233" spans="1:5" x14ac:dyDescent="0.25">
      <c r="A233" s="1043"/>
      <c r="B233" s="1253"/>
      <c r="C233" s="661" t="s">
        <v>782</v>
      </c>
      <c r="D233" s="1339"/>
      <c r="E233" s="1341"/>
    </row>
    <row r="234" spans="1:5" x14ac:dyDescent="0.25">
      <c r="A234" s="1043"/>
      <c r="B234" s="1252"/>
      <c r="C234" s="1065" t="s">
        <v>2213</v>
      </c>
      <c r="D234" s="1340"/>
      <c r="E234" s="1341"/>
    </row>
    <row r="235" spans="1:5" ht="33.75" customHeight="1" x14ac:dyDescent="0.25">
      <c r="A235" s="1043"/>
      <c r="B235" s="1251" t="s">
        <v>2214</v>
      </c>
      <c r="C235" s="1065" t="s">
        <v>832</v>
      </c>
      <c r="D235" s="1338">
        <v>10</v>
      </c>
      <c r="E235" s="1341"/>
    </row>
    <row r="236" spans="1:5" x14ac:dyDescent="0.25">
      <c r="A236" s="1043"/>
      <c r="B236" s="1253"/>
      <c r="C236" s="1065" t="s">
        <v>2134</v>
      </c>
      <c r="D236" s="1339"/>
      <c r="E236" s="1341"/>
    </row>
    <row r="237" spans="1:5" x14ac:dyDescent="0.25">
      <c r="A237" s="1043"/>
      <c r="B237" s="1253"/>
      <c r="C237" s="1065" t="s">
        <v>2215</v>
      </c>
      <c r="D237" s="1339"/>
      <c r="E237" s="1341"/>
    </row>
    <row r="238" spans="1:5" x14ac:dyDescent="0.25">
      <c r="A238" s="1043"/>
      <c r="B238" s="1253"/>
      <c r="C238" s="1065" t="s">
        <v>782</v>
      </c>
      <c r="D238" s="1339"/>
      <c r="E238" s="1341"/>
    </row>
    <row r="239" spans="1:5" ht="31.5" x14ac:dyDescent="0.25">
      <c r="A239" s="1043"/>
      <c r="B239" s="1253"/>
      <c r="C239" s="1065" t="s">
        <v>2216</v>
      </c>
      <c r="D239" s="1339"/>
      <c r="E239" s="1341"/>
    </row>
    <row r="240" spans="1:5" x14ac:dyDescent="0.25">
      <c r="A240" s="1043"/>
      <c r="B240" s="1253"/>
      <c r="C240" s="1065" t="s">
        <v>2217</v>
      </c>
      <c r="D240" s="1339"/>
      <c r="E240" s="1341"/>
    </row>
    <row r="241" spans="1:5" x14ac:dyDescent="0.25">
      <c r="A241" s="1043"/>
      <c r="B241" s="1253"/>
      <c r="C241" s="1065" t="s">
        <v>2213</v>
      </c>
      <c r="D241" s="1339"/>
      <c r="E241" s="1341"/>
    </row>
    <row r="242" spans="1:5" x14ac:dyDescent="0.25">
      <c r="A242" s="1043"/>
      <c r="B242" s="1252"/>
      <c r="C242" s="1065" t="s">
        <v>2218</v>
      </c>
      <c r="D242" s="1340"/>
      <c r="E242" s="1341"/>
    </row>
    <row r="243" spans="1:5" ht="31.5" x14ac:dyDescent="0.25">
      <c r="A243" s="1043"/>
      <c r="B243" s="1251" t="s">
        <v>2219</v>
      </c>
      <c r="C243" s="1065" t="s">
        <v>832</v>
      </c>
      <c r="D243" s="1338">
        <v>9</v>
      </c>
      <c r="E243" s="1341"/>
    </row>
    <row r="244" spans="1:5" x14ac:dyDescent="0.25">
      <c r="A244" s="1043"/>
      <c r="B244" s="1253"/>
      <c r="C244" s="1065" t="s">
        <v>2134</v>
      </c>
      <c r="D244" s="1339"/>
      <c r="E244" s="1341"/>
    </row>
    <row r="245" spans="1:5" x14ac:dyDescent="0.25">
      <c r="A245" s="1043"/>
      <c r="B245" s="1253"/>
      <c r="C245" s="1065" t="s">
        <v>2215</v>
      </c>
      <c r="D245" s="1339"/>
      <c r="E245" s="1341"/>
    </row>
    <row r="246" spans="1:5" x14ac:dyDescent="0.25">
      <c r="A246" s="1043"/>
      <c r="B246" s="1253"/>
      <c r="C246" s="1065" t="s">
        <v>782</v>
      </c>
      <c r="D246" s="1339"/>
      <c r="E246" s="1341"/>
    </row>
    <row r="247" spans="1:5" ht="31.5" x14ac:dyDescent="0.25">
      <c r="A247" s="1043"/>
      <c r="B247" s="1253"/>
      <c r="C247" s="1065" t="s">
        <v>2216</v>
      </c>
      <c r="D247" s="1339"/>
      <c r="E247" s="1341"/>
    </row>
    <row r="248" spans="1:5" ht="31.5" x14ac:dyDescent="0.25">
      <c r="A248" s="1043"/>
      <c r="B248" s="1253"/>
      <c r="C248" s="1065" t="s">
        <v>2220</v>
      </c>
      <c r="D248" s="1339"/>
      <c r="E248" s="1341"/>
    </row>
    <row r="249" spans="1:5" x14ac:dyDescent="0.25">
      <c r="A249" s="1043"/>
      <c r="B249" s="1252"/>
      <c r="C249" s="1065" t="s">
        <v>2218</v>
      </c>
      <c r="D249" s="1339"/>
      <c r="E249" s="1341"/>
    </row>
    <row r="250" spans="1:5" x14ac:dyDescent="0.25">
      <c r="A250" s="1043"/>
      <c r="B250" s="1251" t="s">
        <v>2221</v>
      </c>
      <c r="C250" s="1065" t="s">
        <v>2134</v>
      </c>
      <c r="D250" s="1338">
        <v>7</v>
      </c>
      <c r="E250" s="1341"/>
    </row>
    <row r="251" spans="1:5" x14ac:dyDescent="0.25">
      <c r="A251" s="1043"/>
      <c r="B251" s="1253"/>
      <c r="C251" s="1065" t="s">
        <v>2215</v>
      </c>
      <c r="D251" s="1339"/>
      <c r="E251" s="1341"/>
    </row>
    <row r="252" spans="1:5" x14ac:dyDescent="0.25">
      <c r="A252" s="1043"/>
      <c r="B252" s="1253"/>
      <c r="C252" s="1065" t="s">
        <v>782</v>
      </c>
      <c r="D252" s="1339"/>
      <c r="E252" s="1341"/>
    </row>
    <row r="253" spans="1:5" ht="31.5" x14ac:dyDescent="0.25">
      <c r="A253" s="1043"/>
      <c r="B253" s="1253"/>
      <c r="C253" s="1065" t="s">
        <v>2220</v>
      </c>
      <c r="D253" s="1339"/>
      <c r="E253" s="1341"/>
    </row>
    <row r="254" spans="1:5" x14ac:dyDescent="0.25">
      <c r="A254" s="1043"/>
      <c r="B254" s="1252"/>
      <c r="C254" s="1065" t="s">
        <v>2218</v>
      </c>
      <c r="D254" s="1340"/>
      <c r="E254" s="1291"/>
    </row>
    <row r="255" spans="1:5" ht="47.25" x14ac:dyDescent="0.25">
      <c r="A255" s="1042" t="s">
        <v>160</v>
      </c>
      <c r="B255" s="1094" t="s">
        <v>2222</v>
      </c>
      <c r="C255" s="1037" t="s">
        <v>2223</v>
      </c>
      <c r="D255" s="487" t="s">
        <v>2224</v>
      </c>
      <c r="E255" s="493"/>
    </row>
    <row r="256" spans="1:5" ht="47.25" customHeight="1" x14ac:dyDescent="0.25">
      <c r="A256" s="1043"/>
      <c r="B256" s="1276" t="s">
        <v>2225</v>
      </c>
      <c r="C256" s="1037" t="s">
        <v>2226</v>
      </c>
      <c r="D256" s="1343">
        <v>14</v>
      </c>
      <c r="E256" s="1263" t="s">
        <v>2090</v>
      </c>
    </row>
    <row r="257" spans="1:6" ht="47.25" x14ac:dyDescent="0.25">
      <c r="A257" s="1047"/>
      <c r="B257" s="1276"/>
      <c r="C257" s="1037" t="s">
        <v>2227</v>
      </c>
      <c r="D257" s="1345"/>
      <c r="E257" s="1263"/>
    </row>
    <row r="258" spans="1:6" x14ac:dyDescent="0.25">
      <c r="A258" s="640"/>
      <c r="B258" s="649"/>
      <c r="C258" s="650"/>
      <c r="D258" s="651"/>
      <c r="E258" s="652"/>
    </row>
    <row r="259" spans="1:6" x14ac:dyDescent="0.25">
      <c r="A259" s="494"/>
      <c r="B259" s="494"/>
      <c r="C259" s="446"/>
      <c r="D259" s="446"/>
      <c r="E259" s="1035"/>
    </row>
    <row r="260" spans="1:6" x14ac:dyDescent="0.25">
      <c r="A260" s="494"/>
      <c r="B260" s="494"/>
      <c r="C260" s="446"/>
      <c r="D260" s="446"/>
      <c r="E260" s="1035"/>
    </row>
    <row r="261" spans="1:6" x14ac:dyDescent="0.25">
      <c r="A261" s="494"/>
      <c r="B261" s="494"/>
      <c r="C261" s="446"/>
      <c r="D261" s="446"/>
      <c r="E261" s="1035"/>
    </row>
    <row r="264" spans="1:6" x14ac:dyDescent="0.25">
      <c r="A264" s="461" t="s">
        <v>253</v>
      </c>
      <c r="B264" s="462"/>
      <c r="C264" s="463"/>
      <c r="D264" s="463"/>
      <c r="E264" s="464"/>
    </row>
    <row r="265" spans="1:6" ht="47.25" x14ac:dyDescent="0.25">
      <c r="A265" s="1036" t="s">
        <v>122</v>
      </c>
      <c r="B265" s="1036" t="s">
        <v>254</v>
      </c>
      <c r="C265" s="1029" t="s">
        <v>125</v>
      </c>
      <c r="D265" s="1056" t="s">
        <v>255</v>
      </c>
      <c r="E265" s="1056" t="s">
        <v>126</v>
      </c>
      <c r="F265" s="1035"/>
    </row>
    <row r="266" spans="1:6" x14ac:dyDescent="0.25">
      <c r="A266" s="484" t="s">
        <v>18</v>
      </c>
      <c r="B266" s="634"/>
      <c r="C266" s="470"/>
      <c r="D266" s="492"/>
      <c r="E266" s="492"/>
      <c r="F266" s="496"/>
    </row>
    <row r="267" spans="1:6" ht="31.5" x14ac:dyDescent="0.25">
      <c r="A267" s="469" t="s">
        <v>19</v>
      </c>
      <c r="B267" s="1251" t="s">
        <v>2228</v>
      </c>
      <c r="C267" s="475" t="s">
        <v>2229</v>
      </c>
      <c r="D267" s="487">
        <v>7</v>
      </c>
      <c r="E267" s="493" t="s">
        <v>2230</v>
      </c>
      <c r="F267" s="496"/>
    </row>
    <row r="268" spans="1:6" x14ac:dyDescent="0.25">
      <c r="A268" s="469"/>
      <c r="B268" s="1252"/>
      <c r="C268" s="636" t="s">
        <v>2231</v>
      </c>
      <c r="D268" s="487">
        <v>3</v>
      </c>
      <c r="E268" s="493" t="s">
        <v>2230</v>
      </c>
      <c r="F268" s="496"/>
    </row>
    <row r="269" spans="1:6" ht="47.25" x14ac:dyDescent="0.25">
      <c r="A269" s="1042" t="s">
        <v>20</v>
      </c>
      <c r="B269" s="1058" t="s">
        <v>2232</v>
      </c>
      <c r="C269" s="466" t="s">
        <v>2233</v>
      </c>
      <c r="D269" s="492">
        <v>1</v>
      </c>
      <c r="E269" s="472" t="s">
        <v>2234</v>
      </c>
      <c r="F269" s="496"/>
    </row>
    <row r="270" spans="1:6" ht="31.5" x14ac:dyDescent="0.25">
      <c r="A270" s="1043"/>
      <c r="B270" s="1094" t="s">
        <v>2232</v>
      </c>
      <c r="C270" s="490" t="s">
        <v>2235</v>
      </c>
      <c r="D270" s="492">
        <v>3</v>
      </c>
      <c r="E270" s="472" t="s">
        <v>2236</v>
      </c>
      <c r="F270" s="496"/>
    </row>
    <row r="271" spans="1:6" ht="31.5" x14ac:dyDescent="0.25">
      <c r="A271" s="498"/>
      <c r="B271" s="1094" t="s">
        <v>2232</v>
      </c>
      <c r="C271" s="490" t="s">
        <v>1940</v>
      </c>
      <c r="D271" s="492">
        <v>1</v>
      </c>
      <c r="E271" s="472" t="s">
        <v>2237</v>
      </c>
      <c r="F271" s="496"/>
    </row>
    <row r="272" spans="1:6" ht="47.25" x14ac:dyDescent="0.25">
      <c r="A272" s="452" t="s">
        <v>21</v>
      </c>
      <c r="B272" s="430" t="s">
        <v>2238</v>
      </c>
      <c r="C272" s="1094" t="s">
        <v>2239</v>
      </c>
      <c r="D272" s="492">
        <v>2</v>
      </c>
      <c r="E272" s="1056"/>
      <c r="F272" s="1035"/>
    </row>
    <row r="273" spans="1:6" ht="47.25" x14ac:dyDescent="0.25">
      <c r="A273" s="452"/>
      <c r="B273" s="430" t="s">
        <v>2240</v>
      </c>
      <c r="C273" s="1094" t="s">
        <v>2241</v>
      </c>
      <c r="D273" s="492">
        <v>4</v>
      </c>
      <c r="E273" s="1056"/>
      <c r="F273" s="1035"/>
    </row>
    <row r="274" spans="1:6" ht="47.25" x14ac:dyDescent="0.25">
      <c r="A274" s="443" t="s">
        <v>151</v>
      </c>
      <c r="B274" s="430" t="s">
        <v>2242</v>
      </c>
      <c r="C274" s="658" t="s">
        <v>2243</v>
      </c>
      <c r="D274" s="492">
        <v>2</v>
      </c>
      <c r="E274" s="659" t="s">
        <v>2244</v>
      </c>
      <c r="F274" s="440"/>
    </row>
    <row r="275" spans="1:6" ht="47.25" x14ac:dyDescent="0.25">
      <c r="A275" s="447"/>
      <c r="B275" s="455" t="s">
        <v>2245</v>
      </c>
      <c r="C275" s="655" t="s">
        <v>2246</v>
      </c>
      <c r="D275" s="492">
        <v>2</v>
      </c>
      <c r="E275" s="659" t="s">
        <v>2244</v>
      </c>
      <c r="F275" s="440"/>
    </row>
    <row r="276" spans="1:6" ht="50.25" customHeight="1" x14ac:dyDescent="0.25">
      <c r="A276" s="564"/>
      <c r="B276" s="430" t="s">
        <v>2247</v>
      </c>
      <c r="C276" s="430" t="s">
        <v>2248</v>
      </c>
      <c r="D276" s="1072">
        <v>1</v>
      </c>
      <c r="E276" s="659" t="s">
        <v>2244</v>
      </c>
    </row>
    <row r="280" spans="1:6" x14ac:dyDescent="0.25">
      <c r="A280" s="461" t="s">
        <v>272</v>
      </c>
      <c r="B280" s="462"/>
      <c r="C280" s="463"/>
      <c r="D280" s="464"/>
    </row>
    <row r="281" spans="1:6" x14ac:dyDescent="0.25">
      <c r="A281" s="1029" t="s">
        <v>122</v>
      </c>
      <c r="B281" s="1036" t="s">
        <v>273</v>
      </c>
      <c r="C281" s="1036" t="s">
        <v>274</v>
      </c>
      <c r="D281" s="1036" t="s">
        <v>126</v>
      </c>
    </row>
    <row r="282" spans="1:6" x14ac:dyDescent="0.25">
      <c r="A282" s="454" t="s">
        <v>18</v>
      </c>
      <c r="B282" s="454"/>
      <c r="C282" s="499"/>
      <c r="D282" s="472"/>
      <c r="E282" s="1035"/>
    </row>
    <row r="283" spans="1:6" x14ac:dyDescent="0.25">
      <c r="A283" s="454" t="s">
        <v>19</v>
      </c>
      <c r="B283" s="454"/>
      <c r="C283" s="499"/>
      <c r="D283" s="472"/>
      <c r="E283" s="1035"/>
    </row>
    <row r="284" spans="1:6" x14ac:dyDescent="0.25">
      <c r="A284" s="484" t="s">
        <v>20</v>
      </c>
      <c r="B284" s="484"/>
      <c r="C284" s="499"/>
      <c r="D284" s="472"/>
      <c r="E284" s="496"/>
    </row>
    <row r="285" spans="1:6" x14ac:dyDescent="0.25">
      <c r="A285" s="484" t="s">
        <v>21</v>
      </c>
      <c r="B285" s="484"/>
      <c r="C285" s="472"/>
      <c r="D285" s="466"/>
      <c r="E285" s="496"/>
    </row>
    <row r="286" spans="1:6" x14ac:dyDescent="0.25">
      <c r="A286" s="500" t="s">
        <v>151</v>
      </c>
      <c r="B286" s="500"/>
      <c r="C286" s="430"/>
      <c r="D286" s="466"/>
      <c r="E286" s="496"/>
    </row>
    <row r="287" spans="1:6" x14ac:dyDescent="0.25">
      <c r="C287" s="448"/>
      <c r="D287" s="501"/>
      <c r="E287" s="496"/>
    </row>
    <row r="288" spans="1:6" x14ac:dyDescent="0.25">
      <c r="A288" s="483"/>
      <c r="B288" s="483"/>
      <c r="C288" s="448"/>
      <c r="D288" s="448"/>
    </row>
    <row r="289" spans="1:6" x14ac:dyDescent="0.25">
      <c r="A289" s="483"/>
      <c r="B289" s="483"/>
      <c r="C289" s="448"/>
      <c r="D289" s="448"/>
    </row>
    <row r="292" spans="1:6" x14ac:dyDescent="0.25">
      <c r="A292" s="461" t="s">
        <v>275</v>
      </c>
      <c r="B292" s="461"/>
      <c r="C292" s="463"/>
      <c r="D292" s="464"/>
      <c r="E292" s="502"/>
      <c r="F292" s="502"/>
    </row>
    <row r="293" spans="1:6" x14ac:dyDescent="0.25">
      <c r="A293" s="503" t="s">
        <v>122</v>
      </c>
      <c r="B293" s="1033" t="s">
        <v>276</v>
      </c>
      <c r="C293" s="1035" t="s">
        <v>125</v>
      </c>
      <c r="D293" s="1056" t="s">
        <v>277</v>
      </c>
      <c r="E293" s="504"/>
      <c r="F293" s="505"/>
    </row>
    <row r="294" spans="1:6" ht="31.5" x14ac:dyDescent="0.25">
      <c r="A294" s="1042" t="s">
        <v>18</v>
      </c>
      <c r="B294" s="506" t="s">
        <v>2249</v>
      </c>
      <c r="C294" s="475" t="s">
        <v>2250</v>
      </c>
      <c r="D294" s="507"/>
      <c r="E294" s="508"/>
      <c r="F294" s="509"/>
    </row>
    <row r="295" spans="1:6" ht="31.5" x14ac:dyDescent="0.25">
      <c r="A295" s="497"/>
      <c r="B295" s="663"/>
      <c r="C295" s="475" t="s">
        <v>2251</v>
      </c>
      <c r="D295" s="507"/>
      <c r="E295" s="508"/>
      <c r="F295" s="509"/>
    </row>
    <row r="296" spans="1:6" ht="31.5" x14ac:dyDescent="0.25">
      <c r="A296" s="497"/>
      <c r="B296" s="663"/>
      <c r="C296" s="475" t="s">
        <v>2252</v>
      </c>
      <c r="D296" s="507"/>
      <c r="E296" s="508"/>
      <c r="F296" s="509"/>
    </row>
    <row r="297" spans="1:6" ht="31.5" x14ac:dyDescent="0.25">
      <c r="A297" s="497"/>
      <c r="B297" s="663"/>
      <c r="C297" s="475" t="s">
        <v>2253</v>
      </c>
      <c r="D297" s="507"/>
      <c r="E297" s="508"/>
      <c r="F297" s="509"/>
    </row>
    <row r="298" spans="1:6" ht="31.5" x14ac:dyDescent="0.25">
      <c r="A298" s="497"/>
      <c r="B298" s="663"/>
      <c r="C298" s="475" t="s">
        <v>2254</v>
      </c>
      <c r="D298" s="507"/>
      <c r="E298" s="508"/>
      <c r="F298" s="509"/>
    </row>
    <row r="299" spans="1:6" ht="31.5" x14ac:dyDescent="0.25">
      <c r="A299" s="497"/>
      <c r="B299" s="663"/>
      <c r="C299" s="475" t="s">
        <v>2255</v>
      </c>
      <c r="D299" s="507"/>
      <c r="E299" s="508"/>
      <c r="F299" s="509"/>
    </row>
    <row r="300" spans="1:6" ht="31.5" x14ac:dyDescent="0.25">
      <c r="A300" s="497"/>
      <c r="B300" s="663"/>
      <c r="C300" s="475" t="s">
        <v>2256</v>
      </c>
      <c r="D300" s="507"/>
      <c r="E300" s="508"/>
      <c r="F300" s="509"/>
    </row>
    <row r="301" spans="1:6" ht="31.5" x14ac:dyDescent="0.25">
      <c r="A301" s="497"/>
      <c r="B301" s="663"/>
      <c r="C301" s="475" t="s">
        <v>2257</v>
      </c>
      <c r="D301" s="507"/>
      <c r="E301" s="508"/>
      <c r="F301" s="509"/>
    </row>
    <row r="302" spans="1:6" ht="31.5" x14ac:dyDescent="0.25">
      <c r="A302" s="497"/>
      <c r="B302" s="663"/>
      <c r="C302" s="475" t="s">
        <v>2258</v>
      </c>
      <c r="D302" s="507"/>
      <c r="E302" s="508"/>
      <c r="F302" s="509"/>
    </row>
    <row r="303" spans="1:6" ht="31.5" x14ac:dyDescent="0.25">
      <c r="A303" s="497"/>
      <c r="B303" s="663"/>
      <c r="C303" s="475" t="s">
        <v>2259</v>
      </c>
      <c r="D303" s="507"/>
      <c r="E303" s="508"/>
      <c r="F303" s="509"/>
    </row>
    <row r="304" spans="1:6" ht="31.5" x14ac:dyDescent="0.25">
      <c r="A304" s="497"/>
      <c r="B304" s="663"/>
      <c r="C304" s="475" t="s">
        <v>2260</v>
      </c>
      <c r="D304" s="507"/>
      <c r="E304" s="508"/>
      <c r="F304" s="509"/>
    </row>
    <row r="305" spans="1:6" ht="31.5" x14ac:dyDescent="0.25">
      <c r="A305" s="497"/>
      <c r="B305" s="663"/>
      <c r="C305" s="475" t="s">
        <v>2261</v>
      </c>
      <c r="D305" s="507"/>
      <c r="E305" s="508"/>
      <c r="F305" s="509"/>
    </row>
    <row r="306" spans="1:6" ht="31.5" x14ac:dyDescent="0.25">
      <c r="A306" s="497"/>
      <c r="B306" s="663"/>
      <c r="C306" s="475" t="s">
        <v>2262</v>
      </c>
      <c r="D306" s="507"/>
      <c r="E306" s="508"/>
      <c r="F306" s="509"/>
    </row>
    <row r="307" spans="1:6" ht="31.5" x14ac:dyDescent="0.25">
      <c r="A307" s="497"/>
      <c r="B307" s="663"/>
      <c r="C307" s="475" t="s">
        <v>2263</v>
      </c>
      <c r="D307" s="507"/>
      <c r="E307" s="508"/>
      <c r="F307" s="509"/>
    </row>
    <row r="308" spans="1:6" ht="31.5" x14ac:dyDescent="0.25">
      <c r="A308" s="497"/>
      <c r="B308" s="663"/>
      <c r="C308" s="475" t="s">
        <v>2264</v>
      </c>
      <c r="D308" s="507"/>
      <c r="E308" s="508"/>
      <c r="F308" s="509"/>
    </row>
    <row r="309" spans="1:6" ht="31.5" x14ac:dyDescent="0.25">
      <c r="A309" s="497"/>
      <c r="B309" s="663"/>
      <c r="C309" s="475" t="s">
        <v>2265</v>
      </c>
      <c r="D309" s="507"/>
      <c r="E309" s="508"/>
      <c r="F309" s="509"/>
    </row>
    <row r="310" spans="1:6" ht="31.5" x14ac:dyDescent="0.25">
      <c r="A310" s="497"/>
      <c r="B310" s="663"/>
      <c r="C310" s="475" t="s">
        <v>2266</v>
      </c>
      <c r="D310" s="507"/>
      <c r="E310" s="508"/>
      <c r="F310" s="509"/>
    </row>
    <row r="311" spans="1:6" ht="31.5" x14ac:dyDescent="0.25">
      <c r="A311" s="497"/>
      <c r="B311" s="663"/>
      <c r="C311" s="475" t="s">
        <v>2267</v>
      </c>
      <c r="D311" s="507"/>
      <c r="E311" s="508"/>
      <c r="F311" s="509"/>
    </row>
    <row r="312" spans="1:6" ht="31.5" x14ac:dyDescent="0.25">
      <c r="A312" s="497"/>
      <c r="B312" s="663"/>
      <c r="C312" s="475" t="s">
        <v>2268</v>
      </c>
      <c r="D312" s="507"/>
      <c r="E312" s="508"/>
      <c r="F312" s="509"/>
    </row>
    <row r="313" spans="1:6" ht="31.5" x14ac:dyDescent="0.25">
      <c r="A313" s="497"/>
      <c r="B313" s="663"/>
      <c r="C313" s="475" t="s">
        <v>2269</v>
      </c>
      <c r="D313" s="507"/>
      <c r="E313" s="508"/>
      <c r="F313" s="509"/>
    </row>
    <row r="314" spans="1:6" ht="31.5" x14ac:dyDescent="0.25">
      <c r="A314" s="497"/>
      <c r="B314" s="663"/>
      <c r="C314" s="475" t="s">
        <v>2270</v>
      </c>
      <c r="D314" s="507"/>
      <c r="E314" s="508"/>
      <c r="F314" s="509"/>
    </row>
    <row r="315" spans="1:6" ht="31.5" x14ac:dyDescent="0.25">
      <c r="A315" s="497"/>
      <c r="B315" s="663"/>
      <c r="C315" s="475" t="s">
        <v>2271</v>
      </c>
      <c r="D315" s="507"/>
      <c r="E315" s="508"/>
      <c r="F315" s="509"/>
    </row>
    <row r="316" spans="1:6" ht="31.5" x14ac:dyDescent="0.25">
      <c r="A316" s="497"/>
      <c r="B316" s="663"/>
      <c r="C316" s="475" t="s">
        <v>2272</v>
      </c>
      <c r="D316" s="507"/>
      <c r="E316" s="508"/>
      <c r="F316" s="509"/>
    </row>
    <row r="317" spans="1:6" ht="31.5" x14ac:dyDescent="0.25">
      <c r="A317" s="497"/>
      <c r="B317" s="663"/>
      <c r="C317" s="475" t="s">
        <v>2273</v>
      </c>
      <c r="D317" s="507"/>
      <c r="E317" s="508"/>
      <c r="F317" s="509"/>
    </row>
    <row r="318" spans="1:6" x14ac:dyDescent="0.25">
      <c r="A318" s="497"/>
      <c r="B318" s="663"/>
      <c r="C318" s="475" t="s">
        <v>2274</v>
      </c>
      <c r="D318" s="507"/>
      <c r="E318" s="508"/>
      <c r="F318" s="509"/>
    </row>
    <row r="319" spans="1:6" ht="31.5" x14ac:dyDescent="0.25">
      <c r="A319" s="497"/>
      <c r="B319" s="663"/>
      <c r="C319" s="475" t="s">
        <v>2275</v>
      </c>
      <c r="D319" s="507"/>
      <c r="E319" s="508"/>
      <c r="F319" s="509"/>
    </row>
    <row r="320" spans="1:6" ht="31.5" x14ac:dyDescent="0.25">
      <c r="A320" s="497"/>
      <c r="B320" s="663"/>
      <c r="C320" s="475" t="s">
        <v>2276</v>
      </c>
      <c r="D320" s="507"/>
      <c r="E320" s="508"/>
      <c r="F320" s="509"/>
    </row>
    <row r="321" spans="1:6" ht="31.5" x14ac:dyDescent="0.25">
      <c r="A321" s="497"/>
      <c r="B321" s="663"/>
      <c r="C321" s="475" t="s">
        <v>2277</v>
      </c>
      <c r="D321" s="507"/>
      <c r="E321" s="508"/>
      <c r="F321" s="509"/>
    </row>
    <row r="322" spans="1:6" ht="31.5" x14ac:dyDescent="0.25">
      <c r="A322" s="497"/>
      <c r="B322" s="663"/>
      <c r="C322" s="475" t="s">
        <v>2278</v>
      </c>
      <c r="D322" s="507"/>
      <c r="E322" s="508"/>
      <c r="F322" s="509"/>
    </row>
    <row r="323" spans="1:6" ht="31.5" x14ac:dyDescent="0.25">
      <c r="A323" s="497"/>
      <c r="B323" s="663"/>
      <c r="C323" s="475" t="s">
        <v>2279</v>
      </c>
      <c r="D323" s="507"/>
      <c r="E323" s="508"/>
      <c r="F323" s="509"/>
    </row>
    <row r="324" spans="1:6" ht="31.5" x14ac:dyDescent="0.25">
      <c r="A324" s="497"/>
      <c r="B324" s="663"/>
      <c r="C324" s="475" t="s">
        <v>2280</v>
      </c>
      <c r="D324" s="507"/>
      <c r="E324" s="508"/>
      <c r="F324" s="509"/>
    </row>
    <row r="325" spans="1:6" ht="31.5" x14ac:dyDescent="0.25">
      <c r="A325" s="497"/>
      <c r="B325" s="663"/>
      <c r="C325" s="475" t="s">
        <v>2281</v>
      </c>
      <c r="D325" s="507"/>
      <c r="E325" s="508"/>
      <c r="F325" s="509"/>
    </row>
    <row r="326" spans="1:6" x14ac:dyDescent="0.25">
      <c r="A326" s="497"/>
      <c r="B326" s="663"/>
      <c r="C326" s="475" t="s">
        <v>2282</v>
      </c>
      <c r="D326" s="507"/>
      <c r="E326" s="508"/>
      <c r="F326" s="509"/>
    </row>
    <row r="327" spans="1:6" x14ac:dyDescent="0.25">
      <c r="A327" s="497"/>
      <c r="B327" s="663"/>
      <c r="C327" s="475" t="s">
        <v>2283</v>
      </c>
      <c r="D327" s="507"/>
      <c r="E327" s="508"/>
      <c r="F327" s="509"/>
    </row>
    <row r="328" spans="1:6" ht="18" customHeight="1" x14ac:dyDescent="0.25">
      <c r="A328" s="497"/>
      <c r="B328" s="663"/>
      <c r="C328" s="444" t="s">
        <v>2284</v>
      </c>
      <c r="D328" s="507"/>
      <c r="E328" s="508"/>
      <c r="F328" s="509"/>
    </row>
    <row r="329" spans="1:6" ht="31.5" x14ac:dyDescent="0.25">
      <c r="A329" s="497"/>
      <c r="B329" s="663"/>
      <c r="C329" s="475" t="s">
        <v>2285</v>
      </c>
      <c r="D329" s="507"/>
      <c r="E329" s="508"/>
      <c r="F329" s="509"/>
    </row>
    <row r="330" spans="1:6" x14ac:dyDescent="0.25">
      <c r="A330" s="497"/>
      <c r="B330" s="663"/>
      <c r="C330" s="475" t="s">
        <v>2286</v>
      </c>
      <c r="D330" s="507"/>
      <c r="E330" s="508"/>
      <c r="F330" s="509"/>
    </row>
    <row r="331" spans="1:6" ht="31.5" x14ac:dyDescent="0.25">
      <c r="A331" s="497"/>
      <c r="B331" s="663"/>
      <c r="C331" s="475" t="s">
        <v>2287</v>
      </c>
      <c r="D331" s="507"/>
      <c r="E331" s="508"/>
      <c r="F331" s="509"/>
    </row>
    <row r="332" spans="1:6" ht="31.5" x14ac:dyDescent="0.25">
      <c r="A332" s="497"/>
      <c r="B332" s="663"/>
      <c r="C332" s="475" t="s">
        <v>2288</v>
      </c>
      <c r="D332" s="507"/>
      <c r="E332" s="508"/>
      <c r="F332" s="509"/>
    </row>
    <row r="333" spans="1:6" ht="31.5" x14ac:dyDescent="0.25">
      <c r="A333" s="497"/>
      <c r="B333" s="663"/>
      <c r="C333" s="475" t="s">
        <v>2289</v>
      </c>
      <c r="D333" s="507"/>
      <c r="E333" s="508"/>
      <c r="F333" s="509"/>
    </row>
    <row r="334" spans="1:6" x14ac:dyDescent="0.25">
      <c r="A334" s="497"/>
      <c r="B334" s="663"/>
      <c r="C334" s="475" t="s">
        <v>2290</v>
      </c>
      <c r="D334" s="507"/>
      <c r="E334" s="508"/>
      <c r="F334" s="509"/>
    </row>
    <row r="335" spans="1:6" ht="31.5" x14ac:dyDescent="0.25">
      <c r="A335" s="497"/>
      <c r="B335" s="663"/>
      <c r="C335" s="475" t="s">
        <v>2291</v>
      </c>
      <c r="D335" s="507"/>
      <c r="E335" s="508"/>
      <c r="F335" s="509"/>
    </row>
    <row r="336" spans="1:6" ht="31.5" x14ac:dyDescent="0.25">
      <c r="A336" s="497"/>
      <c r="B336" s="663"/>
      <c r="C336" s="475" t="s">
        <v>2292</v>
      </c>
      <c r="D336" s="507"/>
      <c r="E336" s="508"/>
      <c r="F336" s="509"/>
    </row>
    <row r="337" spans="1:6" ht="31.5" x14ac:dyDescent="0.25">
      <c r="A337" s="497"/>
      <c r="B337" s="663"/>
      <c r="C337" s="475" t="s">
        <v>2293</v>
      </c>
      <c r="D337" s="507"/>
      <c r="E337" s="508"/>
      <c r="F337" s="509"/>
    </row>
    <row r="338" spans="1:6" ht="31.5" x14ac:dyDescent="0.25">
      <c r="A338" s="497"/>
      <c r="B338" s="663"/>
      <c r="C338" s="475" t="s">
        <v>2294</v>
      </c>
      <c r="D338" s="507"/>
      <c r="E338" s="508"/>
      <c r="F338" s="509"/>
    </row>
    <row r="339" spans="1:6" ht="31.5" x14ac:dyDescent="0.25">
      <c r="A339" s="497"/>
      <c r="B339" s="663"/>
      <c r="C339" s="475" t="s">
        <v>2295</v>
      </c>
      <c r="D339" s="507"/>
      <c r="E339" s="508"/>
      <c r="F339" s="509"/>
    </row>
    <row r="340" spans="1:6" ht="31.5" x14ac:dyDescent="0.25">
      <c r="A340" s="497"/>
      <c r="B340" s="663"/>
      <c r="C340" s="475" t="s">
        <v>2296</v>
      </c>
      <c r="D340" s="507"/>
      <c r="E340" s="508"/>
      <c r="F340" s="509"/>
    </row>
    <row r="341" spans="1:6" ht="31.5" x14ac:dyDescent="0.25">
      <c r="A341" s="497"/>
      <c r="B341" s="663"/>
      <c r="C341" s="475" t="s">
        <v>2297</v>
      </c>
      <c r="D341" s="507"/>
      <c r="E341" s="508"/>
      <c r="F341" s="509"/>
    </row>
    <row r="342" spans="1:6" ht="31.5" x14ac:dyDescent="0.25">
      <c r="A342" s="497"/>
      <c r="B342" s="663"/>
      <c r="C342" s="475" t="s">
        <v>2298</v>
      </c>
      <c r="D342" s="507"/>
      <c r="E342" s="508"/>
      <c r="F342" s="509"/>
    </row>
    <row r="343" spans="1:6" ht="31.5" x14ac:dyDescent="0.25">
      <c r="A343" s="497"/>
      <c r="B343" s="663"/>
      <c r="C343" s="475" t="s">
        <v>2299</v>
      </c>
      <c r="D343" s="507"/>
      <c r="E343" s="508"/>
      <c r="F343" s="509"/>
    </row>
    <row r="344" spans="1:6" ht="31.5" x14ac:dyDescent="0.25">
      <c r="A344" s="497"/>
      <c r="B344" s="663"/>
      <c r="C344" s="475" t="s">
        <v>2300</v>
      </c>
      <c r="D344" s="507"/>
      <c r="E344" s="508"/>
      <c r="F344" s="509"/>
    </row>
    <row r="345" spans="1:6" ht="31.5" x14ac:dyDescent="0.25">
      <c r="A345" s="497"/>
      <c r="B345" s="663"/>
      <c r="C345" s="475" t="s">
        <v>2301</v>
      </c>
      <c r="D345" s="507"/>
      <c r="E345" s="508"/>
      <c r="F345" s="509"/>
    </row>
    <row r="346" spans="1:6" x14ac:dyDescent="0.25">
      <c r="A346" s="497"/>
      <c r="B346" s="663"/>
      <c r="C346" s="475" t="s">
        <v>2302</v>
      </c>
      <c r="D346" s="507"/>
      <c r="E346" s="508"/>
      <c r="F346" s="509"/>
    </row>
    <row r="347" spans="1:6" x14ac:dyDescent="0.25">
      <c r="A347" s="497"/>
      <c r="B347" s="663"/>
      <c r="C347" s="475" t="s">
        <v>2303</v>
      </c>
      <c r="D347" s="507"/>
      <c r="E347" s="508"/>
      <c r="F347" s="509"/>
    </row>
    <row r="348" spans="1:6" ht="31.5" x14ac:dyDescent="0.25">
      <c r="A348" s="497"/>
      <c r="B348" s="663"/>
      <c r="C348" s="475" t="s">
        <v>2304</v>
      </c>
      <c r="D348" s="507"/>
      <c r="E348" s="508"/>
      <c r="F348" s="509"/>
    </row>
    <row r="349" spans="1:6" ht="31.5" x14ac:dyDescent="0.25">
      <c r="A349" s="497"/>
      <c r="B349" s="663"/>
      <c r="C349" s="475" t="s">
        <v>2305</v>
      </c>
      <c r="D349" s="507"/>
      <c r="E349" s="508"/>
      <c r="F349" s="509"/>
    </row>
    <row r="350" spans="1:6" ht="31.5" x14ac:dyDescent="0.25">
      <c r="A350" s="497"/>
      <c r="B350" s="663"/>
      <c r="C350" s="475" t="s">
        <v>2306</v>
      </c>
      <c r="D350" s="507"/>
      <c r="E350" s="508"/>
      <c r="F350" s="509"/>
    </row>
    <row r="351" spans="1:6" ht="31.5" x14ac:dyDescent="0.25">
      <c r="A351" s="497"/>
      <c r="B351" s="663"/>
      <c r="C351" s="475" t="s">
        <v>2307</v>
      </c>
      <c r="D351" s="507"/>
      <c r="E351" s="508"/>
      <c r="F351" s="509"/>
    </row>
    <row r="352" spans="1:6" ht="31.5" x14ac:dyDescent="0.25">
      <c r="A352" s="497"/>
      <c r="B352" s="663"/>
      <c r="C352" s="475" t="s">
        <v>2308</v>
      </c>
      <c r="D352" s="507"/>
      <c r="E352" s="508"/>
      <c r="F352" s="509"/>
    </row>
    <row r="353" spans="1:6" ht="31.5" x14ac:dyDescent="0.25">
      <c r="A353" s="497"/>
      <c r="B353" s="663"/>
      <c r="C353" s="475" t="s">
        <v>2309</v>
      </c>
      <c r="D353" s="507"/>
      <c r="E353" s="508"/>
      <c r="F353" s="509"/>
    </row>
    <row r="354" spans="1:6" ht="31.5" x14ac:dyDescent="0.25">
      <c r="A354" s="497"/>
      <c r="B354" s="663"/>
      <c r="C354" s="475" t="s">
        <v>2310</v>
      </c>
      <c r="D354" s="507"/>
      <c r="E354" s="508"/>
      <c r="F354" s="509"/>
    </row>
    <row r="355" spans="1:6" ht="31.5" x14ac:dyDescent="0.25">
      <c r="A355" s="497"/>
      <c r="B355" s="663"/>
      <c r="C355" s="475" t="s">
        <v>2311</v>
      </c>
      <c r="D355" s="507"/>
      <c r="E355" s="508"/>
      <c r="F355" s="509"/>
    </row>
    <row r="356" spans="1:6" x14ac:dyDescent="0.25">
      <c r="A356" s="497"/>
      <c r="B356" s="663"/>
      <c r="C356" s="475" t="s">
        <v>2312</v>
      </c>
      <c r="D356" s="507"/>
      <c r="E356" s="508"/>
      <c r="F356" s="509"/>
    </row>
    <row r="357" spans="1:6" ht="31.5" x14ac:dyDescent="0.25">
      <c r="A357" s="497"/>
      <c r="B357" s="663"/>
      <c r="C357" s="475" t="s">
        <v>2313</v>
      </c>
      <c r="D357" s="507"/>
      <c r="E357" s="508"/>
      <c r="F357" s="509"/>
    </row>
    <row r="358" spans="1:6" ht="31.5" x14ac:dyDescent="0.25">
      <c r="A358" s="497"/>
      <c r="B358" s="663"/>
      <c r="C358" s="475" t="s">
        <v>2314</v>
      </c>
      <c r="D358" s="507"/>
      <c r="E358" s="508"/>
      <c r="F358" s="509"/>
    </row>
    <row r="359" spans="1:6" x14ac:dyDescent="0.25">
      <c r="A359" s="497"/>
      <c r="B359" s="663"/>
      <c r="C359" s="475" t="s">
        <v>2315</v>
      </c>
      <c r="D359" s="507"/>
      <c r="E359" s="508"/>
      <c r="F359" s="509"/>
    </row>
    <row r="360" spans="1:6" ht="31.5" x14ac:dyDescent="0.25">
      <c r="A360" s="497"/>
      <c r="B360" s="663"/>
      <c r="C360" s="475" t="s">
        <v>2316</v>
      </c>
      <c r="D360" s="507"/>
      <c r="E360" s="508"/>
      <c r="F360" s="509"/>
    </row>
    <row r="361" spans="1:6" ht="31.5" x14ac:dyDescent="0.25">
      <c r="A361" s="497"/>
      <c r="B361" s="663"/>
      <c r="C361" s="475" t="s">
        <v>2317</v>
      </c>
      <c r="D361" s="507"/>
      <c r="E361" s="508"/>
      <c r="F361" s="509"/>
    </row>
    <row r="362" spans="1:6" ht="31.5" x14ac:dyDescent="0.25">
      <c r="A362" s="497"/>
      <c r="B362" s="663"/>
      <c r="C362" s="475" t="s">
        <v>2318</v>
      </c>
      <c r="D362" s="507"/>
      <c r="E362" s="508"/>
      <c r="F362" s="509"/>
    </row>
    <row r="363" spans="1:6" ht="31.5" x14ac:dyDescent="0.25">
      <c r="A363" s="497"/>
      <c r="B363" s="663"/>
      <c r="C363" s="475" t="s">
        <v>2319</v>
      </c>
      <c r="D363" s="507"/>
      <c r="E363" s="508"/>
      <c r="F363" s="509"/>
    </row>
    <row r="364" spans="1:6" ht="31.5" x14ac:dyDescent="0.25">
      <c r="A364" s="497"/>
      <c r="B364" s="663"/>
      <c r="C364" s="475" t="s">
        <v>2320</v>
      </c>
      <c r="D364" s="507"/>
      <c r="E364" s="508"/>
      <c r="F364" s="509"/>
    </row>
    <row r="365" spans="1:6" ht="31.5" x14ac:dyDescent="0.25">
      <c r="A365" s="497"/>
      <c r="B365" s="663"/>
      <c r="C365" s="475" t="s">
        <v>2321</v>
      </c>
      <c r="D365" s="507"/>
      <c r="E365" s="508"/>
      <c r="F365" s="509"/>
    </row>
    <row r="366" spans="1:6" ht="31.5" x14ac:dyDescent="0.25">
      <c r="A366" s="497"/>
      <c r="B366" s="663"/>
      <c r="C366" s="475" t="s">
        <v>2322</v>
      </c>
      <c r="D366" s="507"/>
      <c r="E366" s="508"/>
      <c r="F366" s="509"/>
    </row>
    <row r="367" spans="1:6" ht="31.5" x14ac:dyDescent="0.25">
      <c r="A367" s="497"/>
      <c r="B367" s="663"/>
      <c r="C367" s="475" t="s">
        <v>2323</v>
      </c>
      <c r="D367" s="507"/>
      <c r="E367" s="508"/>
      <c r="F367" s="509"/>
    </row>
    <row r="368" spans="1:6" ht="31.5" x14ac:dyDescent="0.25">
      <c r="A368" s="497"/>
      <c r="B368" s="663"/>
      <c r="C368" s="475" t="s">
        <v>2324</v>
      </c>
      <c r="D368" s="507"/>
      <c r="E368" s="508"/>
      <c r="F368" s="509"/>
    </row>
    <row r="369" spans="1:6" ht="31.5" x14ac:dyDescent="0.25">
      <c r="A369" s="497"/>
      <c r="B369" s="663"/>
      <c r="C369" s="475" t="s">
        <v>2325</v>
      </c>
      <c r="D369" s="507"/>
      <c r="E369" s="508"/>
      <c r="F369" s="509"/>
    </row>
    <row r="370" spans="1:6" ht="31.5" x14ac:dyDescent="0.25">
      <c r="A370" s="497"/>
      <c r="B370" s="663"/>
      <c r="C370" s="475" t="s">
        <v>2326</v>
      </c>
      <c r="D370" s="507"/>
      <c r="E370" s="508"/>
      <c r="F370" s="509"/>
    </row>
    <row r="371" spans="1:6" ht="31.5" x14ac:dyDescent="0.25">
      <c r="A371" s="498"/>
      <c r="B371" s="663"/>
      <c r="C371" s="475" t="s">
        <v>2327</v>
      </c>
      <c r="D371" s="507"/>
      <c r="E371" s="508"/>
      <c r="F371" s="509"/>
    </row>
    <row r="372" spans="1:6" ht="31.5" x14ac:dyDescent="0.25">
      <c r="A372" s="514" t="s">
        <v>19</v>
      </c>
      <c r="B372" s="470" t="s">
        <v>303</v>
      </c>
      <c r="C372" s="490" t="s">
        <v>2328</v>
      </c>
      <c r="D372" s="507">
        <v>0.24</v>
      </c>
      <c r="E372" s="508"/>
      <c r="F372" s="509"/>
    </row>
    <row r="373" spans="1:6" x14ac:dyDescent="0.25">
      <c r="A373" s="1038" t="s">
        <v>20</v>
      </c>
      <c r="B373" s="1040"/>
      <c r="C373" s="1085"/>
      <c r="D373" s="516"/>
      <c r="E373" s="517"/>
      <c r="F373" s="509"/>
    </row>
    <row r="374" spans="1:6" x14ac:dyDescent="0.25">
      <c r="A374" s="498" t="s">
        <v>21</v>
      </c>
      <c r="B374" s="484"/>
      <c r="C374" s="499"/>
      <c r="D374" s="507"/>
      <c r="E374" s="508"/>
      <c r="F374" s="509"/>
    </row>
    <row r="375" spans="1:6" x14ac:dyDescent="0.25">
      <c r="A375" s="484" t="s">
        <v>293</v>
      </c>
      <c r="B375" s="470"/>
      <c r="C375" s="472"/>
      <c r="D375" s="507"/>
      <c r="E375" s="508"/>
      <c r="F375" s="509"/>
    </row>
    <row r="376" spans="1:6" x14ac:dyDescent="0.25">
      <c r="A376" s="494"/>
      <c r="B376" s="494"/>
      <c r="C376" s="518"/>
      <c r="D376" s="519"/>
      <c r="E376" s="508"/>
      <c r="F376" s="509"/>
    </row>
    <row r="377" spans="1:6" x14ac:dyDescent="0.25">
      <c r="A377" s="494"/>
      <c r="B377" s="494"/>
      <c r="C377" s="433"/>
      <c r="D377" s="519"/>
      <c r="E377" s="508"/>
      <c r="F377" s="509"/>
    </row>
    <row r="378" spans="1:6" x14ac:dyDescent="0.25">
      <c r="A378" s="426"/>
      <c r="B378" s="426"/>
      <c r="D378" s="520"/>
    </row>
    <row r="380" spans="1:6" x14ac:dyDescent="0.25">
      <c r="A380" s="461" t="s">
        <v>332</v>
      </c>
      <c r="B380" s="462"/>
      <c r="C380" s="463"/>
      <c r="D380" s="463"/>
      <c r="E380" s="464"/>
    </row>
    <row r="381" spans="1:6" ht="31.5" x14ac:dyDescent="0.25">
      <c r="A381" s="1036" t="s">
        <v>122</v>
      </c>
      <c r="B381" s="1036" t="s">
        <v>333</v>
      </c>
      <c r="C381" s="1029" t="s">
        <v>334</v>
      </c>
      <c r="D381" s="1033" t="s">
        <v>125</v>
      </c>
      <c r="E381" s="1029" t="s">
        <v>126</v>
      </c>
    </row>
    <row r="382" spans="1:6" x14ac:dyDescent="0.25">
      <c r="A382" s="443" t="s">
        <v>18</v>
      </c>
      <c r="B382" s="332"/>
      <c r="C382" s="430"/>
      <c r="D382" s="472"/>
      <c r="E382" s="1044"/>
    </row>
    <row r="383" spans="1:6" ht="47.25" x14ac:dyDescent="0.25">
      <c r="A383" s="454" t="s">
        <v>20</v>
      </c>
      <c r="B383" s="419" t="s">
        <v>2329</v>
      </c>
      <c r="C383" s="430" t="s">
        <v>2330</v>
      </c>
      <c r="D383" s="430" t="s">
        <v>2331</v>
      </c>
      <c r="E383" s="1044" t="s">
        <v>2332</v>
      </c>
    </row>
    <row r="384" spans="1:6" x14ac:dyDescent="0.25">
      <c r="D384" s="446"/>
      <c r="E384" s="446"/>
    </row>
    <row r="385" spans="1:6" x14ac:dyDescent="0.25">
      <c r="D385" s="446"/>
      <c r="E385" s="446"/>
    </row>
    <row r="387" spans="1:6" x14ac:dyDescent="0.25">
      <c r="A387" s="461" t="s">
        <v>348</v>
      </c>
      <c r="B387" s="462"/>
      <c r="C387" s="463"/>
      <c r="D387" s="463"/>
      <c r="E387" s="521"/>
      <c r="F387" s="502"/>
    </row>
    <row r="388" spans="1:6" x14ac:dyDescent="0.25">
      <c r="A388" s="522" t="s">
        <v>122</v>
      </c>
      <c r="B388" s="1045" t="s">
        <v>349</v>
      </c>
      <c r="C388" s="1045" t="s">
        <v>350</v>
      </c>
      <c r="D388" s="1050" t="s">
        <v>351</v>
      </c>
      <c r="E388" s="1045" t="s">
        <v>352</v>
      </c>
    </row>
    <row r="389" spans="1:6" x14ac:dyDescent="0.25">
      <c r="A389" s="523" t="s">
        <v>18</v>
      </c>
      <c r="B389" s="524" t="s">
        <v>2333</v>
      </c>
      <c r="C389" s="455" t="s">
        <v>2334</v>
      </c>
      <c r="D389" s="673"/>
      <c r="E389" s="524" t="s">
        <v>132</v>
      </c>
      <c r="F389" s="433"/>
    </row>
    <row r="390" spans="1:6" x14ac:dyDescent="0.25">
      <c r="A390" s="474"/>
      <c r="B390" s="524" t="s">
        <v>2335</v>
      </c>
      <c r="C390" s="455" t="s">
        <v>2336</v>
      </c>
      <c r="D390" s="673"/>
      <c r="E390" s="524" t="s">
        <v>132</v>
      </c>
      <c r="F390" s="433"/>
    </row>
    <row r="391" spans="1:6" x14ac:dyDescent="0.25">
      <c r="A391" s="474"/>
      <c r="B391" s="524" t="s">
        <v>2333</v>
      </c>
      <c r="C391" s="455" t="s">
        <v>2337</v>
      </c>
      <c r="D391" s="673"/>
      <c r="E391" s="524" t="s">
        <v>132</v>
      </c>
      <c r="F391" s="433"/>
    </row>
    <row r="392" spans="1:6" x14ac:dyDescent="0.25">
      <c r="A392" s="526"/>
      <c r="B392" s="524" t="s">
        <v>2338</v>
      </c>
      <c r="C392" s="455" t="s">
        <v>2339</v>
      </c>
      <c r="D392" s="674"/>
      <c r="E392" s="524" t="s">
        <v>132</v>
      </c>
      <c r="F392" s="433"/>
    </row>
    <row r="393" spans="1:6" x14ac:dyDescent="0.25">
      <c r="A393" s="526"/>
      <c r="B393" s="524" t="s">
        <v>2340</v>
      </c>
      <c r="C393" s="455" t="s">
        <v>2341</v>
      </c>
      <c r="D393" s="674"/>
      <c r="E393" s="524" t="s">
        <v>2342</v>
      </c>
      <c r="F393" s="433"/>
    </row>
    <row r="394" spans="1:6" x14ac:dyDescent="0.25">
      <c r="A394" s="639" t="s">
        <v>19</v>
      </c>
      <c r="B394" s="1065" t="s">
        <v>2343</v>
      </c>
      <c r="C394" s="551" t="s">
        <v>2344</v>
      </c>
      <c r="D394" s="527" t="s">
        <v>2345</v>
      </c>
      <c r="E394" s="1037" t="s">
        <v>2346</v>
      </c>
      <c r="F394" s="433"/>
    </row>
    <row r="395" spans="1:6" x14ac:dyDescent="0.25">
      <c r="A395" s="638"/>
      <c r="B395" s="1065" t="s">
        <v>2347</v>
      </c>
      <c r="C395" s="551" t="s">
        <v>2348</v>
      </c>
      <c r="D395" s="637" t="s">
        <v>2349</v>
      </c>
      <c r="E395" s="637" t="s">
        <v>2350</v>
      </c>
      <c r="F395" s="433"/>
    </row>
    <row r="396" spans="1:6" x14ac:dyDescent="0.25">
      <c r="A396" s="638"/>
      <c r="B396" s="1065" t="s">
        <v>2351</v>
      </c>
      <c r="C396" s="551" t="s">
        <v>2352</v>
      </c>
      <c r="D396" s="527" t="s">
        <v>396</v>
      </c>
      <c r="E396" s="1037" t="s">
        <v>2350</v>
      </c>
      <c r="F396" s="433"/>
    </row>
    <row r="397" spans="1:6" x14ac:dyDescent="0.25">
      <c r="A397" s="638"/>
      <c r="B397" s="1065" t="s">
        <v>2353</v>
      </c>
      <c r="C397" s="551" t="s">
        <v>2354</v>
      </c>
      <c r="D397" s="527"/>
      <c r="E397" s="1037" t="s">
        <v>2355</v>
      </c>
      <c r="F397" s="433"/>
    </row>
    <row r="398" spans="1:6" x14ac:dyDescent="0.25">
      <c r="A398" s="638"/>
      <c r="B398" s="1065" t="s">
        <v>2353</v>
      </c>
      <c r="C398" s="551" t="s">
        <v>2356</v>
      </c>
      <c r="D398" s="527"/>
      <c r="E398" s="1037" t="s">
        <v>2355</v>
      </c>
      <c r="F398" s="433"/>
    </row>
    <row r="399" spans="1:6" x14ac:dyDescent="0.25">
      <c r="A399" s="638"/>
      <c r="B399" s="1065" t="s">
        <v>2357</v>
      </c>
      <c r="C399" s="551" t="s">
        <v>2358</v>
      </c>
      <c r="D399" s="527" t="s">
        <v>1510</v>
      </c>
      <c r="E399" s="1037" t="s">
        <v>2355</v>
      </c>
      <c r="F399" s="433"/>
    </row>
    <row r="400" spans="1:6" ht="31.5" x14ac:dyDescent="0.25">
      <c r="A400" s="638"/>
      <c r="B400" s="1065" t="s">
        <v>2359</v>
      </c>
      <c r="C400" s="551" t="s">
        <v>2360</v>
      </c>
      <c r="D400" s="527" t="s">
        <v>2361</v>
      </c>
      <c r="E400" s="1037" t="s">
        <v>2355</v>
      </c>
      <c r="F400" s="433"/>
    </row>
    <row r="401" spans="1:6" ht="31.5" x14ac:dyDescent="0.25">
      <c r="A401" s="638"/>
      <c r="B401" s="1065" t="s">
        <v>2333</v>
      </c>
      <c r="C401" s="551" t="s">
        <v>2362</v>
      </c>
      <c r="D401" s="527" t="s">
        <v>2363</v>
      </c>
      <c r="E401" s="1037" t="s">
        <v>2355</v>
      </c>
      <c r="F401" s="433"/>
    </row>
    <row r="402" spans="1:6" x14ac:dyDescent="0.25">
      <c r="A402" s="443" t="s">
        <v>20</v>
      </c>
      <c r="B402" s="444" t="s">
        <v>356</v>
      </c>
      <c r="C402" s="1251" t="s">
        <v>2364</v>
      </c>
      <c r="D402" s="1251" t="s">
        <v>2365</v>
      </c>
      <c r="E402" s="1251" t="s">
        <v>2366</v>
      </c>
      <c r="F402" s="518"/>
    </row>
    <row r="403" spans="1:6" x14ac:dyDescent="0.25">
      <c r="A403" s="447"/>
      <c r="B403" s="444" t="s">
        <v>2367</v>
      </c>
      <c r="C403" s="1252"/>
      <c r="D403" s="1252"/>
      <c r="E403" s="1252"/>
      <c r="F403" s="518"/>
    </row>
    <row r="404" spans="1:6" x14ac:dyDescent="0.25">
      <c r="A404" s="451"/>
      <c r="B404" s="444" t="s">
        <v>2368</v>
      </c>
      <c r="C404" s="472" t="s">
        <v>2369</v>
      </c>
      <c r="D404" s="529" t="s">
        <v>2370</v>
      </c>
      <c r="E404" s="1044" t="s">
        <v>2366</v>
      </c>
      <c r="F404" s="518"/>
    </row>
    <row r="405" spans="1:6" ht="31.5" x14ac:dyDescent="0.25">
      <c r="A405" s="447" t="s">
        <v>21</v>
      </c>
      <c r="B405" s="530" t="s">
        <v>2371</v>
      </c>
      <c r="C405" s="430" t="s">
        <v>2372</v>
      </c>
      <c r="D405" s="529" t="s">
        <v>900</v>
      </c>
      <c r="E405" s="1044" t="s">
        <v>848</v>
      </c>
      <c r="F405" s="518"/>
    </row>
    <row r="406" spans="1:6" ht="31.5" x14ac:dyDescent="0.25">
      <c r="A406" s="447"/>
      <c r="B406" s="530" t="s">
        <v>2373</v>
      </c>
      <c r="C406" s="430" t="s">
        <v>2374</v>
      </c>
      <c r="D406" s="529" t="s">
        <v>414</v>
      </c>
      <c r="E406" s="1044" t="s">
        <v>848</v>
      </c>
      <c r="F406" s="518"/>
    </row>
    <row r="407" spans="1:6" x14ac:dyDescent="0.25">
      <c r="A407" s="447"/>
      <c r="B407" s="530" t="s">
        <v>2375</v>
      </c>
      <c r="C407" s="430" t="s">
        <v>2376</v>
      </c>
      <c r="D407" s="529" t="s">
        <v>1917</v>
      </c>
      <c r="E407" s="1044" t="s">
        <v>848</v>
      </c>
      <c r="F407" s="518"/>
    </row>
    <row r="408" spans="1:6" ht="31.5" x14ac:dyDescent="0.25">
      <c r="A408" s="447"/>
      <c r="B408" s="530" t="s">
        <v>2377</v>
      </c>
      <c r="C408" s="430" t="s">
        <v>2378</v>
      </c>
      <c r="D408" s="529" t="s">
        <v>1535</v>
      </c>
      <c r="E408" s="1044" t="s">
        <v>848</v>
      </c>
      <c r="F408" s="518"/>
    </row>
    <row r="409" spans="1:6" x14ac:dyDescent="0.25">
      <c r="A409" s="447"/>
      <c r="B409" s="530" t="s">
        <v>2379</v>
      </c>
      <c r="C409" s="430" t="s">
        <v>2378</v>
      </c>
      <c r="D409" s="529" t="s">
        <v>1535</v>
      </c>
      <c r="E409" s="1044" t="s">
        <v>848</v>
      </c>
      <c r="F409" s="518"/>
    </row>
    <row r="410" spans="1:6" ht="31.5" x14ac:dyDescent="0.25">
      <c r="A410" s="447"/>
      <c r="B410" s="530" t="s">
        <v>2380</v>
      </c>
      <c r="C410" s="430" t="s">
        <v>2381</v>
      </c>
      <c r="D410" s="529" t="s">
        <v>2382</v>
      </c>
      <c r="E410" s="1044" t="s">
        <v>848</v>
      </c>
      <c r="F410" s="518"/>
    </row>
    <row r="411" spans="1:6" ht="47.25" x14ac:dyDescent="0.25">
      <c r="A411" s="447"/>
      <c r="B411" s="530" t="s">
        <v>2383</v>
      </c>
      <c r="C411" s="430" t="s">
        <v>2384</v>
      </c>
      <c r="D411" s="529" t="s">
        <v>1535</v>
      </c>
      <c r="E411" s="1044" t="s">
        <v>132</v>
      </c>
      <c r="F411" s="518"/>
    </row>
    <row r="412" spans="1:6" ht="31.5" x14ac:dyDescent="0.25">
      <c r="A412" s="451"/>
      <c r="B412" s="530" t="s">
        <v>2385</v>
      </c>
      <c r="C412" s="430" t="s">
        <v>2386</v>
      </c>
      <c r="D412" s="529" t="s">
        <v>424</v>
      </c>
      <c r="E412" s="1044" t="s">
        <v>132</v>
      </c>
      <c r="F412" s="518" t="s">
        <v>130</v>
      </c>
    </row>
    <row r="413" spans="1:6" ht="31.5" x14ac:dyDescent="0.25">
      <c r="A413" s="447" t="s">
        <v>151</v>
      </c>
      <c r="B413" s="430" t="s">
        <v>2387</v>
      </c>
      <c r="C413" s="430" t="s">
        <v>2388</v>
      </c>
      <c r="D413" s="531" t="s">
        <v>911</v>
      </c>
      <c r="E413" s="1044" t="s">
        <v>132</v>
      </c>
      <c r="F413" s="432"/>
    </row>
    <row r="414" spans="1:6" ht="31.5" x14ac:dyDescent="0.25">
      <c r="A414" s="447"/>
      <c r="B414" s="430" t="s">
        <v>2389</v>
      </c>
      <c r="C414" s="430" t="s">
        <v>2390</v>
      </c>
      <c r="D414" s="531" t="s">
        <v>2391</v>
      </c>
      <c r="E414" s="1044" t="s">
        <v>132</v>
      </c>
      <c r="F414" s="432"/>
    </row>
    <row r="415" spans="1:6" ht="41.25" customHeight="1" x14ac:dyDescent="0.25">
      <c r="A415" s="447"/>
      <c r="B415" s="430" t="s">
        <v>2392</v>
      </c>
      <c r="C415" s="430" t="s">
        <v>2393</v>
      </c>
      <c r="D415" s="531" t="s">
        <v>442</v>
      </c>
      <c r="E415" s="1044" t="s">
        <v>132</v>
      </c>
      <c r="F415" s="432"/>
    </row>
    <row r="416" spans="1:6" ht="37.5" customHeight="1" x14ac:dyDescent="0.25">
      <c r="A416" s="447"/>
      <c r="B416" s="430" t="s">
        <v>2394</v>
      </c>
      <c r="C416" s="430" t="s">
        <v>2395</v>
      </c>
      <c r="D416" s="656" t="s">
        <v>1917</v>
      </c>
      <c r="E416" s="1044" t="s">
        <v>132</v>
      </c>
      <c r="F416" s="432"/>
    </row>
    <row r="417" spans="1:6" x14ac:dyDescent="0.25">
      <c r="A417" s="447"/>
      <c r="B417" s="430" t="s">
        <v>654</v>
      </c>
      <c r="C417" s="430" t="s">
        <v>2396</v>
      </c>
      <c r="D417" s="531" t="s">
        <v>911</v>
      </c>
      <c r="E417" s="430" t="s">
        <v>132</v>
      </c>
      <c r="F417" s="432"/>
    </row>
    <row r="418" spans="1:6" x14ac:dyDescent="0.25">
      <c r="A418" s="447"/>
      <c r="B418" s="430" t="s">
        <v>2397</v>
      </c>
      <c r="C418" s="430" t="s">
        <v>907</v>
      </c>
      <c r="D418" s="531" t="s">
        <v>424</v>
      </c>
      <c r="E418" s="430" t="s">
        <v>132</v>
      </c>
      <c r="F418" s="432"/>
    </row>
    <row r="419" spans="1:6" ht="31.5" x14ac:dyDescent="0.25">
      <c r="A419" s="447"/>
      <c r="B419" s="430" t="s">
        <v>2398</v>
      </c>
      <c r="C419" s="430" t="s">
        <v>2399</v>
      </c>
      <c r="D419" s="531" t="s">
        <v>2400</v>
      </c>
      <c r="E419" s="430" t="s">
        <v>132</v>
      </c>
      <c r="F419" s="432"/>
    </row>
    <row r="420" spans="1:6" ht="31.5" x14ac:dyDescent="0.25">
      <c r="A420" s="532" t="s">
        <v>160</v>
      </c>
      <c r="B420" s="430" t="s">
        <v>2401</v>
      </c>
      <c r="C420" s="430" t="s">
        <v>2402</v>
      </c>
      <c r="D420" s="531" t="s">
        <v>2403</v>
      </c>
      <c r="E420" s="430" t="s">
        <v>2404</v>
      </c>
      <c r="F420" s="432"/>
    </row>
    <row r="423" spans="1:6" x14ac:dyDescent="0.25">
      <c r="A423" s="461" t="s">
        <v>467</v>
      </c>
      <c r="B423" s="533"/>
      <c r="C423" s="502"/>
    </row>
    <row r="424" spans="1:6" x14ac:dyDescent="0.25">
      <c r="A424" s="1029" t="s">
        <v>122</v>
      </c>
      <c r="B424" s="1056" t="s">
        <v>468</v>
      </c>
    </row>
    <row r="425" spans="1:6" x14ac:dyDescent="0.25">
      <c r="A425" s="500" t="s">
        <v>18</v>
      </c>
      <c r="B425" s="534">
        <v>0.23069999999999999</v>
      </c>
      <c r="C425" s="535"/>
    </row>
    <row r="426" spans="1:6" x14ac:dyDescent="0.25">
      <c r="A426" s="500" t="s">
        <v>19</v>
      </c>
      <c r="B426" s="534">
        <v>0.1265</v>
      </c>
      <c r="C426" s="535"/>
    </row>
    <row r="427" spans="1:6" x14ac:dyDescent="0.25">
      <c r="A427" s="500" t="s">
        <v>20</v>
      </c>
      <c r="B427" s="534">
        <v>0.1925</v>
      </c>
      <c r="C427" s="535"/>
    </row>
    <row r="428" spans="1:6" x14ac:dyDescent="0.25">
      <c r="A428" s="500" t="s">
        <v>21</v>
      </c>
      <c r="B428" s="534">
        <v>0.15989999999999999</v>
      </c>
      <c r="C428" s="535"/>
    </row>
    <row r="429" spans="1:6" x14ac:dyDescent="0.25">
      <c r="A429" s="500" t="s">
        <v>293</v>
      </c>
      <c r="B429" s="534">
        <v>3.3700000000000001E-2</v>
      </c>
      <c r="C429" s="535"/>
    </row>
    <row r="432" spans="1:6" x14ac:dyDescent="0.25">
      <c r="A432" s="1270" t="s">
        <v>469</v>
      </c>
      <c r="B432" s="1270"/>
      <c r="C432" s="1346" t="s">
        <v>1207</v>
      </c>
    </row>
    <row r="433" spans="1:6" x14ac:dyDescent="0.25">
      <c r="A433" s="1045" t="s">
        <v>122</v>
      </c>
      <c r="B433" s="1045" t="s">
        <v>470</v>
      </c>
      <c r="C433" s="1346"/>
    </row>
    <row r="434" spans="1:6" x14ac:dyDescent="0.25">
      <c r="A434" s="500" t="s">
        <v>18</v>
      </c>
      <c r="B434" s="536">
        <v>17894</v>
      </c>
      <c r="C434" s="657">
        <v>17811</v>
      </c>
    </row>
    <row r="435" spans="1:6" x14ac:dyDescent="0.25">
      <c r="A435" s="500" t="s">
        <v>19</v>
      </c>
      <c r="B435" s="536">
        <v>3622.84</v>
      </c>
      <c r="C435" s="657">
        <v>3163</v>
      </c>
      <c r="D435" s="425" t="s">
        <v>130</v>
      </c>
    </row>
    <row r="436" spans="1:6" x14ac:dyDescent="0.25">
      <c r="A436" s="500" t="s">
        <v>20</v>
      </c>
      <c r="B436" s="536">
        <v>3113.3</v>
      </c>
      <c r="C436" s="657">
        <v>3113.3</v>
      </c>
    </row>
    <row r="437" spans="1:6" x14ac:dyDescent="0.25">
      <c r="A437" s="500" t="s">
        <v>21</v>
      </c>
      <c r="B437" s="536">
        <v>2932.37</v>
      </c>
      <c r="C437" s="657">
        <v>2932.37</v>
      </c>
    </row>
    <row r="438" spans="1:6" x14ac:dyDescent="0.25">
      <c r="A438" s="500" t="s">
        <v>151</v>
      </c>
      <c r="B438" s="536">
        <v>4904.12</v>
      </c>
      <c r="C438" s="657">
        <v>4746.6000000000004</v>
      </c>
    </row>
    <row r="439" spans="1:6" x14ac:dyDescent="0.25">
      <c r="A439" s="537" t="s">
        <v>471</v>
      </c>
      <c r="B439" s="538">
        <f>SUM(B434:B438)</f>
        <v>32466.629999999997</v>
      </c>
      <c r="C439" s="660">
        <f>SUM(C434:C438)</f>
        <v>31766.269999999997</v>
      </c>
    </row>
    <row r="443" spans="1:6" x14ac:dyDescent="0.25">
      <c r="A443" s="461" t="s">
        <v>472</v>
      </c>
      <c r="B443" s="462"/>
      <c r="C443" s="463"/>
      <c r="D443" s="463"/>
      <c r="E443" s="521"/>
      <c r="F443" s="502"/>
    </row>
    <row r="444" spans="1:6" x14ac:dyDescent="0.25">
      <c r="A444" s="1247" t="s">
        <v>122</v>
      </c>
      <c r="B444" s="1261" t="s">
        <v>274</v>
      </c>
      <c r="C444" s="1261" t="s">
        <v>473</v>
      </c>
      <c r="D444" s="1272" t="s">
        <v>474</v>
      </c>
      <c r="E444" s="1261" t="s">
        <v>475</v>
      </c>
      <c r="F444" s="539"/>
    </row>
    <row r="445" spans="1:6" x14ac:dyDescent="0.25">
      <c r="A445" s="1247"/>
      <c r="B445" s="1271"/>
      <c r="C445" s="1262"/>
      <c r="D445" s="1273"/>
      <c r="E445" s="1262"/>
      <c r="F445" s="539"/>
    </row>
    <row r="446" spans="1:6" x14ac:dyDescent="0.25">
      <c r="A446" s="1038" t="s">
        <v>18</v>
      </c>
      <c r="B446" s="1030"/>
      <c r="C446" s="540"/>
      <c r="D446" s="531"/>
      <c r="E446" s="1055"/>
      <c r="F446" s="541"/>
    </row>
    <row r="447" spans="1:6" ht="31.5" x14ac:dyDescent="0.25">
      <c r="A447" s="452" t="s">
        <v>19</v>
      </c>
      <c r="B447" s="1083" t="s">
        <v>2405</v>
      </c>
      <c r="C447" s="635" t="s">
        <v>2406</v>
      </c>
      <c r="D447" s="542"/>
      <c r="E447" s="549" t="s">
        <v>478</v>
      </c>
      <c r="F447" s="543"/>
    </row>
    <row r="448" spans="1:6" x14ac:dyDescent="0.25">
      <c r="A448" s="452"/>
      <c r="B448" s="1084"/>
      <c r="C448" s="544" t="s">
        <v>2407</v>
      </c>
      <c r="D448" s="542"/>
      <c r="E448" s="549" t="s">
        <v>478</v>
      </c>
      <c r="F448" s="543"/>
    </row>
    <row r="449" spans="1:6" x14ac:dyDescent="0.25">
      <c r="A449" s="452"/>
      <c r="B449" s="1084"/>
      <c r="C449" s="544" t="s">
        <v>2408</v>
      </c>
      <c r="D449" s="542"/>
      <c r="E449" s="549" t="s">
        <v>478</v>
      </c>
      <c r="F449" s="543"/>
    </row>
    <row r="450" spans="1:6" x14ac:dyDescent="0.25">
      <c r="A450" s="452"/>
      <c r="B450" s="1084"/>
      <c r="C450" s="544" t="s">
        <v>2409</v>
      </c>
      <c r="D450" s="542"/>
      <c r="E450" s="549" t="s">
        <v>478</v>
      </c>
      <c r="F450" s="543"/>
    </row>
    <row r="451" spans="1:6" x14ac:dyDescent="0.25">
      <c r="A451" s="454" t="s">
        <v>20</v>
      </c>
      <c r="B451" s="1104"/>
      <c r="C451" s="545"/>
      <c r="D451" s="546"/>
      <c r="E451" s="547"/>
      <c r="F451" s="543"/>
    </row>
    <row r="452" spans="1:6" ht="31.5" customHeight="1" x14ac:dyDescent="0.25">
      <c r="A452" s="447" t="s">
        <v>21</v>
      </c>
      <c r="B452" s="1251" t="s">
        <v>2410</v>
      </c>
      <c r="C452" s="548" t="s">
        <v>2411</v>
      </c>
      <c r="D452" s="439"/>
      <c r="E452" s="549" t="s">
        <v>478</v>
      </c>
      <c r="F452" s="543"/>
    </row>
    <row r="453" spans="1:6" x14ac:dyDescent="0.25">
      <c r="A453" s="447"/>
      <c r="B453" s="1252"/>
      <c r="C453" s="548" t="s">
        <v>2412</v>
      </c>
      <c r="D453" s="439"/>
      <c r="E453" s="549" t="s">
        <v>478</v>
      </c>
      <c r="F453" s="543"/>
    </row>
    <row r="454" spans="1:6" x14ac:dyDescent="0.25">
      <c r="A454" s="447"/>
      <c r="B454" s="430" t="s">
        <v>2413</v>
      </c>
      <c r="C454" s="632" t="s">
        <v>2414</v>
      </c>
      <c r="D454" s="439"/>
      <c r="E454" s="549" t="s">
        <v>478</v>
      </c>
      <c r="F454" s="543"/>
    </row>
    <row r="455" spans="1:6" x14ac:dyDescent="0.25">
      <c r="A455" s="447"/>
      <c r="B455" s="1251" t="s">
        <v>239</v>
      </c>
      <c r="C455" s="548" t="s">
        <v>2415</v>
      </c>
      <c r="D455" s="439"/>
      <c r="E455" s="549" t="s">
        <v>478</v>
      </c>
      <c r="F455" s="543"/>
    </row>
    <row r="456" spans="1:6" x14ac:dyDescent="0.25">
      <c r="A456" s="451"/>
      <c r="B456" s="1252"/>
      <c r="C456" s="548" t="s">
        <v>2416</v>
      </c>
      <c r="D456" s="439"/>
      <c r="E456" s="549" t="s">
        <v>478</v>
      </c>
      <c r="F456" s="543"/>
    </row>
    <row r="457" spans="1:6" x14ac:dyDescent="0.25">
      <c r="A457" s="550" t="s">
        <v>293</v>
      </c>
      <c r="B457" s="1347" t="s">
        <v>2417</v>
      </c>
      <c r="C457" s="552" t="s">
        <v>2418</v>
      </c>
      <c r="D457" s="553"/>
      <c r="E457" s="554"/>
      <c r="F457" s="502"/>
    </row>
    <row r="458" spans="1:6" x14ac:dyDescent="0.25">
      <c r="A458" s="555"/>
      <c r="B458" s="1348"/>
      <c r="C458" s="552" t="s">
        <v>2419</v>
      </c>
      <c r="D458" s="553"/>
      <c r="E458" s="554"/>
      <c r="F458" s="502"/>
    </row>
    <row r="459" spans="1:6" x14ac:dyDescent="0.25">
      <c r="A459" s="555"/>
      <c r="B459" s="1347" t="s">
        <v>832</v>
      </c>
      <c r="C459" s="552" t="s">
        <v>2420</v>
      </c>
      <c r="D459" s="553"/>
      <c r="E459" s="554"/>
      <c r="F459" s="502"/>
    </row>
    <row r="460" spans="1:6" x14ac:dyDescent="0.25">
      <c r="A460" s="555"/>
      <c r="B460" s="1348"/>
      <c r="C460" s="552" t="s">
        <v>2421</v>
      </c>
      <c r="D460" s="553"/>
      <c r="E460" s="554"/>
      <c r="F460" s="502"/>
    </row>
    <row r="461" spans="1:6" x14ac:dyDescent="0.25">
      <c r="A461" s="556"/>
      <c r="B461" s="551" t="s">
        <v>2422</v>
      </c>
      <c r="C461" s="552" t="s">
        <v>2423</v>
      </c>
      <c r="D461" s="553"/>
      <c r="E461" s="554"/>
      <c r="F461" s="502"/>
    </row>
    <row r="462" spans="1:6" x14ac:dyDescent="0.25">
      <c r="A462" s="557"/>
      <c r="B462" s="558"/>
      <c r="C462" s="559"/>
      <c r="D462" s="560"/>
      <c r="E462" s="561"/>
      <c r="F462" s="502"/>
    </row>
    <row r="463" spans="1:6" ht="18" customHeight="1" x14ac:dyDescent="0.25">
      <c r="A463" s="483"/>
      <c r="B463" s="483"/>
      <c r="C463" s="562"/>
      <c r="D463" s="560"/>
      <c r="E463" s="561"/>
    </row>
    <row r="466" spans="1:9" x14ac:dyDescent="0.25">
      <c r="A466" s="427" t="s">
        <v>562</v>
      </c>
      <c r="B466" s="427"/>
      <c r="C466" s="428"/>
      <c r="D466" s="428"/>
      <c r="E466" s="428"/>
      <c r="F466" s="428"/>
      <c r="G466" s="428"/>
      <c r="H466" s="428"/>
      <c r="I466" s="428"/>
    </row>
    <row r="468" spans="1:9" s="433" customFormat="1" ht="30.75" customHeight="1" x14ac:dyDescent="0.25">
      <c r="A468" s="1247" t="s">
        <v>122</v>
      </c>
      <c r="B468" s="1254" t="s">
        <v>563</v>
      </c>
      <c r="C468" s="1254" t="s">
        <v>564</v>
      </c>
      <c r="D468" s="1261" t="s">
        <v>565</v>
      </c>
      <c r="E468" s="1261" t="s">
        <v>566</v>
      </c>
      <c r="F468" s="1247" t="s">
        <v>126</v>
      </c>
      <c r="H468" s="1035"/>
    </row>
    <row r="469" spans="1:9" x14ac:dyDescent="0.25">
      <c r="A469" s="1247"/>
      <c r="B469" s="1255"/>
      <c r="C469" s="1255"/>
      <c r="D469" s="1262"/>
      <c r="E469" s="1262"/>
      <c r="F469" s="1247"/>
      <c r="H469" s="1035"/>
    </row>
    <row r="470" spans="1:9" x14ac:dyDescent="0.25">
      <c r="A470" s="441"/>
      <c r="B470" s="441"/>
      <c r="C470" s="441"/>
      <c r="D470" s="441"/>
      <c r="E470" s="441"/>
      <c r="F470" s="441"/>
    </row>
    <row r="471" spans="1:9" x14ac:dyDescent="0.25">
      <c r="A471" s="563"/>
      <c r="B471" s="563"/>
      <c r="C471" s="563"/>
      <c r="D471" s="563"/>
      <c r="E471" s="563"/>
      <c r="F471" s="563"/>
    </row>
    <row r="472" spans="1:9" x14ac:dyDescent="0.25">
      <c r="A472" s="563"/>
      <c r="B472" s="563"/>
      <c r="C472" s="563"/>
      <c r="D472" s="563"/>
      <c r="E472" s="563"/>
      <c r="F472" s="563"/>
    </row>
    <row r="473" spans="1:9" x14ac:dyDescent="0.25">
      <c r="A473" s="563"/>
      <c r="B473" s="563"/>
      <c r="C473" s="563"/>
      <c r="D473" s="563"/>
      <c r="E473" s="563"/>
      <c r="F473" s="563"/>
    </row>
    <row r="474" spans="1:9" x14ac:dyDescent="0.25">
      <c r="A474" s="564"/>
      <c r="B474" s="564"/>
      <c r="C474" s="564"/>
      <c r="D474" s="564"/>
      <c r="E474" s="564"/>
      <c r="F474" s="564"/>
    </row>
    <row r="477" spans="1:9" ht="15.75" customHeight="1" x14ac:dyDescent="0.25">
      <c r="A477" s="1247" t="s">
        <v>122</v>
      </c>
      <c r="B477" s="1254" t="s">
        <v>567</v>
      </c>
      <c r="C477" s="1254" t="s">
        <v>564</v>
      </c>
      <c r="D477" s="1261" t="s">
        <v>565</v>
      </c>
      <c r="E477" s="1029"/>
      <c r="F477" s="1247" t="s">
        <v>126</v>
      </c>
      <c r="H477" s="1035"/>
    </row>
    <row r="478" spans="1:9" ht="30.75" customHeight="1" x14ac:dyDescent="0.25">
      <c r="A478" s="1247"/>
      <c r="B478" s="1255"/>
      <c r="C478" s="1255"/>
      <c r="D478" s="1262"/>
      <c r="E478" s="1045" t="s">
        <v>566</v>
      </c>
      <c r="F478" s="1247"/>
      <c r="H478" s="1035"/>
    </row>
    <row r="479" spans="1:9" x14ac:dyDescent="0.25">
      <c r="A479" s="441"/>
      <c r="B479" s="441"/>
      <c r="C479" s="441"/>
      <c r="D479" s="441"/>
      <c r="E479" s="441"/>
      <c r="F479" s="441"/>
    </row>
    <row r="480" spans="1:9" x14ac:dyDescent="0.25">
      <c r="A480" s="563"/>
      <c r="B480" s="563"/>
      <c r="C480" s="563"/>
      <c r="D480" s="563"/>
      <c r="E480" s="563"/>
      <c r="F480" s="563"/>
    </row>
    <row r="481" spans="1:6" x14ac:dyDescent="0.25">
      <c r="A481" s="563"/>
      <c r="B481" s="563"/>
      <c r="C481" s="563"/>
      <c r="D481" s="563"/>
      <c r="E481" s="563"/>
      <c r="F481" s="563"/>
    </row>
    <row r="482" spans="1:6" x14ac:dyDescent="0.25">
      <c r="A482" s="563"/>
      <c r="B482" s="563"/>
      <c r="C482" s="563"/>
      <c r="D482" s="563"/>
      <c r="E482" s="563"/>
      <c r="F482" s="563"/>
    </row>
    <row r="483" spans="1:6" x14ac:dyDescent="0.25">
      <c r="A483" s="564"/>
      <c r="B483" s="564"/>
      <c r="C483" s="564"/>
      <c r="D483" s="564"/>
      <c r="E483" s="564"/>
      <c r="F483" s="564"/>
    </row>
    <row r="486" spans="1:6" ht="15.75" customHeight="1" x14ac:dyDescent="0.25">
      <c r="A486" s="1247" t="s">
        <v>122</v>
      </c>
      <c r="B486" s="1254" t="s">
        <v>568</v>
      </c>
      <c r="C486" s="1254" t="s">
        <v>569</v>
      </c>
      <c r="D486" s="1247" t="s">
        <v>126</v>
      </c>
      <c r="F486" s="1259"/>
    </row>
    <row r="487" spans="1:6" x14ac:dyDescent="0.25">
      <c r="A487" s="1247"/>
      <c r="B487" s="1255"/>
      <c r="C487" s="1255"/>
      <c r="D487" s="1247"/>
      <c r="F487" s="1259"/>
    </row>
    <row r="488" spans="1:6" x14ac:dyDescent="0.25">
      <c r="A488" s="441"/>
      <c r="B488" s="441"/>
      <c r="C488" s="441"/>
      <c r="D488" s="441"/>
    </row>
    <row r="489" spans="1:6" x14ac:dyDescent="0.25">
      <c r="A489" s="563"/>
      <c r="B489" s="563"/>
      <c r="C489" s="563"/>
      <c r="D489" s="563"/>
    </row>
    <row r="490" spans="1:6" x14ac:dyDescent="0.25">
      <c r="A490" s="563"/>
      <c r="B490" s="563"/>
      <c r="C490" s="563"/>
      <c r="D490" s="563"/>
    </row>
    <row r="491" spans="1:6" x14ac:dyDescent="0.25">
      <c r="A491" s="563"/>
      <c r="B491" s="563"/>
      <c r="C491" s="563"/>
      <c r="D491" s="563"/>
    </row>
    <row r="492" spans="1:6" x14ac:dyDescent="0.25">
      <c r="A492" s="564"/>
      <c r="B492" s="564"/>
      <c r="C492" s="564"/>
      <c r="D492" s="564"/>
    </row>
    <row r="495" spans="1:6" s="433" customFormat="1" x14ac:dyDescent="0.25">
      <c r="A495" s="1029" t="s">
        <v>122</v>
      </c>
      <c r="B495" s="1056" t="s">
        <v>570</v>
      </c>
      <c r="C495" s="1029" t="s">
        <v>571</v>
      </c>
      <c r="D495" s="1029" t="s">
        <v>572</v>
      </c>
      <c r="E495" s="1029" t="s">
        <v>126</v>
      </c>
    </row>
    <row r="496" spans="1:6" x14ac:dyDescent="0.25">
      <c r="A496" s="441"/>
      <c r="B496" s="441"/>
      <c r="C496" s="441"/>
      <c r="D496" s="441"/>
      <c r="E496" s="441"/>
    </row>
    <row r="497" spans="1:9" x14ac:dyDescent="0.25">
      <c r="A497" s="563"/>
      <c r="B497" s="563"/>
      <c r="C497" s="563"/>
      <c r="D497" s="563"/>
      <c r="E497" s="563"/>
    </row>
    <row r="498" spans="1:9" x14ac:dyDescent="0.25">
      <c r="A498" s="563"/>
      <c r="B498" s="563"/>
      <c r="C498" s="563"/>
      <c r="D498" s="563"/>
      <c r="E498" s="563"/>
    </row>
    <row r="499" spans="1:9" x14ac:dyDescent="0.25">
      <c r="A499" s="563"/>
      <c r="B499" s="563"/>
      <c r="C499" s="563"/>
      <c r="D499" s="563"/>
      <c r="E499" s="563"/>
    </row>
    <row r="500" spans="1:9" x14ac:dyDescent="0.25">
      <c r="A500" s="564"/>
      <c r="B500" s="564"/>
      <c r="C500" s="564"/>
      <c r="D500" s="564"/>
      <c r="E500" s="564"/>
    </row>
    <row r="503" spans="1:9" x14ac:dyDescent="0.25">
      <c r="A503" s="427" t="s">
        <v>573</v>
      </c>
      <c r="B503" s="427"/>
      <c r="C503" s="428"/>
      <c r="D503" s="428"/>
      <c r="E503" s="428"/>
      <c r="F503" s="428"/>
      <c r="G503" s="428"/>
      <c r="H503" s="428"/>
      <c r="I503" s="428"/>
    </row>
    <row r="505" spans="1:9" ht="31.5" x14ac:dyDescent="0.25">
      <c r="A505" s="1029" t="s">
        <v>122</v>
      </c>
      <c r="B505" s="1056" t="s">
        <v>574</v>
      </c>
      <c r="C505" s="1056" t="s">
        <v>575</v>
      </c>
      <c r="D505" s="1056" t="s">
        <v>576</v>
      </c>
      <c r="E505" s="1056" t="s">
        <v>577</v>
      </c>
    </row>
    <row r="506" spans="1:9" x14ac:dyDescent="0.25">
      <c r="A506" s="500" t="s">
        <v>18</v>
      </c>
      <c r="B506" s="434" t="s">
        <v>578</v>
      </c>
      <c r="C506" s="439"/>
      <c r="D506" s="439"/>
      <c r="E506" s="439"/>
    </row>
    <row r="507" spans="1:9" x14ac:dyDescent="0.25">
      <c r="A507" s="454" t="s">
        <v>20</v>
      </c>
      <c r="B507" s="565" t="s">
        <v>579</v>
      </c>
      <c r="C507" s="439"/>
      <c r="D507" s="439"/>
      <c r="E507" s="439"/>
    </row>
    <row r="508" spans="1:9" x14ac:dyDescent="0.25">
      <c r="A508" s="500" t="s">
        <v>21</v>
      </c>
      <c r="B508" s="565" t="s">
        <v>580</v>
      </c>
      <c r="C508" s="470"/>
      <c r="D508" s="439"/>
      <c r="E508" s="1072"/>
    </row>
    <row r="511" spans="1:9" x14ac:dyDescent="0.25">
      <c r="A511" s="427" t="s">
        <v>581</v>
      </c>
      <c r="B511" s="427"/>
      <c r="C511" s="428"/>
      <c r="D511" s="428"/>
      <c r="E511" s="428"/>
      <c r="F511" s="428"/>
      <c r="G511" s="428"/>
      <c r="H511" s="428"/>
      <c r="I511" s="428"/>
    </row>
    <row r="513" spans="1:6" s="433" customFormat="1" ht="31.5" x14ac:dyDescent="0.25">
      <c r="A513" s="1036" t="s">
        <v>122</v>
      </c>
      <c r="B513" s="1029" t="s">
        <v>582</v>
      </c>
      <c r="C513" s="1056" t="s">
        <v>583</v>
      </c>
      <c r="D513" s="1029" t="s">
        <v>584</v>
      </c>
      <c r="E513" s="1029" t="s">
        <v>585</v>
      </c>
    </row>
    <row r="514" spans="1:6" ht="31.5" x14ac:dyDescent="0.25">
      <c r="A514" s="443" t="s">
        <v>18</v>
      </c>
      <c r="B514" s="667" t="s">
        <v>2424</v>
      </c>
      <c r="C514" s="551" t="s">
        <v>641</v>
      </c>
      <c r="D514" s="668">
        <v>44012</v>
      </c>
      <c r="E514" s="1037" t="s">
        <v>2425</v>
      </c>
      <c r="F514" s="432"/>
    </row>
    <row r="515" spans="1:6" ht="31.5" x14ac:dyDescent="0.25">
      <c r="A515" s="447"/>
      <c r="B515" s="667" t="s">
        <v>2424</v>
      </c>
      <c r="C515" s="551" t="s">
        <v>641</v>
      </c>
      <c r="D515" s="668">
        <v>44042</v>
      </c>
      <c r="E515" s="1037" t="s">
        <v>2426</v>
      </c>
      <c r="F515" s="432"/>
    </row>
    <row r="516" spans="1:6" x14ac:dyDescent="0.25">
      <c r="A516" s="447"/>
      <c r="B516" s="667" t="s">
        <v>1964</v>
      </c>
      <c r="C516" s="551" t="s">
        <v>641</v>
      </c>
      <c r="D516" s="668">
        <v>43993</v>
      </c>
      <c r="E516" s="659" t="s">
        <v>1961</v>
      </c>
      <c r="F516" s="432"/>
    </row>
    <row r="517" spans="1:6" ht="63" x14ac:dyDescent="0.25">
      <c r="A517" s="443" t="s">
        <v>19</v>
      </c>
      <c r="B517" s="444" t="s">
        <v>2427</v>
      </c>
      <c r="C517" s="492" t="s">
        <v>2428</v>
      </c>
      <c r="D517" s="1071">
        <v>44039</v>
      </c>
      <c r="E517" s="470" t="s">
        <v>1137</v>
      </c>
    </row>
    <row r="518" spans="1:6" ht="47.25" x14ac:dyDescent="0.25">
      <c r="A518" s="447"/>
      <c r="B518" s="444" t="s">
        <v>2429</v>
      </c>
      <c r="C518" s="633" t="s">
        <v>2430</v>
      </c>
      <c r="D518" s="1071">
        <v>44012</v>
      </c>
      <c r="E518" s="470" t="s">
        <v>2431</v>
      </c>
    </row>
    <row r="519" spans="1:6" ht="31.5" x14ac:dyDescent="0.25">
      <c r="A519" s="447"/>
      <c r="B519" s="444" t="s">
        <v>2432</v>
      </c>
      <c r="C519" s="633" t="s">
        <v>641</v>
      </c>
      <c r="D519" s="567">
        <v>44014</v>
      </c>
      <c r="E519" s="524" t="s">
        <v>2433</v>
      </c>
    </row>
    <row r="520" spans="1:6" x14ac:dyDescent="0.25">
      <c r="A520" s="447"/>
      <c r="B520" s="444" t="s">
        <v>2434</v>
      </c>
      <c r="C520" s="633" t="s">
        <v>641</v>
      </c>
      <c r="D520" s="1071">
        <v>44019</v>
      </c>
      <c r="E520" s="470" t="s">
        <v>2433</v>
      </c>
    </row>
    <row r="521" spans="1:6" x14ac:dyDescent="0.25">
      <c r="A521" s="447"/>
      <c r="B521" s="444" t="s">
        <v>2435</v>
      </c>
      <c r="C521" s="633" t="s">
        <v>641</v>
      </c>
      <c r="D521" s="1071">
        <v>44021</v>
      </c>
      <c r="E521" s="470" t="s">
        <v>2433</v>
      </c>
    </row>
    <row r="522" spans="1:6" x14ac:dyDescent="0.25">
      <c r="A522" s="447"/>
      <c r="B522" s="444" t="s">
        <v>2436</v>
      </c>
      <c r="C522" s="633" t="s">
        <v>641</v>
      </c>
      <c r="D522" s="1071">
        <v>44025</v>
      </c>
      <c r="E522" s="470" t="s">
        <v>2433</v>
      </c>
    </row>
    <row r="523" spans="1:6" ht="31.5" x14ac:dyDescent="0.25">
      <c r="A523" s="447"/>
      <c r="B523" s="444" t="s">
        <v>2437</v>
      </c>
      <c r="C523" s="633" t="s">
        <v>2438</v>
      </c>
      <c r="D523" s="1071">
        <v>44029</v>
      </c>
      <c r="E523" s="466" t="s">
        <v>2439</v>
      </c>
    </row>
    <row r="524" spans="1:6" ht="31.5" x14ac:dyDescent="0.25">
      <c r="A524" s="447"/>
      <c r="B524" s="444" t="s">
        <v>2440</v>
      </c>
      <c r="C524" s="633" t="s">
        <v>641</v>
      </c>
      <c r="D524" s="1071">
        <v>44029</v>
      </c>
      <c r="E524" s="470" t="s">
        <v>2433</v>
      </c>
    </row>
    <row r="525" spans="1:6" ht="31.5" x14ac:dyDescent="0.25">
      <c r="A525" s="447"/>
      <c r="B525" s="444" t="s">
        <v>2441</v>
      </c>
      <c r="C525" s="633" t="s">
        <v>641</v>
      </c>
      <c r="D525" s="1071">
        <v>44032</v>
      </c>
      <c r="E525" s="470" t="s">
        <v>2433</v>
      </c>
    </row>
    <row r="526" spans="1:6" ht="31.5" x14ac:dyDescent="0.25">
      <c r="A526" s="447"/>
      <c r="B526" s="444" t="s">
        <v>2442</v>
      </c>
      <c r="C526" s="633" t="s">
        <v>641</v>
      </c>
      <c r="D526" s="1071">
        <v>44039</v>
      </c>
      <c r="E526" s="470" t="s">
        <v>2433</v>
      </c>
    </row>
    <row r="527" spans="1:6" ht="31.5" x14ac:dyDescent="0.25">
      <c r="A527" s="447"/>
      <c r="B527" s="444" t="s">
        <v>2443</v>
      </c>
      <c r="C527" s="633" t="s">
        <v>641</v>
      </c>
      <c r="D527" s="1071">
        <v>44039</v>
      </c>
      <c r="E527" s="470" t="s">
        <v>2433</v>
      </c>
    </row>
    <row r="528" spans="1:6" x14ac:dyDescent="0.25">
      <c r="A528" s="447"/>
      <c r="B528" s="444" t="s">
        <v>2444</v>
      </c>
      <c r="C528" s="633" t="s">
        <v>641</v>
      </c>
      <c r="D528" s="1071">
        <v>44041</v>
      </c>
      <c r="E528" s="470" t="s">
        <v>2433</v>
      </c>
    </row>
    <row r="529" spans="1:6" ht="47.25" x14ac:dyDescent="0.25">
      <c r="A529" s="447"/>
      <c r="B529" s="444" t="s">
        <v>2445</v>
      </c>
      <c r="C529" s="633" t="s">
        <v>2446</v>
      </c>
      <c r="D529" s="1071">
        <v>44012</v>
      </c>
      <c r="E529" s="470" t="s">
        <v>2431</v>
      </c>
    </row>
    <row r="530" spans="1:6" ht="47.25" x14ac:dyDescent="0.25">
      <c r="A530" s="447"/>
      <c r="B530" s="444" t="s">
        <v>2447</v>
      </c>
      <c r="C530" s="633" t="s">
        <v>2446</v>
      </c>
      <c r="D530" s="1071">
        <v>44029</v>
      </c>
      <c r="E530" s="470" t="s">
        <v>2448</v>
      </c>
    </row>
    <row r="531" spans="1:6" ht="63" x14ac:dyDescent="0.25">
      <c r="A531" s="451"/>
      <c r="B531" s="444" t="s">
        <v>2449</v>
      </c>
      <c r="C531" s="633" t="s">
        <v>2446</v>
      </c>
      <c r="D531" s="1071">
        <v>44039</v>
      </c>
      <c r="E531" s="470" t="s">
        <v>1137</v>
      </c>
    </row>
    <row r="532" spans="1:6" ht="31.5" x14ac:dyDescent="0.25">
      <c r="A532" s="447" t="s">
        <v>20</v>
      </c>
      <c r="B532" s="430" t="s">
        <v>2450</v>
      </c>
      <c r="C532" s="633" t="s">
        <v>641</v>
      </c>
      <c r="D532" s="1071">
        <v>43998</v>
      </c>
      <c r="E532" s="466" t="s">
        <v>2451</v>
      </c>
    </row>
    <row r="533" spans="1:6" ht="96" customHeight="1" x14ac:dyDescent="0.25">
      <c r="A533" s="443" t="s">
        <v>21</v>
      </c>
      <c r="B533" s="430" t="s">
        <v>2452</v>
      </c>
      <c r="C533" s="492" t="s">
        <v>2428</v>
      </c>
      <c r="D533" s="568">
        <v>44013</v>
      </c>
      <c r="E533" s="466" t="s">
        <v>1151</v>
      </c>
      <c r="F533" s="518"/>
    </row>
    <row r="534" spans="1:6" ht="51.75" customHeight="1" x14ac:dyDescent="0.25">
      <c r="A534" s="447"/>
      <c r="B534" s="430" t="s">
        <v>2453</v>
      </c>
      <c r="C534" s="492" t="s">
        <v>641</v>
      </c>
      <c r="D534" s="568">
        <v>44013</v>
      </c>
      <c r="E534" s="1044" t="s">
        <v>2048</v>
      </c>
      <c r="F534" s="518"/>
    </row>
    <row r="535" spans="1:6" ht="31.5" x14ac:dyDescent="0.25">
      <c r="A535" s="447"/>
      <c r="B535" s="430" t="s">
        <v>2454</v>
      </c>
      <c r="C535" s="492" t="s">
        <v>641</v>
      </c>
      <c r="D535" s="568" t="s">
        <v>2455</v>
      </c>
      <c r="E535" s="1044" t="s">
        <v>2048</v>
      </c>
      <c r="F535" s="518"/>
    </row>
    <row r="536" spans="1:6" ht="35.25" customHeight="1" x14ac:dyDescent="0.25">
      <c r="A536" s="447"/>
      <c r="B536" s="430" t="s">
        <v>2456</v>
      </c>
      <c r="C536" s="492" t="s">
        <v>641</v>
      </c>
      <c r="D536" s="669"/>
      <c r="E536" s="1044" t="s">
        <v>2048</v>
      </c>
      <c r="F536" s="518"/>
    </row>
    <row r="537" spans="1:6" ht="67.5" customHeight="1" x14ac:dyDescent="0.25">
      <c r="A537" s="447"/>
      <c r="B537" s="430" t="s">
        <v>2457</v>
      </c>
      <c r="C537" s="492" t="s">
        <v>641</v>
      </c>
      <c r="D537" s="568">
        <v>44039</v>
      </c>
      <c r="E537" s="1044" t="s">
        <v>2048</v>
      </c>
      <c r="F537" s="518"/>
    </row>
    <row r="538" spans="1:6" ht="63" x14ac:dyDescent="0.25">
      <c r="A538" s="447"/>
      <c r="B538" s="430" t="s">
        <v>2458</v>
      </c>
      <c r="C538" s="492" t="s">
        <v>641</v>
      </c>
      <c r="D538" s="568">
        <v>44021</v>
      </c>
      <c r="E538" s="1044" t="s">
        <v>2048</v>
      </c>
      <c r="F538" s="518"/>
    </row>
    <row r="539" spans="1:6" ht="31.5" x14ac:dyDescent="0.25">
      <c r="A539" s="447"/>
      <c r="B539" s="430" t="s">
        <v>2459</v>
      </c>
      <c r="C539" s="492" t="s">
        <v>641</v>
      </c>
      <c r="D539" s="675"/>
      <c r="E539" s="1044" t="s">
        <v>2048</v>
      </c>
      <c r="F539" s="518"/>
    </row>
    <row r="540" spans="1:6" ht="31.5" x14ac:dyDescent="0.25">
      <c r="A540" s="443" t="s">
        <v>293</v>
      </c>
      <c r="B540" s="430" t="s">
        <v>2460</v>
      </c>
      <c r="C540" s="1072" t="s">
        <v>641</v>
      </c>
      <c r="D540" s="568">
        <v>44021</v>
      </c>
      <c r="E540" s="430" t="s">
        <v>642</v>
      </c>
      <c r="F540" s="518"/>
    </row>
    <row r="541" spans="1:6" ht="63" x14ac:dyDescent="0.25">
      <c r="A541" s="447"/>
      <c r="B541" s="444" t="s">
        <v>2461</v>
      </c>
      <c r="C541" s="1072" t="s">
        <v>641</v>
      </c>
      <c r="D541" s="453">
        <v>44028</v>
      </c>
      <c r="E541" s="430" t="s">
        <v>642</v>
      </c>
      <c r="F541" s="518"/>
    </row>
    <row r="542" spans="1:6" ht="31.5" x14ac:dyDescent="0.25">
      <c r="A542" s="454" t="s">
        <v>644</v>
      </c>
      <c r="B542" s="444" t="s">
        <v>2462</v>
      </c>
      <c r="C542" s="653" t="s">
        <v>1314</v>
      </c>
      <c r="D542" s="453">
        <v>44025</v>
      </c>
      <c r="E542" s="1044" t="s">
        <v>2463</v>
      </c>
      <c r="F542" s="518"/>
    </row>
    <row r="543" spans="1:6" x14ac:dyDescent="0.25">
      <c r="A543" s="483"/>
      <c r="B543" s="483"/>
      <c r="C543" s="571"/>
      <c r="D543" s="572"/>
      <c r="E543" s="573"/>
      <c r="F543" s="518"/>
    </row>
    <row r="546" spans="1:9" x14ac:dyDescent="0.25">
      <c r="A546" s="427" t="s">
        <v>645</v>
      </c>
      <c r="B546" s="427"/>
      <c r="C546" s="428"/>
      <c r="D546" s="428"/>
      <c r="E546" s="428"/>
      <c r="F546" s="428"/>
      <c r="G546" s="428"/>
      <c r="H546" s="428"/>
      <c r="I546" s="428"/>
    </row>
    <row r="548" spans="1:9" x14ac:dyDescent="0.25">
      <c r="A548" s="1045" t="s">
        <v>122</v>
      </c>
      <c r="B548" s="1045" t="s">
        <v>646</v>
      </c>
      <c r="C548" s="1045" t="s">
        <v>647</v>
      </c>
      <c r="D548" s="1045" t="s">
        <v>126</v>
      </c>
    </row>
    <row r="549" spans="1:9" x14ac:dyDescent="0.25">
      <c r="A549" s="441"/>
      <c r="B549" s="441"/>
      <c r="C549" s="441"/>
      <c r="D549" s="441"/>
    </row>
    <row r="550" spans="1:9" x14ac:dyDescent="0.25">
      <c r="A550" s="563"/>
      <c r="B550" s="563"/>
      <c r="C550" s="563"/>
      <c r="D550" s="563"/>
    </row>
    <row r="551" spans="1:9" x14ac:dyDescent="0.25">
      <c r="A551" s="563"/>
      <c r="B551" s="563"/>
      <c r="C551" s="563"/>
      <c r="D551" s="563"/>
    </row>
    <row r="552" spans="1:9" x14ac:dyDescent="0.25">
      <c r="A552" s="563"/>
      <c r="B552" s="563"/>
      <c r="C552" s="563"/>
      <c r="D552" s="563"/>
    </row>
    <row r="553" spans="1:9" x14ac:dyDescent="0.25">
      <c r="A553" s="564"/>
      <c r="B553" s="564"/>
      <c r="C553" s="564"/>
      <c r="D553" s="564"/>
    </row>
    <row r="556" spans="1:9" x14ac:dyDescent="0.25">
      <c r="A556" s="427" t="s">
        <v>648</v>
      </c>
      <c r="B556" s="427"/>
      <c r="C556" s="428"/>
      <c r="D556" s="428"/>
      <c r="E556" s="428"/>
      <c r="F556" s="428"/>
      <c r="G556" s="428"/>
      <c r="H556" s="428"/>
      <c r="I556" s="428"/>
    </row>
    <row r="558" spans="1:9" s="574" customFormat="1" ht="47.25" x14ac:dyDescent="0.25">
      <c r="A558" s="1056" t="s">
        <v>122</v>
      </c>
      <c r="B558" s="1056" t="s">
        <v>649</v>
      </c>
      <c r="C558" s="1056" t="s">
        <v>650</v>
      </c>
      <c r="D558" s="1056" t="s">
        <v>651</v>
      </c>
      <c r="E558" s="1056" t="s">
        <v>652</v>
      </c>
      <c r="F558" s="1056" t="s">
        <v>99</v>
      </c>
      <c r="G558" s="1056" t="s">
        <v>653</v>
      </c>
    </row>
    <row r="559" spans="1:9" s="574" customFormat="1" x14ac:dyDescent="0.25">
      <c r="A559" s="575" t="s">
        <v>18</v>
      </c>
      <c r="B559" s="576" t="s">
        <v>1856</v>
      </c>
      <c r="C559" s="1072">
        <v>2</v>
      </c>
      <c r="D559" s="1072"/>
      <c r="E559" s="577">
        <v>2.2799999999999998</v>
      </c>
      <c r="F559" s="578"/>
      <c r="G559" s="1056"/>
    </row>
    <row r="560" spans="1:9" x14ac:dyDescent="0.25">
      <c r="A560" s="500" t="s">
        <v>19</v>
      </c>
      <c r="B560" s="579" t="s">
        <v>1862</v>
      </c>
      <c r="C560" s="576">
        <v>9</v>
      </c>
      <c r="D560" s="576">
        <v>7</v>
      </c>
      <c r="E560" s="580">
        <v>3.46</v>
      </c>
      <c r="F560" s="581">
        <v>1</v>
      </c>
      <c r="G560" s="439"/>
    </row>
    <row r="561" spans="1:9" x14ac:dyDescent="0.25">
      <c r="A561" s="500" t="s">
        <v>20</v>
      </c>
      <c r="B561" s="579" t="s">
        <v>2464</v>
      </c>
      <c r="C561" s="1072">
        <v>52</v>
      </c>
      <c r="D561" s="1072">
        <v>31</v>
      </c>
      <c r="E561" s="582">
        <v>151.24</v>
      </c>
      <c r="F561" s="581"/>
      <c r="G561" s="439"/>
    </row>
    <row r="562" spans="1:9" x14ac:dyDescent="0.25">
      <c r="A562" s="500" t="s">
        <v>21</v>
      </c>
      <c r="B562" s="579"/>
      <c r="C562" s="1072"/>
      <c r="D562" s="1072"/>
      <c r="E562" s="582"/>
      <c r="F562" s="581"/>
      <c r="G562" s="439"/>
    </row>
    <row r="563" spans="1:9" x14ac:dyDescent="0.25">
      <c r="A563" s="500" t="s">
        <v>151</v>
      </c>
      <c r="B563" s="576"/>
      <c r="C563" s="1072"/>
      <c r="D563" s="1072"/>
      <c r="E563" s="582"/>
      <c r="F563" s="581"/>
      <c r="G563" s="439"/>
    </row>
    <row r="566" spans="1:9" ht="30.75" customHeight="1" x14ac:dyDescent="0.25">
      <c r="A566" s="1260" t="s">
        <v>659</v>
      </c>
      <c r="B566" s="1260"/>
      <c r="C566" s="1260"/>
      <c r="D566" s="1260"/>
      <c r="E566" s="1260"/>
      <c r="F566" s="1260"/>
      <c r="G566" s="1260"/>
      <c r="H566" s="1260"/>
      <c r="I566" s="1260"/>
    </row>
    <row r="568" spans="1:9" s="628" customFormat="1" ht="32.25" customHeight="1" x14ac:dyDescent="0.25">
      <c r="A568" s="1247" t="s">
        <v>122</v>
      </c>
      <c r="B568" s="1256" t="s">
        <v>660</v>
      </c>
      <c r="C568" s="1257"/>
      <c r="D568" s="1258" t="s">
        <v>661</v>
      </c>
      <c r="E568" s="1258"/>
      <c r="F568" s="1247" t="s">
        <v>126</v>
      </c>
      <c r="G568" s="1035"/>
      <c r="H568" s="1035"/>
      <c r="I568" s="1035"/>
    </row>
    <row r="569" spans="1:9" s="628" customFormat="1" x14ac:dyDescent="0.25">
      <c r="A569" s="1247"/>
      <c r="B569" s="1029" t="s">
        <v>662</v>
      </c>
      <c r="C569" s="1029" t="s">
        <v>663</v>
      </c>
      <c r="D569" s="1029" t="s">
        <v>664</v>
      </c>
      <c r="E569" s="1056" t="s">
        <v>665</v>
      </c>
      <c r="F569" s="1247"/>
      <c r="G569" s="1035"/>
      <c r="H569" s="1035"/>
      <c r="I569" s="1035"/>
    </row>
    <row r="570" spans="1:9" x14ac:dyDescent="0.25">
      <c r="A570" s="454"/>
      <c r="B570" s="454"/>
      <c r="C570" s="439"/>
      <c r="D570" s="439"/>
      <c r="E570" s="477"/>
      <c r="F570" s="1070"/>
    </row>
    <row r="571" spans="1:9" x14ac:dyDescent="0.25">
      <c r="A571" s="454"/>
      <c r="B571" s="454"/>
      <c r="C571" s="439"/>
      <c r="D571" s="439"/>
      <c r="E571" s="477"/>
      <c r="F571" s="1070"/>
    </row>
    <row r="574" spans="1:9" x14ac:dyDescent="0.25">
      <c r="A574" s="1045" t="s">
        <v>122</v>
      </c>
      <c r="B574" s="1045" t="s">
        <v>667</v>
      </c>
      <c r="C574" s="1045" t="s">
        <v>569</v>
      </c>
      <c r="D574" s="1045" t="s">
        <v>126</v>
      </c>
    </row>
    <row r="575" spans="1:9" x14ac:dyDescent="0.25">
      <c r="A575" s="583"/>
      <c r="B575" s="583"/>
      <c r="C575" s="563"/>
      <c r="D575" s="563"/>
    </row>
    <row r="576" spans="1:9" x14ac:dyDescent="0.25">
      <c r="A576" s="564"/>
      <c r="B576" s="564"/>
      <c r="C576" s="564"/>
      <c r="D576" s="564"/>
    </row>
    <row r="579" spans="1:9" x14ac:dyDescent="0.25">
      <c r="A579" s="427" t="s">
        <v>668</v>
      </c>
      <c r="B579" s="427"/>
      <c r="C579" s="428"/>
      <c r="D579" s="428"/>
      <c r="E579" s="428"/>
      <c r="F579" s="428"/>
      <c r="G579" s="428"/>
      <c r="H579" s="428"/>
      <c r="I579" s="428"/>
    </row>
    <row r="581" spans="1:9" ht="31.5" x14ac:dyDescent="0.25">
      <c r="A581" s="1029" t="s">
        <v>122</v>
      </c>
      <c r="B581" s="584" t="s">
        <v>669</v>
      </c>
    </row>
    <row r="582" spans="1:9" x14ac:dyDescent="0.25">
      <c r="A582" s="585" t="s">
        <v>18</v>
      </c>
      <c r="B582" s="586"/>
    </row>
    <row r="583" spans="1:9" x14ac:dyDescent="0.25">
      <c r="A583" s="585" t="s">
        <v>19</v>
      </c>
      <c r="B583" s="586">
        <v>1</v>
      </c>
    </row>
    <row r="584" spans="1:9" x14ac:dyDescent="0.25">
      <c r="A584" s="585" t="s">
        <v>20</v>
      </c>
      <c r="B584" s="586">
        <v>1</v>
      </c>
    </row>
    <row r="585" spans="1:9" x14ac:dyDescent="0.25">
      <c r="A585" s="585" t="s">
        <v>666</v>
      </c>
      <c r="B585" s="586"/>
    </row>
    <row r="586" spans="1:9" x14ac:dyDescent="0.25">
      <c r="A586" s="585" t="s">
        <v>293</v>
      </c>
      <c r="B586" s="587"/>
    </row>
    <row r="592" spans="1:9" x14ac:dyDescent="0.25">
      <c r="A592" s="427" t="s">
        <v>670</v>
      </c>
      <c r="B592" s="427"/>
      <c r="C592" s="428"/>
      <c r="D592" s="428"/>
      <c r="E592" s="428"/>
      <c r="F592" s="428"/>
      <c r="G592" s="428"/>
      <c r="H592" s="428"/>
      <c r="I592" s="428"/>
    </row>
    <row r="593" spans="1:9" x14ac:dyDescent="0.25">
      <c r="A593" s="1248" t="s">
        <v>671</v>
      </c>
      <c r="B593" s="1249"/>
      <c r="C593" s="1249"/>
      <c r="D593" s="1249"/>
      <c r="E593" s="1250"/>
      <c r="F593" s="588"/>
    </row>
    <row r="594" spans="1:9" x14ac:dyDescent="0.25">
      <c r="A594" s="1036" t="s">
        <v>122</v>
      </c>
      <c r="B594" s="1029" t="s">
        <v>646</v>
      </c>
      <c r="C594" s="1029" t="s">
        <v>672</v>
      </c>
      <c r="D594" s="589" t="s">
        <v>673</v>
      </c>
      <c r="E594" s="1029" t="s">
        <v>126</v>
      </c>
      <c r="F594" s="590"/>
    </row>
    <row r="595" spans="1:9" x14ac:dyDescent="0.25">
      <c r="A595" s="454" t="s">
        <v>18</v>
      </c>
      <c r="B595" s="454"/>
      <c r="C595" s="430"/>
      <c r="D595" s="531"/>
      <c r="E595" s="499"/>
      <c r="F595" s="591"/>
      <c r="G595" s="496"/>
      <c r="H595" s="496"/>
    </row>
    <row r="596" spans="1:9" x14ac:dyDescent="0.25">
      <c r="A596" s="454" t="s">
        <v>19</v>
      </c>
      <c r="B596" s="451"/>
      <c r="C596" s="1085"/>
      <c r="D596" s="531"/>
      <c r="E596" s="499"/>
      <c r="F596" s="591"/>
      <c r="G596" s="496"/>
      <c r="H596" s="496"/>
    </row>
    <row r="597" spans="1:9" x14ac:dyDescent="0.25">
      <c r="A597" s="443" t="s">
        <v>20</v>
      </c>
      <c r="B597" s="451"/>
      <c r="C597" s="1085"/>
      <c r="D597" s="531"/>
      <c r="E597" s="499"/>
      <c r="F597" s="591"/>
      <c r="G597" s="496"/>
      <c r="H597" s="496"/>
    </row>
    <row r="598" spans="1:9" ht="16.5" customHeight="1" x14ac:dyDescent="0.25">
      <c r="A598" s="454" t="s">
        <v>21</v>
      </c>
      <c r="B598" s="592"/>
      <c r="C598" s="1106"/>
      <c r="D598" s="531"/>
      <c r="E598" s="499"/>
      <c r="F598" s="591"/>
      <c r="G598" s="496"/>
      <c r="H598" s="496"/>
    </row>
    <row r="599" spans="1:9" x14ac:dyDescent="0.25">
      <c r="A599" s="451" t="s">
        <v>151</v>
      </c>
      <c r="B599" s="593"/>
      <c r="C599" s="444"/>
      <c r="D599" s="531"/>
      <c r="E599" s="499"/>
      <c r="F599" s="591"/>
      <c r="G599" s="496"/>
      <c r="H599" s="496"/>
    </row>
    <row r="600" spans="1:9" ht="31.5" x14ac:dyDescent="0.25">
      <c r="A600" s="454" t="s">
        <v>160</v>
      </c>
      <c r="B600" s="455" t="s">
        <v>2465</v>
      </c>
      <c r="C600" s="642" t="s">
        <v>2466</v>
      </c>
      <c r="D600" s="445" t="s">
        <v>2467</v>
      </c>
      <c r="E600" s="455" t="s">
        <v>2468</v>
      </c>
      <c r="F600" s="591"/>
      <c r="G600" s="496"/>
      <c r="H600" s="496"/>
    </row>
    <row r="601" spans="1:9" x14ac:dyDescent="0.25">
      <c r="C601" s="456"/>
      <c r="D601" s="518"/>
      <c r="E601" s="496"/>
      <c r="F601" s="594"/>
    </row>
    <row r="602" spans="1:9" x14ac:dyDescent="0.25">
      <c r="C602" s="456"/>
      <c r="D602" s="518"/>
      <c r="E602" s="496"/>
      <c r="F602" s="594"/>
    </row>
    <row r="604" spans="1:9" x14ac:dyDescent="0.25">
      <c r="A604" s="427" t="s">
        <v>676</v>
      </c>
      <c r="B604" s="427"/>
      <c r="C604" s="428"/>
      <c r="D604" s="428"/>
      <c r="E604" s="428"/>
      <c r="F604" s="428"/>
      <c r="G604" s="428"/>
      <c r="H604" s="428"/>
      <c r="I604" s="428"/>
    </row>
    <row r="606" spans="1:9" ht="31.5" x14ac:dyDescent="0.25">
      <c r="A606" s="1029" t="s">
        <v>122</v>
      </c>
      <c r="B606" s="1029" t="s">
        <v>677</v>
      </c>
      <c r="C606" s="1056" t="s">
        <v>678</v>
      </c>
      <c r="D606" s="1056" t="s">
        <v>126</v>
      </c>
      <c r="F606" s="1035"/>
      <c r="G606" s="1035"/>
      <c r="H606" s="1035"/>
    </row>
    <row r="607" spans="1:9" x14ac:dyDescent="0.25">
      <c r="A607" s="484" t="s">
        <v>19</v>
      </c>
      <c r="B607" s="1029"/>
      <c r="C607" s="1029"/>
      <c r="D607" s="1029"/>
      <c r="E607" s="573"/>
      <c r="F607" s="1035"/>
      <c r="G607" s="1035"/>
      <c r="H607" s="1035"/>
    </row>
    <row r="608" spans="1:9" x14ac:dyDescent="0.25">
      <c r="A608" s="494"/>
      <c r="B608" s="494"/>
      <c r="C608" s="1035"/>
      <c r="D608" s="1035"/>
      <c r="E608" s="574"/>
      <c r="F608" s="1035"/>
      <c r="G608" s="1035"/>
      <c r="H608" s="1035"/>
    </row>
    <row r="610" spans="1:9" x14ac:dyDescent="0.25">
      <c r="A610" s="427" t="s">
        <v>679</v>
      </c>
      <c r="B610" s="427"/>
      <c r="C610" s="428"/>
      <c r="D610" s="428"/>
      <c r="E610" s="428"/>
      <c r="F610" s="428"/>
      <c r="G610" s="428"/>
      <c r="H610" s="428"/>
      <c r="I610" s="428"/>
    </row>
    <row r="611" spans="1:9" x14ac:dyDescent="0.25">
      <c r="A611" s="427"/>
      <c r="B611" s="427"/>
      <c r="C611" s="428"/>
      <c r="D611" s="428"/>
      <c r="E611" s="428"/>
      <c r="F611" s="428"/>
      <c r="G611" s="428"/>
      <c r="H611" s="428"/>
      <c r="I611" s="428"/>
    </row>
    <row r="612" spans="1:9" x14ac:dyDescent="0.25">
      <c r="A612" s="426"/>
      <c r="B612" s="426"/>
    </row>
    <row r="613" spans="1:9" x14ac:dyDescent="0.25">
      <c r="A613" s="1029" t="s">
        <v>122</v>
      </c>
      <c r="B613" s="1056" t="s">
        <v>680</v>
      </c>
      <c r="C613" s="1029" t="s">
        <v>681</v>
      </c>
      <c r="D613" s="1029" t="s">
        <v>569</v>
      </c>
      <c r="E613" s="1056" t="s">
        <v>126</v>
      </c>
    </row>
    <row r="614" spans="1:9" x14ac:dyDescent="0.25">
      <c r="A614" s="1042" t="s">
        <v>18</v>
      </c>
      <c r="B614" s="1042"/>
      <c r="C614" s="595"/>
      <c r="D614" s="472"/>
      <c r="E614" s="524"/>
      <c r="F614" s="574"/>
    </row>
    <row r="615" spans="1:9" ht="78.75" x14ac:dyDescent="0.25">
      <c r="A615" s="443" t="s">
        <v>19</v>
      </c>
      <c r="B615" s="1324">
        <v>2</v>
      </c>
      <c r="C615" s="530" t="s">
        <v>2469</v>
      </c>
      <c r="D615" s="1251" t="s">
        <v>2470</v>
      </c>
      <c r="E615" s="430"/>
    </row>
    <row r="616" spans="1:9" ht="31.5" x14ac:dyDescent="0.25">
      <c r="A616" s="447"/>
      <c r="B616" s="1325"/>
      <c r="C616" s="530" t="s">
        <v>2471</v>
      </c>
      <c r="D616" s="1253"/>
      <c r="E616" s="430"/>
    </row>
    <row r="617" spans="1:9" x14ac:dyDescent="0.25">
      <c r="A617" s="447"/>
      <c r="B617" s="1325"/>
      <c r="C617" s="530" t="s">
        <v>2472</v>
      </c>
      <c r="D617" s="1251" t="s">
        <v>2473</v>
      </c>
      <c r="E617" s="430"/>
    </row>
    <row r="618" spans="1:9" x14ac:dyDescent="0.25">
      <c r="A618" s="451"/>
      <c r="B618" s="1326"/>
      <c r="C618" s="530" t="s">
        <v>2474</v>
      </c>
      <c r="D618" s="1252"/>
      <c r="E618" s="430"/>
    </row>
    <row r="619" spans="1:9" x14ac:dyDescent="0.25">
      <c r="A619" s="447" t="s">
        <v>20</v>
      </c>
      <c r="B619" s="451"/>
      <c r="C619" s="439"/>
      <c r="D619" s="473"/>
      <c r="E619" s="430"/>
    </row>
    <row r="620" spans="1:9" ht="30.75" customHeight="1" x14ac:dyDescent="0.25">
      <c r="A620" s="443" t="s">
        <v>21</v>
      </c>
      <c r="B620" s="1329">
        <v>6</v>
      </c>
      <c r="C620" s="1044" t="s">
        <v>2475</v>
      </c>
      <c r="D620" s="1083" t="s">
        <v>2476</v>
      </c>
      <c r="E620" s="1044"/>
    </row>
    <row r="621" spans="1:9" ht="31.5" x14ac:dyDescent="0.25">
      <c r="A621" s="447"/>
      <c r="B621" s="1330"/>
      <c r="C621" s="1048" t="s">
        <v>2477</v>
      </c>
      <c r="D621" s="1083" t="s">
        <v>2478</v>
      </c>
      <c r="E621" s="1044"/>
    </row>
    <row r="622" spans="1:9" ht="47.25" x14ac:dyDescent="0.25">
      <c r="A622" s="447"/>
      <c r="B622" s="1330"/>
      <c r="C622" s="1048" t="s">
        <v>2479</v>
      </c>
      <c r="D622" s="1083" t="s">
        <v>2480</v>
      </c>
      <c r="E622" s="1044"/>
    </row>
    <row r="623" spans="1:9" ht="47.25" x14ac:dyDescent="0.25">
      <c r="A623" s="447"/>
      <c r="B623" s="1330"/>
      <c r="C623" s="1251" t="s">
        <v>2481</v>
      </c>
      <c r="D623" s="1083" t="s">
        <v>2482</v>
      </c>
      <c r="E623" s="1044"/>
    </row>
    <row r="624" spans="1:9" x14ac:dyDescent="0.25">
      <c r="A624" s="447"/>
      <c r="B624" s="1330"/>
      <c r="C624" s="1252"/>
      <c r="D624" s="1083" t="s">
        <v>675</v>
      </c>
      <c r="E624" s="1044"/>
    </row>
    <row r="625" spans="1:5" ht="47.25" x14ac:dyDescent="0.25">
      <c r="A625" s="451"/>
      <c r="B625" s="1330"/>
      <c r="C625" s="1048" t="s">
        <v>2483</v>
      </c>
      <c r="D625" s="1083" t="s">
        <v>2484</v>
      </c>
      <c r="E625" s="1044"/>
    </row>
    <row r="626" spans="1:5" ht="31.5" x14ac:dyDescent="0.25">
      <c r="A626" s="443" t="s">
        <v>151</v>
      </c>
      <c r="B626" s="1066">
        <v>1</v>
      </c>
      <c r="C626" s="1083" t="s">
        <v>2485</v>
      </c>
      <c r="D626" s="455" t="s">
        <v>2486</v>
      </c>
      <c r="E626" s="430"/>
    </row>
    <row r="627" spans="1:5" ht="63" x14ac:dyDescent="0.25">
      <c r="A627" s="443" t="s">
        <v>160</v>
      </c>
      <c r="B627" s="1324">
        <v>3</v>
      </c>
      <c r="C627" s="430" t="s">
        <v>2487</v>
      </c>
      <c r="D627" s="570" t="s">
        <v>2488</v>
      </c>
      <c r="E627" s="654" t="s">
        <v>2083</v>
      </c>
    </row>
    <row r="628" spans="1:5" ht="47.25" customHeight="1" x14ac:dyDescent="0.25">
      <c r="A628" s="563"/>
      <c r="B628" s="1325"/>
      <c r="C628" s="1276" t="s">
        <v>2489</v>
      </c>
      <c r="D628" s="455" t="s">
        <v>2490</v>
      </c>
      <c r="E628" s="1327" t="s">
        <v>2090</v>
      </c>
    </row>
    <row r="629" spans="1:5" x14ac:dyDescent="0.25">
      <c r="A629" s="563"/>
      <c r="B629" s="1325"/>
      <c r="C629" s="1276"/>
      <c r="D629" s="455" t="s">
        <v>2491</v>
      </c>
      <c r="E629" s="1328"/>
    </row>
    <row r="630" spans="1:5" ht="31.5" x14ac:dyDescent="0.25">
      <c r="A630" s="564"/>
      <c r="B630" s="1326"/>
      <c r="C630" s="477" t="s">
        <v>2492</v>
      </c>
      <c r="D630" s="455" t="s">
        <v>2491</v>
      </c>
      <c r="E630" s="455" t="s">
        <v>2095</v>
      </c>
    </row>
  </sheetData>
  <mergeCells count="118">
    <mergeCell ref="A486:A487"/>
    <mergeCell ref="F486:F487"/>
    <mergeCell ref="A1:I1"/>
    <mergeCell ref="A2:I2"/>
    <mergeCell ref="A4:I4"/>
    <mergeCell ref="A5:I5"/>
    <mergeCell ref="A6:I6"/>
    <mergeCell ref="D615:D616"/>
    <mergeCell ref="D617:D618"/>
    <mergeCell ref="B615:B618"/>
    <mergeCell ref="B267:B268"/>
    <mergeCell ref="A74:A76"/>
    <mergeCell ref="B74:B76"/>
    <mergeCell ref="C74:C76"/>
    <mergeCell ref="D74:H74"/>
    <mergeCell ref="F468:F469"/>
    <mergeCell ref="E444:E445"/>
    <mergeCell ref="A432:B432"/>
    <mergeCell ref="A444:A445"/>
    <mergeCell ref="B444:B445"/>
    <mergeCell ref="C444:C445"/>
    <mergeCell ref="D444:D445"/>
    <mergeCell ref="A468:A469"/>
    <mergeCell ref="B232:B234"/>
    <mergeCell ref="A7:I7"/>
    <mergeCell ref="C402:C403"/>
    <mergeCell ref="D402:D403"/>
    <mergeCell ref="B102:B108"/>
    <mergeCell ref="I74:I76"/>
    <mergeCell ref="D75:E75"/>
    <mergeCell ref="G76:H76"/>
    <mergeCell ref="B79:B81"/>
    <mergeCell ref="B82:B88"/>
    <mergeCell ref="D82:D88"/>
    <mergeCell ref="B89:B91"/>
    <mergeCell ref="D89:D91"/>
    <mergeCell ref="D118:D129"/>
    <mergeCell ref="D130:D134"/>
    <mergeCell ref="D135:D139"/>
    <mergeCell ref="D232:D234"/>
    <mergeCell ref="D235:D242"/>
    <mergeCell ref="D243:D249"/>
    <mergeCell ref="B243:B249"/>
    <mergeCell ref="B250:B254"/>
    <mergeCell ref="D180:D189"/>
    <mergeCell ref="B148:B158"/>
    <mergeCell ref="D148:D158"/>
    <mergeCell ref="D159:D169"/>
    <mergeCell ref="B159:B169"/>
    <mergeCell ref="B170:B179"/>
    <mergeCell ref="D170:D179"/>
    <mergeCell ref="C102:C108"/>
    <mergeCell ref="B486:B487"/>
    <mergeCell ref="C486:C487"/>
    <mergeCell ref="D486:D487"/>
    <mergeCell ref="D477:D478"/>
    <mergeCell ref="B235:B242"/>
    <mergeCell ref="F477:F478"/>
    <mergeCell ref="D211:D220"/>
    <mergeCell ref="B221:B228"/>
    <mergeCell ref="D221:D228"/>
    <mergeCell ref="C432:C433"/>
    <mergeCell ref="B457:B458"/>
    <mergeCell ref="B459:B460"/>
    <mergeCell ref="B256:B257"/>
    <mergeCell ref="E256:E257"/>
    <mergeCell ref="D256:D257"/>
    <mergeCell ref="B229:B231"/>
    <mergeCell ref="D229:D231"/>
    <mergeCell ref="B211:B220"/>
    <mergeCell ref="E64:E65"/>
    <mergeCell ref="C39:C44"/>
    <mergeCell ref="E39:E44"/>
    <mergeCell ref="C45:C46"/>
    <mergeCell ref="E45:E46"/>
    <mergeCell ref="D39:D44"/>
    <mergeCell ref="D45:D46"/>
    <mergeCell ref="B468:B469"/>
    <mergeCell ref="C468:C469"/>
    <mergeCell ref="D468:D469"/>
    <mergeCell ref="E468:E469"/>
    <mergeCell ref="D250:D254"/>
    <mergeCell ref="E232:E254"/>
    <mergeCell ref="D94:D99"/>
    <mergeCell ref="C100:C101"/>
    <mergeCell ref="B94:B99"/>
    <mergeCell ref="B100:B101"/>
    <mergeCell ref="B190:B200"/>
    <mergeCell ref="D190:D200"/>
    <mergeCell ref="B201:B210"/>
    <mergeCell ref="D201:D210"/>
    <mergeCell ref="D140:D142"/>
    <mergeCell ref="D143:D147"/>
    <mergeCell ref="B180:B189"/>
    <mergeCell ref="C12:C14"/>
    <mergeCell ref="D12:D14"/>
    <mergeCell ref="C628:C629"/>
    <mergeCell ref="B627:B630"/>
    <mergeCell ref="E628:E629"/>
    <mergeCell ref="E402:E403"/>
    <mergeCell ref="B620:B625"/>
    <mergeCell ref="C623:C624"/>
    <mergeCell ref="B452:B453"/>
    <mergeCell ref="B455:B456"/>
    <mergeCell ref="A566:I566"/>
    <mergeCell ref="A568:A569"/>
    <mergeCell ref="B568:C568"/>
    <mergeCell ref="D568:E568"/>
    <mergeCell ref="F568:F569"/>
    <mergeCell ref="A593:E593"/>
    <mergeCell ref="A477:A478"/>
    <mergeCell ref="B477:B478"/>
    <mergeCell ref="C477:C478"/>
    <mergeCell ref="E58:E63"/>
    <mergeCell ref="D58:D63"/>
    <mergeCell ref="C58:C63"/>
    <mergeCell ref="C64:C65"/>
    <mergeCell ref="D64:D65"/>
  </mergeCells>
  <pageMargins left="0.7" right="0.7" top="0.75" bottom="0.75" header="0.3" footer="0.3"/>
  <pageSetup paperSize="9" scale="87" orientation="landscape" horizontalDpi="4294967294"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89"/>
  <sheetViews>
    <sheetView topLeftCell="A576" zoomScaleNormal="100" workbookViewId="0">
      <selection activeCell="F287" sqref="F287"/>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2493</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ht="31.5" x14ac:dyDescent="0.25">
      <c r="A12" s="1042" t="s">
        <v>18</v>
      </c>
      <c r="B12" s="631" t="s">
        <v>701</v>
      </c>
      <c r="C12" s="672" t="s">
        <v>2494</v>
      </c>
      <c r="D12" s="430" t="s">
        <v>2495</v>
      </c>
      <c r="E12" s="431"/>
      <c r="F12" s="432"/>
      <c r="I12" s="425" t="s">
        <v>130</v>
      </c>
    </row>
    <row r="13" spans="1:9" ht="31.5" x14ac:dyDescent="0.25">
      <c r="A13" s="1047"/>
      <c r="B13" s="631" t="s">
        <v>1691</v>
      </c>
      <c r="C13" s="672" t="s">
        <v>2494</v>
      </c>
      <c r="D13" s="430" t="s">
        <v>2496</v>
      </c>
      <c r="E13" s="431"/>
      <c r="F13" s="432"/>
    </row>
    <row r="14" spans="1:9" x14ac:dyDescent="0.25">
      <c r="A14" s="1043" t="s">
        <v>19</v>
      </c>
      <c r="B14" s="1030"/>
      <c r="C14" s="671"/>
      <c r="D14" s="430"/>
      <c r="E14" s="430"/>
      <c r="F14" s="433"/>
    </row>
    <row r="15" spans="1:9" x14ac:dyDescent="0.25">
      <c r="A15" s="1038" t="s">
        <v>20</v>
      </c>
      <c r="B15" s="677"/>
      <c r="C15" s="439"/>
      <c r="E15" s="418"/>
      <c r="F15" s="433"/>
    </row>
    <row r="16" spans="1:9" ht="63" x14ac:dyDescent="0.25">
      <c r="A16" s="1043" t="s">
        <v>21</v>
      </c>
      <c r="B16" s="436" t="s">
        <v>2497</v>
      </c>
      <c r="C16" s="437" t="s">
        <v>2498</v>
      </c>
      <c r="D16" s="678" t="s">
        <v>2040</v>
      </c>
      <c r="E16" s="1044" t="s">
        <v>1971</v>
      </c>
      <c r="F16" s="440"/>
    </row>
    <row r="17" spans="1:9" ht="47.25" x14ac:dyDescent="0.25">
      <c r="A17" s="1043"/>
      <c r="B17" s="1251" t="s">
        <v>2499</v>
      </c>
      <c r="C17" s="1370" t="s">
        <v>2500</v>
      </c>
      <c r="D17" s="678" t="s">
        <v>2501</v>
      </c>
      <c r="E17" s="1044" t="s">
        <v>758</v>
      </c>
      <c r="F17" s="440"/>
    </row>
    <row r="18" spans="1:9" ht="63" x14ac:dyDescent="0.25">
      <c r="A18" s="1043"/>
      <c r="B18" s="1253"/>
      <c r="C18" s="1371"/>
      <c r="D18" s="678" t="s">
        <v>2502</v>
      </c>
      <c r="E18" s="1044" t="s">
        <v>758</v>
      </c>
      <c r="F18" s="440"/>
    </row>
    <row r="19" spans="1:9" ht="31.5" x14ac:dyDescent="0.25">
      <c r="A19" s="1043"/>
      <c r="B19" s="1252"/>
      <c r="C19" s="437" t="s">
        <v>2503</v>
      </c>
      <c r="D19" s="678" t="s">
        <v>2040</v>
      </c>
      <c r="E19" s="1044" t="s">
        <v>1971</v>
      </c>
      <c r="F19" s="440"/>
    </row>
    <row r="20" spans="1:9" ht="31.5" x14ac:dyDescent="0.25">
      <c r="A20" s="443" t="s">
        <v>151</v>
      </c>
      <c r="B20" s="444" t="s">
        <v>2504</v>
      </c>
      <c r="C20" s="434" t="s">
        <v>2505</v>
      </c>
      <c r="D20" s="430" t="s">
        <v>2040</v>
      </c>
      <c r="E20" s="442" t="s">
        <v>642</v>
      </c>
      <c r="F20" s="446"/>
    </row>
    <row r="21" spans="1:9" ht="47.25" x14ac:dyDescent="0.25">
      <c r="A21" s="447"/>
      <c r="B21" s="444" t="s">
        <v>2506</v>
      </c>
      <c r="C21" s="1044" t="s">
        <v>2507</v>
      </c>
      <c r="D21" s="430" t="s">
        <v>2040</v>
      </c>
      <c r="E21" s="442" t="s">
        <v>642</v>
      </c>
      <c r="F21" s="446"/>
    </row>
    <row r="22" spans="1:9" ht="31.5" x14ac:dyDescent="0.25">
      <c r="A22" s="447"/>
      <c r="B22" s="444" t="s">
        <v>2508</v>
      </c>
      <c r="C22" s="1044" t="s">
        <v>2509</v>
      </c>
      <c r="D22" s="430" t="s">
        <v>2040</v>
      </c>
      <c r="E22" s="442" t="s">
        <v>642</v>
      </c>
      <c r="F22" s="446"/>
    </row>
    <row r="23" spans="1:9" ht="31.5" x14ac:dyDescent="0.25">
      <c r="A23" s="447"/>
      <c r="B23" s="444" t="s">
        <v>2510</v>
      </c>
      <c r="C23" s="1044" t="s">
        <v>2509</v>
      </c>
      <c r="D23" s="430" t="s">
        <v>2040</v>
      </c>
      <c r="E23" s="442" t="s">
        <v>642</v>
      </c>
      <c r="F23" s="446"/>
    </row>
    <row r="24" spans="1:9" ht="31.5" x14ac:dyDescent="0.25">
      <c r="A24" s="447"/>
      <c r="B24" s="444" t="s">
        <v>2511</v>
      </c>
      <c r="C24" s="1044" t="s">
        <v>2512</v>
      </c>
      <c r="D24" s="430" t="s">
        <v>2040</v>
      </c>
      <c r="E24" s="442" t="s">
        <v>642</v>
      </c>
      <c r="F24" s="446"/>
    </row>
    <row r="25" spans="1:9" ht="31.5" x14ac:dyDescent="0.25">
      <c r="A25" s="447"/>
      <c r="B25" s="444" t="s">
        <v>2513</v>
      </c>
      <c r="C25" s="1044" t="s">
        <v>2514</v>
      </c>
      <c r="D25" s="430" t="s">
        <v>2040</v>
      </c>
      <c r="E25" s="442" t="s">
        <v>642</v>
      </c>
      <c r="F25" s="446"/>
    </row>
    <row r="26" spans="1:9" ht="31.5" x14ac:dyDescent="0.25">
      <c r="A26" s="451"/>
      <c r="B26" s="444" t="s">
        <v>2515</v>
      </c>
      <c r="C26" s="1044" t="s">
        <v>2516</v>
      </c>
      <c r="D26" s="430" t="s">
        <v>2040</v>
      </c>
      <c r="E26" s="442" t="s">
        <v>642</v>
      </c>
      <c r="F26" s="446"/>
    </row>
    <row r="27" spans="1:9" ht="47.25" x14ac:dyDescent="0.25">
      <c r="A27" s="1038" t="s">
        <v>160</v>
      </c>
      <c r="B27" s="1094" t="s">
        <v>2517</v>
      </c>
      <c r="C27" s="445" t="s">
        <v>2518</v>
      </c>
      <c r="D27" s="430" t="s">
        <v>2519</v>
      </c>
      <c r="E27" s="430" t="s">
        <v>786</v>
      </c>
      <c r="F27" s="448"/>
    </row>
    <row r="28" spans="1:9" x14ac:dyDescent="0.25">
      <c r="A28" s="640"/>
      <c r="B28" s="643"/>
      <c r="C28" s="641"/>
      <c r="D28" s="605"/>
      <c r="E28" s="605"/>
      <c r="F28" s="448"/>
    </row>
    <row r="29" spans="1:9" x14ac:dyDescent="0.25">
      <c r="A29" s="449"/>
      <c r="B29" s="449"/>
      <c r="C29" s="446"/>
      <c r="D29" s="448"/>
      <c r="E29" s="446"/>
      <c r="F29" s="446"/>
    </row>
    <row r="32" spans="1:9" ht="31.5" x14ac:dyDescent="0.25">
      <c r="A32" s="1036" t="s">
        <v>122</v>
      </c>
      <c r="B32" s="1033" t="s">
        <v>161</v>
      </c>
      <c r="C32" s="1029" t="s">
        <v>162</v>
      </c>
      <c r="D32" s="1029" t="s">
        <v>163</v>
      </c>
      <c r="E32" s="1029" t="s">
        <v>126</v>
      </c>
      <c r="I32" s="450"/>
    </row>
    <row r="33" spans="1:9" x14ac:dyDescent="0.25">
      <c r="A33" s="443" t="s">
        <v>18</v>
      </c>
      <c r="B33" s="631"/>
      <c r="C33" s="439"/>
      <c r="D33" s="439"/>
      <c r="E33" s="439"/>
      <c r="F33" s="432"/>
      <c r="I33" s="450"/>
    </row>
    <row r="34" spans="1:9" x14ac:dyDescent="0.25">
      <c r="A34" s="476" t="s">
        <v>19</v>
      </c>
      <c r="B34" s="1054" t="s">
        <v>138</v>
      </c>
      <c r="C34" s="444" t="s">
        <v>2520</v>
      </c>
      <c r="D34" s="453"/>
      <c r="E34" s="429"/>
      <c r="F34" s="432"/>
      <c r="I34" s="450"/>
    </row>
    <row r="35" spans="1:9" ht="31.5" x14ac:dyDescent="0.25">
      <c r="A35" s="452"/>
      <c r="B35" s="1055"/>
      <c r="C35" s="444" t="s">
        <v>2521</v>
      </c>
      <c r="D35" s="453"/>
      <c r="E35" s="429"/>
      <c r="F35" s="432"/>
      <c r="I35" s="450"/>
    </row>
    <row r="36" spans="1:9" ht="31.5" x14ac:dyDescent="0.25">
      <c r="A36" s="451"/>
      <c r="B36" s="1053" t="s">
        <v>2522</v>
      </c>
      <c r="C36" s="430" t="s">
        <v>2523</v>
      </c>
      <c r="D36" s="453"/>
      <c r="E36" s="429"/>
      <c r="F36" s="432"/>
      <c r="I36" s="450"/>
    </row>
    <row r="37" spans="1:9" x14ac:dyDescent="0.25">
      <c r="A37" s="447" t="s">
        <v>20</v>
      </c>
      <c r="B37" s="566" t="s">
        <v>1226</v>
      </c>
      <c r="C37" s="477" t="s">
        <v>2524</v>
      </c>
      <c r="D37" s="453">
        <v>44047</v>
      </c>
      <c r="E37" s="430" t="s">
        <v>2525</v>
      </c>
      <c r="F37" s="432"/>
      <c r="I37" s="450"/>
    </row>
    <row r="38" spans="1:9" ht="31.5" x14ac:dyDescent="0.25">
      <c r="A38" s="447"/>
      <c r="B38" s="631" t="s">
        <v>1691</v>
      </c>
      <c r="C38" s="477" t="s">
        <v>2526</v>
      </c>
      <c r="D38" s="1089">
        <v>44057</v>
      </c>
      <c r="E38" s="430" t="s">
        <v>2527</v>
      </c>
      <c r="F38" s="432"/>
      <c r="I38" s="450"/>
    </row>
    <row r="39" spans="1:9" x14ac:dyDescent="0.25">
      <c r="A39" s="451"/>
      <c r="B39" s="631" t="s">
        <v>1433</v>
      </c>
      <c r="C39" s="456" t="s">
        <v>2528</v>
      </c>
      <c r="D39" s="1089">
        <v>44067</v>
      </c>
      <c r="E39" s="430" t="s">
        <v>2527</v>
      </c>
      <c r="F39" s="432"/>
      <c r="I39" s="450"/>
    </row>
    <row r="40" spans="1:9" ht="31.5" x14ac:dyDescent="0.25">
      <c r="A40" s="447" t="s">
        <v>21</v>
      </c>
      <c r="B40" s="1288" t="s">
        <v>2529</v>
      </c>
      <c r="C40" s="457" t="s">
        <v>2530</v>
      </c>
      <c r="D40" s="1367">
        <v>44049</v>
      </c>
      <c r="E40" s="430"/>
      <c r="F40" s="432"/>
      <c r="I40" s="450"/>
    </row>
    <row r="41" spans="1:9" ht="47.25" x14ac:dyDescent="0.25">
      <c r="A41" s="447"/>
      <c r="B41" s="1289"/>
      <c r="C41" s="479" t="s">
        <v>2531</v>
      </c>
      <c r="D41" s="1368"/>
      <c r="E41" s="430"/>
      <c r="F41" s="432"/>
      <c r="I41" s="450"/>
    </row>
    <row r="42" spans="1:9" x14ac:dyDescent="0.25">
      <c r="A42" s="447"/>
      <c r="B42" s="1289"/>
      <c r="C42" s="479" t="s">
        <v>2532</v>
      </c>
      <c r="D42" s="1368"/>
      <c r="E42" s="430"/>
      <c r="F42" s="432"/>
      <c r="I42" s="450"/>
    </row>
    <row r="43" spans="1:9" x14ac:dyDescent="0.25">
      <c r="A43" s="447"/>
      <c r="B43" s="1306"/>
      <c r="C43" s="479" t="s">
        <v>2533</v>
      </c>
      <c r="D43" s="1369"/>
      <c r="E43" s="430"/>
      <c r="F43" s="432"/>
      <c r="I43" s="450"/>
    </row>
    <row r="44" spans="1:9" x14ac:dyDescent="0.25">
      <c r="A44" s="447"/>
      <c r="B44" s="631" t="s">
        <v>2534</v>
      </c>
      <c r="C44" s="1265" t="s">
        <v>2192</v>
      </c>
      <c r="D44" s="1367" t="s">
        <v>2535</v>
      </c>
      <c r="E44" s="430"/>
      <c r="F44" s="432"/>
      <c r="I44" s="450"/>
    </row>
    <row r="45" spans="1:9" x14ac:dyDescent="0.25">
      <c r="A45" s="447"/>
      <c r="B45" s="631" t="s">
        <v>2536</v>
      </c>
      <c r="C45" s="1266"/>
      <c r="D45" s="1368"/>
      <c r="E45" s="430"/>
      <c r="F45" s="432"/>
      <c r="I45" s="450"/>
    </row>
    <row r="46" spans="1:9" x14ac:dyDescent="0.25">
      <c r="A46" s="447"/>
      <c r="B46" s="631" t="s">
        <v>2537</v>
      </c>
      <c r="C46" s="1266"/>
      <c r="D46" s="1369"/>
      <c r="E46" s="430"/>
      <c r="F46" s="432"/>
      <c r="I46" s="450"/>
    </row>
    <row r="47" spans="1:9" x14ac:dyDescent="0.25">
      <c r="A47" s="451"/>
      <c r="B47" s="631" t="s">
        <v>2538</v>
      </c>
      <c r="C47" s="1267"/>
      <c r="D47" s="1089">
        <v>44044</v>
      </c>
      <c r="E47" s="430"/>
      <c r="F47" s="432"/>
      <c r="I47" s="450"/>
    </row>
    <row r="48" spans="1:9" x14ac:dyDescent="0.25">
      <c r="A48" s="550" t="s">
        <v>151</v>
      </c>
      <c r="B48" s="664"/>
      <c r="C48" s="665"/>
      <c r="D48" s="666"/>
      <c r="E48" s="551"/>
      <c r="F48" s="432"/>
      <c r="I48" s="450"/>
    </row>
    <row r="49" spans="1:9" x14ac:dyDescent="0.25">
      <c r="A49" s="454" t="s">
        <v>160</v>
      </c>
      <c r="B49" s="1094"/>
      <c r="C49" s="430"/>
      <c r="D49" s="455"/>
      <c r="E49" s="430"/>
    </row>
    <row r="50" spans="1:9" x14ac:dyDescent="0.25">
      <c r="A50" s="426"/>
    </row>
    <row r="54" spans="1:9" x14ac:dyDescent="0.25">
      <c r="A54" s="427" t="s">
        <v>171</v>
      </c>
      <c r="B54" s="427"/>
      <c r="C54" s="428"/>
      <c r="D54" s="428"/>
      <c r="E54" s="428"/>
      <c r="F54" s="428"/>
      <c r="G54" s="428"/>
      <c r="H54" s="428"/>
      <c r="I54" s="428"/>
    </row>
    <row r="56" spans="1:9" x14ac:dyDescent="0.25">
      <c r="A56" s="461" t="s">
        <v>172</v>
      </c>
      <c r="B56" s="462"/>
      <c r="C56" s="463"/>
      <c r="D56" s="463"/>
      <c r="E56" s="463"/>
      <c r="F56" s="463"/>
      <c r="G56" s="463"/>
      <c r="H56" s="463"/>
      <c r="I56" s="464"/>
    </row>
    <row r="57" spans="1:9" x14ac:dyDescent="0.25">
      <c r="A57" s="1247" t="s">
        <v>122</v>
      </c>
      <c r="B57" s="1292" t="s">
        <v>173</v>
      </c>
      <c r="C57" s="1254" t="s">
        <v>174</v>
      </c>
      <c r="D57" s="1283" t="s">
        <v>175</v>
      </c>
      <c r="E57" s="1284"/>
      <c r="F57" s="1284"/>
      <c r="G57" s="1284"/>
      <c r="H57" s="1285"/>
      <c r="I57" s="1247" t="s">
        <v>126</v>
      </c>
    </row>
    <row r="58" spans="1:9" x14ac:dyDescent="0.25">
      <c r="A58" s="1261"/>
      <c r="B58" s="1292"/>
      <c r="C58" s="1293"/>
      <c r="D58" s="1277" t="s">
        <v>176</v>
      </c>
      <c r="E58" s="1277"/>
      <c r="F58" s="1051" t="s">
        <v>177</v>
      </c>
      <c r="G58" s="1045" t="s">
        <v>176</v>
      </c>
      <c r="H58" s="1045" t="s">
        <v>177</v>
      </c>
      <c r="I58" s="1247"/>
    </row>
    <row r="59" spans="1:9" ht="36" customHeight="1" x14ac:dyDescent="0.25">
      <c r="A59" s="1261"/>
      <c r="B59" s="1254"/>
      <c r="C59" s="1255"/>
      <c r="D59" s="1056" t="s">
        <v>178</v>
      </c>
      <c r="E59" s="1056" t="s">
        <v>179</v>
      </c>
      <c r="F59" s="1034" t="s">
        <v>180</v>
      </c>
      <c r="G59" s="1256" t="s">
        <v>181</v>
      </c>
      <c r="H59" s="1278"/>
      <c r="I59" s="1247"/>
    </row>
    <row r="60" spans="1:9" ht="31.5" x14ac:dyDescent="0.25">
      <c r="A60" s="523" t="s">
        <v>18</v>
      </c>
      <c r="B60" s="1042" t="s">
        <v>197</v>
      </c>
      <c r="C60" s="1094" t="s">
        <v>2539</v>
      </c>
      <c r="D60" s="430"/>
      <c r="E60" s="466"/>
      <c r="F60" s="466" t="s">
        <v>2540</v>
      </c>
      <c r="G60" s="1029"/>
      <c r="H60" s="1029"/>
      <c r="I60" s="468"/>
    </row>
    <row r="61" spans="1:9" ht="31.5" x14ac:dyDescent="0.25">
      <c r="A61" s="1042" t="s">
        <v>19</v>
      </c>
      <c r="B61" s="1318" t="s">
        <v>1040</v>
      </c>
      <c r="C61" s="472" t="s">
        <v>2541</v>
      </c>
      <c r="D61" s="1251" t="s">
        <v>1465</v>
      </c>
      <c r="E61" s="1056"/>
      <c r="F61" s="1085"/>
      <c r="G61" s="466"/>
      <c r="H61" s="466"/>
      <c r="I61" s="1029"/>
    </row>
    <row r="62" spans="1:9" x14ac:dyDescent="0.25">
      <c r="A62" s="1043"/>
      <c r="B62" s="1319"/>
      <c r="C62" s="472" t="s">
        <v>2542</v>
      </c>
      <c r="D62" s="1252"/>
      <c r="E62" s="1056"/>
      <c r="F62" s="1085"/>
      <c r="G62" s="466"/>
      <c r="H62" s="466"/>
      <c r="I62" s="1036"/>
    </row>
    <row r="63" spans="1:9" ht="31.5" x14ac:dyDescent="0.25">
      <c r="A63" s="1043"/>
      <c r="B63" s="1319"/>
      <c r="C63" s="472" t="s">
        <v>2543</v>
      </c>
      <c r="D63" s="1251" t="s">
        <v>376</v>
      </c>
      <c r="E63" s="1056"/>
      <c r="F63" s="1085"/>
      <c r="G63" s="466"/>
      <c r="H63" s="466"/>
      <c r="I63" s="1036"/>
    </row>
    <row r="64" spans="1:9" ht="31.5" x14ac:dyDescent="0.25">
      <c r="A64" s="1043"/>
      <c r="B64" s="1319"/>
      <c r="C64" s="472" t="s">
        <v>2544</v>
      </c>
      <c r="D64" s="1253"/>
      <c r="E64" s="1056"/>
      <c r="F64" s="1085"/>
      <c r="G64" s="466"/>
      <c r="H64" s="466"/>
      <c r="I64" s="1036"/>
    </row>
    <row r="65" spans="1:9" ht="31.5" x14ac:dyDescent="0.25">
      <c r="A65" s="1043"/>
      <c r="B65" s="1319"/>
      <c r="C65" s="472" t="s">
        <v>2544</v>
      </c>
      <c r="D65" s="1253"/>
      <c r="E65" s="1056"/>
      <c r="F65" s="1085"/>
      <c r="G65" s="466"/>
      <c r="H65" s="466"/>
      <c r="I65" s="1036"/>
    </row>
    <row r="66" spans="1:9" ht="31.5" x14ac:dyDescent="0.25">
      <c r="A66" s="1043"/>
      <c r="B66" s="1319"/>
      <c r="C66" s="472" t="s">
        <v>2545</v>
      </c>
      <c r="D66" s="1253"/>
      <c r="E66" s="1056"/>
      <c r="F66" s="1085"/>
      <c r="G66" s="466"/>
      <c r="H66" s="466"/>
      <c r="I66" s="1036"/>
    </row>
    <row r="67" spans="1:9" x14ac:dyDescent="0.25">
      <c r="A67" s="1047"/>
      <c r="B67" s="1319"/>
      <c r="C67" s="472" t="s">
        <v>2546</v>
      </c>
      <c r="D67" s="1252"/>
      <c r="E67" s="1056"/>
      <c r="F67" s="1085"/>
      <c r="G67" s="466"/>
      <c r="H67" s="466"/>
      <c r="I67" s="1036"/>
    </row>
    <row r="68" spans="1:9" x14ac:dyDescent="0.25">
      <c r="A68" s="1043" t="s">
        <v>20</v>
      </c>
      <c r="B68" s="443" t="s">
        <v>1468</v>
      </c>
      <c r="C68" s="430" t="s">
        <v>2547</v>
      </c>
      <c r="D68" s="430" t="s">
        <v>1808</v>
      </c>
      <c r="E68" s="472"/>
      <c r="F68" s="430"/>
      <c r="G68" s="466"/>
      <c r="H68" s="466"/>
      <c r="I68" s="1030"/>
    </row>
    <row r="69" spans="1:9" x14ac:dyDescent="0.25">
      <c r="A69" s="476" t="s">
        <v>21</v>
      </c>
      <c r="B69" s="680" t="s">
        <v>1040</v>
      </c>
      <c r="C69" s="459" t="s">
        <v>2548</v>
      </c>
      <c r="D69" s="1251" t="s">
        <v>1721</v>
      </c>
      <c r="E69" s="430"/>
      <c r="F69" s="472"/>
      <c r="G69" s="477"/>
      <c r="H69" s="477"/>
      <c r="I69" s="439"/>
    </row>
    <row r="70" spans="1:9" x14ac:dyDescent="0.25">
      <c r="A70" s="452"/>
      <c r="B70" s="681"/>
      <c r="C70" s="459" t="s">
        <v>2549</v>
      </c>
      <c r="D70" s="1253"/>
      <c r="E70" s="430"/>
      <c r="F70" s="472"/>
      <c r="G70" s="477"/>
      <c r="H70" s="477"/>
      <c r="I70" s="439"/>
    </row>
    <row r="71" spans="1:9" x14ac:dyDescent="0.25">
      <c r="A71" s="452"/>
      <c r="B71" s="681"/>
      <c r="C71" s="459" t="s">
        <v>2550</v>
      </c>
      <c r="D71" s="1252"/>
      <c r="E71" s="430"/>
      <c r="F71" s="472"/>
      <c r="G71" s="477"/>
      <c r="H71" s="477"/>
      <c r="I71" s="439"/>
    </row>
    <row r="72" spans="1:9" x14ac:dyDescent="0.25">
      <c r="A72" s="452"/>
      <c r="B72" s="681"/>
      <c r="C72" s="459" t="s">
        <v>2551</v>
      </c>
      <c r="D72" s="1251" t="s">
        <v>796</v>
      </c>
      <c r="E72" s="430"/>
      <c r="F72" s="472"/>
      <c r="G72" s="477"/>
      <c r="H72" s="477"/>
      <c r="I72" s="439"/>
    </row>
    <row r="73" spans="1:9" x14ac:dyDescent="0.25">
      <c r="A73" s="452"/>
      <c r="B73" s="681"/>
      <c r="C73" s="459" t="s">
        <v>2552</v>
      </c>
      <c r="D73" s="1253"/>
      <c r="E73" s="430"/>
      <c r="F73" s="472"/>
      <c r="G73" s="477"/>
      <c r="H73" s="477"/>
      <c r="I73" s="439"/>
    </row>
    <row r="74" spans="1:9" x14ac:dyDescent="0.25">
      <c r="A74" s="452"/>
      <c r="B74" s="681"/>
      <c r="C74" s="459" t="s">
        <v>2553</v>
      </c>
      <c r="D74" s="1253"/>
      <c r="E74" s="430"/>
      <c r="F74" s="472"/>
      <c r="G74" s="477"/>
      <c r="H74" s="477"/>
      <c r="I74" s="439"/>
    </row>
    <row r="75" spans="1:9" x14ac:dyDescent="0.25">
      <c r="A75" s="452"/>
      <c r="B75" s="681"/>
      <c r="C75" s="459" t="s">
        <v>2554</v>
      </c>
      <c r="D75" s="1252"/>
      <c r="E75" s="430"/>
      <c r="F75" s="472"/>
      <c r="G75" s="477"/>
      <c r="H75" s="477"/>
      <c r="I75" s="439"/>
    </row>
    <row r="76" spans="1:9" ht="31.5" x14ac:dyDescent="0.25">
      <c r="A76" s="452"/>
      <c r="B76" s="681"/>
      <c r="C76" s="459" t="s">
        <v>2555</v>
      </c>
      <c r="D76" s="430" t="s">
        <v>215</v>
      </c>
      <c r="E76" s="430"/>
      <c r="F76" s="472"/>
      <c r="G76" s="477"/>
      <c r="H76" s="477"/>
      <c r="I76" s="439"/>
    </row>
    <row r="77" spans="1:9" ht="31.5" x14ac:dyDescent="0.25">
      <c r="A77" s="452"/>
      <c r="B77" s="681"/>
      <c r="C77" s="459" t="s">
        <v>2556</v>
      </c>
      <c r="D77" s="1251" t="s">
        <v>1720</v>
      </c>
      <c r="E77" s="430"/>
      <c r="F77" s="472"/>
      <c r="G77" s="477"/>
      <c r="H77" s="477"/>
      <c r="I77" s="439"/>
    </row>
    <row r="78" spans="1:9" ht="31.5" x14ac:dyDescent="0.25">
      <c r="A78" s="452"/>
      <c r="B78" s="681"/>
      <c r="C78" s="459" t="s">
        <v>2557</v>
      </c>
      <c r="D78" s="1253"/>
      <c r="E78" s="430"/>
      <c r="F78" s="472"/>
      <c r="G78" s="477"/>
      <c r="H78" s="477"/>
      <c r="I78" s="439"/>
    </row>
    <row r="79" spans="1:9" ht="47.25" x14ac:dyDescent="0.25">
      <c r="A79" s="452"/>
      <c r="B79" s="681"/>
      <c r="C79" s="459" t="s">
        <v>2558</v>
      </c>
      <c r="D79" s="1253"/>
      <c r="E79" s="430"/>
      <c r="F79" s="472"/>
      <c r="G79" s="477"/>
      <c r="H79" s="477"/>
      <c r="I79" s="439"/>
    </row>
    <row r="80" spans="1:9" ht="47.25" x14ac:dyDescent="0.25">
      <c r="A80" s="452"/>
      <c r="B80" s="681"/>
      <c r="C80" s="459" t="s">
        <v>2559</v>
      </c>
      <c r="D80" s="1253"/>
      <c r="E80" s="430"/>
      <c r="F80" s="472"/>
      <c r="G80" s="477"/>
      <c r="H80" s="477"/>
      <c r="I80" s="439"/>
    </row>
    <row r="81" spans="1:9" ht="47.25" x14ac:dyDescent="0.25">
      <c r="A81" s="452"/>
      <c r="B81" s="681"/>
      <c r="C81" s="459" t="s">
        <v>2560</v>
      </c>
      <c r="D81" s="1253"/>
      <c r="E81" s="430"/>
      <c r="F81" s="472"/>
      <c r="G81" s="477"/>
      <c r="H81" s="477"/>
      <c r="I81" s="439"/>
    </row>
    <row r="82" spans="1:9" ht="31.5" x14ac:dyDescent="0.25">
      <c r="A82" s="452"/>
      <c r="B82" s="681"/>
      <c r="C82" s="459" t="s">
        <v>2561</v>
      </c>
      <c r="D82" s="1253"/>
      <c r="E82" s="430"/>
      <c r="F82" s="472"/>
      <c r="G82" s="477"/>
      <c r="H82" s="477"/>
      <c r="I82" s="439"/>
    </row>
    <row r="83" spans="1:9" ht="31.5" x14ac:dyDescent="0.25">
      <c r="A83" s="452"/>
      <c r="B83" s="679"/>
      <c r="C83" s="459" t="s">
        <v>2562</v>
      </c>
      <c r="D83" s="1252"/>
      <c r="E83" s="430"/>
      <c r="F83" s="472"/>
      <c r="G83" s="477"/>
      <c r="H83" s="477"/>
      <c r="I83" s="439"/>
    </row>
    <row r="84" spans="1:9" x14ac:dyDescent="0.25">
      <c r="A84" s="452"/>
      <c r="B84" s="679" t="s">
        <v>1468</v>
      </c>
      <c r="C84" s="676" t="s">
        <v>2563</v>
      </c>
      <c r="D84" s="430" t="s">
        <v>217</v>
      </c>
      <c r="E84" s="430"/>
      <c r="F84" s="472"/>
      <c r="G84" s="477"/>
      <c r="H84" s="477"/>
      <c r="I84" s="439"/>
    </row>
    <row r="85" spans="1:9" ht="47.25" x14ac:dyDescent="0.25">
      <c r="A85" s="452"/>
      <c r="B85" s="681" t="s">
        <v>197</v>
      </c>
      <c r="C85" s="1265" t="s">
        <v>777</v>
      </c>
      <c r="D85" s="430"/>
      <c r="E85" s="430"/>
      <c r="F85" s="472"/>
      <c r="H85" s="430" t="s">
        <v>2564</v>
      </c>
      <c r="I85" s="439"/>
    </row>
    <row r="86" spans="1:9" ht="47.25" x14ac:dyDescent="0.25">
      <c r="A86" s="452"/>
      <c r="B86" s="681"/>
      <c r="C86" s="1266"/>
      <c r="D86" s="430"/>
      <c r="E86" s="430"/>
      <c r="F86" s="472"/>
      <c r="G86" s="477"/>
      <c r="H86" s="430" t="s">
        <v>2565</v>
      </c>
      <c r="I86" s="439"/>
    </row>
    <row r="87" spans="1:9" ht="31.5" x14ac:dyDescent="0.25">
      <c r="A87" s="452"/>
      <c r="B87" s="681"/>
      <c r="C87" s="1266"/>
      <c r="D87" s="430"/>
      <c r="E87" s="430"/>
      <c r="F87" s="472"/>
      <c r="G87" s="477"/>
      <c r="H87" s="430" t="s">
        <v>2566</v>
      </c>
      <c r="I87" s="439"/>
    </row>
    <row r="88" spans="1:9" ht="31.5" x14ac:dyDescent="0.25">
      <c r="A88" s="452"/>
      <c r="B88" s="681"/>
      <c r="C88" s="1266"/>
      <c r="D88" s="430"/>
      <c r="E88" s="430"/>
      <c r="F88" s="472"/>
      <c r="G88" s="477" t="s">
        <v>2567</v>
      </c>
      <c r="H88" s="430"/>
      <c r="I88" s="439"/>
    </row>
    <row r="89" spans="1:9" ht="31.5" x14ac:dyDescent="0.25">
      <c r="A89" s="452"/>
      <c r="B89" s="681"/>
      <c r="C89" s="1266"/>
      <c r="D89" s="430"/>
      <c r="E89" s="430"/>
      <c r="F89" s="472"/>
      <c r="G89" s="477"/>
      <c r="H89" s="430" t="s">
        <v>2568</v>
      </c>
      <c r="I89" s="439"/>
    </row>
    <row r="90" spans="1:9" x14ac:dyDescent="0.25">
      <c r="A90" s="452"/>
      <c r="B90" s="681"/>
      <c r="C90" s="1267"/>
      <c r="D90" s="430"/>
      <c r="E90" s="430"/>
      <c r="F90" s="472"/>
      <c r="G90" s="477"/>
      <c r="H90" s="430" t="s">
        <v>2569</v>
      </c>
      <c r="I90" s="439"/>
    </row>
    <row r="91" spans="1:9" x14ac:dyDescent="0.25">
      <c r="A91" s="443" t="s">
        <v>151</v>
      </c>
      <c r="B91" s="1042" t="s">
        <v>197</v>
      </c>
      <c r="C91" s="457"/>
      <c r="E91" s="430"/>
      <c r="F91" s="430"/>
      <c r="G91" s="477"/>
      <c r="I91" s="439"/>
    </row>
    <row r="92" spans="1:9" ht="31.5" customHeight="1" x14ac:dyDescent="0.25">
      <c r="A92" s="443" t="s">
        <v>160</v>
      </c>
      <c r="B92" s="1042" t="s">
        <v>1040</v>
      </c>
      <c r="C92" s="693" t="s">
        <v>2570</v>
      </c>
      <c r="D92" s="430"/>
      <c r="E92" s="430"/>
      <c r="F92" s="430"/>
      <c r="G92" s="477"/>
      <c r="H92" s="1276" t="s">
        <v>2571</v>
      </c>
      <c r="I92" s="1251" t="s">
        <v>997</v>
      </c>
    </row>
    <row r="93" spans="1:9" x14ac:dyDescent="0.25">
      <c r="A93" s="447"/>
      <c r="B93" s="1043"/>
      <c r="C93" s="693" t="s">
        <v>2572</v>
      </c>
      <c r="D93" s="430"/>
      <c r="E93" s="430"/>
      <c r="F93" s="430"/>
      <c r="G93" s="477"/>
      <c r="H93" s="1276"/>
      <c r="I93" s="1253"/>
    </row>
    <row r="94" spans="1:9" x14ac:dyDescent="0.25">
      <c r="A94" s="447"/>
      <c r="B94" s="1043"/>
      <c r="C94" s="693" t="s">
        <v>2573</v>
      </c>
      <c r="D94" s="430"/>
      <c r="E94" s="430"/>
      <c r="F94" s="430"/>
      <c r="G94" s="477"/>
      <c r="H94" s="1276"/>
      <c r="I94" s="1253"/>
    </row>
    <row r="95" spans="1:9" x14ac:dyDescent="0.25">
      <c r="A95" s="447"/>
      <c r="B95" s="1043"/>
      <c r="C95" s="693" t="s">
        <v>2574</v>
      </c>
      <c r="D95" s="430"/>
      <c r="E95" s="430"/>
      <c r="F95" s="430"/>
      <c r="G95" s="477"/>
      <c r="H95" s="1276"/>
      <c r="I95" s="1253"/>
    </row>
    <row r="96" spans="1:9" x14ac:dyDescent="0.25">
      <c r="A96" s="447"/>
      <c r="B96" s="1043"/>
      <c r="C96" s="693" t="s">
        <v>2575</v>
      </c>
      <c r="D96" s="430"/>
      <c r="E96" s="430"/>
      <c r="F96" s="430"/>
      <c r="G96" s="477"/>
      <c r="H96" s="1276"/>
      <c r="I96" s="1253"/>
    </row>
    <row r="97" spans="1:9" x14ac:dyDescent="0.25">
      <c r="A97" s="447"/>
      <c r="B97" s="1043"/>
      <c r="C97" s="693" t="s">
        <v>2576</v>
      </c>
      <c r="D97" s="430"/>
      <c r="E97" s="430"/>
      <c r="F97" s="430"/>
      <c r="G97" s="477"/>
      <c r="H97" s="1276"/>
      <c r="I97" s="1252"/>
    </row>
    <row r="98" spans="1:9" ht="31.5" x14ac:dyDescent="0.25">
      <c r="A98" s="447"/>
      <c r="B98" s="1043"/>
      <c r="C98" s="693" t="s">
        <v>2577</v>
      </c>
      <c r="D98" s="430"/>
      <c r="E98" s="430"/>
      <c r="F98" s="430"/>
      <c r="G98" s="477"/>
      <c r="H98" s="1276" t="s">
        <v>2578</v>
      </c>
      <c r="I98" s="1276" t="s">
        <v>997</v>
      </c>
    </row>
    <row r="99" spans="1:9" x14ac:dyDescent="0.25">
      <c r="A99" s="447"/>
      <c r="B99" s="1043"/>
      <c r="C99" s="693" t="s">
        <v>2579</v>
      </c>
      <c r="D99" s="430"/>
      <c r="E99" s="430"/>
      <c r="F99" s="430"/>
      <c r="G99" s="477"/>
      <c r="H99" s="1276"/>
      <c r="I99" s="1276"/>
    </row>
    <row r="100" spans="1:9" x14ac:dyDescent="0.25">
      <c r="A100" s="447"/>
      <c r="B100" s="1043"/>
      <c r="C100" s="693" t="s">
        <v>2580</v>
      </c>
      <c r="D100" s="430"/>
      <c r="E100" s="430"/>
      <c r="F100" s="430"/>
      <c r="G100" s="477"/>
      <c r="H100" s="1276"/>
      <c r="I100" s="1276"/>
    </row>
    <row r="101" spans="1:9" x14ac:dyDescent="0.25">
      <c r="A101" s="447"/>
      <c r="B101" s="1043"/>
      <c r="C101" s="693" t="s">
        <v>2581</v>
      </c>
      <c r="D101" s="430"/>
      <c r="E101" s="430"/>
      <c r="F101" s="430"/>
      <c r="G101" s="477"/>
      <c r="H101" s="1276"/>
      <c r="I101" s="1276"/>
    </row>
    <row r="102" spans="1:9" x14ac:dyDescent="0.25">
      <c r="A102" s="447"/>
      <c r="B102" s="1043"/>
      <c r="C102" s="693" t="s">
        <v>2582</v>
      </c>
      <c r="D102" s="430"/>
      <c r="E102" s="430"/>
      <c r="F102" s="430"/>
      <c r="G102" s="477"/>
      <c r="H102" s="1276"/>
      <c r="I102" s="1276"/>
    </row>
    <row r="103" spans="1:9" x14ac:dyDescent="0.25">
      <c r="A103" s="447"/>
      <c r="B103" s="1043"/>
      <c r="C103" s="693" t="s">
        <v>2583</v>
      </c>
      <c r="D103" s="430"/>
      <c r="E103" s="430"/>
      <c r="F103" s="430"/>
      <c r="G103" s="477"/>
      <c r="H103" s="1276"/>
      <c r="I103" s="1276"/>
    </row>
    <row r="104" spans="1:9" x14ac:dyDescent="0.25">
      <c r="A104" s="447"/>
      <c r="B104" s="1043"/>
      <c r="C104" s="693" t="s">
        <v>2584</v>
      </c>
      <c r="D104" s="430"/>
      <c r="E104" s="430"/>
      <c r="F104" s="430"/>
      <c r="G104" s="477"/>
      <c r="H104" s="1276"/>
      <c r="I104" s="1276"/>
    </row>
    <row r="105" spans="1:9" x14ac:dyDescent="0.25">
      <c r="A105" s="451"/>
      <c r="B105" s="1047"/>
      <c r="C105" s="693" t="s">
        <v>2585</v>
      </c>
      <c r="D105" s="430"/>
      <c r="E105" s="430"/>
      <c r="F105" s="430"/>
      <c r="G105" s="477"/>
      <c r="H105" s="1276"/>
      <c r="I105" s="1276"/>
    </row>
    <row r="106" spans="1:9" x14ac:dyDescent="0.25">
      <c r="A106" s="645"/>
      <c r="B106" s="640"/>
      <c r="C106" s="646"/>
      <c r="D106" s="605"/>
      <c r="E106" s="605"/>
      <c r="F106" s="605"/>
      <c r="G106" s="647"/>
      <c r="H106" s="647"/>
      <c r="I106" s="648"/>
    </row>
    <row r="109" spans="1:9" x14ac:dyDescent="0.25">
      <c r="A109" s="461" t="s">
        <v>229</v>
      </c>
      <c r="B109" s="462"/>
      <c r="C109" s="463"/>
      <c r="D109" s="463"/>
      <c r="E109" s="464"/>
    </row>
    <row r="110" spans="1:9" x14ac:dyDescent="0.25">
      <c r="A110" s="1036" t="s">
        <v>122</v>
      </c>
      <c r="B110" s="1033" t="s">
        <v>230</v>
      </c>
      <c r="C110" s="1029" t="s">
        <v>274</v>
      </c>
      <c r="D110" s="1056" t="s">
        <v>232</v>
      </c>
      <c r="E110" s="1029" t="s">
        <v>126</v>
      </c>
    </row>
    <row r="111" spans="1:9" x14ac:dyDescent="0.25">
      <c r="A111" s="484" t="s">
        <v>18</v>
      </c>
      <c r="B111" s="700"/>
      <c r="C111" s="486"/>
      <c r="D111" s="487"/>
      <c r="E111" s="488"/>
    </row>
    <row r="112" spans="1:9" ht="47.25" x14ac:dyDescent="0.25">
      <c r="A112" s="474" t="s">
        <v>19</v>
      </c>
      <c r="B112" s="1083" t="s">
        <v>2586</v>
      </c>
      <c r="C112" s="1094" t="s">
        <v>2144</v>
      </c>
      <c r="D112" s="487">
        <v>1</v>
      </c>
      <c r="E112" s="488"/>
    </row>
    <row r="113" spans="1:5" ht="31.5" x14ac:dyDescent="0.25">
      <c r="A113" s="474"/>
      <c r="B113" s="1084"/>
      <c r="C113" s="1057" t="s">
        <v>2145</v>
      </c>
      <c r="D113" s="1077">
        <v>1</v>
      </c>
      <c r="E113" s="1069"/>
    </row>
    <row r="114" spans="1:5" ht="31.5" x14ac:dyDescent="0.25">
      <c r="A114" s="474"/>
      <c r="B114" s="1084"/>
      <c r="C114" s="1057" t="s">
        <v>2148</v>
      </c>
      <c r="D114" s="1077">
        <v>1</v>
      </c>
      <c r="E114" s="1069"/>
    </row>
    <row r="115" spans="1:5" ht="31.5" x14ac:dyDescent="0.25">
      <c r="A115" s="474"/>
      <c r="B115" s="1084"/>
      <c r="C115" s="1057" t="s">
        <v>2156</v>
      </c>
      <c r="D115" s="1077">
        <v>1</v>
      </c>
      <c r="E115" s="1069"/>
    </row>
    <row r="116" spans="1:5" ht="31.5" x14ac:dyDescent="0.25">
      <c r="A116" s="474"/>
      <c r="B116" s="1084"/>
      <c r="C116" s="701" t="s">
        <v>2587</v>
      </c>
      <c r="D116" s="1077">
        <v>1</v>
      </c>
      <c r="E116" s="1069"/>
    </row>
    <row r="117" spans="1:5" ht="31.5" x14ac:dyDescent="0.25">
      <c r="A117" s="474"/>
      <c r="B117" s="1085"/>
      <c r="C117" s="1057" t="s">
        <v>2152</v>
      </c>
      <c r="D117" s="1077">
        <v>1</v>
      </c>
      <c r="E117" s="1069"/>
    </row>
    <row r="118" spans="1:5" ht="47.25" x14ac:dyDescent="0.25">
      <c r="A118" s="474"/>
      <c r="B118" s="1083" t="s">
        <v>2588</v>
      </c>
      <c r="C118" s="1094" t="s">
        <v>2144</v>
      </c>
      <c r="D118" s="1077">
        <v>1</v>
      </c>
      <c r="E118" s="1069"/>
    </row>
    <row r="119" spans="1:5" ht="31.5" x14ac:dyDescent="0.25">
      <c r="A119" s="474"/>
      <c r="B119" s="1084"/>
      <c r="C119" s="1057" t="s">
        <v>2145</v>
      </c>
      <c r="D119" s="1077">
        <v>1</v>
      </c>
      <c r="E119" s="1069"/>
    </row>
    <row r="120" spans="1:5" ht="31.5" x14ac:dyDescent="0.25">
      <c r="A120" s="474"/>
      <c r="B120" s="1084"/>
      <c r="C120" s="1057" t="s">
        <v>2148</v>
      </c>
      <c r="D120" s="1077">
        <v>1</v>
      </c>
      <c r="E120" s="1069"/>
    </row>
    <row r="121" spans="1:5" ht="31.5" x14ac:dyDescent="0.25">
      <c r="A121" s="474"/>
      <c r="B121" s="1084"/>
      <c r="C121" s="1057" t="s">
        <v>2156</v>
      </c>
      <c r="D121" s="1077">
        <v>1</v>
      </c>
      <c r="E121" s="1069"/>
    </row>
    <row r="122" spans="1:5" ht="31.5" x14ac:dyDescent="0.25">
      <c r="A122" s="474"/>
      <c r="B122" s="1084"/>
      <c r="C122" s="701" t="s">
        <v>2587</v>
      </c>
      <c r="D122" s="1077">
        <v>1</v>
      </c>
      <c r="E122" s="1069"/>
    </row>
    <row r="123" spans="1:5" ht="31.5" x14ac:dyDescent="0.25">
      <c r="A123" s="474"/>
      <c r="B123" s="1085"/>
      <c r="C123" s="1057" t="s">
        <v>2152</v>
      </c>
      <c r="D123" s="1077">
        <v>1</v>
      </c>
      <c r="E123" s="1069"/>
    </row>
    <row r="124" spans="1:5" ht="47.25" x14ac:dyDescent="0.25">
      <c r="A124" s="474"/>
      <c r="B124" s="1083" t="s">
        <v>2589</v>
      </c>
      <c r="C124" s="1094" t="s">
        <v>2144</v>
      </c>
      <c r="D124" s="1077">
        <v>1</v>
      </c>
      <c r="E124" s="1069"/>
    </row>
    <row r="125" spans="1:5" ht="31.5" x14ac:dyDescent="0.25">
      <c r="A125" s="474"/>
      <c r="B125" s="1084"/>
      <c r="C125" s="1057" t="s">
        <v>2145</v>
      </c>
      <c r="D125" s="1077">
        <v>1</v>
      </c>
      <c r="E125" s="1069"/>
    </row>
    <row r="126" spans="1:5" ht="31.5" x14ac:dyDescent="0.25">
      <c r="A126" s="474"/>
      <c r="B126" s="1084"/>
      <c r="C126" s="1057" t="s">
        <v>2148</v>
      </c>
      <c r="D126" s="1077">
        <v>1</v>
      </c>
      <c r="E126" s="1069"/>
    </row>
    <row r="127" spans="1:5" ht="31.5" x14ac:dyDescent="0.25">
      <c r="A127" s="474"/>
      <c r="B127" s="1084"/>
      <c r="C127" s="701" t="s">
        <v>2587</v>
      </c>
      <c r="D127" s="1077">
        <v>1</v>
      </c>
      <c r="E127" s="1069"/>
    </row>
    <row r="128" spans="1:5" ht="47.25" x14ac:dyDescent="0.25">
      <c r="A128" s="474"/>
      <c r="B128" s="1083" t="s">
        <v>2590</v>
      </c>
      <c r="C128" s="1094" t="s">
        <v>2144</v>
      </c>
      <c r="D128" s="1077">
        <v>1</v>
      </c>
      <c r="E128" s="1069"/>
    </row>
    <row r="129" spans="1:5" ht="31.5" x14ac:dyDescent="0.25">
      <c r="A129" s="474"/>
      <c r="B129" s="1084"/>
      <c r="C129" s="1057" t="s">
        <v>2145</v>
      </c>
      <c r="D129" s="1077">
        <v>1</v>
      </c>
      <c r="E129" s="1069"/>
    </row>
    <row r="130" spans="1:5" ht="31.5" x14ac:dyDescent="0.25">
      <c r="A130" s="474"/>
      <c r="B130" s="1084"/>
      <c r="C130" s="1057" t="s">
        <v>2148</v>
      </c>
      <c r="D130" s="1077">
        <v>1</v>
      </c>
      <c r="E130" s="1069"/>
    </row>
    <row r="131" spans="1:5" ht="31.5" x14ac:dyDescent="0.25">
      <c r="A131" s="474"/>
      <c r="B131" s="1085"/>
      <c r="C131" s="701" t="s">
        <v>2587</v>
      </c>
      <c r="D131" s="1077">
        <v>1</v>
      </c>
      <c r="E131" s="1069"/>
    </row>
    <row r="132" spans="1:5" ht="47.25" x14ac:dyDescent="0.25">
      <c r="A132" s="474"/>
      <c r="B132" s="1251" t="s">
        <v>2591</v>
      </c>
      <c r="C132" s="1094" t="s">
        <v>2144</v>
      </c>
      <c r="D132" s="1077">
        <v>1</v>
      </c>
      <c r="E132" s="1069"/>
    </row>
    <row r="133" spans="1:5" ht="31.5" x14ac:dyDescent="0.25">
      <c r="A133" s="474"/>
      <c r="B133" s="1253"/>
      <c r="C133" s="1057" t="s">
        <v>2159</v>
      </c>
      <c r="D133" s="1077">
        <v>1</v>
      </c>
      <c r="E133" s="1069"/>
    </row>
    <row r="134" spans="1:5" ht="31.5" x14ac:dyDescent="0.25">
      <c r="A134" s="474"/>
      <c r="B134" s="1253"/>
      <c r="C134" s="1057" t="s">
        <v>2148</v>
      </c>
      <c r="D134" s="1077">
        <v>1</v>
      </c>
      <c r="E134" s="1069"/>
    </row>
    <row r="135" spans="1:5" ht="31.5" x14ac:dyDescent="0.25">
      <c r="A135" s="474"/>
      <c r="B135" s="1253"/>
      <c r="C135" s="701" t="s">
        <v>2587</v>
      </c>
      <c r="D135" s="1077">
        <v>1</v>
      </c>
      <c r="E135" s="1069"/>
    </row>
    <row r="136" spans="1:5" ht="47.25" x14ac:dyDescent="0.25">
      <c r="A136" s="474"/>
      <c r="B136" s="1083" t="s">
        <v>2592</v>
      </c>
      <c r="C136" s="1094" t="s">
        <v>2144</v>
      </c>
      <c r="D136" s="1077">
        <v>1</v>
      </c>
      <c r="E136" s="1069"/>
    </row>
    <row r="137" spans="1:5" ht="31.5" x14ac:dyDescent="0.25">
      <c r="A137" s="474"/>
      <c r="B137" s="1084"/>
      <c r="C137" s="1057" t="s">
        <v>2156</v>
      </c>
      <c r="D137" s="1077">
        <v>1</v>
      </c>
      <c r="E137" s="1069"/>
    </row>
    <row r="138" spans="1:5" ht="31.5" x14ac:dyDescent="0.25">
      <c r="A138" s="474"/>
      <c r="B138" s="1084"/>
      <c r="C138" s="1057" t="s">
        <v>2148</v>
      </c>
      <c r="D138" s="1077">
        <v>1</v>
      </c>
      <c r="E138" s="1069"/>
    </row>
    <row r="139" spans="1:5" ht="31.5" x14ac:dyDescent="0.25">
      <c r="A139" s="474"/>
      <c r="B139" s="1084"/>
      <c r="C139" s="701" t="s">
        <v>2587</v>
      </c>
      <c r="D139" s="1077">
        <v>1</v>
      </c>
      <c r="E139" s="1069"/>
    </row>
    <row r="140" spans="1:5" ht="31.5" x14ac:dyDescent="0.25">
      <c r="A140" s="474"/>
      <c r="B140" s="1085"/>
      <c r="C140" s="1057" t="s">
        <v>2145</v>
      </c>
      <c r="D140" s="1077">
        <v>1</v>
      </c>
      <c r="E140" s="1069"/>
    </row>
    <row r="141" spans="1:5" ht="31.5" x14ac:dyDescent="0.25">
      <c r="A141" s="1042" t="s">
        <v>20</v>
      </c>
      <c r="B141" s="1083" t="s">
        <v>2586</v>
      </c>
      <c r="C141" s="491" t="s">
        <v>2593</v>
      </c>
      <c r="D141" s="492">
        <v>1</v>
      </c>
      <c r="E141" s="1364" t="s">
        <v>2594</v>
      </c>
    </row>
    <row r="142" spans="1:5" ht="31.5" x14ac:dyDescent="0.25">
      <c r="A142" s="1043"/>
      <c r="B142" s="1084"/>
      <c r="C142" s="491" t="s">
        <v>2595</v>
      </c>
      <c r="D142" s="492">
        <v>1</v>
      </c>
      <c r="E142" s="1365"/>
    </row>
    <row r="143" spans="1:5" ht="31.5" x14ac:dyDescent="0.25">
      <c r="A143" s="1043"/>
      <c r="B143" s="1084"/>
      <c r="C143" s="491" t="s">
        <v>2596</v>
      </c>
      <c r="D143" s="492">
        <v>1</v>
      </c>
      <c r="E143" s="1365"/>
    </row>
    <row r="144" spans="1:5" ht="31.5" x14ac:dyDescent="0.25">
      <c r="A144" s="1043"/>
      <c r="B144" s="1084"/>
      <c r="C144" s="491" t="s">
        <v>2597</v>
      </c>
      <c r="D144" s="492">
        <v>1</v>
      </c>
      <c r="E144" s="1365"/>
    </row>
    <row r="145" spans="1:5" ht="31.5" x14ac:dyDescent="0.25">
      <c r="A145" s="1043"/>
      <c r="B145" s="1084"/>
      <c r="C145" s="491" t="s">
        <v>2598</v>
      </c>
      <c r="D145" s="492">
        <v>1</v>
      </c>
      <c r="E145" s="1365"/>
    </row>
    <row r="146" spans="1:5" ht="31.5" x14ac:dyDescent="0.25">
      <c r="A146" s="1043"/>
      <c r="B146" s="1084"/>
      <c r="C146" s="491" t="s">
        <v>2235</v>
      </c>
      <c r="D146" s="492">
        <v>1</v>
      </c>
      <c r="E146" s="1365"/>
    </row>
    <row r="147" spans="1:5" ht="31.5" x14ac:dyDescent="0.25">
      <c r="A147" s="1043"/>
      <c r="B147" s="1084"/>
      <c r="C147" s="491" t="s">
        <v>2599</v>
      </c>
      <c r="D147" s="492">
        <v>1</v>
      </c>
      <c r="E147" s="1365"/>
    </row>
    <row r="148" spans="1:5" ht="31.5" x14ac:dyDescent="0.25">
      <c r="A148" s="1043"/>
      <c r="B148" s="1084"/>
      <c r="C148" s="491" t="s">
        <v>2600</v>
      </c>
      <c r="D148" s="492">
        <v>1</v>
      </c>
      <c r="E148" s="1365"/>
    </row>
    <row r="149" spans="1:5" ht="31.5" x14ac:dyDescent="0.25">
      <c r="A149" s="1043"/>
      <c r="B149" s="1084"/>
      <c r="C149" s="491" t="s">
        <v>2601</v>
      </c>
      <c r="D149" s="492">
        <v>1</v>
      </c>
      <c r="E149" s="1365"/>
    </row>
    <row r="150" spans="1:5" ht="47.25" x14ac:dyDescent="0.25">
      <c r="A150" s="1043"/>
      <c r="B150" s="1084"/>
      <c r="C150" s="491" t="s">
        <v>2175</v>
      </c>
      <c r="D150" s="492">
        <v>1</v>
      </c>
      <c r="E150" s="1365"/>
    </row>
    <row r="151" spans="1:5" ht="47.25" x14ac:dyDescent="0.25">
      <c r="A151" s="1043"/>
      <c r="B151" s="1085"/>
      <c r="C151" s="491" t="s">
        <v>2176</v>
      </c>
      <c r="D151" s="492">
        <v>1</v>
      </c>
      <c r="E151" s="1366"/>
    </row>
    <row r="152" spans="1:5" ht="31.5" x14ac:dyDescent="0.25">
      <c r="A152" s="1043"/>
      <c r="B152" s="1083" t="s">
        <v>2588</v>
      </c>
      <c r="C152" s="491" t="s">
        <v>2593</v>
      </c>
      <c r="D152" s="492">
        <v>1</v>
      </c>
      <c r="E152" s="1364" t="s">
        <v>2594</v>
      </c>
    </row>
    <row r="153" spans="1:5" ht="31.5" x14ac:dyDescent="0.25">
      <c r="A153" s="1043"/>
      <c r="B153" s="1084"/>
      <c r="C153" s="491" t="s">
        <v>2595</v>
      </c>
      <c r="D153" s="492">
        <v>1</v>
      </c>
      <c r="E153" s="1365"/>
    </row>
    <row r="154" spans="1:5" ht="31.5" x14ac:dyDescent="0.25">
      <c r="A154" s="1043"/>
      <c r="B154" s="1084"/>
      <c r="C154" s="491" t="s">
        <v>2596</v>
      </c>
      <c r="D154" s="492">
        <v>1</v>
      </c>
      <c r="E154" s="1365"/>
    </row>
    <row r="155" spans="1:5" ht="31.5" x14ac:dyDescent="0.25">
      <c r="A155" s="1043"/>
      <c r="B155" s="1084"/>
      <c r="C155" s="491" t="s">
        <v>2597</v>
      </c>
      <c r="D155" s="492">
        <v>1</v>
      </c>
      <c r="E155" s="1365"/>
    </row>
    <row r="156" spans="1:5" ht="31.5" x14ac:dyDescent="0.25">
      <c r="A156" s="1043"/>
      <c r="B156" s="1084"/>
      <c r="C156" s="491" t="s">
        <v>2598</v>
      </c>
      <c r="D156" s="492">
        <v>1</v>
      </c>
      <c r="E156" s="1365"/>
    </row>
    <row r="157" spans="1:5" ht="31.5" x14ac:dyDescent="0.25">
      <c r="A157" s="1043"/>
      <c r="B157" s="1084"/>
      <c r="C157" s="491" t="s">
        <v>2235</v>
      </c>
      <c r="D157" s="492">
        <v>1</v>
      </c>
      <c r="E157" s="1365"/>
    </row>
    <row r="158" spans="1:5" ht="31.5" x14ac:dyDescent="0.25">
      <c r="A158" s="1043"/>
      <c r="B158" s="1084"/>
      <c r="C158" s="491" t="s">
        <v>2599</v>
      </c>
      <c r="D158" s="492">
        <v>1</v>
      </c>
      <c r="E158" s="1365"/>
    </row>
    <row r="159" spans="1:5" ht="31.5" x14ac:dyDescent="0.25">
      <c r="A159" s="1043"/>
      <c r="B159" s="1084"/>
      <c r="C159" s="491" t="s">
        <v>2600</v>
      </c>
      <c r="D159" s="492">
        <v>1</v>
      </c>
      <c r="E159" s="1365"/>
    </row>
    <row r="160" spans="1:5" ht="31.5" x14ac:dyDescent="0.25">
      <c r="A160" s="1043"/>
      <c r="B160" s="1084"/>
      <c r="C160" s="491" t="s">
        <v>2601</v>
      </c>
      <c r="D160" s="492">
        <v>1</v>
      </c>
      <c r="E160" s="1365"/>
    </row>
    <row r="161" spans="1:5" ht="47.25" x14ac:dyDescent="0.25">
      <c r="A161" s="1043"/>
      <c r="B161" s="1084"/>
      <c r="C161" s="491" t="s">
        <v>2175</v>
      </c>
      <c r="D161" s="492">
        <v>1</v>
      </c>
      <c r="E161" s="1365"/>
    </row>
    <row r="162" spans="1:5" ht="47.25" x14ac:dyDescent="0.25">
      <c r="A162" s="1043"/>
      <c r="B162" s="1085"/>
      <c r="C162" s="491" t="s">
        <v>2176</v>
      </c>
      <c r="D162" s="492">
        <v>1</v>
      </c>
      <c r="E162" s="1366"/>
    </row>
    <row r="163" spans="1:5" ht="31.5" x14ac:dyDescent="0.25">
      <c r="A163" s="1043"/>
      <c r="B163" s="1083" t="s">
        <v>2602</v>
      </c>
      <c r="C163" s="491" t="s">
        <v>2593</v>
      </c>
      <c r="D163" s="492">
        <v>1</v>
      </c>
      <c r="E163" s="1364" t="s">
        <v>2594</v>
      </c>
    </row>
    <row r="164" spans="1:5" ht="31.5" x14ac:dyDescent="0.25">
      <c r="A164" s="1043"/>
      <c r="B164" s="1084"/>
      <c r="C164" s="491" t="s">
        <v>2595</v>
      </c>
      <c r="D164" s="492">
        <v>1</v>
      </c>
      <c r="E164" s="1365"/>
    </row>
    <row r="165" spans="1:5" ht="31.5" x14ac:dyDescent="0.25">
      <c r="A165" s="1043"/>
      <c r="B165" s="1084"/>
      <c r="C165" s="491" t="s">
        <v>2596</v>
      </c>
      <c r="D165" s="492">
        <v>1</v>
      </c>
      <c r="E165" s="1365"/>
    </row>
    <row r="166" spans="1:5" ht="31.5" x14ac:dyDescent="0.25">
      <c r="A166" s="1043"/>
      <c r="B166" s="1084"/>
      <c r="C166" s="491" t="s">
        <v>2597</v>
      </c>
      <c r="D166" s="492">
        <v>1</v>
      </c>
      <c r="E166" s="1365"/>
    </row>
    <row r="167" spans="1:5" ht="31.5" x14ac:dyDescent="0.25">
      <c r="A167" s="1043"/>
      <c r="B167" s="1084"/>
      <c r="C167" s="491" t="s">
        <v>2598</v>
      </c>
      <c r="D167" s="492">
        <v>1</v>
      </c>
      <c r="E167" s="1365"/>
    </row>
    <row r="168" spans="1:5" ht="31.5" x14ac:dyDescent="0.25">
      <c r="A168" s="1043"/>
      <c r="B168" s="1084"/>
      <c r="C168" s="491" t="s">
        <v>2235</v>
      </c>
      <c r="D168" s="492">
        <v>1</v>
      </c>
      <c r="E168" s="1365"/>
    </row>
    <row r="169" spans="1:5" ht="31.5" x14ac:dyDescent="0.25">
      <c r="A169" s="1043"/>
      <c r="B169" s="1084"/>
      <c r="C169" s="491" t="s">
        <v>2599</v>
      </c>
      <c r="D169" s="492">
        <v>1</v>
      </c>
      <c r="E169" s="1365"/>
    </row>
    <row r="170" spans="1:5" ht="31.5" x14ac:dyDescent="0.25">
      <c r="A170" s="1043"/>
      <c r="B170" s="1084"/>
      <c r="C170" s="491" t="s">
        <v>2601</v>
      </c>
      <c r="D170" s="492">
        <v>1</v>
      </c>
      <c r="E170" s="1365"/>
    </row>
    <row r="171" spans="1:5" ht="47.25" x14ac:dyDescent="0.25">
      <c r="A171" s="1043"/>
      <c r="B171" s="1084"/>
      <c r="C171" s="491" t="s">
        <v>2175</v>
      </c>
      <c r="D171" s="492">
        <v>1</v>
      </c>
      <c r="E171" s="1365"/>
    </row>
    <row r="172" spans="1:5" ht="47.25" x14ac:dyDescent="0.25">
      <c r="A172" s="1043"/>
      <c r="B172" s="1085"/>
      <c r="C172" s="491" t="s">
        <v>2176</v>
      </c>
      <c r="D172" s="492">
        <v>1</v>
      </c>
      <c r="E172" s="1366"/>
    </row>
    <row r="173" spans="1:5" ht="31.5" x14ac:dyDescent="0.25">
      <c r="A173" s="1043"/>
      <c r="B173" s="1083" t="s">
        <v>2591</v>
      </c>
      <c r="C173" s="491" t="s">
        <v>2593</v>
      </c>
      <c r="D173" s="492">
        <v>1</v>
      </c>
      <c r="E173" s="1364" t="s">
        <v>2594</v>
      </c>
    </row>
    <row r="174" spans="1:5" ht="31.5" x14ac:dyDescent="0.25">
      <c r="A174" s="1043"/>
      <c r="B174" s="1084"/>
      <c r="C174" s="491" t="s">
        <v>2595</v>
      </c>
      <c r="D174" s="492">
        <v>1</v>
      </c>
      <c r="E174" s="1365"/>
    </row>
    <row r="175" spans="1:5" ht="31.5" x14ac:dyDescent="0.25">
      <c r="A175" s="1043"/>
      <c r="B175" s="1084"/>
      <c r="C175" s="491" t="s">
        <v>2596</v>
      </c>
      <c r="D175" s="492">
        <v>1</v>
      </c>
      <c r="E175" s="1365"/>
    </row>
    <row r="176" spans="1:5" ht="31.5" x14ac:dyDescent="0.25">
      <c r="A176" s="1043"/>
      <c r="B176" s="1084"/>
      <c r="C176" s="491" t="s">
        <v>2597</v>
      </c>
      <c r="D176" s="492">
        <v>1</v>
      </c>
      <c r="E176" s="1365"/>
    </row>
    <row r="177" spans="1:5" ht="31.5" x14ac:dyDescent="0.25">
      <c r="A177" s="1043"/>
      <c r="B177" s="1084"/>
      <c r="C177" s="491" t="s">
        <v>2598</v>
      </c>
      <c r="D177" s="492">
        <v>1</v>
      </c>
      <c r="E177" s="1365"/>
    </row>
    <row r="178" spans="1:5" ht="31.5" x14ac:dyDescent="0.25">
      <c r="A178" s="1043"/>
      <c r="B178" s="1084"/>
      <c r="C178" s="491" t="s">
        <v>2235</v>
      </c>
      <c r="D178" s="492">
        <v>1</v>
      </c>
      <c r="E178" s="1365"/>
    </row>
    <row r="179" spans="1:5" ht="31.5" x14ac:dyDescent="0.25">
      <c r="A179" s="1043"/>
      <c r="B179" s="1084"/>
      <c r="C179" s="491" t="s">
        <v>2599</v>
      </c>
      <c r="D179" s="492">
        <v>1</v>
      </c>
      <c r="E179" s="1365"/>
    </row>
    <row r="180" spans="1:5" ht="31.5" x14ac:dyDescent="0.25">
      <c r="A180" s="1043"/>
      <c r="B180" s="1084"/>
      <c r="C180" s="491" t="s">
        <v>2601</v>
      </c>
      <c r="D180" s="492">
        <v>1</v>
      </c>
      <c r="E180" s="1365"/>
    </row>
    <row r="181" spans="1:5" ht="47.25" x14ac:dyDescent="0.25">
      <c r="A181" s="1043"/>
      <c r="B181" s="1084"/>
      <c r="C181" s="491" t="s">
        <v>2175</v>
      </c>
      <c r="D181" s="492">
        <v>1</v>
      </c>
      <c r="E181" s="1365"/>
    </row>
    <row r="182" spans="1:5" ht="47.25" x14ac:dyDescent="0.25">
      <c r="A182" s="1043"/>
      <c r="B182" s="1085"/>
      <c r="C182" s="491" t="s">
        <v>2176</v>
      </c>
      <c r="D182" s="492">
        <v>1</v>
      </c>
      <c r="E182" s="1366"/>
    </row>
    <row r="183" spans="1:5" ht="31.5" x14ac:dyDescent="0.25">
      <c r="A183" s="1043"/>
      <c r="B183" s="1083" t="s">
        <v>2592</v>
      </c>
      <c r="C183" s="491" t="s">
        <v>2593</v>
      </c>
      <c r="D183" s="492">
        <v>1</v>
      </c>
      <c r="E183" s="1251" t="s">
        <v>2594</v>
      </c>
    </row>
    <row r="184" spans="1:5" ht="31.5" x14ac:dyDescent="0.25">
      <c r="A184" s="1043"/>
      <c r="B184" s="1084"/>
      <c r="C184" s="491" t="s">
        <v>2595</v>
      </c>
      <c r="D184" s="492">
        <v>1</v>
      </c>
      <c r="E184" s="1253"/>
    </row>
    <row r="185" spans="1:5" ht="31.5" x14ac:dyDescent="0.25">
      <c r="A185" s="1043"/>
      <c r="B185" s="1084"/>
      <c r="C185" s="491" t="s">
        <v>2596</v>
      </c>
      <c r="D185" s="492">
        <v>1</v>
      </c>
      <c r="E185" s="1253"/>
    </row>
    <row r="186" spans="1:5" ht="31.5" x14ac:dyDescent="0.25">
      <c r="A186" s="1043"/>
      <c r="B186" s="1084"/>
      <c r="C186" s="491" t="s">
        <v>2597</v>
      </c>
      <c r="D186" s="492">
        <v>1</v>
      </c>
      <c r="E186" s="1253"/>
    </row>
    <row r="187" spans="1:5" ht="31.5" x14ac:dyDescent="0.25">
      <c r="A187" s="1043"/>
      <c r="B187" s="1084"/>
      <c r="C187" s="491" t="s">
        <v>2598</v>
      </c>
      <c r="D187" s="492">
        <v>1</v>
      </c>
      <c r="E187" s="1253"/>
    </row>
    <row r="188" spans="1:5" ht="31.5" x14ac:dyDescent="0.25">
      <c r="A188" s="1043"/>
      <c r="B188" s="1084"/>
      <c r="C188" s="491" t="s">
        <v>2235</v>
      </c>
      <c r="D188" s="492">
        <v>1</v>
      </c>
      <c r="E188" s="1253"/>
    </row>
    <row r="189" spans="1:5" ht="31.5" x14ac:dyDescent="0.25">
      <c r="A189" s="1043"/>
      <c r="B189" s="1084"/>
      <c r="C189" s="491" t="s">
        <v>2599</v>
      </c>
      <c r="D189" s="492">
        <v>1</v>
      </c>
      <c r="E189" s="1253"/>
    </row>
    <row r="190" spans="1:5" ht="31.5" x14ac:dyDescent="0.25">
      <c r="A190" s="1043"/>
      <c r="B190" s="1084"/>
      <c r="C190" s="491" t="s">
        <v>2601</v>
      </c>
      <c r="D190" s="492">
        <v>1</v>
      </c>
      <c r="E190" s="1253"/>
    </row>
    <row r="191" spans="1:5" ht="47.25" x14ac:dyDescent="0.25">
      <c r="A191" s="1043"/>
      <c r="B191" s="1084"/>
      <c r="C191" s="491" t="s">
        <v>2175</v>
      </c>
      <c r="D191" s="492">
        <v>1</v>
      </c>
      <c r="E191" s="1253"/>
    </row>
    <row r="192" spans="1:5" ht="47.25" x14ac:dyDescent="0.25">
      <c r="A192" s="1043"/>
      <c r="B192" s="1085"/>
      <c r="C192" s="491" t="s">
        <v>2176</v>
      </c>
      <c r="D192" s="492">
        <v>1</v>
      </c>
      <c r="E192" s="1252"/>
    </row>
    <row r="193" spans="1:5" ht="47.25" x14ac:dyDescent="0.25">
      <c r="A193" s="1043"/>
      <c r="B193" s="430" t="s">
        <v>2603</v>
      </c>
      <c r="C193" s="472" t="s">
        <v>2604</v>
      </c>
      <c r="D193" s="492">
        <v>10</v>
      </c>
      <c r="E193" s="1044" t="s">
        <v>2605</v>
      </c>
    </row>
    <row r="194" spans="1:5" ht="47.25" x14ac:dyDescent="0.25">
      <c r="A194" s="1043"/>
      <c r="B194" s="430" t="s">
        <v>2606</v>
      </c>
      <c r="C194" s="472" t="s">
        <v>2604</v>
      </c>
      <c r="D194" s="492">
        <v>12</v>
      </c>
      <c r="E194" s="1044" t="s">
        <v>2605</v>
      </c>
    </row>
    <row r="195" spans="1:5" ht="47.25" x14ac:dyDescent="0.25">
      <c r="A195" s="1042" t="s">
        <v>21</v>
      </c>
      <c r="B195" s="1083" t="s">
        <v>2607</v>
      </c>
      <c r="C195" s="329" t="s">
        <v>2192</v>
      </c>
      <c r="D195" s="695">
        <v>10</v>
      </c>
      <c r="E195" s="698"/>
    </row>
    <row r="196" spans="1:5" ht="47.25" x14ac:dyDescent="0.25">
      <c r="A196" s="1043"/>
      <c r="B196" s="1084"/>
      <c r="C196" s="682" t="s">
        <v>2193</v>
      </c>
      <c r="D196" s="695">
        <v>1</v>
      </c>
      <c r="E196" s="698"/>
    </row>
    <row r="197" spans="1:5" ht="47.25" x14ac:dyDescent="0.25">
      <c r="A197" s="1043"/>
      <c r="B197" s="1084"/>
      <c r="C197" s="682" t="s">
        <v>2608</v>
      </c>
      <c r="D197" s="695">
        <v>2</v>
      </c>
      <c r="E197" s="698"/>
    </row>
    <row r="198" spans="1:5" ht="31.5" x14ac:dyDescent="0.25">
      <c r="A198" s="1043"/>
      <c r="B198" s="1084"/>
      <c r="C198" s="682" t="s">
        <v>2609</v>
      </c>
      <c r="D198" s="695">
        <v>2</v>
      </c>
      <c r="E198" s="698"/>
    </row>
    <row r="199" spans="1:5" ht="31.5" x14ac:dyDescent="0.25">
      <c r="A199" s="1043"/>
      <c r="B199" s="1084"/>
      <c r="C199" s="682" t="s">
        <v>2196</v>
      </c>
      <c r="D199" s="695">
        <v>1</v>
      </c>
      <c r="E199" s="698"/>
    </row>
    <row r="200" spans="1:5" ht="31.5" x14ac:dyDescent="0.25">
      <c r="A200" s="1043"/>
      <c r="B200" s="1084"/>
      <c r="C200" s="682" t="s">
        <v>2197</v>
      </c>
      <c r="D200" s="695">
        <v>1</v>
      </c>
      <c r="E200" s="698"/>
    </row>
    <row r="201" spans="1:5" ht="38.25" customHeight="1" x14ac:dyDescent="0.25">
      <c r="A201" s="1043"/>
      <c r="B201" s="1085"/>
      <c r="C201" s="682" t="s">
        <v>2610</v>
      </c>
      <c r="D201" s="695">
        <v>1</v>
      </c>
      <c r="E201" s="698"/>
    </row>
    <row r="202" spans="1:5" ht="47.25" x14ac:dyDescent="0.25">
      <c r="A202" s="1043"/>
      <c r="B202" s="1083" t="s">
        <v>2611</v>
      </c>
      <c r="C202" s="329" t="s">
        <v>2192</v>
      </c>
      <c r="D202" s="695">
        <v>7</v>
      </c>
      <c r="E202" s="698"/>
    </row>
    <row r="203" spans="1:5" ht="47.25" x14ac:dyDescent="0.25">
      <c r="A203" s="1043"/>
      <c r="B203" s="1084"/>
      <c r="C203" s="682" t="s">
        <v>2193</v>
      </c>
      <c r="D203" s="695">
        <v>1</v>
      </c>
      <c r="E203" s="698"/>
    </row>
    <row r="204" spans="1:5" ht="47.25" x14ac:dyDescent="0.25">
      <c r="A204" s="1043"/>
      <c r="B204" s="1084"/>
      <c r="C204" s="682" t="s">
        <v>2608</v>
      </c>
      <c r="D204" s="695">
        <v>2</v>
      </c>
      <c r="E204" s="698"/>
    </row>
    <row r="205" spans="1:5" ht="31.5" x14ac:dyDescent="0.25">
      <c r="A205" s="1043"/>
      <c r="B205" s="1084"/>
      <c r="C205" s="682" t="s">
        <v>2609</v>
      </c>
      <c r="D205" s="695">
        <v>2</v>
      </c>
      <c r="E205" s="698"/>
    </row>
    <row r="206" spans="1:5" ht="31.5" x14ac:dyDescent="0.25">
      <c r="A206" s="1043"/>
      <c r="B206" s="1084"/>
      <c r="C206" s="682" t="s">
        <v>2196</v>
      </c>
      <c r="D206" s="695">
        <v>1</v>
      </c>
      <c r="E206" s="698"/>
    </row>
    <row r="207" spans="1:5" ht="31.5" x14ac:dyDescent="0.25">
      <c r="A207" s="1043"/>
      <c r="B207" s="1084"/>
      <c r="C207" s="682" t="s">
        <v>2197</v>
      </c>
      <c r="D207" s="695">
        <v>1</v>
      </c>
      <c r="E207" s="698"/>
    </row>
    <row r="208" spans="1:5" ht="63" x14ac:dyDescent="0.25">
      <c r="A208" s="1043"/>
      <c r="B208" s="1085"/>
      <c r="C208" s="682" t="s">
        <v>2612</v>
      </c>
      <c r="D208" s="695">
        <v>1</v>
      </c>
      <c r="E208" s="698"/>
    </row>
    <row r="209" spans="1:5" ht="47.25" x14ac:dyDescent="0.25">
      <c r="A209" s="1043"/>
      <c r="B209" s="1083" t="s">
        <v>2613</v>
      </c>
      <c r="C209" s="329" t="s">
        <v>2192</v>
      </c>
      <c r="D209" s="695">
        <v>4</v>
      </c>
      <c r="E209" s="698"/>
    </row>
    <row r="210" spans="1:5" ht="47.25" x14ac:dyDescent="0.25">
      <c r="A210" s="1043"/>
      <c r="B210" s="1084"/>
      <c r="C210" s="682" t="s">
        <v>2193</v>
      </c>
      <c r="D210" s="695">
        <v>1</v>
      </c>
      <c r="E210" s="698"/>
    </row>
    <row r="211" spans="1:5" ht="47.25" x14ac:dyDescent="0.25">
      <c r="A211" s="1043"/>
      <c r="B211" s="1084"/>
      <c r="C211" s="682" t="s">
        <v>2608</v>
      </c>
      <c r="D211" s="695">
        <v>2</v>
      </c>
      <c r="E211" s="698"/>
    </row>
    <row r="212" spans="1:5" ht="31.5" x14ac:dyDescent="0.25">
      <c r="A212" s="1043"/>
      <c r="B212" s="1084"/>
      <c r="C212" s="682" t="s">
        <v>2609</v>
      </c>
      <c r="D212" s="695">
        <v>2</v>
      </c>
      <c r="E212" s="698"/>
    </row>
    <row r="213" spans="1:5" ht="31.5" x14ac:dyDescent="0.25">
      <c r="A213" s="1043"/>
      <c r="B213" s="1084"/>
      <c r="C213" s="682" t="s">
        <v>2196</v>
      </c>
      <c r="D213" s="695">
        <v>1</v>
      </c>
      <c r="E213" s="698"/>
    </row>
    <row r="214" spans="1:5" ht="63" x14ac:dyDescent="0.25">
      <c r="A214" s="1043"/>
      <c r="B214" s="1084"/>
      <c r="C214" s="682" t="s">
        <v>2612</v>
      </c>
      <c r="D214" s="695">
        <v>2</v>
      </c>
      <c r="E214" s="698"/>
    </row>
    <row r="215" spans="1:5" ht="47.25" x14ac:dyDescent="0.25">
      <c r="A215" s="1043"/>
      <c r="B215" s="1085"/>
      <c r="C215" s="682" t="s">
        <v>2610</v>
      </c>
      <c r="D215" s="695">
        <v>1</v>
      </c>
      <c r="E215" s="698"/>
    </row>
    <row r="216" spans="1:5" ht="47.25" x14ac:dyDescent="0.25">
      <c r="A216" s="1043"/>
      <c r="B216" s="1083" t="s">
        <v>2614</v>
      </c>
      <c r="C216" s="329" t="s">
        <v>2192</v>
      </c>
      <c r="D216" s="695">
        <v>5</v>
      </c>
      <c r="E216" s="698"/>
    </row>
    <row r="217" spans="1:5" ht="31.5" x14ac:dyDescent="0.25">
      <c r="A217" s="1043"/>
      <c r="B217" s="1084"/>
      <c r="C217" s="682" t="s">
        <v>2197</v>
      </c>
      <c r="D217" s="695">
        <v>1</v>
      </c>
      <c r="E217" s="698"/>
    </row>
    <row r="218" spans="1:5" ht="47.25" x14ac:dyDescent="0.25">
      <c r="A218" s="1043"/>
      <c r="B218" s="1084"/>
      <c r="C218" s="682" t="s">
        <v>2193</v>
      </c>
      <c r="D218" s="695">
        <v>1</v>
      </c>
      <c r="E218" s="698"/>
    </row>
    <row r="219" spans="1:5" ht="47.25" x14ac:dyDescent="0.25">
      <c r="A219" s="1043"/>
      <c r="B219" s="1084"/>
      <c r="C219" s="682" t="s">
        <v>2608</v>
      </c>
      <c r="D219" s="695">
        <v>1</v>
      </c>
      <c r="E219" s="698"/>
    </row>
    <row r="220" spans="1:5" ht="31.5" x14ac:dyDescent="0.25">
      <c r="A220" s="1043"/>
      <c r="B220" s="1084"/>
      <c r="C220" s="682" t="s">
        <v>2609</v>
      </c>
      <c r="D220" s="695">
        <v>2</v>
      </c>
      <c r="E220" s="698"/>
    </row>
    <row r="221" spans="1:5" ht="31.5" x14ac:dyDescent="0.25">
      <c r="A221" s="1043"/>
      <c r="B221" s="1084"/>
      <c r="C221" s="682" t="s">
        <v>2196</v>
      </c>
      <c r="D221" s="695">
        <v>1</v>
      </c>
      <c r="E221" s="698"/>
    </row>
    <row r="222" spans="1:5" ht="47.25" x14ac:dyDescent="0.25">
      <c r="A222" s="1043"/>
      <c r="B222" s="1085"/>
      <c r="C222" s="682" t="s">
        <v>2610</v>
      </c>
      <c r="D222" s="695">
        <v>1</v>
      </c>
      <c r="E222" s="698"/>
    </row>
    <row r="223" spans="1:5" ht="47.25" x14ac:dyDescent="0.25">
      <c r="A223" s="1043"/>
      <c r="B223" s="1083" t="s">
        <v>2615</v>
      </c>
      <c r="C223" s="696" t="s">
        <v>2192</v>
      </c>
      <c r="D223" s="695">
        <v>1</v>
      </c>
      <c r="E223" s="698"/>
    </row>
    <row r="224" spans="1:5" ht="47.25" x14ac:dyDescent="0.25">
      <c r="A224" s="1043"/>
      <c r="B224" s="1084"/>
      <c r="C224" s="697" t="s">
        <v>2193</v>
      </c>
      <c r="D224" s="695">
        <v>1</v>
      </c>
      <c r="E224" s="698"/>
    </row>
    <row r="225" spans="1:5" ht="31.5" x14ac:dyDescent="0.25">
      <c r="A225" s="1043"/>
      <c r="B225" s="1084"/>
      <c r="C225" s="697" t="s">
        <v>2616</v>
      </c>
      <c r="D225" s="695">
        <v>1</v>
      </c>
      <c r="E225" s="698"/>
    </row>
    <row r="226" spans="1:5" ht="47.25" x14ac:dyDescent="0.25">
      <c r="A226" s="1043"/>
      <c r="B226" s="1084"/>
      <c r="C226" s="697" t="s">
        <v>2608</v>
      </c>
      <c r="D226" s="695">
        <v>1</v>
      </c>
      <c r="E226" s="698"/>
    </row>
    <row r="227" spans="1:5" ht="31.5" x14ac:dyDescent="0.25">
      <c r="A227" s="1043"/>
      <c r="B227" s="1084"/>
      <c r="C227" s="697" t="s">
        <v>2609</v>
      </c>
      <c r="D227" s="695">
        <v>2</v>
      </c>
      <c r="E227" s="698"/>
    </row>
    <row r="228" spans="1:5" ht="31.5" x14ac:dyDescent="0.25">
      <c r="A228" s="1043"/>
      <c r="B228" s="1084"/>
      <c r="C228" s="697" t="s">
        <v>2196</v>
      </c>
      <c r="D228" s="695">
        <v>2</v>
      </c>
      <c r="E228" s="698"/>
    </row>
    <row r="229" spans="1:5" ht="54" customHeight="1" x14ac:dyDescent="0.25">
      <c r="A229" s="1043"/>
      <c r="B229" s="1085"/>
      <c r="C229" s="697" t="s">
        <v>2612</v>
      </c>
      <c r="D229" s="695">
        <v>3</v>
      </c>
      <c r="E229" s="698"/>
    </row>
    <row r="230" spans="1:5" ht="47.25" x14ac:dyDescent="0.25">
      <c r="A230" s="1043"/>
      <c r="B230" s="1083" t="s">
        <v>2617</v>
      </c>
      <c r="C230" s="329" t="s">
        <v>2192</v>
      </c>
      <c r="D230" s="695">
        <v>7</v>
      </c>
      <c r="E230" s="698"/>
    </row>
    <row r="231" spans="1:5" ht="31.5" x14ac:dyDescent="0.25">
      <c r="A231" s="1043"/>
      <c r="B231" s="1084"/>
      <c r="C231" s="682" t="s">
        <v>2197</v>
      </c>
      <c r="D231" s="695">
        <v>1</v>
      </c>
      <c r="E231" s="698"/>
    </row>
    <row r="232" spans="1:5" ht="31.5" x14ac:dyDescent="0.25">
      <c r="A232" s="1043"/>
      <c r="B232" s="1084"/>
      <c r="C232" s="697" t="s">
        <v>2616</v>
      </c>
      <c r="D232" s="695">
        <v>1</v>
      </c>
      <c r="E232" s="698"/>
    </row>
    <row r="233" spans="1:5" ht="47.25" x14ac:dyDescent="0.25">
      <c r="A233" s="1043"/>
      <c r="B233" s="1084"/>
      <c r="C233" s="682" t="s">
        <v>2608</v>
      </c>
      <c r="D233" s="695">
        <v>1</v>
      </c>
      <c r="E233" s="698"/>
    </row>
    <row r="234" spans="1:5" ht="31.5" x14ac:dyDescent="0.25">
      <c r="A234" s="1043"/>
      <c r="B234" s="1084"/>
      <c r="C234" s="682" t="s">
        <v>2609</v>
      </c>
      <c r="D234" s="695">
        <v>1</v>
      </c>
      <c r="E234" s="698"/>
    </row>
    <row r="235" spans="1:5" ht="31.5" x14ac:dyDescent="0.25">
      <c r="A235" s="1043"/>
      <c r="B235" s="1084"/>
      <c r="C235" s="682" t="s">
        <v>2196</v>
      </c>
      <c r="D235" s="695">
        <v>1</v>
      </c>
      <c r="E235" s="698"/>
    </row>
    <row r="236" spans="1:5" ht="36" customHeight="1" x14ac:dyDescent="0.25">
      <c r="A236" s="1043"/>
      <c r="B236" s="1084"/>
      <c r="C236" s="682" t="s">
        <v>2610</v>
      </c>
      <c r="D236" s="695">
        <v>1</v>
      </c>
      <c r="E236" s="698"/>
    </row>
    <row r="237" spans="1:5" ht="51.75" customHeight="1" x14ac:dyDescent="0.25">
      <c r="A237" s="1047"/>
      <c r="B237" s="1085"/>
      <c r="C237" s="682" t="s">
        <v>2612</v>
      </c>
      <c r="D237" s="695">
        <v>2</v>
      </c>
      <c r="E237" s="698"/>
    </row>
    <row r="238" spans="1:5" ht="47.25" x14ac:dyDescent="0.25">
      <c r="A238" s="1043" t="s">
        <v>151</v>
      </c>
      <c r="B238" s="1083" t="s">
        <v>2618</v>
      </c>
      <c r="C238" s="671" t="s">
        <v>2619</v>
      </c>
      <c r="D238" s="706"/>
      <c r="E238" s="1374"/>
    </row>
    <row r="239" spans="1:5" x14ac:dyDescent="0.25">
      <c r="A239" s="1043"/>
      <c r="B239" s="1084"/>
      <c r="C239" s="671" t="s">
        <v>2620</v>
      </c>
      <c r="D239" s="706"/>
      <c r="E239" s="1375"/>
    </row>
    <row r="240" spans="1:5" ht="47.25" x14ac:dyDescent="0.25">
      <c r="A240" s="1043"/>
      <c r="B240" s="1084"/>
      <c r="C240" s="671" t="s">
        <v>2621</v>
      </c>
      <c r="D240" s="706"/>
      <c r="E240" s="1375"/>
    </row>
    <row r="241" spans="1:5" ht="31.5" x14ac:dyDescent="0.25">
      <c r="A241" s="1043"/>
      <c r="B241" s="1084"/>
      <c r="C241" s="671" t="s">
        <v>2622</v>
      </c>
      <c r="D241" s="706"/>
      <c r="E241" s="1375"/>
    </row>
    <row r="242" spans="1:5" ht="31.5" x14ac:dyDescent="0.25">
      <c r="A242" s="1043"/>
      <c r="B242" s="1084"/>
      <c r="C242" s="671" t="s">
        <v>2623</v>
      </c>
      <c r="D242" s="706"/>
      <c r="E242" s="1376"/>
    </row>
    <row r="243" spans="1:5" ht="47.25" x14ac:dyDescent="0.25">
      <c r="A243" s="1043"/>
      <c r="B243" s="1083" t="s">
        <v>2624</v>
      </c>
      <c r="C243" s="671" t="s">
        <v>2619</v>
      </c>
      <c r="D243" s="706"/>
      <c r="E243" s="1374"/>
    </row>
    <row r="244" spans="1:5" x14ac:dyDescent="0.25">
      <c r="A244" s="1043"/>
      <c r="B244" s="1084"/>
      <c r="C244" s="671" t="s">
        <v>2625</v>
      </c>
      <c r="D244" s="706"/>
      <c r="E244" s="1375"/>
    </row>
    <row r="245" spans="1:5" ht="47.25" x14ac:dyDescent="0.25">
      <c r="A245" s="1043"/>
      <c r="B245" s="1084"/>
      <c r="C245" s="671" t="s">
        <v>2621</v>
      </c>
      <c r="D245" s="706"/>
      <c r="E245" s="1375"/>
    </row>
    <row r="246" spans="1:5" ht="31.5" x14ac:dyDescent="0.25">
      <c r="A246" s="1043"/>
      <c r="B246" s="1084"/>
      <c r="C246" s="671" t="s">
        <v>2622</v>
      </c>
      <c r="D246" s="706"/>
      <c r="E246" s="1375"/>
    </row>
    <row r="247" spans="1:5" ht="31.5" x14ac:dyDescent="0.25">
      <c r="A247" s="1043"/>
      <c r="B247" s="1084"/>
      <c r="C247" s="671" t="s">
        <v>2626</v>
      </c>
      <c r="D247" s="706"/>
      <c r="E247" s="1375"/>
    </row>
    <row r="248" spans="1:5" ht="31.5" x14ac:dyDescent="0.25">
      <c r="A248" s="1043"/>
      <c r="B248" s="1084"/>
      <c r="C248" s="707" t="s">
        <v>2627</v>
      </c>
      <c r="D248" s="706"/>
      <c r="E248" s="1375"/>
    </row>
    <row r="249" spans="1:5" ht="47.25" x14ac:dyDescent="0.25">
      <c r="A249" s="1043"/>
      <c r="B249" s="1084"/>
      <c r="C249" s="671" t="s">
        <v>2628</v>
      </c>
      <c r="D249" s="706"/>
      <c r="E249" s="1376"/>
    </row>
    <row r="250" spans="1:5" ht="47.25" x14ac:dyDescent="0.25">
      <c r="A250" s="1043"/>
      <c r="B250" s="1083" t="s">
        <v>2629</v>
      </c>
      <c r="C250" s="705" t="s">
        <v>2630</v>
      </c>
      <c r="D250" s="706"/>
      <c r="E250" s="1374"/>
    </row>
    <row r="251" spans="1:5" x14ac:dyDescent="0.25">
      <c r="A251" s="1043"/>
      <c r="B251" s="1084"/>
      <c r="C251" s="705" t="s">
        <v>2625</v>
      </c>
      <c r="D251" s="706"/>
      <c r="E251" s="1375"/>
    </row>
    <row r="252" spans="1:5" ht="47.25" x14ac:dyDescent="0.25">
      <c r="A252" s="1043"/>
      <c r="B252" s="1084"/>
      <c r="C252" s="705" t="s">
        <v>2621</v>
      </c>
      <c r="D252" s="706"/>
      <c r="E252" s="1375"/>
    </row>
    <row r="253" spans="1:5" ht="31.5" x14ac:dyDescent="0.25">
      <c r="A253" s="1043"/>
      <c r="B253" s="1084"/>
      <c r="C253" s="705" t="s">
        <v>2622</v>
      </c>
      <c r="D253" s="706"/>
      <c r="E253" s="1375"/>
    </row>
    <row r="254" spans="1:5" ht="31.5" x14ac:dyDescent="0.25">
      <c r="A254" s="1043"/>
      <c r="B254" s="1084"/>
      <c r="C254" s="707" t="s">
        <v>2627</v>
      </c>
      <c r="D254" s="706"/>
      <c r="E254" s="1375"/>
    </row>
    <row r="255" spans="1:5" ht="47.25" x14ac:dyDescent="0.25">
      <c r="A255" s="1043"/>
      <c r="B255" s="1085"/>
      <c r="C255" s="671" t="s">
        <v>2628</v>
      </c>
      <c r="D255" s="706"/>
      <c r="E255" s="1376"/>
    </row>
    <row r="256" spans="1:5" ht="47.25" x14ac:dyDescent="0.25">
      <c r="A256" s="1043"/>
      <c r="B256" s="1083" t="s">
        <v>2631</v>
      </c>
      <c r="C256" s="671" t="s">
        <v>2628</v>
      </c>
      <c r="D256" s="706"/>
      <c r="E256" s="1374"/>
    </row>
    <row r="257" spans="1:5" x14ac:dyDescent="0.25">
      <c r="A257" s="1043"/>
      <c r="B257" s="1084"/>
      <c r="C257" s="705" t="s">
        <v>2632</v>
      </c>
      <c r="D257" s="706"/>
      <c r="E257" s="1375"/>
    </row>
    <row r="258" spans="1:5" ht="47.25" x14ac:dyDescent="0.25">
      <c r="A258" s="1043"/>
      <c r="B258" s="1084"/>
      <c r="C258" s="705" t="s">
        <v>2621</v>
      </c>
      <c r="D258" s="706"/>
      <c r="E258" s="1375"/>
    </row>
    <row r="259" spans="1:5" ht="31.5" x14ac:dyDescent="0.25">
      <c r="A259" s="1043"/>
      <c r="B259" s="1084"/>
      <c r="C259" s="707" t="s">
        <v>2627</v>
      </c>
      <c r="D259" s="706"/>
      <c r="E259" s="1375"/>
    </row>
    <row r="260" spans="1:5" ht="31.5" x14ac:dyDescent="0.25">
      <c r="A260" s="1043"/>
      <c r="B260" s="1084"/>
      <c r="C260" s="671" t="s">
        <v>2619</v>
      </c>
      <c r="D260" s="706"/>
      <c r="E260" s="1376"/>
    </row>
    <row r="261" spans="1:5" ht="47.25" x14ac:dyDescent="0.25">
      <c r="A261" s="474"/>
      <c r="B261" s="1083" t="s">
        <v>2633</v>
      </c>
      <c r="C261" s="705" t="s">
        <v>2628</v>
      </c>
      <c r="D261" s="706"/>
      <c r="E261" s="1374"/>
    </row>
    <row r="262" spans="1:5" x14ac:dyDescent="0.25">
      <c r="A262" s="474"/>
      <c r="B262" s="1084"/>
      <c r="C262" s="705" t="s">
        <v>2632</v>
      </c>
      <c r="D262" s="706"/>
      <c r="E262" s="1375"/>
    </row>
    <row r="263" spans="1:5" ht="47.25" x14ac:dyDescent="0.25">
      <c r="A263" s="474"/>
      <c r="B263" s="1084"/>
      <c r="C263" s="705" t="s">
        <v>2621</v>
      </c>
      <c r="D263" s="706"/>
      <c r="E263" s="1375"/>
    </row>
    <row r="264" spans="1:5" ht="31.5" x14ac:dyDescent="0.25">
      <c r="A264" s="474"/>
      <c r="B264" s="1084"/>
      <c r="C264" s="705" t="s">
        <v>2622</v>
      </c>
      <c r="D264" s="706"/>
      <c r="E264" s="1375"/>
    </row>
    <row r="265" spans="1:5" ht="31.5" x14ac:dyDescent="0.25">
      <c r="A265" s="474"/>
      <c r="B265" s="1084"/>
      <c r="C265" s="708" t="s">
        <v>2627</v>
      </c>
      <c r="D265" s="706"/>
      <c r="E265" s="1375"/>
    </row>
    <row r="266" spans="1:5" ht="31.5" x14ac:dyDescent="0.25">
      <c r="A266" s="474"/>
      <c r="B266" s="1085"/>
      <c r="C266" s="705" t="s">
        <v>2619</v>
      </c>
      <c r="D266" s="706"/>
      <c r="E266" s="1375"/>
    </row>
    <row r="267" spans="1:5" ht="31.5" x14ac:dyDescent="0.25">
      <c r="A267" s="1038" t="s">
        <v>160</v>
      </c>
      <c r="B267" s="1094" t="s">
        <v>2634</v>
      </c>
      <c r="C267" s="1037" t="s">
        <v>2571</v>
      </c>
      <c r="D267" s="487">
        <v>11</v>
      </c>
      <c r="E267" s="493" t="s">
        <v>786</v>
      </c>
    </row>
    <row r="268" spans="1:5" x14ac:dyDescent="0.25">
      <c r="A268" s="640"/>
      <c r="B268" s="649"/>
      <c r="C268" s="650"/>
      <c r="D268" s="651"/>
      <c r="E268" s="652"/>
    </row>
    <row r="269" spans="1:5" x14ac:dyDescent="0.25">
      <c r="A269" s="494"/>
      <c r="B269" s="494"/>
      <c r="C269" s="446"/>
      <c r="D269" s="446"/>
      <c r="E269" s="1035"/>
    </row>
    <row r="270" spans="1:5" x14ac:dyDescent="0.25">
      <c r="A270" s="494"/>
      <c r="B270" s="494"/>
      <c r="C270" s="446"/>
      <c r="D270" s="446"/>
      <c r="E270" s="1035"/>
    </row>
    <row r="271" spans="1:5" x14ac:dyDescent="0.25">
      <c r="A271" s="494"/>
      <c r="B271" s="494"/>
      <c r="C271" s="446"/>
      <c r="D271" s="446"/>
      <c r="E271" s="1035"/>
    </row>
    <row r="274" spans="1:6" x14ac:dyDescent="0.25">
      <c r="A274" s="461" t="s">
        <v>253</v>
      </c>
      <c r="B274" s="462"/>
      <c r="C274" s="463"/>
      <c r="D274" s="463"/>
      <c r="E274" s="464"/>
    </row>
    <row r="275" spans="1:6" ht="47.25" x14ac:dyDescent="0.25">
      <c r="A275" s="1036" t="s">
        <v>122</v>
      </c>
      <c r="B275" s="1036" t="s">
        <v>254</v>
      </c>
      <c r="C275" s="1029" t="s">
        <v>125</v>
      </c>
      <c r="D275" s="1056" t="s">
        <v>255</v>
      </c>
      <c r="E275" s="1056" t="s">
        <v>126</v>
      </c>
      <c r="F275" s="1035"/>
    </row>
    <row r="276" spans="1:6" x14ac:dyDescent="0.25">
      <c r="A276" s="484" t="s">
        <v>18</v>
      </c>
      <c r="B276" s="634"/>
      <c r="C276" s="470"/>
      <c r="D276" s="492"/>
      <c r="E276" s="492"/>
      <c r="F276" s="496"/>
    </row>
    <row r="277" spans="1:6" ht="31.5" x14ac:dyDescent="0.25">
      <c r="A277" s="474" t="s">
        <v>19</v>
      </c>
      <c r="B277" s="430" t="s">
        <v>2635</v>
      </c>
      <c r="C277" s="1361" t="s">
        <v>2636</v>
      </c>
      <c r="D277" s="487">
        <v>1</v>
      </c>
      <c r="E277" s="493"/>
      <c r="F277" s="496"/>
    </row>
    <row r="278" spans="1:6" x14ac:dyDescent="0.25">
      <c r="A278" s="469"/>
      <c r="B278" s="430" t="s">
        <v>2637</v>
      </c>
      <c r="C278" s="1362"/>
      <c r="D278" s="487">
        <v>1</v>
      </c>
      <c r="E278" s="493"/>
      <c r="F278" s="496"/>
    </row>
    <row r="279" spans="1:6" ht="31.5" x14ac:dyDescent="0.25">
      <c r="A279" s="469"/>
      <c r="B279" s="430" t="s">
        <v>2638</v>
      </c>
      <c r="C279" s="1363"/>
      <c r="D279" s="487">
        <v>1</v>
      </c>
      <c r="E279" s="493"/>
      <c r="F279" s="496"/>
    </row>
    <row r="280" spans="1:6" ht="31.5" x14ac:dyDescent="0.25">
      <c r="A280" s="469"/>
      <c r="B280" s="1085" t="s">
        <v>2639</v>
      </c>
      <c r="C280" s="636" t="s">
        <v>1846</v>
      </c>
      <c r="D280" s="487">
        <v>1</v>
      </c>
      <c r="E280" s="493"/>
      <c r="F280" s="496"/>
    </row>
    <row r="281" spans="1:6" ht="15.75" customHeight="1" x14ac:dyDescent="0.25">
      <c r="A281" s="469"/>
      <c r="B281" s="1251" t="s">
        <v>2228</v>
      </c>
      <c r="C281" s="475" t="s">
        <v>2229</v>
      </c>
      <c r="D281" s="487">
        <v>7</v>
      </c>
      <c r="E281" s="493" t="s">
        <v>2230</v>
      </c>
      <c r="F281" s="496"/>
    </row>
    <row r="282" spans="1:6" x14ac:dyDescent="0.25">
      <c r="A282" s="469"/>
      <c r="B282" s="1252"/>
      <c r="C282" s="636" t="s">
        <v>2231</v>
      </c>
      <c r="D282" s="487">
        <v>3</v>
      </c>
      <c r="E282" s="493" t="s">
        <v>2230</v>
      </c>
      <c r="F282" s="496"/>
    </row>
    <row r="283" spans="1:6" ht="47.25" x14ac:dyDescent="0.25">
      <c r="A283" s="1274" t="s">
        <v>20</v>
      </c>
      <c r="B283" s="1058" t="s">
        <v>2640</v>
      </c>
      <c r="C283" s="466" t="s">
        <v>2641</v>
      </c>
      <c r="D283" s="492">
        <v>1</v>
      </c>
      <c r="E283" s="430" t="s">
        <v>2642</v>
      </c>
      <c r="F283" s="496"/>
    </row>
    <row r="284" spans="1:6" ht="47.25" x14ac:dyDescent="0.25">
      <c r="A284" s="1275"/>
      <c r="B284" s="1058" t="s">
        <v>2232</v>
      </c>
      <c r="C284" s="466" t="s">
        <v>2233</v>
      </c>
      <c r="D284" s="492">
        <v>1</v>
      </c>
      <c r="E284" s="472" t="s">
        <v>2234</v>
      </c>
      <c r="F284" s="496"/>
    </row>
    <row r="285" spans="1:6" ht="31.5" x14ac:dyDescent="0.25">
      <c r="A285" s="1275"/>
      <c r="B285" s="1094" t="s">
        <v>2232</v>
      </c>
      <c r="C285" s="490" t="s">
        <v>2235</v>
      </c>
      <c r="D285" s="492">
        <v>3</v>
      </c>
      <c r="E285" s="472" t="s">
        <v>2236</v>
      </c>
      <c r="F285" s="496"/>
    </row>
    <row r="286" spans="1:6" ht="31.5" x14ac:dyDescent="0.25">
      <c r="A286" s="1279"/>
      <c r="B286" s="1094" t="s">
        <v>2232</v>
      </c>
      <c r="C286" s="490" t="s">
        <v>1940</v>
      </c>
      <c r="D286" s="492">
        <v>1</v>
      </c>
      <c r="E286" s="472" t="s">
        <v>2237</v>
      </c>
      <c r="F286" s="496"/>
    </row>
    <row r="287" spans="1:6" ht="31.5" x14ac:dyDescent="0.25">
      <c r="A287" s="443" t="s">
        <v>21</v>
      </c>
      <c r="B287" s="430" t="s">
        <v>2643</v>
      </c>
      <c r="C287" s="1251" t="s">
        <v>246</v>
      </c>
      <c r="D287" s="492">
        <v>1</v>
      </c>
      <c r="E287" s="1056"/>
      <c r="F287" s="1035"/>
    </row>
    <row r="288" spans="1:6" ht="31.5" x14ac:dyDescent="0.25">
      <c r="A288" s="447"/>
      <c r="B288" s="430" t="s">
        <v>2644</v>
      </c>
      <c r="C288" s="1252"/>
      <c r="D288" s="492">
        <v>1</v>
      </c>
      <c r="E288" s="1056"/>
      <c r="F288" s="1035"/>
    </row>
    <row r="289" spans="1:6" ht="47.25" x14ac:dyDescent="0.25">
      <c r="A289" s="451"/>
      <c r="B289" s="430" t="s">
        <v>2645</v>
      </c>
      <c r="C289" s="1094" t="s">
        <v>2646</v>
      </c>
      <c r="D289" s="492">
        <v>1</v>
      </c>
      <c r="E289" s="1056"/>
      <c r="F289" s="1035"/>
    </row>
    <row r="290" spans="1:6" ht="47.25" x14ac:dyDescent="0.25">
      <c r="A290" s="447"/>
      <c r="B290" s="430" t="s">
        <v>2238</v>
      </c>
      <c r="C290" s="1094" t="s">
        <v>2239</v>
      </c>
      <c r="D290" s="492">
        <v>2</v>
      </c>
      <c r="E290" s="1056"/>
      <c r="F290" s="1035"/>
    </row>
    <row r="291" spans="1:6" ht="47.25" x14ac:dyDescent="0.25">
      <c r="A291" s="447"/>
      <c r="B291" s="430" t="s">
        <v>2240</v>
      </c>
      <c r="C291" s="1094" t="s">
        <v>2241</v>
      </c>
      <c r="D291" s="492">
        <v>4</v>
      </c>
      <c r="E291" s="1056"/>
      <c r="F291" s="1035"/>
    </row>
    <row r="292" spans="1:6" ht="31.5" x14ac:dyDescent="0.25">
      <c r="A292" s="1350" t="s">
        <v>151</v>
      </c>
      <c r="B292" s="1297" t="s">
        <v>2647</v>
      </c>
      <c r="C292" s="658" t="s">
        <v>2648</v>
      </c>
      <c r="D292" s="492">
        <v>1</v>
      </c>
      <c r="E292" s="659"/>
      <c r="F292" s="440"/>
    </row>
    <row r="293" spans="1:6" x14ac:dyDescent="0.25">
      <c r="A293" s="1350"/>
      <c r="B293" s="1298"/>
      <c r="C293" s="672" t="s">
        <v>2649</v>
      </c>
      <c r="D293" s="492">
        <v>2</v>
      </c>
      <c r="E293" s="659"/>
      <c r="F293" s="440"/>
    </row>
    <row r="294" spans="1:6" ht="47.25" x14ac:dyDescent="0.25">
      <c r="A294" s="1350"/>
      <c r="B294" s="444" t="s">
        <v>2242</v>
      </c>
      <c r="C294" s="658" t="s">
        <v>2243</v>
      </c>
      <c r="D294" s="492">
        <v>2</v>
      </c>
      <c r="E294" s="659" t="s">
        <v>2244</v>
      </c>
      <c r="F294" s="440"/>
    </row>
    <row r="295" spans="1:6" ht="47.25" x14ac:dyDescent="0.25">
      <c r="A295" s="1350"/>
      <c r="B295" s="566" t="s">
        <v>2245</v>
      </c>
      <c r="C295" s="655" t="s">
        <v>2246</v>
      </c>
      <c r="D295" s="492">
        <v>2</v>
      </c>
      <c r="E295" s="659" t="s">
        <v>2244</v>
      </c>
      <c r="F295" s="440"/>
    </row>
    <row r="296" spans="1:6" ht="31.5" x14ac:dyDescent="0.25">
      <c r="A296" s="1350"/>
      <c r="B296" s="444" t="s">
        <v>2247</v>
      </c>
      <c r="C296" s="430" t="s">
        <v>2248</v>
      </c>
      <c r="D296" s="1072">
        <v>1</v>
      </c>
      <c r="E296" s="659" t="s">
        <v>2244</v>
      </c>
      <c r="F296" s="440"/>
    </row>
    <row r="297" spans="1:6" x14ac:dyDescent="0.25">
      <c r="A297" s="645"/>
      <c r="B297" s="729"/>
      <c r="C297" s="859"/>
      <c r="D297" s="860"/>
      <c r="E297" s="734"/>
      <c r="F297" s="440"/>
    </row>
    <row r="301" spans="1:6" x14ac:dyDescent="0.25">
      <c r="A301" s="461" t="s">
        <v>272</v>
      </c>
      <c r="B301" s="462"/>
      <c r="C301" s="463"/>
      <c r="D301" s="464"/>
    </row>
    <row r="302" spans="1:6" x14ac:dyDescent="0.25">
      <c r="A302" s="1029" t="s">
        <v>122</v>
      </c>
      <c r="B302" s="1036" t="s">
        <v>273</v>
      </c>
      <c r="C302" s="1036" t="s">
        <v>274</v>
      </c>
      <c r="D302" s="1036" t="s">
        <v>126</v>
      </c>
    </row>
    <row r="303" spans="1:6" x14ac:dyDescent="0.25">
      <c r="A303" s="454" t="s">
        <v>18</v>
      </c>
      <c r="B303" s="454"/>
      <c r="C303" s="499"/>
      <c r="D303" s="472"/>
      <c r="E303" s="1035"/>
    </row>
    <row r="304" spans="1:6" x14ac:dyDescent="0.25">
      <c r="A304" s="454" t="s">
        <v>19</v>
      </c>
      <c r="B304" s="454"/>
      <c r="C304" s="499"/>
      <c r="D304" s="472"/>
      <c r="E304" s="1035"/>
    </row>
    <row r="305" spans="1:6" x14ac:dyDescent="0.25">
      <c r="A305" s="484" t="s">
        <v>20</v>
      </c>
      <c r="B305" s="484"/>
      <c r="C305" s="499"/>
      <c r="D305" s="472"/>
      <c r="E305" s="496"/>
    </row>
    <row r="306" spans="1:6" x14ac:dyDescent="0.25">
      <c r="A306" s="484" t="s">
        <v>21</v>
      </c>
      <c r="B306" s="484"/>
      <c r="C306" s="472"/>
      <c r="D306" s="466"/>
      <c r="E306" s="496"/>
    </row>
    <row r="307" spans="1:6" x14ac:dyDescent="0.25">
      <c r="A307" s="500" t="s">
        <v>151</v>
      </c>
      <c r="B307" s="500"/>
      <c r="C307" s="430"/>
      <c r="D307" s="466"/>
      <c r="E307" s="496"/>
    </row>
    <row r="308" spans="1:6" ht="47.25" x14ac:dyDescent="0.25">
      <c r="A308" s="454" t="s">
        <v>160</v>
      </c>
      <c r="B308" s="455" t="s">
        <v>2650</v>
      </c>
      <c r="C308" s="430" t="s">
        <v>2651</v>
      </c>
      <c r="D308" s="1044" t="s">
        <v>2652</v>
      </c>
      <c r="E308" s="496"/>
    </row>
    <row r="309" spans="1:6" x14ac:dyDescent="0.25">
      <c r="A309" s="483"/>
      <c r="B309" s="483"/>
      <c r="C309" s="448"/>
      <c r="D309" s="448"/>
    </row>
    <row r="310" spans="1:6" x14ac:dyDescent="0.25">
      <c r="A310" s="483"/>
      <c r="B310" s="483"/>
      <c r="C310" s="448"/>
      <c r="D310" s="448"/>
    </row>
    <row r="313" spans="1:6" x14ac:dyDescent="0.25">
      <c r="A313" s="461" t="s">
        <v>275</v>
      </c>
      <c r="B313" s="461"/>
      <c r="C313" s="463"/>
      <c r="D313" s="464"/>
      <c r="E313" s="502"/>
      <c r="F313" s="502"/>
    </row>
    <row r="314" spans="1:6" x14ac:dyDescent="0.25">
      <c r="A314" s="503" t="s">
        <v>122</v>
      </c>
      <c r="B314" s="1033" t="s">
        <v>276</v>
      </c>
      <c r="C314" s="1035" t="s">
        <v>125</v>
      </c>
      <c r="D314" s="1056" t="s">
        <v>277</v>
      </c>
      <c r="E314" s="504"/>
      <c r="F314" s="505"/>
    </row>
    <row r="315" spans="1:6" ht="47.25" x14ac:dyDescent="0.25">
      <c r="A315" s="1038" t="s">
        <v>18</v>
      </c>
      <c r="B315" s="499" t="s">
        <v>303</v>
      </c>
      <c r="C315" s="690" t="s">
        <v>2653</v>
      </c>
      <c r="D315" s="691">
        <v>280</v>
      </c>
      <c r="E315" s="508"/>
      <c r="F315" s="509"/>
    </row>
    <row r="316" spans="1:6" x14ac:dyDescent="0.25">
      <c r="A316" s="469" t="s">
        <v>19</v>
      </c>
      <c r="B316" s="470"/>
      <c r="C316" s="490"/>
      <c r="D316" s="507"/>
      <c r="E316" s="508"/>
      <c r="F316" s="509"/>
    </row>
    <row r="317" spans="1:6" ht="31.5" x14ac:dyDescent="0.25">
      <c r="A317" s="1042" t="s">
        <v>20</v>
      </c>
      <c r="B317" s="1288" t="s">
        <v>838</v>
      </c>
      <c r="C317" s="692" t="s">
        <v>2654</v>
      </c>
      <c r="D317" s="1372">
        <v>2.31</v>
      </c>
      <c r="E317" s="517"/>
      <c r="F317" s="509"/>
    </row>
    <row r="318" spans="1:6" ht="31.5" x14ac:dyDescent="0.25">
      <c r="A318" s="1047"/>
      <c r="B318" s="1306"/>
      <c r="C318" s="692" t="s">
        <v>2655</v>
      </c>
      <c r="D318" s="1373"/>
      <c r="E318" s="517"/>
      <c r="F318" s="509"/>
    </row>
    <row r="319" spans="1:6" x14ac:dyDescent="0.25">
      <c r="A319" s="498" t="s">
        <v>21</v>
      </c>
      <c r="B319" s="484"/>
      <c r="C319" s="499"/>
      <c r="D319" s="507"/>
      <c r="E319" s="508"/>
      <c r="F319" s="509"/>
    </row>
    <row r="320" spans="1:6" x14ac:dyDescent="0.25">
      <c r="A320" s="484" t="s">
        <v>293</v>
      </c>
      <c r="B320" s="470"/>
      <c r="C320" s="472"/>
      <c r="D320" s="507"/>
      <c r="E320" s="508"/>
      <c r="F320" s="509"/>
    </row>
    <row r="321" spans="1:6" x14ac:dyDescent="0.25">
      <c r="A321" s="494"/>
      <c r="B321" s="494"/>
      <c r="C321" s="518"/>
      <c r="D321" s="519"/>
      <c r="E321" s="508"/>
      <c r="F321" s="509"/>
    </row>
    <row r="322" spans="1:6" x14ac:dyDescent="0.25">
      <c r="A322" s="494"/>
      <c r="B322" s="494"/>
      <c r="C322" s="433"/>
      <c r="D322" s="519"/>
      <c r="E322" s="508"/>
      <c r="F322" s="509"/>
    </row>
    <row r="323" spans="1:6" x14ac:dyDescent="0.25">
      <c r="A323" s="426"/>
      <c r="B323" s="426"/>
      <c r="D323" s="520"/>
    </row>
    <row r="325" spans="1:6" x14ac:dyDescent="0.25">
      <c r="A325" s="461" t="s">
        <v>332</v>
      </c>
      <c r="B325" s="462"/>
      <c r="C325" s="463"/>
      <c r="D325" s="463"/>
      <c r="E325" s="464"/>
    </row>
    <row r="326" spans="1:6" ht="31.5" x14ac:dyDescent="0.25">
      <c r="A326" s="1036" t="s">
        <v>122</v>
      </c>
      <c r="B326" s="1036" t="s">
        <v>333</v>
      </c>
      <c r="C326" s="1029" t="s">
        <v>334</v>
      </c>
      <c r="D326" s="1033" t="s">
        <v>125</v>
      </c>
      <c r="E326" s="1029" t="s">
        <v>126</v>
      </c>
    </row>
    <row r="327" spans="1:6" ht="47.25" customHeight="1" x14ac:dyDescent="0.25">
      <c r="A327" s="1274" t="s">
        <v>19</v>
      </c>
      <c r="B327" s="1290" t="s">
        <v>2656</v>
      </c>
      <c r="C327" s="332" t="s">
        <v>2657</v>
      </c>
      <c r="D327" s="1251" t="s">
        <v>2658</v>
      </c>
      <c r="E327" s="1044"/>
    </row>
    <row r="328" spans="1:6" ht="31.5" x14ac:dyDescent="0.25">
      <c r="A328" s="1279"/>
      <c r="B328" s="1291"/>
      <c r="C328" s="430" t="s">
        <v>2659</v>
      </c>
      <c r="D328" s="1252"/>
      <c r="E328" s="1044"/>
    </row>
    <row r="329" spans="1:6" x14ac:dyDescent="0.25">
      <c r="D329" s="446"/>
      <c r="E329" s="446"/>
    </row>
    <row r="330" spans="1:6" x14ac:dyDescent="0.25">
      <c r="D330" s="446"/>
      <c r="E330" s="446"/>
    </row>
    <row r="332" spans="1:6" x14ac:dyDescent="0.25">
      <c r="A332" s="461" t="s">
        <v>348</v>
      </c>
      <c r="B332" s="462"/>
      <c r="C332" s="463"/>
      <c r="D332" s="463"/>
      <c r="E332" s="521"/>
      <c r="F332" s="502"/>
    </row>
    <row r="333" spans="1:6" x14ac:dyDescent="0.25">
      <c r="A333" s="522" t="s">
        <v>122</v>
      </c>
      <c r="B333" s="1045" t="s">
        <v>349</v>
      </c>
      <c r="C333" s="1045" t="s">
        <v>350</v>
      </c>
      <c r="D333" s="1050" t="s">
        <v>351</v>
      </c>
      <c r="E333" s="1045" t="s">
        <v>352</v>
      </c>
    </row>
    <row r="334" spans="1:6" x14ac:dyDescent="0.25">
      <c r="A334" s="523" t="s">
        <v>18</v>
      </c>
      <c r="B334" s="1037" t="s">
        <v>2660</v>
      </c>
      <c r="C334" s="551" t="s">
        <v>2661</v>
      </c>
      <c r="D334" s="527" t="s">
        <v>1449</v>
      </c>
      <c r="E334" s="1037" t="s">
        <v>132</v>
      </c>
      <c r="F334" s="433"/>
    </row>
    <row r="335" spans="1:6" ht="31.5" x14ac:dyDescent="0.25">
      <c r="A335" s="474"/>
      <c r="B335" s="1037" t="s">
        <v>2662</v>
      </c>
      <c r="C335" s="551" t="s">
        <v>2341</v>
      </c>
      <c r="D335" s="637" t="s">
        <v>1452</v>
      </c>
      <c r="E335" s="551" t="s">
        <v>2426</v>
      </c>
      <c r="F335" s="433"/>
    </row>
    <row r="336" spans="1:6" x14ac:dyDescent="0.25">
      <c r="A336" s="474"/>
      <c r="B336" s="1037" t="s">
        <v>2663</v>
      </c>
      <c r="C336" s="551" t="s">
        <v>2664</v>
      </c>
      <c r="D336" s="527" t="s">
        <v>1452</v>
      </c>
      <c r="E336" s="1037" t="s">
        <v>132</v>
      </c>
      <c r="F336" s="433"/>
    </row>
    <row r="337" spans="1:6" x14ac:dyDescent="0.25">
      <c r="A337" s="639" t="s">
        <v>19</v>
      </c>
      <c r="B337" s="439" t="s">
        <v>2665</v>
      </c>
      <c r="C337" s="439" t="s">
        <v>2666</v>
      </c>
      <c r="D337" s="439" t="s">
        <v>2667</v>
      </c>
      <c r="E337" s="702"/>
      <c r="F337" s="433"/>
    </row>
    <row r="338" spans="1:6" x14ac:dyDescent="0.25">
      <c r="A338" s="638"/>
      <c r="B338" s="439" t="s">
        <v>2668</v>
      </c>
      <c r="C338" s="439" t="s">
        <v>2669</v>
      </c>
      <c r="D338" s="702"/>
      <c r="E338" s="702"/>
      <c r="F338" s="433"/>
    </row>
    <row r="339" spans="1:6" x14ac:dyDescent="0.25">
      <c r="A339" s="638"/>
      <c r="B339" s="439" t="s">
        <v>2670</v>
      </c>
      <c r="C339" s="439" t="s">
        <v>2671</v>
      </c>
      <c r="D339" s="439" t="s">
        <v>2672</v>
      </c>
      <c r="E339" s="702"/>
      <c r="F339" s="433"/>
    </row>
    <row r="340" spans="1:6" x14ac:dyDescent="0.25">
      <c r="A340" s="638"/>
      <c r="B340" s="704" t="s">
        <v>1691</v>
      </c>
      <c r="C340" s="439" t="s">
        <v>2673</v>
      </c>
      <c r="D340" s="439" t="s">
        <v>1510</v>
      </c>
      <c r="E340" s="702"/>
      <c r="F340" s="433"/>
    </row>
    <row r="341" spans="1:6" x14ac:dyDescent="0.25">
      <c r="A341" s="703"/>
      <c r="B341" s="441" t="s">
        <v>2674</v>
      </c>
      <c r="C341" s="677" t="s">
        <v>2675</v>
      </c>
      <c r="D341" s="439" t="s">
        <v>1510</v>
      </c>
      <c r="E341" s="702"/>
      <c r="F341" s="433"/>
    </row>
    <row r="342" spans="1:6" x14ac:dyDescent="0.25">
      <c r="A342" s="703"/>
      <c r="B342" s="563"/>
      <c r="C342" s="677" t="s">
        <v>2676</v>
      </c>
      <c r="D342" s="439" t="s">
        <v>396</v>
      </c>
      <c r="E342" s="702"/>
      <c r="F342" s="433"/>
    </row>
    <row r="343" spans="1:6" x14ac:dyDescent="0.25">
      <c r="A343" s="703"/>
      <c r="B343" s="563"/>
      <c r="C343" s="677" t="s">
        <v>2677</v>
      </c>
      <c r="D343" s="439" t="s">
        <v>2678</v>
      </c>
      <c r="E343" s="702"/>
      <c r="F343" s="433"/>
    </row>
    <row r="344" spans="1:6" x14ac:dyDescent="0.25">
      <c r="A344" s="703"/>
      <c r="B344" s="563"/>
      <c r="C344" s="677" t="s">
        <v>2679</v>
      </c>
      <c r="D344" s="439" t="s">
        <v>2680</v>
      </c>
      <c r="E344" s="702"/>
      <c r="F344" s="433"/>
    </row>
    <row r="345" spans="1:6" x14ac:dyDescent="0.25">
      <c r="A345" s="703"/>
      <c r="B345" s="563"/>
      <c r="C345" s="677" t="s">
        <v>2681</v>
      </c>
      <c r="D345" s="439" t="s">
        <v>2682</v>
      </c>
      <c r="E345" s="702"/>
      <c r="F345" s="433"/>
    </row>
    <row r="346" spans="1:6" x14ac:dyDescent="0.25">
      <c r="A346" s="703"/>
      <c r="B346" s="563"/>
      <c r="C346" s="677" t="s">
        <v>2683</v>
      </c>
      <c r="D346" s="439" t="s">
        <v>2684</v>
      </c>
      <c r="E346" s="702"/>
      <c r="F346" s="433"/>
    </row>
    <row r="347" spans="1:6" x14ac:dyDescent="0.25">
      <c r="A347" s="703"/>
      <c r="B347" s="563"/>
      <c r="C347" s="677" t="s">
        <v>2685</v>
      </c>
      <c r="D347" s="439" t="s">
        <v>2686</v>
      </c>
      <c r="E347" s="702"/>
      <c r="F347" s="433"/>
    </row>
    <row r="348" spans="1:6" x14ac:dyDescent="0.25">
      <c r="A348" s="703"/>
      <c r="B348" s="563"/>
      <c r="C348" s="677" t="s">
        <v>2687</v>
      </c>
      <c r="D348" s="439" t="s">
        <v>2688</v>
      </c>
      <c r="E348" s="702"/>
      <c r="F348" s="433"/>
    </row>
    <row r="349" spans="1:6" x14ac:dyDescent="0.25">
      <c r="A349" s="703"/>
      <c r="B349" s="563"/>
      <c r="C349" s="677" t="s">
        <v>2689</v>
      </c>
      <c r="D349" s="439" t="s">
        <v>2690</v>
      </c>
      <c r="E349" s="702"/>
      <c r="F349" s="433"/>
    </row>
    <row r="350" spans="1:6" x14ac:dyDescent="0.25">
      <c r="A350" s="703"/>
      <c r="B350" s="563"/>
      <c r="C350" s="677" t="s">
        <v>2691</v>
      </c>
      <c r="D350" s="439" t="s">
        <v>2692</v>
      </c>
      <c r="E350" s="702"/>
      <c r="F350" s="433"/>
    </row>
    <row r="351" spans="1:6" x14ac:dyDescent="0.25">
      <c r="A351" s="703"/>
      <c r="B351" s="563"/>
      <c r="C351" s="677" t="s">
        <v>2693</v>
      </c>
      <c r="D351" s="439" t="s">
        <v>2694</v>
      </c>
      <c r="E351" s="702"/>
      <c r="F351" s="433"/>
    </row>
    <row r="352" spans="1:6" x14ac:dyDescent="0.25">
      <c r="A352" s="703"/>
      <c r="B352" s="563"/>
      <c r="C352" s="677" t="s">
        <v>2695</v>
      </c>
      <c r="D352" s="439" t="s">
        <v>2696</v>
      </c>
      <c r="E352" s="702"/>
      <c r="F352" s="433"/>
    </row>
    <row r="353" spans="1:6" x14ac:dyDescent="0.25">
      <c r="A353" s="703"/>
      <c r="B353" s="563"/>
      <c r="C353" s="677" t="s">
        <v>2697</v>
      </c>
      <c r="D353" s="439" t="s">
        <v>2698</v>
      </c>
      <c r="E353" s="702"/>
      <c r="F353" s="433"/>
    </row>
    <row r="354" spans="1:6" x14ac:dyDescent="0.25">
      <c r="A354" s="703"/>
      <c r="B354" s="563"/>
      <c r="C354" s="677" t="s">
        <v>2699</v>
      </c>
      <c r="D354" s="439" t="s">
        <v>2700</v>
      </c>
      <c r="E354" s="702"/>
      <c r="F354" s="433"/>
    </row>
    <row r="355" spans="1:6" x14ac:dyDescent="0.25">
      <c r="A355" s="703"/>
      <c r="B355" s="563"/>
      <c r="C355" s="677" t="s">
        <v>2701</v>
      </c>
      <c r="D355" s="439" t="s">
        <v>2702</v>
      </c>
      <c r="E355" s="702"/>
      <c r="F355" s="433"/>
    </row>
    <row r="356" spans="1:6" x14ac:dyDescent="0.25">
      <c r="A356" s="703"/>
      <c r="B356" s="563"/>
      <c r="C356" s="677" t="s">
        <v>2703</v>
      </c>
      <c r="D356" s="439" t="s">
        <v>2704</v>
      </c>
      <c r="E356" s="702"/>
      <c r="F356" s="433"/>
    </row>
    <row r="357" spans="1:6" x14ac:dyDescent="0.25">
      <c r="A357" s="703"/>
      <c r="B357" s="563"/>
      <c r="C357" s="677" t="s">
        <v>2705</v>
      </c>
      <c r="D357" s="439" t="s">
        <v>2706</v>
      </c>
      <c r="E357" s="702"/>
      <c r="F357" s="433"/>
    </row>
    <row r="358" spans="1:6" x14ac:dyDescent="0.25">
      <c r="A358" s="703"/>
      <c r="B358" s="563"/>
      <c r="C358" s="677" t="s">
        <v>2707</v>
      </c>
      <c r="D358" s="439" t="s">
        <v>2708</v>
      </c>
      <c r="E358" s="702"/>
      <c r="F358" s="433"/>
    </row>
    <row r="359" spans="1:6" x14ac:dyDescent="0.25">
      <c r="A359" s="703"/>
      <c r="B359" s="563"/>
      <c r="C359" s="677" t="s">
        <v>2709</v>
      </c>
      <c r="D359" s="439" t="s">
        <v>405</v>
      </c>
      <c r="E359" s="702"/>
      <c r="F359" s="433"/>
    </row>
    <row r="360" spans="1:6" x14ac:dyDescent="0.25">
      <c r="A360" s="703"/>
      <c r="B360" s="563"/>
      <c r="C360" s="677" t="s">
        <v>2710</v>
      </c>
      <c r="D360" s="439" t="s">
        <v>1898</v>
      </c>
      <c r="E360" s="702"/>
      <c r="F360" s="433"/>
    </row>
    <row r="361" spans="1:6" x14ac:dyDescent="0.25">
      <c r="A361" s="703"/>
      <c r="B361" s="563"/>
      <c r="C361" s="677" t="s">
        <v>2711</v>
      </c>
      <c r="D361" s="439" t="s">
        <v>2712</v>
      </c>
      <c r="E361" s="702"/>
      <c r="F361" s="433"/>
    </row>
    <row r="362" spans="1:6" x14ac:dyDescent="0.25">
      <c r="A362" s="703"/>
      <c r="B362" s="563"/>
      <c r="C362" s="677" t="s">
        <v>2713</v>
      </c>
      <c r="D362" s="439" t="s">
        <v>2714</v>
      </c>
      <c r="E362" s="702"/>
      <c r="F362" s="433"/>
    </row>
    <row r="363" spans="1:6" x14ac:dyDescent="0.25">
      <c r="A363" s="703"/>
      <c r="B363" s="563"/>
      <c r="C363" s="677" t="s">
        <v>2715</v>
      </c>
      <c r="D363" s="439" t="s">
        <v>2345</v>
      </c>
      <c r="E363" s="702"/>
      <c r="F363" s="433"/>
    </row>
    <row r="364" spans="1:6" x14ac:dyDescent="0.25">
      <c r="A364" s="703"/>
      <c r="B364" s="563"/>
      <c r="C364" s="677" t="s">
        <v>2716</v>
      </c>
      <c r="D364" s="439" t="s">
        <v>2717</v>
      </c>
      <c r="E364" s="702"/>
      <c r="F364" s="433"/>
    </row>
    <row r="365" spans="1:6" x14ac:dyDescent="0.25">
      <c r="A365" s="703"/>
      <c r="B365" s="563"/>
      <c r="C365" s="677" t="s">
        <v>2718</v>
      </c>
      <c r="D365" s="439" t="s">
        <v>2672</v>
      </c>
      <c r="E365" s="702"/>
      <c r="F365" s="433"/>
    </row>
    <row r="366" spans="1:6" x14ac:dyDescent="0.25">
      <c r="A366" s="703"/>
      <c r="B366" s="563"/>
      <c r="C366" s="677" t="s">
        <v>2719</v>
      </c>
      <c r="D366" s="439" t="s">
        <v>2349</v>
      </c>
      <c r="E366" s="702"/>
      <c r="F366" s="433"/>
    </row>
    <row r="367" spans="1:6" x14ac:dyDescent="0.25">
      <c r="A367" s="703"/>
      <c r="B367" s="563"/>
      <c r="C367" s="677" t="s">
        <v>2720</v>
      </c>
      <c r="D367" s="439" t="s">
        <v>2721</v>
      </c>
      <c r="E367" s="702"/>
      <c r="F367" s="433"/>
    </row>
    <row r="368" spans="1:6" x14ac:dyDescent="0.25">
      <c r="A368" s="703"/>
      <c r="B368" s="563"/>
      <c r="C368" s="677" t="s">
        <v>2722</v>
      </c>
      <c r="D368" s="439" t="s">
        <v>2723</v>
      </c>
      <c r="E368" s="702"/>
      <c r="F368" s="433"/>
    </row>
    <row r="369" spans="1:6" x14ac:dyDescent="0.25">
      <c r="A369" s="703"/>
      <c r="B369" s="563"/>
      <c r="C369" s="677" t="s">
        <v>2724</v>
      </c>
      <c r="D369" s="439" t="s">
        <v>2725</v>
      </c>
      <c r="E369" s="702"/>
      <c r="F369" s="433"/>
    </row>
    <row r="370" spans="1:6" x14ac:dyDescent="0.25">
      <c r="A370" s="703"/>
      <c r="B370" s="563"/>
      <c r="C370" s="677" t="s">
        <v>2726</v>
      </c>
      <c r="D370" s="439" t="s">
        <v>2727</v>
      </c>
      <c r="E370" s="702"/>
      <c r="F370" s="433"/>
    </row>
    <row r="371" spans="1:6" x14ac:dyDescent="0.25">
      <c r="A371" s="703"/>
      <c r="B371" s="563"/>
      <c r="C371" s="677" t="s">
        <v>2728</v>
      </c>
      <c r="D371" s="439" t="s">
        <v>2729</v>
      </c>
      <c r="E371" s="702"/>
      <c r="F371" s="433"/>
    </row>
    <row r="372" spans="1:6" x14ac:dyDescent="0.25">
      <c r="A372" s="703"/>
      <c r="B372" s="563"/>
      <c r="C372" s="677" t="s">
        <v>2730</v>
      </c>
      <c r="D372" s="439" t="s">
        <v>2731</v>
      </c>
      <c r="E372" s="702"/>
      <c r="F372" s="433"/>
    </row>
    <row r="373" spans="1:6" x14ac:dyDescent="0.25">
      <c r="A373" s="703"/>
      <c r="B373" s="564"/>
      <c r="C373" s="677" t="s">
        <v>2732</v>
      </c>
      <c r="D373" s="439" t="s">
        <v>2667</v>
      </c>
      <c r="E373" s="702"/>
      <c r="F373" s="433"/>
    </row>
    <row r="374" spans="1:6" x14ac:dyDescent="0.25">
      <c r="A374" s="443" t="s">
        <v>20</v>
      </c>
      <c r="B374" s="1106"/>
      <c r="C374" s="430"/>
      <c r="D374" s="430"/>
      <c r="E374" s="430"/>
      <c r="F374" s="518"/>
    </row>
    <row r="375" spans="1:6" x14ac:dyDescent="0.25">
      <c r="A375" s="443" t="s">
        <v>21</v>
      </c>
      <c r="B375" s="530" t="s">
        <v>2733</v>
      </c>
      <c r="C375" s="430" t="s">
        <v>2734</v>
      </c>
      <c r="D375" s="529" t="s">
        <v>1107</v>
      </c>
      <c r="E375" s="1044" t="s">
        <v>2735</v>
      </c>
      <c r="F375" s="518"/>
    </row>
    <row r="376" spans="1:6" ht="31.5" x14ac:dyDescent="0.25">
      <c r="A376" s="447"/>
      <c r="B376" s="530" t="s">
        <v>2736</v>
      </c>
      <c r="C376" s="430" t="s">
        <v>2737</v>
      </c>
      <c r="D376" s="529" t="s">
        <v>141</v>
      </c>
      <c r="E376" s="1044" t="s">
        <v>2735</v>
      </c>
      <c r="F376" s="518"/>
    </row>
    <row r="377" spans="1:6" ht="47.25" x14ac:dyDescent="0.25">
      <c r="A377" s="447"/>
      <c r="B377" s="444" t="s">
        <v>2738</v>
      </c>
      <c r="C377" s="430" t="s">
        <v>2739</v>
      </c>
      <c r="D377" s="529" t="s">
        <v>1273</v>
      </c>
      <c r="E377" s="1044" t="s">
        <v>912</v>
      </c>
      <c r="F377" s="518"/>
    </row>
    <row r="378" spans="1:6" ht="31.5" x14ac:dyDescent="0.25">
      <c r="A378" s="451"/>
      <c r="B378" s="530" t="s">
        <v>2740</v>
      </c>
      <c r="C378" s="430" t="s">
        <v>2741</v>
      </c>
      <c r="D378" s="529" t="s">
        <v>431</v>
      </c>
      <c r="E378" s="1044" t="s">
        <v>132</v>
      </c>
      <c r="F378" s="518"/>
    </row>
    <row r="379" spans="1:6" x14ac:dyDescent="0.25">
      <c r="A379" s="443" t="s">
        <v>151</v>
      </c>
      <c r="B379" s="430" t="s">
        <v>2742</v>
      </c>
      <c r="C379" s="430" t="s">
        <v>2743</v>
      </c>
      <c r="D379" s="430" t="s">
        <v>1107</v>
      </c>
      <c r="E379" s="1044" t="s">
        <v>912</v>
      </c>
      <c r="F379" s="432"/>
    </row>
    <row r="380" spans="1:6" x14ac:dyDescent="0.25">
      <c r="A380" s="447"/>
      <c r="B380" s="1276" t="s">
        <v>2744</v>
      </c>
      <c r="C380" s="1276" t="s">
        <v>2745</v>
      </c>
      <c r="D380" s="1276" t="s">
        <v>2746</v>
      </c>
      <c r="E380" s="1044" t="s">
        <v>132</v>
      </c>
      <c r="F380" s="432"/>
    </row>
    <row r="381" spans="1:6" x14ac:dyDescent="0.25">
      <c r="A381" s="447"/>
      <c r="B381" s="1276"/>
      <c r="C381" s="1276"/>
      <c r="D381" s="1276"/>
      <c r="E381" s="1044" t="s">
        <v>2735</v>
      </c>
      <c r="F381" s="432"/>
    </row>
    <row r="382" spans="1:6" x14ac:dyDescent="0.25">
      <c r="A382" s="447"/>
      <c r="B382" s="430" t="s">
        <v>2747</v>
      </c>
      <c r="C382" s="430" t="s">
        <v>2748</v>
      </c>
      <c r="D382" s="430" t="s">
        <v>911</v>
      </c>
      <c r="E382" s="1044" t="s">
        <v>132</v>
      </c>
      <c r="F382" s="432"/>
    </row>
    <row r="383" spans="1:6" x14ac:dyDescent="0.25">
      <c r="A383" s="451"/>
      <c r="B383" s="430" t="s">
        <v>2749</v>
      </c>
      <c r="C383" s="430" t="s">
        <v>2750</v>
      </c>
      <c r="D383" s="419"/>
      <c r="E383" s="1044" t="s">
        <v>360</v>
      </c>
      <c r="F383" s="432"/>
    </row>
    <row r="386" spans="1:4" x14ac:dyDescent="0.25">
      <c r="A386" s="461" t="s">
        <v>467</v>
      </c>
      <c r="B386" s="533"/>
      <c r="C386" s="502"/>
    </row>
    <row r="387" spans="1:4" x14ac:dyDescent="0.25">
      <c r="A387" s="1029" t="s">
        <v>122</v>
      </c>
      <c r="B387" s="1056" t="s">
        <v>468</v>
      </c>
    </row>
    <row r="388" spans="1:4" x14ac:dyDescent="0.25">
      <c r="A388" s="500" t="s">
        <v>18</v>
      </c>
      <c r="B388" s="534">
        <v>0.22650000000000001</v>
      </c>
      <c r="C388" s="535"/>
    </row>
    <row r="389" spans="1:4" x14ac:dyDescent="0.25">
      <c r="A389" s="500" t="s">
        <v>19</v>
      </c>
      <c r="B389" s="534">
        <v>0.1246</v>
      </c>
      <c r="C389" s="535"/>
    </row>
    <row r="390" spans="1:4" x14ac:dyDescent="0.25">
      <c r="A390" s="500" t="s">
        <v>20</v>
      </c>
      <c r="B390" s="534">
        <v>0.21659999999999999</v>
      </c>
      <c r="C390" s="535"/>
    </row>
    <row r="391" spans="1:4" x14ac:dyDescent="0.25">
      <c r="A391" s="500" t="s">
        <v>21</v>
      </c>
      <c r="B391" s="534">
        <v>0.1847</v>
      </c>
      <c r="C391" s="535"/>
    </row>
    <row r="392" spans="1:4" x14ac:dyDescent="0.25">
      <c r="A392" s="500" t="s">
        <v>293</v>
      </c>
      <c r="B392" s="534">
        <v>1.41E-2</v>
      </c>
      <c r="C392" s="535"/>
    </row>
    <row r="395" spans="1:4" x14ac:dyDescent="0.25">
      <c r="A395" s="1270" t="s">
        <v>469</v>
      </c>
      <c r="B395" s="1270"/>
      <c r="C395" s="1346" t="s">
        <v>1207</v>
      </c>
    </row>
    <row r="396" spans="1:4" x14ac:dyDescent="0.25">
      <c r="A396" s="1045" t="s">
        <v>122</v>
      </c>
      <c r="B396" s="1045" t="s">
        <v>470</v>
      </c>
      <c r="C396" s="1346"/>
    </row>
    <row r="397" spans="1:4" x14ac:dyDescent="0.25">
      <c r="A397" s="500" t="s">
        <v>18</v>
      </c>
      <c r="B397" s="536">
        <v>20693</v>
      </c>
      <c r="C397" s="657">
        <v>20610</v>
      </c>
    </row>
    <row r="398" spans="1:4" x14ac:dyDescent="0.25">
      <c r="A398" s="500" t="s">
        <v>19</v>
      </c>
      <c r="B398" s="536">
        <v>5088.8100000000004</v>
      </c>
      <c r="C398" s="657">
        <v>4288.59</v>
      </c>
      <c r="D398" s="425" t="s">
        <v>130</v>
      </c>
    </row>
    <row r="399" spans="1:4" x14ac:dyDescent="0.25">
      <c r="A399" s="500" t="s">
        <v>20</v>
      </c>
      <c r="B399" s="536">
        <v>3204.82</v>
      </c>
      <c r="C399" s="657">
        <v>3151.82</v>
      </c>
    </row>
    <row r="400" spans="1:4" x14ac:dyDescent="0.25">
      <c r="A400" s="500" t="s">
        <v>21</v>
      </c>
      <c r="B400" s="536">
        <v>3374.5</v>
      </c>
      <c r="C400" s="657">
        <v>3374.5</v>
      </c>
    </row>
    <row r="401" spans="1:6" x14ac:dyDescent="0.25">
      <c r="A401" s="500" t="s">
        <v>151</v>
      </c>
      <c r="B401" s="536">
        <v>3095</v>
      </c>
      <c r="C401" s="657">
        <v>2995</v>
      </c>
    </row>
    <row r="402" spans="1:6" x14ac:dyDescent="0.25">
      <c r="A402" s="537" t="s">
        <v>471</v>
      </c>
      <c r="B402" s="538">
        <f>SUM(B397:B401)</f>
        <v>35456.130000000005</v>
      </c>
      <c r="C402" s="660">
        <f>SUM(C397:C401)</f>
        <v>34419.910000000003</v>
      </c>
    </row>
    <row r="406" spans="1:6" x14ac:dyDescent="0.25">
      <c r="A406" s="461" t="s">
        <v>472</v>
      </c>
      <c r="B406" s="462"/>
      <c r="C406" s="463"/>
      <c r="D406" s="463"/>
      <c r="E406" s="521"/>
      <c r="F406" s="502"/>
    </row>
    <row r="407" spans="1:6" x14ac:dyDescent="0.25">
      <c r="A407" s="1247" t="s">
        <v>122</v>
      </c>
      <c r="B407" s="1261" t="s">
        <v>274</v>
      </c>
      <c r="C407" s="1261" t="s">
        <v>473</v>
      </c>
      <c r="D407" s="1272" t="s">
        <v>474</v>
      </c>
      <c r="E407" s="1261" t="s">
        <v>475</v>
      </c>
      <c r="F407" s="539"/>
    </row>
    <row r="408" spans="1:6" x14ac:dyDescent="0.25">
      <c r="A408" s="1261"/>
      <c r="B408" s="1271"/>
      <c r="C408" s="1262"/>
      <c r="D408" s="1273"/>
      <c r="E408" s="1262"/>
      <c r="F408" s="539"/>
    </row>
    <row r="409" spans="1:6" ht="31.5" x14ac:dyDescent="0.25">
      <c r="A409" s="1042" t="s">
        <v>18</v>
      </c>
      <c r="B409" s="1057" t="s">
        <v>2751</v>
      </c>
      <c r="C409" s="540" t="s">
        <v>2752</v>
      </c>
      <c r="D409" s="531"/>
      <c r="E409" s="1055" t="s">
        <v>478</v>
      </c>
      <c r="F409" s="541"/>
    </row>
    <row r="410" spans="1:6" ht="31.5" x14ac:dyDescent="0.25">
      <c r="A410" s="1043"/>
      <c r="B410" s="1057" t="s">
        <v>2753</v>
      </c>
      <c r="C410" s="540" t="s">
        <v>2754</v>
      </c>
      <c r="D410" s="531"/>
      <c r="E410" s="1055" t="s">
        <v>478</v>
      </c>
      <c r="F410" s="541"/>
    </row>
    <row r="411" spans="1:6" ht="31.5" x14ac:dyDescent="0.25">
      <c r="A411" s="1043"/>
      <c r="B411" s="1057" t="s">
        <v>2755</v>
      </c>
      <c r="C411" s="540" t="s">
        <v>2756</v>
      </c>
      <c r="D411" s="531"/>
      <c r="E411" s="1055" t="s">
        <v>478</v>
      </c>
      <c r="F411" s="541"/>
    </row>
    <row r="412" spans="1:6" x14ac:dyDescent="0.25">
      <c r="A412" s="1043"/>
      <c r="B412" s="1251" t="s">
        <v>2757</v>
      </c>
      <c r="C412" s="540" t="s">
        <v>2758</v>
      </c>
      <c r="D412" s="531"/>
      <c r="E412" s="1055" t="s">
        <v>478</v>
      </c>
      <c r="F412" s="541"/>
    </row>
    <row r="413" spans="1:6" x14ac:dyDescent="0.25">
      <c r="A413" s="1047"/>
      <c r="B413" s="1252"/>
      <c r="C413" s="540" t="s">
        <v>2759</v>
      </c>
      <c r="D413" s="531"/>
      <c r="E413" s="1055" t="s">
        <v>478</v>
      </c>
      <c r="F413" s="541"/>
    </row>
    <row r="414" spans="1:6" x14ac:dyDescent="0.25">
      <c r="A414" s="452" t="s">
        <v>19</v>
      </c>
      <c r="B414" s="1083"/>
      <c r="C414" s="635"/>
      <c r="D414" s="542"/>
      <c r="E414" s="549"/>
      <c r="F414" s="543"/>
    </row>
    <row r="415" spans="1:6" x14ac:dyDescent="0.25">
      <c r="A415" s="454" t="s">
        <v>20</v>
      </c>
      <c r="B415" s="1104"/>
      <c r="C415" s="545"/>
      <c r="D415" s="546"/>
      <c r="E415" s="547"/>
      <c r="F415" s="543"/>
    </row>
    <row r="416" spans="1:6" ht="31.5" x14ac:dyDescent="0.25">
      <c r="A416" s="447" t="s">
        <v>21</v>
      </c>
      <c r="B416" s="430" t="s">
        <v>2760</v>
      </c>
      <c r="C416" s="548" t="s">
        <v>2761</v>
      </c>
      <c r="D416" s="439"/>
      <c r="E416" s="549" t="s">
        <v>478</v>
      </c>
      <c r="F416" s="543"/>
    </row>
    <row r="417" spans="1:9" ht="31.5" x14ac:dyDescent="0.25">
      <c r="A417" s="447"/>
      <c r="B417" s="1084" t="s">
        <v>2762</v>
      </c>
      <c r="C417" s="548" t="s">
        <v>2763</v>
      </c>
      <c r="D417" s="439"/>
      <c r="E417" s="549" t="s">
        <v>478</v>
      </c>
      <c r="F417" s="543"/>
    </row>
    <row r="418" spans="1:9" ht="31.5" customHeight="1" x14ac:dyDescent="0.25">
      <c r="A418" s="452"/>
      <c r="B418" s="1251" t="s">
        <v>2764</v>
      </c>
      <c r="C418" s="685" t="s">
        <v>2765</v>
      </c>
      <c r="D418" s="439"/>
      <c r="E418" s="549" t="s">
        <v>478</v>
      </c>
      <c r="F418" s="543"/>
    </row>
    <row r="419" spans="1:9" x14ac:dyDescent="0.25">
      <c r="A419" s="452"/>
      <c r="B419" s="1252"/>
      <c r="C419" s="683" t="s">
        <v>2766</v>
      </c>
      <c r="D419" s="439"/>
      <c r="E419" s="549" t="s">
        <v>478</v>
      </c>
      <c r="F419" s="543"/>
    </row>
    <row r="420" spans="1:9" ht="31.5" x14ac:dyDescent="0.25">
      <c r="A420" s="451"/>
      <c r="B420" s="1085" t="s">
        <v>2199</v>
      </c>
      <c r="C420" s="684" t="s">
        <v>2767</v>
      </c>
      <c r="D420" s="439"/>
      <c r="E420" s="549"/>
      <c r="F420" s="543"/>
    </row>
    <row r="421" spans="1:9" ht="31.5" customHeight="1" x14ac:dyDescent="0.25">
      <c r="A421" s="550" t="s">
        <v>293</v>
      </c>
      <c r="B421" s="1347" t="s">
        <v>2768</v>
      </c>
      <c r="C421" s="552" t="s">
        <v>2769</v>
      </c>
      <c r="D421" s="553"/>
      <c r="E421" s="549" t="s">
        <v>478</v>
      </c>
      <c r="F421" s="502"/>
    </row>
    <row r="422" spans="1:9" x14ac:dyDescent="0.25">
      <c r="A422" s="555"/>
      <c r="B422" s="1360"/>
      <c r="C422" s="552" t="s">
        <v>2770</v>
      </c>
      <c r="D422" s="553"/>
      <c r="E422" s="549" t="s">
        <v>478</v>
      </c>
      <c r="F422" s="502"/>
    </row>
    <row r="423" spans="1:9" x14ac:dyDescent="0.25">
      <c r="A423" s="555"/>
      <c r="B423" s="1360"/>
      <c r="C423" s="552" t="s">
        <v>2771</v>
      </c>
      <c r="D423" s="553"/>
      <c r="E423" s="549" t="s">
        <v>478</v>
      </c>
      <c r="F423" s="502"/>
    </row>
    <row r="424" spans="1:9" x14ac:dyDescent="0.25">
      <c r="A424" s="556"/>
      <c r="B424" s="1348"/>
      <c r="C424" s="552" t="s">
        <v>2772</v>
      </c>
      <c r="D424" s="553"/>
      <c r="E424" s="549" t="s">
        <v>478</v>
      </c>
      <c r="F424" s="502"/>
    </row>
    <row r="425" spans="1:9" x14ac:dyDescent="0.25">
      <c r="A425" s="557"/>
      <c r="B425" s="558"/>
      <c r="C425" s="559"/>
      <c r="D425" s="560"/>
      <c r="E425" s="561"/>
      <c r="F425" s="502"/>
    </row>
    <row r="426" spans="1:9" ht="18" customHeight="1" x14ac:dyDescent="0.25">
      <c r="A426" s="483"/>
      <c r="B426" s="483"/>
      <c r="C426" s="562"/>
      <c r="D426" s="560"/>
      <c r="E426" s="561"/>
    </row>
    <row r="429" spans="1:9" x14ac:dyDescent="0.25">
      <c r="A429" s="427" t="s">
        <v>562</v>
      </c>
      <c r="B429" s="427"/>
      <c r="C429" s="428"/>
      <c r="D429" s="428"/>
      <c r="E429" s="428"/>
      <c r="F429" s="428"/>
      <c r="G429" s="428"/>
      <c r="H429" s="428"/>
      <c r="I429" s="428"/>
    </row>
    <row r="431" spans="1:9" s="433" customFormat="1" ht="30.75" customHeight="1" x14ac:dyDescent="0.25">
      <c r="A431" s="1247" t="s">
        <v>122</v>
      </c>
      <c r="B431" s="1254" t="s">
        <v>563</v>
      </c>
      <c r="C431" s="1254" t="s">
        <v>564</v>
      </c>
      <c r="D431" s="1261" t="s">
        <v>565</v>
      </c>
      <c r="E431" s="1261" t="s">
        <v>566</v>
      </c>
      <c r="F431" s="1247" t="s">
        <v>126</v>
      </c>
      <c r="H431" s="1035"/>
    </row>
    <row r="432" spans="1:9" x14ac:dyDescent="0.25">
      <c r="A432" s="1247"/>
      <c r="B432" s="1255"/>
      <c r="C432" s="1255"/>
      <c r="D432" s="1262"/>
      <c r="E432" s="1262"/>
      <c r="F432" s="1247"/>
      <c r="H432" s="1035"/>
    </row>
    <row r="433" spans="1:8" x14ac:dyDescent="0.25">
      <c r="A433" s="441"/>
      <c r="B433" s="441"/>
      <c r="C433" s="441"/>
      <c r="D433" s="441"/>
      <c r="E433" s="441"/>
      <c r="F433" s="441"/>
    </row>
    <row r="434" spans="1:8" x14ac:dyDescent="0.25">
      <c r="A434" s="563"/>
      <c r="B434" s="563"/>
      <c r="C434" s="563"/>
      <c r="D434" s="563"/>
      <c r="E434" s="563"/>
      <c r="F434" s="563"/>
    </row>
    <row r="435" spans="1:8" x14ac:dyDescent="0.25">
      <c r="A435" s="563"/>
      <c r="B435" s="563"/>
      <c r="C435" s="563"/>
      <c r="D435" s="563"/>
      <c r="E435" s="563"/>
      <c r="F435" s="563"/>
    </row>
    <row r="436" spans="1:8" x14ac:dyDescent="0.25">
      <c r="A436" s="563"/>
      <c r="B436" s="563"/>
      <c r="C436" s="563"/>
      <c r="D436" s="563"/>
      <c r="E436" s="563"/>
      <c r="F436" s="563"/>
    </row>
    <row r="437" spans="1:8" x14ac:dyDescent="0.25">
      <c r="A437" s="564"/>
      <c r="B437" s="564"/>
      <c r="C437" s="564"/>
      <c r="D437" s="564"/>
      <c r="E437" s="564"/>
      <c r="F437" s="564"/>
    </row>
    <row r="440" spans="1:8" ht="15.75" customHeight="1" x14ac:dyDescent="0.25">
      <c r="A440" s="1247" t="s">
        <v>122</v>
      </c>
      <c r="B440" s="1254" t="s">
        <v>567</v>
      </c>
      <c r="C440" s="1254" t="s">
        <v>564</v>
      </c>
      <c r="D440" s="1261" t="s">
        <v>565</v>
      </c>
      <c r="E440" s="1029"/>
      <c r="F440" s="1247" t="s">
        <v>126</v>
      </c>
      <c r="H440" s="1035"/>
    </row>
    <row r="441" spans="1:8" ht="30.75" customHeight="1" x14ac:dyDescent="0.25">
      <c r="A441" s="1247"/>
      <c r="B441" s="1255"/>
      <c r="C441" s="1255"/>
      <c r="D441" s="1262"/>
      <c r="E441" s="1045" t="s">
        <v>566</v>
      </c>
      <c r="F441" s="1247"/>
      <c r="H441" s="1035"/>
    </row>
    <row r="442" spans="1:8" x14ac:dyDescent="0.25">
      <c r="A442" s="441"/>
      <c r="B442" s="441"/>
      <c r="C442" s="441"/>
      <c r="D442" s="441"/>
      <c r="E442" s="441"/>
      <c r="F442" s="441"/>
    </row>
    <row r="443" spans="1:8" x14ac:dyDescent="0.25">
      <c r="A443" s="563"/>
      <c r="B443" s="563"/>
      <c r="C443" s="563"/>
      <c r="D443" s="563"/>
      <c r="E443" s="563"/>
      <c r="F443" s="563"/>
    </row>
    <row r="444" spans="1:8" x14ac:dyDescent="0.25">
      <c r="A444" s="563"/>
      <c r="B444" s="563"/>
      <c r="C444" s="563"/>
      <c r="D444" s="563"/>
      <c r="E444" s="563"/>
      <c r="F444" s="563"/>
    </row>
    <row r="445" spans="1:8" x14ac:dyDescent="0.25">
      <c r="A445" s="563"/>
      <c r="B445" s="563"/>
      <c r="C445" s="563"/>
      <c r="D445" s="563"/>
      <c r="E445" s="563"/>
      <c r="F445" s="563"/>
    </row>
    <row r="446" spans="1:8" x14ac:dyDescent="0.25">
      <c r="A446" s="564"/>
      <c r="B446" s="564"/>
      <c r="C446" s="564"/>
      <c r="D446" s="564"/>
      <c r="E446" s="564"/>
      <c r="F446" s="564"/>
    </row>
    <row r="449" spans="1:6" ht="15.75" customHeight="1" x14ac:dyDescent="0.25">
      <c r="A449" s="1247" t="s">
        <v>122</v>
      </c>
      <c r="B449" s="1254" t="s">
        <v>568</v>
      </c>
      <c r="C449" s="1254" t="s">
        <v>569</v>
      </c>
      <c r="D449" s="1247" t="s">
        <v>126</v>
      </c>
      <c r="F449" s="1259"/>
    </row>
    <row r="450" spans="1:6" x14ac:dyDescent="0.25">
      <c r="A450" s="1247"/>
      <c r="B450" s="1255"/>
      <c r="C450" s="1255"/>
      <c r="D450" s="1247"/>
      <c r="F450" s="1259"/>
    </row>
    <row r="451" spans="1:6" x14ac:dyDescent="0.25">
      <c r="A451" s="441"/>
      <c r="B451" s="441"/>
      <c r="C451" s="441"/>
      <c r="D451" s="441"/>
    </row>
    <row r="452" spans="1:6" x14ac:dyDescent="0.25">
      <c r="A452" s="563"/>
      <c r="B452" s="563"/>
      <c r="C452" s="563"/>
      <c r="D452" s="563"/>
    </row>
    <row r="453" spans="1:6" x14ac:dyDescent="0.25">
      <c r="A453" s="563"/>
      <c r="B453" s="563"/>
      <c r="C453" s="563"/>
      <c r="D453" s="563"/>
    </row>
    <row r="454" spans="1:6" x14ac:dyDescent="0.25">
      <c r="A454" s="563"/>
      <c r="B454" s="563"/>
      <c r="C454" s="563"/>
      <c r="D454" s="563"/>
    </row>
    <row r="455" spans="1:6" x14ac:dyDescent="0.25">
      <c r="A455" s="564"/>
      <c r="B455" s="564"/>
      <c r="C455" s="564"/>
      <c r="D455" s="564"/>
    </row>
    <row r="458" spans="1:6" s="433" customFormat="1" x14ac:dyDescent="0.25">
      <c r="A458" s="1029" t="s">
        <v>122</v>
      </c>
      <c r="B458" s="1056" t="s">
        <v>570</v>
      </c>
      <c r="C458" s="1029" t="s">
        <v>571</v>
      </c>
      <c r="D458" s="1029" t="s">
        <v>572</v>
      </c>
      <c r="E458" s="1029" t="s">
        <v>126</v>
      </c>
    </row>
    <row r="459" spans="1:6" x14ac:dyDescent="0.25">
      <c r="A459" s="441"/>
      <c r="B459" s="441"/>
      <c r="C459" s="441"/>
      <c r="D459" s="441"/>
      <c r="E459" s="441"/>
    </row>
    <row r="460" spans="1:6" x14ac:dyDescent="0.25">
      <c r="A460" s="563"/>
      <c r="B460" s="563"/>
      <c r="C460" s="563"/>
      <c r="D460" s="563"/>
      <c r="E460" s="563"/>
    </row>
    <row r="461" spans="1:6" x14ac:dyDescent="0.25">
      <c r="A461" s="563"/>
      <c r="B461" s="563"/>
      <c r="C461" s="563"/>
      <c r="D461" s="563"/>
      <c r="E461" s="563"/>
    </row>
    <row r="462" spans="1:6" x14ac:dyDescent="0.25">
      <c r="A462" s="563"/>
      <c r="B462" s="563"/>
      <c r="C462" s="563"/>
      <c r="D462" s="563"/>
      <c r="E462" s="563"/>
    </row>
    <row r="463" spans="1:6" x14ac:dyDescent="0.25">
      <c r="A463" s="564"/>
      <c r="B463" s="564"/>
      <c r="C463" s="564"/>
      <c r="D463" s="564"/>
      <c r="E463" s="564"/>
    </row>
    <row r="466" spans="1:9" x14ac:dyDescent="0.25">
      <c r="A466" s="427" t="s">
        <v>573</v>
      </c>
      <c r="B466" s="427"/>
      <c r="C466" s="428"/>
      <c r="D466" s="428"/>
      <c r="E466" s="428"/>
      <c r="F466" s="428"/>
      <c r="G466" s="428"/>
      <c r="H466" s="428"/>
      <c r="I466" s="428"/>
    </row>
    <row r="468" spans="1:9" ht="31.5" x14ac:dyDescent="0.25">
      <c r="A468" s="1029" t="s">
        <v>122</v>
      </c>
      <c r="B468" s="1056" t="s">
        <v>574</v>
      </c>
      <c r="C468" s="1056" t="s">
        <v>575</v>
      </c>
      <c r="D468" s="1056" t="s">
        <v>576</v>
      </c>
      <c r="E468" s="1056" t="s">
        <v>577</v>
      </c>
    </row>
    <row r="469" spans="1:9" x14ac:dyDescent="0.25">
      <c r="A469" s="500" t="s">
        <v>18</v>
      </c>
      <c r="B469" s="434" t="s">
        <v>578</v>
      </c>
      <c r="C469" s="439"/>
      <c r="D469" s="439"/>
      <c r="E469" s="439"/>
    </row>
    <row r="470" spans="1:9" x14ac:dyDescent="0.25">
      <c r="A470" s="454" t="s">
        <v>20</v>
      </c>
      <c r="B470" s="565" t="s">
        <v>579</v>
      </c>
      <c r="C470" s="439"/>
      <c r="D470" s="439"/>
      <c r="E470" s="439"/>
    </row>
    <row r="471" spans="1:9" x14ac:dyDescent="0.25">
      <c r="A471" s="500" t="s">
        <v>21</v>
      </c>
      <c r="B471" s="565" t="s">
        <v>580</v>
      </c>
      <c r="C471" s="470"/>
      <c r="D471" s="439"/>
      <c r="E471" s="1072"/>
    </row>
    <row r="474" spans="1:9" x14ac:dyDescent="0.25">
      <c r="A474" s="427" t="s">
        <v>581</v>
      </c>
      <c r="B474" s="427"/>
      <c r="C474" s="428"/>
      <c r="D474" s="428"/>
      <c r="E474" s="428"/>
      <c r="F474" s="428"/>
      <c r="G474" s="428"/>
      <c r="H474" s="428"/>
      <c r="I474" s="428"/>
    </row>
    <row r="476" spans="1:9" s="433" customFormat="1" ht="31.5" x14ac:dyDescent="0.25">
      <c r="A476" s="1036" t="s">
        <v>122</v>
      </c>
      <c r="B476" s="1029" t="s">
        <v>582</v>
      </c>
      <c r="C476" s="1056" t="s">
        <v>583</v>
      </c>
      <c r="D476" s="1029" t="s">
        <v>584</v>
      </c>
      <c r="E476" s="1029" t="s">
        <v>585</v>
      </c>
    </row>
    <row r="477" spans="1:9" x14ac:dyDescent="0.25">
      <c r="A477" s="443" t="s">
        <v>18</v>
      </c>
      <c r="B477" s="667"/>
      <c r="C477" s="551"/>
      <c r="D477" s="668"/>
      <c r="E477" s="1037"/>
      <c r="F477" s="432"/>
    </row>
    <row r="478" spans="1:9" ht="47.25" x14ac:dyDescent="0.25">
      <c r="A478" s="443" t="s">
        <v>19</v>
      </c>
      <c r="B478" s="444" t="s">
        <v>2773</v>
      </c>
      <c r="C478" s="1044" t="s">
        <v>2774</v>
      </c>
      <c r="D478" s="1071">
        <v>44041</v>
      </c>
      <c r="E478" s="466" t="s">
        <v>2775</v>
      </c>
    </row>
    <row r="479" spans="1:9" ht="31.5" x14ac:dyDescent="0.25">
      <c r="A479" s="454" t="s">
        <v>20</v>
      </c>
      <c r="B479" s="430" t="s">
        <v>2776</v>
      </c>
      <c r="C479" s="1094" t="s">
        <v>2777</v>
      </c>
      <c r="D479" s="1071">
        <v>44055</v>
      </c>
      <c r="E479" s="466" t="s">
        <v>2778</v>
      </c>
    </row>
    <row r="480" spans="1:9" x14ac:dyDescent="0.25">
      <c r="A480" s="443" t="s">
        <v>21</v>
      </c>
      <c r="B480" s="430" t="s">
        <v>2779</v>
      </c>
      <c r="C480" s="466" t="s">
        <v>2780</v>
      </c>
      <c r="D480" s="568">
        <v>44049</v>
      </c>
      <c r="E480" s="466"/>
      <c r="F480" s="518"/>
    </row>
    <row r="481" spans="1:9" ht="47.25" x14ac:dyDescent="0.25">
      <c r="A481" s="447"/>
      <c r="B481" s="687" t="s">
        <v>2781</v>
      </c>
      <c r="C481" s="686" t="s">
        <v>2782</v>
      </c>
      <c r="D481" s="568">
        <v>44046</v>
      </c>
      <c r="E481" s="1044" t="s">
        <v>2783</v>
      </c>
      <c r="F481" s="518"/>
    </row>
    <row r="482" spans="1:9" ht="75" x14ac:dyDescent="0.25">
      <c r="A482" s="447"/>
      <c r="B482" s="688" t="s">
        <v>2784</v>
      </c>
      <c r="C482" s="419" t="s">
        <v>2428</v>
      </c>
      <c r="D482" s="669">
        <v>44047</v>
      </c>
      <c r="E482" s="1044" t="s">
        <v>2785</v>
      </c>
      <c r="F482" s="518"/>
    </row>
    <row r="483" spans="1:9" ht="63" x14ac:dyDescent="0.25">
      <c r="A483" s="447"/>
      <c r="B483" s="689" t="s">
        <v>2786</v>
      </c>
      <c r="C483" s="419" t="s">
        <v>2787</v>
      </c>
      <c r="D483" s="669">
        <v>44047</v>
      </c>
      <c r="E483" s="1044" t="s">
        <v>2788</v>
      </c>
      <c r="F483" s="518"/>
    </row>
    <row r="484" spans="1:9" ht="63" x14ac:dyDescent="0.25">
      <c r="A484" s="447"/>
      <c r="B484" s="689" t="s">
        <v>2789</v>
      </c>
      <c r="C484" s="419" t="s">
        <v>2787</v>
      </c>
      <c r="D484" s="669">
        <v>44053</v>
      </c>
      <c r="E484" s="1044" t="s">
        <v>2788</v>
      </c>
      <c r="F484" s="518"/>
    </row>
    <row r="485" spans="1:9" ht="63" x14ac:dyDescent="0.25">
      <c r="A485" s="447"/>
      <c r="B485" s="689" t="s">
        <v>2790</v>
      </c>
      <c r="C485" s="419" t="s">
        <v>2787</v>
      </c>
      <c r="D485" s="669">
        <v>44054</v>
      </c>
      <c r="E485" s="1044" t="s">
        <v>2788</v>
      </c>
      <c r="F485" s="518"/>
    </row>
    <row r="486" spans="1:9" ht="63" x14ac:dyDescent="0.25">
      <c r="A486" s="447"/>
      <c r="B486" s="689" t="s">
        <v>2791</v>
      </c>
      <c r="C486" s="419" t="s">
        <v>2787</v>
      </c>
      <c r="D486" s="669">
        <v>44067</v>
      </c>
      <c r="E486" s="1044" t="s">
        <v>2788</v>
      </c>
      <c r="F486" s="518"/>
    </row>
    <row r="487" spans="1:9" ht="63" x14ac:dyDescent="0.25">
      <c r="A487" s="447"/>
      <c r="B487" s="689" t="s">
        <v>2792</v>
      </c>
      <c r="C487" s="419" t="s">
        <v>1584</v>
      </c>
      <c r="D487" s="669">
        <v>44069</v>
      </c>
      <c r="E487" s="1044" t="s">
        <v>1324</v>
      </c>
      <c r="F487" s="518"/>
    </row>
    <row r="488" spans="1:9" x14ac:dyDescent="0.25">
      <c r="A488" s="443" t="s">
        <v>293</v>
      </c>
      <c r="B488" s="430"/>
      <c r="C488" s="1072"/>
      <c r="D488" s="568"/>
      <c r="E488" s="430"/>
      <c r="F488" s="518"/>
    </row>
    <row r="489" spans="1:9" x14ac:dyDescent="0.25">
      <c r="A489" s="447"/>
      <c r="B489" s="444"/>
      <c r="C489" s="1072"/>
      <c r="D489" s="453"/>
      <c r="E489" s="430"/>
      <c r="F489" s="518"/>
    </row>
    <row r="490" spans="1:9" x14ac:dyDescent="0.25">
      <c r="A490" s="454" t="s">
        <v>644</v>
      </c>
      <c r="B490" s="444"/>
      <c r="C490" s="653"/>
      <c r="D490" s="453"/>
      <c r="E490" s="1044"/>
      <c r="F490" s="518"/>
    </row>
    <row r="491" spans="1:9" x14ac:dyDescent="0.25">
      <c r="A491" s="483"/>
      <c r="B491" s="483"/>
      <c r="C491" s="571"/>
      <c r="D491" s="572"/>
      <c r="E491" s="573"/>
      <c r="F491" s="518"/>
    </row>
    <row r="494" spans="1:9" x14ac:dyDescent="0.25">
      <c r="A494" s="427" t="s">
        <v>645</v>
      </c>
      <c r="B494" s="427"/>
      <c r="C494" s="428"/>
      <c r="D494" s="428"/>
      <c r="E494" s="428"/>
      <c r="F494" s="428"/>
      <c r="G494" s="428"/>
      <c r="H494" s="428"/>
      <c r="I494" s="428"/>
    </row>
    <row r="496" spans="1:9" x14ac:dyDescent="0.25">
      <c r="A496" s="1045" t="s">
        <v>122</v>
      </c>
      <c r="B496" s="1045" t="s">
        <v>646</v>
      </c>
      <c r="C496" s="1045" t="s">
        <v>647</v>
      </c>
      <c r="D496" s="1045" t="s">
        <v>126</v>
      </c>
    </row>
    <row r="497" spans="1:9" x14ac:dyDescent="0.25">
      <c r="A497" s="441"/>
      <c r="B497" s="441"/>
      <c r="C497" s="441"/>
      <c r="D497" s="441"/>
    </row>
    <row r="498" spans="1:9" x14ac:dyDescent="0.25">
      <c r="A498" s="563"/>
      <c r="B498" s="563"/>
      <c r="C498" s="563"/>
      <c r="D498" s="563"/>
    </row>
    <row r="499" spans="1:9" x14ac:dyDescent="0.25">
      <c r="A499" s="563"/>
      <c r="B499" s="563"/>
      <c r="C499" s="563"/>
      <c r="D499" s="563"/>
    </row>
    <row r="500" spans="1:9" x14ac:dyDescent="0.25">
      <c r="A500" s="563"/>
      <c r="B500" s="563"/>
      <c r="C500" s="563"/>
      <c r="D500" s="563"/>
    </row>
    <row r="501" spans="1:9" x14ac:dyDescent="0.25">
      <c r="A501" s="564"/>
      <c r="B501" s="564"/>
      <c r="C501" s="564"/>
      <c r="D501" s="564"/>
    </row>
    <row r="504" spans="1:9" x14ac:dyDescent="0.25">
      <c r="A504" s="427" t="s">
        <v>648</v>
      </c>
      <c r="B504" s="427"/>
      <c r="C504" s="428"/>
      <c r="D504" s="428"/>
      <c r="E504" s="428"/>
      <c r="F504" s="428"/>
      <c r="G504" s="428"/>
      <c r="H504" s="428"/>
      <c r="I504" s="428"/>
    </row>
    <row r="506" spans="1:9" s="574" customFormat="1" ht="47.25" x14ac:dyDescent="0.25">
      <c r="A506" s="1056" t="s">
        <v>122</v>
      </c>
      <c r="B506" s="1056" t="s">
        <v>649</v>
      </c>
      <c r="C506" s="1056" t="s">
        <v>650</v>
      </c>
      <c r="D506" s="1056" t="s">
        <v>651</v>
      </c>
      <c r="E506" s="1056" t="s">
        <v>652</v>
      </c>
      <c r="F506" s="1056" t="s">
        <v>99</v>
      </c>
      <c r="G506" s="1056" t="s">
        <v>653</v>
      </c>
    </row>
    <row r="507" spans="1:9" s="574" customFormat="1" x14ac:dyDescent="0.25">
      <c r="A507" s="575" t="s">
        <v>18</v>
      </c>
      <c r="B507" s="576" t="s">
        <v>2793</v>
      </c>
      <c r="C507" s="1072">
        <v>4</v>
      </c>
      <c r="D507" s="1072"/>
      <c r="E507" s="577">
        <v>4.08</v>
      </c>
      <c r="F507" s="578"/>
      <c r="G507" s="1056"/>
    </row>
    <row r="508" spans="1:9" x14ac:dyDescent="0.25">
      <c r="A508" s="500" t="s">
        <v>19</v>
      </c>
      <c r="B508" s="579" t="s">
        <v>278</v>
      </c>
      <c r="C508" s="576">
        <v>2</v>
      </c>
      <c r="D508" s="576">
        <v>8</v>
      </c>
      <c r="E508" s="580">
        <v>0.78</v>
      </c>
      <c r="F508" s="581">
        <v>1</v>
      </c>
      <c r="G508" s="439"/>
    </row>
    <row r="509" spans="1:9" x14ac:dyDescent="0.25">
      <c r="A509" s="500" t="s">
        <v>20</v>
      </c>
      <c r="B509" s="579" t="s">
        <v>2794</v>
      </c>
      <c r="C509" s="1072">
        <v>67</v>
      </c>
      <c r="D509" s="1072">
        <v>14</v>
      </c>
      <c r="E509" s="582">
        <v>26.93</v>
      </c>
      <c r="F509" s="581">
        <v>1</v>
      </c>
      <c r="G509" s="439"/>
    </row>
    <row r="510" spans="1:9" x14ac:dyDescent="0.25">
      <c r="A510" s="500" t="s">
        <v>21</v>
      </c>
      <c r="B510" s="579" t="s">
        <v>2795</v>
      </c>
      <c r="C510" s="1072">
        <v>92</v>
      </c>
      <c r="D510" s="1072"/>
      <c r="E510" s="582">
        <v>56.28</v>
      </c>
      <c r="F510" s="581"/>
      <c r="G510" s="439"/>
    </row>
    <row r="511" spans="1:9" x14ac:dyDescent="0.25">
      <c r="A511" s="500" t="s">
        <v>151</v>
      </c>
      <c r="B511" s="576"/>
      <c r="C511" s="1072"/>
      <c r="D511" s="1072"/>
      <c r="E511" s="582"/>
      <c r="F511" s="581"/>
      <c r="G511" s="439"/>
    </row>
    <row r="514" spans="1:9" ht="30.75" customHeight="1" x14ac:dyDescent="0.25">
      <c r="A514" s="1260" t="s">
        <v>659</v>
      </c>
      <c r="B514" s="1260"/>
      <c r="C514" s="1260"/>
      <c r="D514" s="1260"/>
      <c r="E514" s="1260"/>
      <c r="F514" s="1260"/>
      <c r="G514" s="1260"/>
      <c r="H514" s="1260"/>
      <c r="I514" s="1260"/>
    </row>
    <row r="516" spans="1:9" s="670" customFormat="1" ht="32.25" customHeight="1" x14ac:dyDescent="0.25">
      <c r="A516" s="1247" t="s">
        <v>122</v>
      </c>
      <c r="B516" s="1256" t="s">
        <v>660</v>
      </c>
      <c r="C516" s="1257"/>
      <c r="D516" s="1258" t="s">
        <v>661</v>
      </c>
      <c r="E516" s="1258"/>
      <c r="F516" s="1247" t="s">
        <v>126</v>
      </c>
      <c r="G516" s="1035"/>
      <c r="H516" s="1035"/>
      <c r="I516" s="1035"/>
    </row>
    <row r="517" spans="1:9" s="670" customFormat="1" x14ac:dyDescent="0.25">
      <c r="A517" s="1247"/>
      <c r="B517" s="1029" t="s">
        <v>662</v>
      </c>
      <c r="C517" s="1029" t="s">
        <v>663</v>
      </c>
      <c r="D517" s="1029" t="s">
        <v>664</v>
      </c>
      <c r="E517" s="1056" t="s">
        <v>665</v>
      </c>
      <c r="F517" s="1247"/>
      <c r="G517" s="1035"/>
      <c r="H517" s="1035"/>
      <c r="I517" s="1035"/>
    </row>
    <row r="518" spans="1:9" ht="220.5" x14ac:dyDescent="0.25">
      <c r="A518" s="454" t="s">
        <v>19</v>
      </c>
      <c r="B518" s="454"/>
      <c r="C518" s="439"/>
      <c r="D518" s="439"/>
      <c r="E518" s="430" t="s">
        <v>2796</v>
      </c>
      <c r="F518" s="1070"/>
    </row>
    <row r="519" spans="1:9" x14ac:dyDescent="0.25">
      <c r="A519" s="454"/>
      <c r="B519" s="454"/>
      <c r="C519" s="439"/>
      <c r="D519" s="439"/>
      <c r="E519" s="477"/>
      <c r="F519" s="1070"/>
    </row>
    <row r="522" spans="1:9" x14ac:dyDescent="0.25">
      <c r="A522" s="1045" t="s">
        <v>122</v>
      </c>
      <c r="B522" s="1045" t="s">
        <v>667</v>
      </c>
      <c r="C522" s="1045" t="s">
        <v>569</v>
      </c>
      <c r="D522" s="1045" t="s">
        <v>126</v>
      </c>
    </row>
    <row r="523" spans="1:9" x14ac:dyDescent="0.25">
      <c r="A523" s="583"/>
      <c r="B523" s="583"/>
      <c r="C523" s="563"/>
      <c r="D523" s="563"/>
    </row>
    <row r="524" spans="1:9" x14ac:dyDescent="0.25">
      <c r="A524" s="564"/>
      <c r="B524" s="564"/>
      <c r="C524" s="564"/>
      <c r="D524" s="564"/>
    </row>
    <row r="527" spans="1:9" x14ac:dyDescent="0.25">
      <c r="A527" s="427" t="s">
        <v>668</v>
      </c>
      <c r="B527" s="427"/>
      <c r="C527" s="428"/>
      <c r="D527" s="428"/>
      <c r="E527" s="428"/>
      <c r="F527" s="428"/>
      <c r="G527" s="428"/>
      <c r="H527" s="428"/>
      <c r="I527" s="428"/>
    </row>
    <row r="529" spans="1:9" ht="31.5" x14ac:dyDescent="0.25">
      <c r="A529" s="1029" t="s">
        <v>122</v>
      </c>
      <c r="B529" s="584" t="s">
        <v>669</v>
      </c>
    </row>
    <row r="530" spans="1:9" x14ac:dyDescent="0.25">
      <c r="A530" s="585" t="s">
        <v>18</v>
      </c>
      <c r="B530" s="586"/>
    </row>
    <row r="531" spans="1:9" x14ac:dyDescent="0.25">
      <c r="A531" s="585" t="s">
        <v>19</v>
      </c>
      <c r="B531" s="586">
        <v>1</v>
      </c>
    </row>
    <row r="532" spans="1:9" x14ac:dyDescent="0.25">
      <c r="A532" s="585" t="s">
        <v>20</v>
      </c>
      <c r="B532" s="586">
        <v>1</v>
      </c>
    </row>
    <row r="533" spans="1:9" x14ac:dyDescent="0.25">
      <c r="A533" s="585" t="s">
        <v>666</v>
      </c>
      <c r="B533" s="586"/>
    </row>
    <row r="534" spans="1:9" x14ac:dyDescent="0.25">
      <c r="A534" s="585" t="s">
        <v>293</v>
      </c>
      <c r="B534" s="587"/>
    </row>
    <row r="540" spans="1:9" x14ac:dyDescent="0.25">
      <c r="A540" s="427" t="s">
        <v>670</v>
      </c>
      <c r="B540" s="427"/>
      <c r="C540" s="428"/>
      <c r="D540" s="428"/>
      <c r="E540" s="428"/>
      <c r="F540" s="428"/>
      <c r="G540" s="428"/>
      <c r="H540" s="428"/>
      <c r="I540" s="428"/>
    </row>
    <row r="541" spans="1:9" x14ac:dyDescent="0.25">
      <c r="A541" s="1248" t="s">
        <v>671</v>
      </c>
      <c r="B541" s="1249"/>
      <c r="C541" s="1249"/>
      <c r="D541" s="1249"/>
      <c r="E541" s="1250"/>
      <c r="F541" s="588"/>
    </row>
    <row r="542" spans="1:9" x14ac:dyDescent="0.25">
      <c r="A542" s="1036" t="s">
        <v>122</v>
      </c>
      <c r="B542" s="1029" t="s">
        <v>646</v>
      </c>
      <c r="C542" s="1029" t="s">
        <v>672</v>
      </c>
      <c r="D542" s="589" t="s">
        <v>673</v>
      </c>
      <c r="E542" s="1029" t="s">
        <v>126</v>
      </c>
      <c r="F542" s="590"/>
    </row>
    <row r="543" spans="1:9" x14ac:dyDescent="0.25">
      <c r="A543" s="454" t="s">
        <v>18</v>
      </c>
      <c r="B543" s="454"/>
      <c r="C543" s="430"/>
      <c r="D543" s="531"/>
      <c r="E543" s="499"/>
      <c r="F543" s="591"/>
      <c r="G543" s="496"/>
      <c r="H543" s="496"/>
    </row>
    <row r="544" spans="1:9" x14ac:dyDescent="0.25">
      <c r="A544" s="454" t="s">
        <v>19</v>
      </c>
      <c r="B544" s="451"/>
      <c r="C544" s="1085"/>
      <c r="D544" s="531"/>
      <c r="E544" s="499"/>
      <c r="F544" s="591"/>
      <c r="G544" s="496"/>
      <c r="H544" s="496"/>
    </row>
    <row r="545" spans="1:9" x14ac:dyDescent="0.25">
      <c r="A545" s="443" t="s">
        <v>20</v>
      </c>
      <c r="B545" s="451"/>
      <c r="C545" s="1085"/>
      <c r="D545" s="531"/>
      <c r="E545" s="499"/>
      <c r="F545" s="591"/>
      <c r="G545" s="496"/>
      <c r="H545" s="496"/>
    </row>
    <row r="546" spans="1:9" ht="16.5" customHeight="1" x14ac:dyDescent="0.25">
      <c r="A546" s="454" t="s">
        <v>21</v>
      </c>
      <c r="B546" s="592"/>
      <c r="C546" s="1106"/>
      <c r="D546" s="531"/>
      <c r="E546" s="499"/>
      <c r="F546" s="591"/>
      <c r="G546" s="496"/>
      <c r="H546" s="496"/>
    </row>
    <row r="547" spans="1:9" x14ac:dyDescent="0.25">
      <c r="A547" s="451" t="s">
        <v>151</v>
      </c>
      <c r="B547" s="593"/>
      <c r="C547" s="444"/>
      <c r="D547" s="531"/>
      <c r="E547" s="499"/>
      <c r="F547" s="591"/>
      <c r="G547" s="496"/>
      <c r="H547" s="496"/>
    </row>
    <row r="548" spans="1:9" ht="31.5" x14ac:dyDescent="0.25">
      <c r="A548" s="454" t="s">
        <v>160</v>
      </c>
      <c r="B548" s="455" t="s">
        <v>2465</v>
      </c>
      <c r="C548" s="642" t="s">
        <v>2466</v>
      </c>
      <c r="D548" s="445" t="s">
        <v>2467</v>
      </c>
      <c r="E548" s="455" t="s">
        <v>2468</v>
      </c>
      <c r="F548" s="591"/>
      <c r="G548" s="496"/>
      <c r="H548" s="496"/>
    </row>
    <row r="549" spans="1:9" x14ac:dyDescent="0.25">
      <c r="C549" s="456"/>
      <c r="D549" s="518"/>
      <c r="E549" s="496"/>
      <c r="F549" s="594"/>
    </row>
    <row r="550" spans="1:9" x14ac:dyDescent="0.25">
      <c r="C550" s="456"/>
      <c r="D550" s="518"/>
      <c r="E550" s="496"/>
      <c r="F550" s="594"/>
    </row>
    <row r="552" spans="1:9" x14ac:dyDescent="0.25">
      <c r="A552" s="427" t="s">
        <v>676</v>
      </c>
      <c r="B552" s="427"/>
      <c r="C552" s="428"/>
      <c r="D552" s="428"/>
      <c r="E552" s="428"/>
      <c r="F552" s="428"/>
      <c r="G552" s="428"/>
      <c r="H552" s="428"/>
      <c r="I552" s="428"/>
    </row>
    <row r="554" spans="1:9" ht="31.5" x14ac:dyDescent="0.25">
      <c r="A554" s="1029" t="s">
        <v>122</v>
      </c>
      <c r="B554" s="1029" t="s">
        <v>677</v>
      </c>
      <c r="C554" s="1056" t="s">
        <v>678</v>
      </c>
      <c r="D554" s="1056" t="s">
        <v>126</v>
      </c>
      <c r="F554" s="1035"/>
      <c r="G554" s="1035"/>
      <c r="H554" s="1035"/>
    </row>
    <row r="555" spans="1:9" x14ac:dyDescent="0.25">
      <c r="A555" s="484" t="s">
        <v>19</v>
      </c>
      <c r="B555" s="1029"/>
      <c r="C555" s="1029"/>
      <c r="D555" s="1029"/>
      <c r="E555" s="573"/>
      <c r="F555" s="1035"/>
      <c r="G555" s="1035"/>
      <c r="H555" s="1035"/>
    </row>
    <row r="556" spans="1:9" x14ac:dyDescent="0.25">
      <c r="A556" s="494"/>
      <c r="B556" s="494"/>
      <c r="C556" s="1035"/>
      <c r="D556" s="1035"/>
      <c r="E556" s="574"/>
      <c r="F556" s="1035"/>
      <c r="G556" s="1035"/>
      <c r="H556" s="1035"/>
    </row>
    <row r="558" spans="1:9" x14ac:dyDescent="0.25">
      <c r="A558" s="427" t="s">
        <v>679</v>
      </c>
      <c r="B558" s="427"/>
      <c r="C558" s="428"/>
      <c r="D558" s="428"/>
      <c r="E558" s="428"/>
      <c r="F558" s="428"/>
      <c r="G558" s="428"/>
      <c r="H558" s="428"/>
      <c r="I558" s="428"/>
    </row>
    <row r="559" spans="1:9" x14ac:dyDescent="0.25">
      <c r="A559" s="427"/>
      <c r="B559" s="427"/>
      <c r="C559" s="428"/>
      <c r="D559" s="428"/>
      <c r="E559" s="428"/>
      <c r="F559" s="428"/>
      <c r="G559" s="428"/>
      <c r="H559" s="428"/>
      <c r="I559" s="428"/>
    </row>
    <row r="560" spans="1:9" x14ac:dyDescent="0.25">
      <c r="A560" s="426"/>
      <c r="B560" s="426"/>
    </row>
    <row r="561" spans="1:6" x14ac:dyDescent="0.25">
      <c r="A561" s="1029" t="s">
        <v>122</v>
      </c>
      <c r="B561" s="1056" t="s">
        <v>680</v>
      </c>
      <c r="C561" s="1029" t="s">
        <v>681</v>
      </c>
      <c r="D561" s="1029" t="s">
        <v>569</v>
      </c>
      <c r="E561" s="1056" t="s">
        <v>126</v>
      </c>
    </row>
    <row r="562" spans="1:6" x14ac:dyDescent="0.25">
      <c r="A562" s="1042" t="s">
        <v>18</v>
      </c>
      <c r="B562" s="1042"/>
      <c r="C562" s="595"/>
      <c r="D562" s="472"/>
      <c r="E562" s="524"/>
      <c r="F562" s="574"/>
    </row>
    <row r="563" spans="1:6" ht="47.25" x14ac:dyDescent="0.25">
      <c r="A563" s="443" t="s">
        <v>19</v>
      </c>
      <c r="B563" s="1354">
        <v>10</v>
      </c>
      <c r="C563" s="530" t="s">
        <v>2797</v>
      </c>
      <c r="D563" s="430" t="s">
        <v>2798</v>
      </c>
      <c r="E563" s="430"/>
    </row>
    <row r="564" spans="1:6" ht="47.25" x14ac:dyDescent="0.25">
      <c r="A564" s="447"/>
      <c r="B564" s="1355"/>
      <c r="C564" s="530" t="s">
        <v>2797</v>
      </c>
      <c r="D564" s="430" t="s">
        <v>2799</v>
      </c>
      <c r="E564" s="430"/>
    </row>
    <row r="565" spans="1:6" ht="47.25" x14ac:dyDescent="0.25">
      <c r="A565" s="447"/>
      <c r="B565" s="1355"/>
      <c r="C565" s="530" t="s">
        <v>2797</v>
      </c>
      <c r="D565" s="430" t="s">
        <v>2800</v>
      </c>
      <c r="E565" s="430"/>
    </row>
    <row r="566" spans="1:6" ht="47.25" x14ac:dyDescent="0.25">
      <c r="A566" s="447"/>
      <c r="B566" s="1355"/>
      <c r="C566" s="530" t="s">
        <v>2797</v>
      </c>
      <c r="D566" s="430" t="s">
        <v>2801</v>
      </c>
      <c r="E566" s="430"/>
    </row>
    <row r="567" spans="1:6" ht="63" x14ac:dyDescent="0.25">
      <c r="A567" s="447"/>
      <c r="B567" s="1355"/>
      <c r="C567" s="530" t="s">
        <v>2802</v>
      </c>
      <c r="D567" s="1351" t="s">
        <v>929</v>
      </c>
      <c r="E567" s="430"/>
    </row>
    <row r="568" spans="1:6" ht="47.25" x14ac:dyDescent="0.25">
      <c r="A568" s="447"/>
      <c r="B568" s="1355"/>
      <c r="C568" s="530" t="s">
        <v>2803</v>
      </c>
      <c r="D568" s="1352"/>
      <c r="E568" s="430"/>
    </row>
    <row r="569" spans="1:6" ht="47.25" x14ac:dyDescent="0.25">
      <c r="A569" s="447"/>
      <c r="B569" s="1355"/>
      <c r="C569" s="530" t="s">
        <v>2804</v>
      </c>
      <c r="D569" s="1352"/>
      <c r="E569" s="430"/>
    </row>
    <row r="570" spans="1:6" ht="50.25" customHeight="1" x14ac:dyDescent="0.25">
      <c r="A570" s="447"/>
      <c r="B570" s="1355"/>
      <c r="C570" s="444" t="s">
        <v>2805</v>
      </c>
      <c r="D570" s="1353"/>
      <c r="E570" s="430"/>
    </row>
    <row r="571" spans="1:6" ht="47.25" x14ac:dyDescent="0.25">
      <c r="A571" s="447"/>
      <c r="B571" s="1355"/>
      <c r="C571" s="530" t="s">
        <v>2803</v>
      </c>
      <c r="D571" s="430" t="s">
        <v>2806</v>
      </c>
      <c r="E571" s="430"/>
    </row>
    <row r="572" spans="1:6" ht="47.25" x14ac:dyDescent="0.25">
      <c r="A572" s="447"/>
      <c r="B572" s="1355"/>
      <c r="C572" s="530" t="s">
        <v>2804</v>
      </c>
      <c r="D572" s="430" t="s">
        <v>2699</v>
      </c>
      <c r="E572" s="430"/>
    </row>
    <row r="573" spans="1:6" ht="48.75" customHeight="1" x14ac:dyDescent="0.25">
      <c r="A573" s="447"/>
      <c r="B573" s="1355"/>
      <c r="C573" s="444" t="s">
        <v>2805</v>
      </c>
      <c r="D573" s="430" t="s">
        <v>2807</v>
      </c>
      <c r="E573" s="430"/>
    </row>
    <row r="574" spans="1:6" ht="31.5" x14ac:dyDescent="0.25">
      <c r="A574" s="447"/>
      <c r="B574" s="1355"/>
      <c r="C574" s="530" t="s">
        <v>2808</v>
      </c>
      <c r="D574" s="1351" t="s">
        <v>2809</v>
      </c>
      <c r="E574" s="430"/>
    </row>
    <row r="575" spans="1:6" x14ac:dyDescent="0.25">
      <c r="A575" s="447"/>
      <c r="B575" s="1355"/>
      <c r="C575" s="530" t="s">
        <v>2810</v>
      </c>
      <c r="D575" s="1352"/>
      <c r="E575" s="430"/>
    </row>
    <row r="576" spans="1:6" ht="31.5" x14ac:dyDescent="0.25">
      <c r="A576" s="447"/>
      <c r="B576" s="1355"/>
      <c r="C576" s="530" t="s">
        <v>2811</v>
      </c>
      <c r="D576" s="1352"/>
      <c r="E576" s="430"/>
    </row>
    <row r="577" spans="1:5" ht="31.5" x14ac:dyDescent="0.25">
      <c r="A577" s="447"/>
      <c r="B577" s="1355"/>
      <c r="C577" s="530" t="s">
        <v>2812</v>
      </c>
      <c r="D577" s="1352"/>
      <c r="E577" s="430"/>
    </row>
    <row r="578" spans="1:5" ht="31.5" x14ac:dyDescent="0.25">
      <c r="A578" s="447"/>
      <c r="B578" s="1355"/>
      <c r="C578" s="530" t="s">
        <v>2813</v>
      </c>
      <c r="D578" s="1352"/>
      <c r="E578" s="430"/>
    </row>
    <row r="579" spans="1:5" x14ac:dyDescent="0.25">
      <c r="A579" s="447"/>
      <c r="B579" s="1355"/>
      <c r="C579" s="530" t="s">
        <v>2814</v>
      </c>
      <c r="D579" s="1352"/>
      <c r="E579" s="430"/>
    </row>
    <row r="580" spans="1:5" ht="31.5" x14ac:dyDescent="0.25">
      <c r="A580" s="447"/>
      <c r="B580" s="1355"/>
      <c r="C580" s="530" t="s">
        <v>2815</v>
      </c>
      <c r="D580" s="1352"/>
      <c r="E580" s="430"/>
    </row>
    <row r="581" spans="1:5" x14ac:dyDescent="0.25">
      <c r="A581" s="447"/>
      <c r="B581" s="1355"/>
      <c r="C581" s="530" t="s">
        <v>2816</v>
      </c>
      <c r="D581" s="1353"/>
      <c r="E581" s="430"/>
    </row>
    <row r="582" spans="1:5" x14ac:dyDescent="0.25">
      <c r="A582" s="451"/>
      <c r="B582" s="1356"/>
      <c r="C582" s="530" t="s">
        <v>2817</v>
      </c>
      <c r="D582" s="430" t="s">
        <v>2818</v>
      </c>
      <c r="E582" s="430"/>
    </row>
    <row r="583" spans="1:5" x14ac:dyDescent="0.25">
      <c r="A583" s="447" t="s">
        <v>20</v>
      </c>
      <c r="B583" s="451"/>
      <c r="C583" s="439"/>
      <c r="D583" s="473"/>
      <c r="E583" s="430"/>
    </row>
    <row r="584" spans="1:5" ht="31.5" customHeight="1" x14ac:dyDescent="0.25">
      <c r="A584" s="443" t="s">
        <v>21</v>
      </c>
      <c r="B584" s="1357">
        <v>4</v>
      </c>
      <c r="C584" s="1251" t="s">
        <v>2819</v>
      </c>
      <c r="D584" s="455" t="s">
        <v>1191</v>
      </c>
      <c r="E584" s="1044"/>
    </row>
    <row r="585" spans="1:5" x14ac:dyDescent="0.25">
      <c r="A585" s="447"/>
      <c r="B585" s="1358"/>
      <c r="C585" s="1253"/>
      <c r="D585" s="499" t="s">
        <v>2820</v>
      </c>
      <c r="E585" s="1044"/>
    </row>
    <row r="586" spans="1:5" x14ac:dyDescent="0.25">
      <c r="A586" s="447"/>
      <c r="B586" s="1358"/>
      <c r="C586" s="1253"/>
      <c r="D586" s="499" t="s">
        <v>692</v>
      </c>
      <c r="E586" s="1044"/>
    </row>
    <row r="587" spans="1:5" x14ac:dyDescent="0.25">
      <c r="A587" s="447"/>
      <c r="B587" s="1359"/>
      <c r="C587" s="1252"/>
      <c r="D587" s="499" t="s">
        <v>2821</v>
      </c>
      <c r="E587" s="1044"/>
    </row>
    <row r="588" spans="1:5" ht="31.5" x14ac:dyDescent="0.25">
      <c r="A588" s="443" t="s">
        <v>151</v>
      </c>
      <c r="B588" s="694">
        <v>1</v>
      </c>
      <c r="C588" s="1083" t="s">
        <v>2822</v>
      </c>
      <c r="D588" s="455" t="s">
        <v>2823</v>
      </c>
      <c r="E588" s="430"/>
    </row>
    <row r="589" spans="1:5" x14ac:dyDescent="0.25">
      <c r="A589" s="454" t="s">
        <v>160</v>
      </c>
      <c r="B589" s="499"/>
      <c r="C589" s="430"/>
      <c r="D589" s="570"/>
      <c r="E589" s="654"/>
    </row>
  </sheetData>
  <mergeCells count="92">
    <mergeCell ref="E243:E249"/>
    <mergeCell ref="E256:E260"/>
    <mergeCell ref="E250:E255"/>
    <mergeCell ref="E261:E266"/>
    <mergeCell ref="B418:B419"/>
    <mergeCell ref="D327:D328"/>
    <mergeCell ref="E407:E408"/>
    <mergeCell ref="H92:H97"/>
    <mergeCell ref="I92:I97"/>
    <mergeCell ref="H98:H105"/>
    <mergeCell ref="I98:I105"/>
    <mergeCell ref="E238:E242"/>
    <mergeCell ref="E163:E172"/>
    <mergeCell ref="E173:E182"/>
    <mergeCell ref="E183:E192"/>
    <mergeCell ref="C85:C90"/>
    <mergeCell ref="B317:B318"/>
    <mergeCell ref="D317:D318"/>
    <mergeCell ref="A516:A517"/>
    <mergeCell ref="B516:C516"/>
    <mergeCell ref="D516:E516"/>
    <mergeCell ref="B412:B413"/>
    <mergeCell ref="A514:I514"/>
    <mergeCell ref="F431:F432"/>
    <mergeCell ref="A440:A441"/>
    <mergeCell ref="B440:B441"/>
    <mergeCell ref="C440:C441"/>
    <mergeCell ref="D440:D441"/>
    <mergeCell ref="F440:F441"/>
    <mergeCell ref="A449:A450"/>
    <mergeCell ref="E431:E432"/>
    <mergeCell ref="A57:A59"/>
    <mergeCell ref="B57:B59"/>
    <mergeCell ref="C57:C59"/>
    <mergeCell ref="D57:H57"/>
    <mergeCell ref="I57:I59"/>
    <mergeCell ref="D58:E58"/>
    <mergeCell ref="G59:H59"/>
    <mergeCell ref="A1:I1"/>
    <mergeCell ref="A2:I2"/>
    <mergeCell ref="A4:I4"/>
    <mergeCell ref="A5:I5"/>
    <mergeCell ref="A6:I6"/>
    <mergeCell ref="A7:I7"/>
    <mergeCell ref="B17:B19"/>
    <mergeCell ref="C17:C18"/>
    <mergeCell ref="D40:D43"/>
    <mergeCell ref="B40:B43"/>
    <mergeCell ref="F449:F450"/>
    <mergeCell ref="E141:E151"/>
    <mergeCell ref="E152:E162"/>
    <mergeCell ref="D567:D570"/>
    <mergeCell ref="C44:C47"/>
    <mergeCell ref="D44:D46"/>
    <mergeCell ref="D69:D71"/>
    <mergeCell ref="D72:D75"/>
    <mergeCell ref="D77:D83"/>
    <mergeCell ref="D61:D62"/>
    <mergeCell ref="D63:D67"/>
    <mergeCell ref="F516:F517"/>
    <mergeCell ref="A541:E541"/>
    <mergeCell ref="B61:B67"/>
    <mergeCell ref="A395:B395"/>
    <mergeCell ref="C395:C396"/>
    <mergeCell ref="B132:B135"/>
    <mergeCell ref="C277:C279"/>
    <mergeCell ref="D407:D408"/>
    <mergeCell ref="B449:B450"/>
    <mergeCell ref="C449:C450"/>
    <mergeCell ref="D449:D450"/>
    <mergeCell ref="D380:D381"/>
    <mergeCell ref="B281:B282"/>
    <mergeCell ref="B407:B408"/>
    <mergeCell ref="C407:C408"/>
    <mergeCell ref="C287:C288"/>
    <mergeCell ref="B292:B293"/>
    <mergeCell ref="B380:B381"/>
    <mergeCell ref="C380:C381"/>
    <mergeCell ref="B327:B328"/>
    <mergeCell ref="B431:B432"/>
    <mergeCell ref="A283:A286"/>
    <mergeCell ref="A292:A296"/>
    <mergeCell ref="D574:D581"/>
    <mergeCell ref="B563:B582"/>
    <mergeCell ref="C584:C587"/>
    <mergeCell ref="B584:B587"/>
    <mergeCell ref="A407:A408"/>
    <mergeCell ref="A327:A328"/>
    <mergeCell ref="A431:A432"/>
    <mergeCell ref="C431:C432"/>
    <mergeCell ref="D431:D432"/>
    <mergeCell ref="B421:B424"/>
  </mergeCells>
  <pageMargins left="0.7" right="0.7" top="0.75" bottom="0.75" header="0.3" footer="0.3"/>
  <pageSetup paperSize="9" scale="87" orientation="landscape" horizontalDpi="4294967294"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42"/>
  <sheetViews>
    <sheetView zoomScaleNormal="100" workbookViewId="0">
      <selection activeCell="G17" sqref="G17"/>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2824</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ht="31.5" customHeight="1" x14ac:dyDescent="0.25">
      <c r="A12" s="1042" t="s">
        <v>18</v>
      </c>
      <c r="B12" s="631" t="s">
        <v>701</v>
      </c>
      <c r="C12" s="1361" t="s">
        <v>2825</v>
      </c>
      <c r="D12" s="1251" t="s">
        <v>2826</v>
      </c>
      <c r="E12" s="431"/>
      <c r="F12" s="432"/>
      <c r="I12" s="425" t="s">
        <v>130</v>
      </c>
    </row>
    <row r="13" spans="1:9" x14ac:dyDescent="0.25">
      <c r="A13" s="1047"/>
      <c r="B13" s="631" t="s">
        <v>2070</v>
      </c>
      <c r="C13" s="1361"/>
      <c r="D13" s="1251"/>
      <c r="E13" s="431"/>
      <c r="F13" s="432"/>
    </row>
    <row r="14" spans="1:9" x14ac:dyDescent="0.25">
      <c r="A14" s="1043" t="s">
        <v>19</v>
      </c>
      <c r="B14" s="1030"/>
      <c r="C14" s="671"/>
      <c r="D14" s="430"/>
      <c r="E14" s="430"/>
      <c r="F14" s="433"/>
    </row>
    <row r="15" spans="1:9" ht="31.5" x14ac:dyDescent="0.25">
      <c r="A15" s="1042" t="s">
        <v>20</v>
      </c>
      <c r="B15" s="566" t="s">
        <v>2827</v>
      </c>
      <c r="C15" s="477" t="s">
        <v>2828</v>
      </c>
      <c r="D15" s="430" t="s">
        <v>2829</v>
      </c>
      <c r="E15" s="418" t="s">
        <v>2830</v>
      </c>
      <c r="F15" s="433"/>
    </row>
    <row r="16" spans="1:9" ht="31.5" x14ac:dyDescent="0.25">
      <c r="A16" s="1047"/>
      <c r="B16" s="566" t="s">
        <v>2057</v>
      </c>
      <c r="C16" s="477" t="s">
        <v>2831</v>
      </c>
      <c r="D16" s="477" t="s">
        <v>2832</v>
      </c>
      <c r="E16" s="736" t="s">
        <v>2095</v>
      </c>
      <c r="F16" s="433"/>
    </row>
    <row r="17" spans="1:9" ht="63" x14ac:dyDescent="0.25">
      <c r="A17" s="1043" t="s">
        <v>21</v>
      </c>
      <c r="B17" s="444" t="s">
        <v>2833</v>
      </c>
      <c r="C17" s="434" t="s">
        <v>2834</v>
      </c>
      <c r="D17" s="430" t="s">
        <v>2040</v>
      </c>
      <c r="E17" s="442" t="s">
        <v>1324</v>
      </c>
      <c r="F17" s="440"/>
    </row>
    <row r="18" spans="1:9" ht="63" x14ac:dyDescent="0.25">
      <c r="A18" s="1043"/>
      <c r="B18" s="444" t="s">
        <v>2835</v>
      </c>
      <c r="C18" s="1044" t="s">
        <v>2836</v>
      </c>
      <c r="D18" s="430" t="s">
        <v>2040</v>
      </c>
      <c r="E18" s="442" t="s">
        <v>1324</v>
      </c>
      <c r="F18" s="440"/>
    </row>
    <row r="19" spans="1:9" ht="63" x14ac:dyDescent="0.25">
      <c r="A19" s="1043"/>
      <c r="B19" s="430" t="s">
        <v>2837</v>
      </c>
      <c r="C19" s="710" t="s">
        <v>2838</v>
      </c>
      <c r="D19" s="430" t="s">
        <v>2040</v>
      </c>
      <c r="E19" s="442" t="s">
        <v>1324</v>
      </c>
      <c r="F19" s="440"/>
    </row>
    <row r="20" spans="1:9" ht="63" x14ac:dyDescent="0.25">
      <c r="A20" s="1043"/>
      <c r="B20" s="1085" t="s">
        <v>2839</v>
      </c>
      <c r="C20" s="437" t="s">
        <v>2840</v>
      </c>
      <c r="D20" s="430" t="s">
        <v>2040</v>
      </c>
      <c r="E20" s="442" t="s">
        <v>1324</v>
      </c>
      <c r="F20" s="440"/>
    </row>
    <row r="21" spans="1:9" ht="47.25" x14ac:dyDescent="0.25">
      <c r="A21" s="443" t="s">
        <v>151</v>
      </c>
      <c r="B21" s="455" t="s">
        <v>2841</v>
      </c>
      <c r="C21" s="477" t="s">
        <v>2842</v>
      </c>
      <c r="D21" s="455" t="s">
        <v>2040</v>
      </c>
      <c r="E21" s="430" t="s">
        <v>1412</v>
      </c>
      <c r="F21" s="446"/>
    </row>
    <row r="22" spans="1:9" ht="47.25" x14ac:dyDescent="0.25">
      <c r="A22" s="447"/>
      <c r="B22" s="455" t="s">
        <v>2843</v>
      </c>
      <c r="C22" s="477" t="s">
        <v>2842</v>
      </c>
      <c r="D22" s="455" t="s">
        <v>2040</v>
      </c>
      <c r="E22" s="430" t="s">
        <v>1412</v>
      </c>
      <c r="F22" s="446"/>
    </row>
    <row r="23" spans="1:9" ht="47.25" x14ac:dyDescent="0.25">
      <c r="A23" s="447"/>
      <c r="B23" s="444" t="s">
        <v>2844</v>
      </c>
      <c r="C23" s="477" t="s">
        <v>2842</v>
      </c>
      <c r="D23" s="455" t="s">
        <v>2040</v>
      </c>
      <c r="E23" s="430" t="s">
        <v>1412</v>
      </c>
      <c r="F23" s="446"/>
    </row>
    <row r="24" spans="1:9" ht="47.25" x14ac:dyDescent="0.25">
      <c r="A24" s="447"/>
      <c r="B24" s="444" t="s">
        <v>2845</v>
      </c>
      <c r="C24" s="477" t="s">
        <v>2842</v>
      </c>
      <c r="D24" s="455" t="s">
        <v>2040</v>
      </c>
      <c r="E24" s="430" t="s">
        <v>1412</v>
      </c>
      <c r="F24" s="446"/>
    </row>
    <row r="25" spans="1:9" ht="47.25" x14ac:dyDescent="0.25">
      <c r="A25" s="447"/>
      <c r="B25" s="444" t="s">
        <v>2846</v>
      </c>
      <c r="C25" s="477" t="s">
        <v>2842</v>
      </c>
      <c r="D25" s="455" t="s">
        <v>2040</v>
      </c>
      <c r="E25" s="430" t="s">
        <v>1412</v>
      </c>
      <c r="F25" s="446"/>
    </row>
    <row r="26" spans="1:9" ht="47.25" x14ac:dyDescent="0.25">
      <c r="A26" s="447"/>
      <c r="B26" s="444" t="s">
        <v>2847</v>
      </c>
      <c r="C26" s="477" t="s">
        <v>2842</v>
      </c>
      <c r="D26" s="455" t="s">
        <v>2040</v>
      </c>
      <c r="E26" s="430" t="s">
        <v>1412</v>
      </c>
      <c r="F26" s="446"/>
    </row>
    <row r="27" spans="1:9" x14ac:dyDescent="0.25">
      <c r="A27" s="1038" t="s">
        <v>160</v>
      </c>
      <c r="B27" s="1094"/>
      <c r="C27" s="445"/>
      <c r="D27" s="430"/>
      <c r="E27" s="430"/>
      <c r="F27" s="448"/>
    </row>
    <row r="28" spans="1:9" x14ac:dyDescent="0.25">
      <c r="A28" s="640"/>
      <c r="B28" s="643"/>
      <c r="C28" s="641"/>
      <c r="D28" s="605"/>
      <c r="E28" s="605"/>
      <c r="F28" s="448"/>
    </row>
    <row r="29" spans="1:9" x14ac:dyDescent="0.25">
      <c r="A29" s="449"/>
      <c r="B29" s="449"/>
      <c r="C29" s="446"/>
      <c r="D29" s="448"/>
      <c r="E29" s="446"/>
      <c r="F29" s="446"/>
    </row>
    <row r="32" spans="1:9" ht="31.5" x14ac:dyDescent="0.25">
      <c r="A32" s="1036" t="s">
        <v>122</v>
      </c>
      <c r="B32" s="1033" t="s">
        <v>161</v>
      </c>
      <c r="C32" s="1029" t="s">
        <v>162</v>
      </c>
      <c r="D32" s="1029" t="s">
        <v>163</v>
      </c>
      <c r="E32" s="1029" t="s">
        <v>126</v>
      </c>
      <c r="I32" s="450"/>
    </row>
    <row r="33" spans="1:9" x14ac:dyDescent="0.25">
      <c r="A33" s="443" t="s">
        <v>18</v>
      </c>
      <c r="B33" s="631"/>
      <c r="C33" s="439"/>
      <c r="D33" s="439"/>
      <c r="E33" s="439"/>
      <c r="F33" s="432"/>
      <c r="I33" s="450"/>
    </row>
    <row r="34" spans="1:9" x14ac:dyDescent="0.25">
      <c r="A34" s="454" t="s">
        <v>19</v>
      </c>
      <c r="B34" s="1054"/>
      <c r="C34" s="444"/>
      <c r="D34" s="453"/>
      <c r="E34" s="429"/>
      <c r="F34" s="432"/>
      <c r="I34" s="450"/>
    </row>
    <row r="35" spans="1:9" ht="47.25" x14ac:dyDescent="0.25">
      <c r="A35" s="443" t="s">
        <v>20</v>
      </c>
      <c r="B35" s="566" t="s">
        <v>1433</v>
      </c>
      <c r="C35" s="477" t="s">
        <v>2848</v>
      </c>
      <c r="D35" s="453">
        <v>44097</v>
      </c>
      <c r="E35" s="430" t="s">
        <v>2527</v>
      </c>
      <c r="F35" s="432"/>
      <c r="I35" s="450"/>
    </row>
    <row r="36" spans="1:9" ht="31.5" x14ac:dyDescent="0.25">
      <c r="A36" s="451"/>
      <c r="B36" s="631" t="s">
        <v>2849</v>
      </c>
      <c r="C36" s="477" t="s">
        <v>2850</v>
      </c>
      <c r="D36" s="1089">
        <v>44061</v>
      </c>
      <c r="E36" s="430" t="s">
        <v>2851</v>
      </c>
      <c r="F36" s="432"/>
      <c r="I36" s="450"/>
    </row>
    <row r="37" spans="1:9" ht="31.5" x14ac:dyDescent="0.25">
      <c r="A37" s="447" t="s">
        <v>21</v>
      </c>
      <c r="B37" s="631" t="s">
        <v>1691</v>
      </c>
      <c r="C37" s="457" t="s">
        <v>2852</v>
      </c>
      <c r="D37" s="438"/>
      <c r="E37" s="430"/>
      <c r="F37" s="432"/>
      <c r="I37" s="450"/>
    </row>
    <row r="38" spans="1:9" ht="31.5" x14ac:dyDescent="0.25">
      <c r="A38" s="447"/>
      <c r="B38" s="711"/>
      <c r="C38" s="479" t="s">
        <v>2853</v>
      </c>
      <c r="D38" s="438"/>
      <c r="E38" s="430"/>
      <c r="F38" s="432"/>
      <c r="I38" s="450"/>
    </row>
    <row r="39" spans="1:9" ht="31.5" x14ac:dyDescent="0.25">
      <c r="A39" s="447"/>
      <c r="B39" s="711"/>
      <c r="C39" s="479" t="s">
        <v>2854</v>
      </c>
      <c r="D39" s="438"/>
      <c r="E39" s="430"/>
      <c r="F39" s="432"/>
      <c r="I39" s="450"/>
    </row>
    <row r="40" spans="1:9" ht="31.5" x14ac:dyDescent="0.25">
      <c r="A40" s="447"/>
      <c r="B40" s="711"/>
      <c r="C40" s="479" t="s">
        <v>2855</v>
      </c>
      <c r="D40" s="438"/>
      <c r="E40" s="430"/>
      <c r="F40" s="432"/>
      <c r="I40" s="450"/>
    </row>
    <row r="41" spans="1:9" ht="31.5" x14ac:dyDescent="0.25">
      <c r="A41" s="447"/>
      <c r="B41" s="711"/>
      <c r="C41" s="479" t="s">
        <v>2856</v>
      </c>
      <c r="D41" s="438"/>
      <c r="E41" s="430"/>
      <c r="F41" s="432"/>
      <c r="I41" s="450"/>
    </row>
    <row r="42" spans="1:9" ht="31.5" x14ac:dyDescent="0.25">
      <c r="A42" s="447"/>
      <c r="B42" s="711"/>
      <c r="C42" s="479" t="s">
        <v>2857</v>
      </c>
      <c r="D42" s="438"/>
      <c r="E42" s="430"/>
      <c r="F42" s="432"/>
      <c r="I42" s="450"/>
    </row>
    <row r="43" spans="1:9" ht="31.5" x14ac:dyDescent="0.25">
      <c r="A43" s="447"/>
      <c r="B43" s="711"/>
      <c r="C43" s="479" t="s">
        <v>2858</v>
      </c>
      <c r="D43" s="438"/>
      <c r="E43" s="430"/>
      <c r="F43" s="432"/>
      <c r="I43" s="450"/>
    </row>
    <row r="44" spans="1:9" ht="31.5" x14ac:dyDescent="0.25">
      <c r="A44" s="447"/>
      <c r="B44" s="711"/>
      <c r="C44" s="479" t="s">
        <v>2859</v>
      </c>
      <c r="D44" s="438"/>
      <c r="E44" s="430"/>
      <c r="F44" s="432"/>
      <c r="I44" s="450"/>
    </row>
    <row r="45" spans="1:9" ht="31.5" x14ac:dyDescent="0.25">
      <c r="A45" s="447"/>
      <c r="B45" s="711"/>
      <c r="C45" s="479" t="s">
        <v>2860</v>
      </c>
      <c r="D45" s="438"/>
      <c r="E45" s="430"/>
      <c r="F45" s="432"/>
      <c r="I45" s="450"/>
    </row>
    <row r="46" spans="1:9" ht="31.5" x14ac:dyDescent="0.25">
      <c r="A46" s="447"/>
      <c r="B46" s="711"/>
      <c r="C46" s="479" t="s">
        <v>2861</v>
      </c>
      <c r="D46" s="438"/>
      <c r="E46" s="430"/>
      <c r="F46" s="432"/>
      <c r="I46" s="450"/>
    </row>
    <row r="47" spans="1:9" ht="31.5" x14ac:dyDescent="0.25">
      <c r="A47" s="447"/>
      <c r="B47" s="711"/>
      <c r="C47" s="479" t="s">
        <v>2862</v>
      </c>
      <c r="D47" s="438"/>
      <c r="E47" s="430"/>
      <c r="F47" s="432"/>
      <c r="I47" s="450"/>
    </row>
    <row r="48" spans="1:9" ht="31.5" x14ac:dyDescent="0.25">
      <c r="A48" s="447"/>
      <c r="B48" s="711"/>
      <c r="C48" s="479" t="s">
        <v>2863</v>
      </c>
      <c r="D48" s="438"/>
      <c r="E48" s="430"/>
      <c r="F48" s="432"/>
      <c r="I48" s="450"/>
    </row>
    <row r="49" spans="1:9" ht="31.5" x14ac:dyDescent="0.25">
      <c r="A49" s="447"/>
      <c r="B49" s="711"/>
      <c r="C49" s="479" t="s">
        <v>2864</v>
      </c>
      <c r="D49" s="438"/>
      <c r="E49" s="430"/>
      <c r="F49" s="432"/>
      <c r="I49" s="450"/>
    </row>
    <row r="50" spans="1:9" ht="31.5" x14ac:dyDescent="0.25">
      <c r="A50" s="447"/>
      <c r="B50" s="711"/>
      <c r="C50" s="479" t="s">
        <v>2865</v>
      </c>
      <c r="D50" s="438"/>
      <c r="E50" s="430"/>
      <c r="F50" s="432"/>
      <c r="I50" s="450"/>
    </row>
    <row r="51" spans="1:9" ht="31.5" x14ac:dyDescent="0.25">
      <c r="A51" s="447"/>
      <c r="B51" s="711"/>
      <c r="C51" s="479" t="s">
        <v>2866</v>
      </c>
      <c r="D51" s="438"/>
      <c r="E51" s="430"/>
      <c r="F51" s="432"/>
      <c r="I51" s="450"/>
    </row>
    <row r="52" spans="1:9" ht="31.5" x14ac:dyDescent="0.25">
      <c r="A52" s="447"/>
      <c r="B52" s="711"/>
      <c r="C52" s="479" t="s">
        <v>2867</v>
      </c>
      <c r="D52" s="438"/>
      <c r="E52" s="430"/>
      <c r="F52" s="432"/>
      <c r="I52" s="450"/>
    </row>
    <row r="53" spans="1:9" ht="31.5" x14ac:dyDescent="0.25">
      <c r="A53" s="447"/>
      <c r="B53" s="711"/>
      <c r="C53" s="479" t="s">
        <v>2868</v>
      </c>
      <c r="D53" s="438"/>
      <c r="E53" s="430"/>
      <c r="F53" s="432"/>
      <c r="I53" s="450"/>
    </row>
    <row r="54" spans="1:9" ht="31.5" x14ac:dyDescent="0.25">
      <c r="A54" s="447"/>
      <c r="B54" s="711"/>
      <c r="C54" s="479" t="s">
        <v>2869</v>
      </c>
      <c r="D54" s="438"/>
      <c r="E54" s="430"/>
      <c r="F54" s="432"/>
      <c r="I54" s="450"/>
    </row>
    <row r="55" spans="1:9" ht="31.5" x14ac:dyDescent="0.25">
      <c r="A55" s="447"/>
      <c r="B55" s="711"/>
      <c r="C55" s="479" t="s">
        <v>2870</v>
      </c>
      <c r="D55" s="438"/>
      <c r="E55" s="430"/>
      <c r="F55" s="432"/>
      <c r="I55" s="450"/>
    </row>
    <row r="56" spans="1:9" ht="47.25" x14ac:dyDescent="0.25">
      <c r="A56" s="550" t="s">
        <v>151</v>
      </c>
      <c r="B56" s="664" t="s">
        <v>1226</v>
      </c>
      <c r="C56" s="728" t="s">
        <v>2871</v>
      </c>
      <c r="D56" s="666"/>
      <c r="E56" s="551"/>
      <c r="F56" s="432"/>
      <c r="I56" s="450"/>
    </row>
    <row r="57" spans="1:9" x14ac:dyDescent="0.25">
      <c r="A57" s="454" t="s">
        <v>160</v>
      </c>
      <c r="B57" s="1094"/>
      <c r="C57" s="430"/>
      <c r="D57" s="455"/>
      <c r="E57" s="430"/>
    </row>
    <row r="58" spans="1:9" x14ac:dyDescent="0.25">
      <c r="A58" s="426"/>
    </row>
    <row r="62" spans="1:9" x14ac:dyDescent="0.25">
      <c r="A62" s="427" t="s">
        <v>171</v>
      </c>
      <c r="B62" s="427"/>
      <c r="C62" s="428"/>
      <c r="D62" s="428"/>
      <c r="E62" s="428"/>
      <c r="F62" s="428"/>
      <c r="G62" s="428"/>
      <c r="H62" s="428"/>
      <c r="I62" s="428"/>
    </row>
    <row r="64" spans="1:9" x14ac:dyDescent="0.25">
      <c r="A64" s="461" t="s">
        <v>172</v>
      </c>
      <c r="B64" s="462"/>
      <c r="C64" s="463"/>
      <c r="D64" s="463"/>
      <c r="E64" s="463"/>
      <c r="F64" s="463"/>
      <c r="G64" s="463"/>
      <c r="H64" s="463"/>
      <c r="I64" s="464"/>
    </row>
    <row r="65" spans="1:9" x14ac:dyDescent="0.25">
      <c r="A65" s="1247" t="s">
        <v>122</v>
      </c>
      <c r="B65" s="1292" t="s">
        <v>173</v>
      </c>
      <c r="C65" s="1254" t="s">
        <v>174</v>
      </c>
      <c r="D65" s="1283" t="s">
        <v>175</v>
      </c>
      <c r="E65" s="1283"/>
      <c r="F65" s="1283"/>
      <c r="G65" s="1283"/>
      <c r="H65" s="1283"/>
      <c r="I65" s="1247" t="s">
        <v>126</v>
      </c>
    </row>
    <row r="66" spans="1:9" x14ac:dyDescent="0.25">
      <c r="A66" s="1247"/>
      <c r="B66" s="1292"/>
      <c r="C66" s="1254"/>
      <c r="D66" s="1277" t="s">
        <v>176</v>
      </c>
      <c r="E66" s="1277"/>
      <c r="F66" s="1051" t="s">
        <v>177</v>
      </c>
      <c r="G66" s="1045" t="s">
        <v>176</v>
      </c>
      <c r="H66" s="1045" t="s">
        <v>177</v>
      </c>
      <c r="I66" s="1247"/>
    </row>
    <row r="67" spans="1:9" ht="36" customHeight="1" x14ac:dyDescent="0.25">
      <c r="A67" s="1247"/>
      <c r="B67" s="1292"/>
      <c r="C67" s="1254"/>
      <c r="D67" s="1056" t="s">
        <v>178</v>
      </c>
      <c r="E67" s="1056" t="s">
        <v>179</v>
      </c>
      <c r="F67" s="1034" t="s">
        <v>180</v>
      </c>
      <c r="G67" s="1256" t="s">
        <v>181</v>
      </c>
      <c r="H67" s="1256"/>
      <c r="I67" s="1247"/>
    </row>
    <row r="68" spans="1:9" ht="31.5" x14ac:dyDescent="0.25">
      <c r="A68" s="1042" t="s">
        <v>18</v>
      </c>
      <c r="B68" s="1042" t="s">
        <v>197</v>
      </c>
      <c r="C68" s="1094" t="s">
        <v>2872</v>
      </c>
      <c r="D68" s="430" t="s">
        <v>2873</v>
      </c>
      <c r="E68" s="466"/>
      <c r="F68" s="466"/>
      <c r="G68" s="1029"/>
      <c r="H68" s="1029"/>
      <c r="I68" s="468"/>
    </row>
    <row r="69" spans="1:9" x14ac:dyDescent="0.25">
      <c r="A69" s="1043"/>
      <c r="B69" s="1043"/>
      <c r="C69" s="1094" t="s">
        <v>2874</v>
      </c>
      <c r="D69" s="1083"/>
      <c r="E69" s="466"/>
      <c r="F69" s="1049"/>
      <c r="G69" s="1029"/>
      <c r="H69" s="1029"/>
      <c r="I69" s="468"/>
    </row>
    <row r="70" spans="1:9" x14ac:dyDescent="0.25">
      <c r="A70" s="1043"/>
      <c r="B70" s="1047"/>
      <c r="C70" s="1094" t="s">
        <v>2875</v>
      </c>
      <c r="D70" s="1083"/>
      <c r="E70" s="466"/>
      <c r="F70" s="1049"/>
      <c r="G70" s="1029"/>
      <c r="H70" s="1029"/>
      <c r="I70" s="468"/>
    </row>
    <row r="71" spans="1:9" x14ac:dyDescent="0.25">
      <c r="A71" s="1043"/>
      <c r="B71" s="1038" t="s">
        <v>1040</v>
      </c>
      <c r="C71" s="1094" t="s">
        <v>1801</v>
      </c>
      <c r="D71" s="1083" t="s">
        <v>2876</v>
      </c>
      <c r="E71" s="466"/>
      <c r="F71" s="1049"/>
      <c r="G71" s="1029"/>
      <c r="H71" s="1029"/>
      <c r="I71" s="468"/>
    </row>
    <row r="72" spans="1:9" ht="31.5" x14ac:dyDescent="0.25">
      <c r="A72" s="1043"/>
      <c r="B72" s="1042" t="s">
        <v>197</v>
      </c>
      <c r="C72" s="1094" t="s">
        <v>2106</v>
      </c>
      <c r="D72" s="439"/>
      <c r="E72" s="466"/>
      <c r="F72" s="430" t="s">
        <v>2877</v>
      </c>
      <c r="G72" s="1029"/>
      <c r="H72" s="1029"/>
      <c r="I72" s="468"/>
    </row>
    <row r="73" spans="1:9" ht="31.5" x14ac:dyDescent="0.25">
      <c r="A73" s="1047"/>
      <c r="B73" s="1047"/>
      <c r="C73" s="1094" t="s">
        <v>340</v>
      </c>
      <c r="D73" s="1083"/>
      <c r="E73" s="466"/>
      <c r="F73" s="1049" t="s">
        <v>2878</v>
      </c>
      <c r="G73" s="1029"/>
      <c r="H73" s="1029"/>
      <c r="I73" s="468"/>
    </row>
    <row r="74" spans="1:9" ht="31.5" x14ac:dyDescent="0.25">
      <c r="A74" s="1038" t="s">
        <v>19</v>
      </c>
      <c r="B74" s="723" t="s">
        <v>1040</v>
      </c>
      <c r="C74" s="472" t="s">
        <v>2879</v>
      </c>
      <c r="D74" s="1083" t="s">
        <v>868</v>
      </c>
      <c r="E74" s="1056"/>
      <c r="F74" s="1085"/>
      <c r="G74" s="466"/>
      <c r="H74" s="466"/>
      <c r="I74" s="1029"/>
    </row>
    <row r="75" spans="1:9" ht="31.5" x14ac:dyDescent="0.25">
      <c r="A75" s="1043" t="s">
        <v>20</v>
      </c>
      <c r="B75" s="443" t="s">
        <v>197</v>
      </c>
      <c r="C75" s="430" t="s">
        <v>2880</v>
      </c>
      <c r="D75" s="430"/>
      <c r="E75" s="472"/>
      <c r="F75" s="430" t="s">
        <v>2881</v>
      </c>
      <c r="G75" s="466"/>
      <c r="H75" s="466"/>
      <c r="I75" s="1030"/>
    </row>
    <row r="76" spans="1:9" ht="31.5" x14ac:dyDescent="0.25">
      <c r="A76" s="476" t="s">
        <v>21</v>
      </c>
      <c r="B76" s="718" t="s">
        <v>1040</v>
      </c>
      <c r="C76" s="459" t="s">
        <v>2882</v>
      </c>
      <c r="D76" s="430" t="s">
        <v>796</v>
      </c>
      <c r="E76" s="430"/>
      <c r="F76" s="491"/>
      <c r="G76" s="477"/>
      <c r="H76" s="477"/>
      <c r="I76" s="439"/>
    </row>
    <row r="77" spans="1:9" ht="63" x14ac:dyDescent="0.25">
      <c r="A77" s="452"/>
      <c r="B77" s="680" t="s">
        <v>1040</v>
      </c>
      <c r="C77" s="479" t="s">
        <v>2883</v>
      </c>
      <c r="D77" s="430"/>
      <c r="E77" s="430"/>
      <c r="F77" s="1251" t="s">
        <v>2884</v>
      </c>
      <c r="G77" s="530"/>
      <c r="H77" s="477"/>
      <c r="I77" s="439"/>
    </row>
    <row r="78" spans="1:9" ht="63" x14ac:dyDescent="0.25">
      <c r="A78" s="452"/>
      <c r="B78" s="679"/>
      <c r="C78" s="479" t="s">
        <v>2885</v>
      </c>
      <c r="D78" s="430"/>
      <c r="E78" s="430"/>
      <c r="F78" s="1251"/>
      <c r="G78" s="530"/>
      <c r="H78" s="477"/>
      <c r="I78" s="439"/>
    </row>
    <row r="79" spans="1:9" ht="47.25" x14ac:dyDescent="0.25">
      <c r="A79" s="452"/>
      <c r="B79" s="681" t="s">
        <v>1468</v>
      </c>
      <c r="C79" s="479" t="s">
        <v>2886</v>
      </c>
      <c r="D79" s="430"/>
      <c r="E79" s="430"/>
      <c r="F79" s="1251"/>
      <c r="G79" s="530"/>
      <c r="H79" s="477"/>
      <c r="I79" s="439"/>
    </row>
    <row r="80" spans="1:9" x14ac:dyDescent="0.25">
      <c r="A80" s="443" t="s">
        <v>151</v>
      </c>
      <c r="B80" s="1064" t="s">
        <v>197</v>
      </c>
      <c r="C80" s="457" t="s">
        <v>2887</v>
      </c>
      <c r="D80" s="439" t="s">
        <v>2888</v>
      </c>
      <c r="E80" s="1085"/>
      <c r="F80" s="1085"/>
      <c r="G80" s="477"/>
      <c r="H80" s="439"/>
      <c r="I80" s="439"/>
    </row>
    <row r="81" spans="1:9" x14ac:dyDescent="0.25">
      <c r="A81" s="451"/>
      <c r="B81" s="1062" t="s">
        <v>1468</v>
      </c>
      <c r="C81" s="479" t="s">
        <v>2889</v>
      </c>
      <c r="D81" s="439"/>
      <c r="E81" s="1085"/>
      <c r="F81" s="1085" t="s">
        <v>2890</v>
      </c>
      <c r="G81" s="477"/>
      <c r="H81" s="439"/>
      <c r="I81" s="441"/>
    </row>
    <row r="82" spans="1:9" x14ac:dyDescent="0.25">
      <c r="A82" s="447" t="s">
        <v>160</v>
      </c>
      <c r="B82" s="1042" t="s">
        <v>1040</v>
      </c>
      <c r="C82" s="712"/>
      <c r="D82" s="430"/>
      <c r="E82" s="430"/>
      <c r="F82" s="430"/>
      <c r="G82" s="477"/>
      <c r="H82" s="1276"/>
      <c r="I82" s="1251"/>
    </row>
    <row r="83" spans="1:9" x14ac:dyDescent="0.25">
      <c r="A83" s="447"/>
      <c r="B83" s="1043"/>
      <c r="C83" s="693"/>
      <c r="D83" s="430"/>
      <c r="E83" s="430"/>
      <c r="F83" s="430"/>
      <c r="G83" s="477"/>
      <c r="H83" s="1276"/>
      <c r="I83" s="1251"/>
    </row>
    <row r="84" spans="1:9" x14ac:dyDescent="0.25">
      <c r="A84" s="447"/>
      <c r="B84" s="1043"/>
      <c r="C84" s="693"/>
      <c r="D84" s="430"/>
      <c r="E84" s="430"/>
      <c r="F84" s="430"/>
      <c r="G84" s="477"/>
      <c r="H84" s="1276"/>
      <c r="I84" s="1251"/>
    </row>
    <row r="85" spans="1:9" x14ac:dyDescent="0.25">
      <c r="A85" s="447"/>
      <c r="B85" s="1043"/>
      <c r="C85" s="693"/>
      <c r="D85" s="430"/>
      <c r="E85" s="430"/>
      <c r="F85" s="430"/>
      <c r="G85" s="477"/>
      <c r="H85" s="1276"/>
      <c r="I85" s="1251"/>
    </row>
    <row r="86" spans="1:9" x14ac:dyDescent="0.25">
      <c r="A86" s="447"/>
      <c r="B86" s="1043"/>
      <c r="C86" s="693"/>
      <c r="D86" s="430"/>
      <c r="E86" s="430"/>
      <c r="F86" s="430"/>
      <c r="G86" s="477"/>
      <c r="H86" s="1276"/>
      <c r="I86" s="1251"/>
    </row>
    <row r="87" spans="1:9" x14ac:dyDescent="0.25">
      <c r="A87" s="447"/>
      <c r="B87" s="1043"/>
      <c r="C87" s="693"/>
      <c r="D87" s="430"/>
      <c r="E87" s="430"/>
      <c r="F87" s="430"/>
      <c r="G87" s="477"/>
      <c r="H87" s="1276"/>
      <c r="I87" s="1251"/>
    </row>
    <row r="88" spans="1:9" x14ac:dyDescent="0.25">
      <c r="A88" s="447"/>
      <c r="B88" s="1043"/>
      <c r="C88" s="693"/>
      <c r="D88" s="430"/>
      <c r="E88" s="430"/>
      <c r="F88" s="430"/>
      <c r="G88" s="477"/>
      <c r="H88" s="1276"/>
      <c r="I88" s="1276"/>
    </row>
    <row r="89" spans="1:9" x14ac:dyDescent="0.25">
      <c r="A89" s="447"/>
      <c r="B89" s="1043"/>
      <c r="C89" s="693"/>
      <c r="D89" s="430"/>
      <c r="E89" s="430"/>
      <c r="F89" s="430"/>
      <c r="G89" s="477"/>
      <c r="H89" s="1276"/>
      <c r="I89" s="1276"/>
    </row>
    <row r="90" spans="1:9" x14ac:dyDescent="0.25">
      <c r="A90" s="447"/>
      <c r="B90" s="1043"/>
      <c r="C90" s="693"/>
      <c r="D90" s="430"/>
      <c r="E90" s="430"/>
      <c r="F90" s="430"/>
      <c r="G90" s="477"/>
      <c r="H90" s="1276"/>
      <c r="I90" s="1276"/>
    </row>
    <row r="91" spans="1:9" x14ac:dyDescent="0.25">
      <c r="A91" s="447"/>
      <c r="B91" s="1043"/>
      <c r="C91" s="693"/>
      <c r="D91" s="430"/>
      <c r="E91" s="430"/>
      <c r="F91" s="430"/>
      <c r="G91" s="477"/>
      <c r="H91" s="1276"/>
      <c r="I91" s="1276"/>
    </row>
    <row r="92" spans="1:9" x14ac:dyDescent="0.25">
      <c r="A92" s="447"/>
      <c r="B92" s="1043"/>
      <c r="C92" s="693"/>
      <c r="D92" s="430"/>
      <c r="E92" s="430"/>
      <c r="F92" s="430"/>
      <c r="G92" s="477"/>
      <c r="H92" s="1276"/>
      <c r="I92" s="1276"/>
    </row>
    <row r="93" spans="1:9" x14ac:dyDescent="0.25">
      <c r="A93" s="447"/>
      <c r="B93" s="1043"/>
      <c r="C93" s="693"/>
      <c r="D93" s="430"/>
      <c r="E93" s="430"/>
      <c r="F93" s="430"/>
      <c r="G93" s="477"/>
      <c r="H93" s="1276"/>
      <c r="I93" s="1276"/>
    </row>
    <row r="94" spans="1:9" x14ac:dyDescent="0.25">
      <c r="A94" s="447"/>
      <c r="B94" s="1043"/>
      <c r="C94" s="693"/>
      <c r="D94" s="430"/>
      <c r="E94" s="430"/>
      <c r="F94" s="430"/>
      <c r="G94" s="477"/>
      <c r="H94" s="1276"/>
      <c r="I94" s="1276"/>
    </row>
    <row r="95" spans="1:9" x14ac:dyDescent="0.25">
      <c r="A95" s="451"/>
      <c r="B95" s="1047"/>
      <c r="C95" s="693"/>
      <c r="D95" s="430"/>
      <c r="E95" s="430"/>
      <c r="F95" s="430"/>
      <c r="G95" s="477"/>
      <c r="H95" s="1276"/>
      <c r="I95" s="1276"/>
    </row>
    <row r="96" spans="1:9" x14ac:dyDescent="0.25">
      <c r="A96" s="645"/>
      <c r="B96" s="640"/>
      <c r="C96" s="646"/>
      <c r="D96" s="605"/>
      <c r="E96" s="605"/>
      <c r="F96" s="605"/>
      <c r="G96" s="647"/>
      <c r="H96" s="647"/>
      <c r="I96" s="648"/>
    </row>
    <row r="99" spans="1:5" x14ac:dyDescent="0.25">
      <c r="A99" s="461" t="s">
        <v>229</v>
      </c>
      <c r="B99" s="462"/>
      <c r="C99" s="463"/>
      <c r="D99" s="463"/>
      <c r="E99" s="464"/>
    </row>
    <row r="100" spans="1:5" x14ac:dyDescent="0.25">
      <c r="A100" s="1036" t="s">
        <v>122</v>
      </c>
      <c r="B100" s="1033" t="s">
        <v>230</v>
      </c>
      <c r="C100" s="1029" t="s">
        <v>274</v>
      </c>
      <c r="D100" s="1056" t="s">
        <v>232</v>
      </c>
      <c r="E100" s="1029" t="s">
        <v>126</v>
      </c>
    </row>
    <row r="101" spans="1:5" ht="31.5" x14ac:dyDescent="0.25">
      <c r="A101" s="1042" t="s">
        <v>18</v>
      </c>
      <c r="B101" s="721" t="s">
        <v>2891</v>
      </c>
      <c r="C101" s="738"/>
      <c r="D101" s="487">
        <v>66</v>
      </c>
      <c r="E101" s="739"/>
    </row>
    <row r="102" spans="1:5" ht="31.5" x14ac:dyDescent="0.25">
      <c r="A102" s="497"/>
      <c r="B102" s="721" t="s">
        <v>2892</v>
      </c>
      <c r="C102" s="738"/>
      <c r="D102" s="487">
        <v>28</v>
      </c>
      <c r="E102" s="739"/>
    </row>
    <row r="103" spans="1:5" ht="31.5" x14ac:dyDescent="0.25">
      <c r="A103" s="498"/>
      <c r="B103" s="721" t="s">
        <v>2893</v>
      </c>
      <c r="C103" s="738"/>
      <c r="D103" s="487">
        <v>28</v>
      </c>
      <c r="E103" s="739"/>
    </row>
    <row r="104" spans="1:5" ht="47.25" x14ac:dyDescent="0.25">
      <c r="A104" s="474" t="s">
        <v>19</v>
      </c>
      <c r="B104" s="1083" t="s">
        <v>2894</v>
      </c>
      <c r="C104" s="1094" t="s">
        <v>2145</v>
      </c>
      <c r="D104" s="487"/>
      <c r="E104" s="488"/>
    </row>
    <row r="105" spans="1:5" ht="47.25" x14ac:dyDescent="0.25">
      <c r="A105" s="474"/>
      <c r="B105" s="1084"/>
      <c r="C105" s="1057" t="s">
        <v>2144</v>
      </c>
      <c r="D105" s="1077"/>
      <c r="E105" s="1069"/>
    </row>
    <row r="106" spans="1:5" ht="31.5" x14ac:dyDescent="0.25">
      <c r="A106" s="474"/>
      <c r="B106" s="1085"/>
      <c r="C106" s="1057" t="s">
        <v>1478</v>
      </c>
      <c r="D106" s="1077"/>
      <c r="E106" s="1069"/>
    </row>
    <row r="107" spans="1:5" ht="31.5" x14ac:dyDescent="0.25">
      <c r="A107" s="1042" t="s">
        <v>20</v>
      </c>
      <c r="B107" s="430" t="s">
        <v>2895</v>
      </c>
      <c r="C107" s="1251" t="s">
        <v>2896</v>
      </c>
      <c r="D107" s="1338">
        <v>10</v>
      </c>
      <c r="E107" s="430" t="s">
        <v>2897</v>
      </c>
    </row>
    <row r="108" spans="1:5" ht="31.5" x14ac:dyDescent="0.25">
      <c r="A108" s="1043"/>
      <c r="B108" s="430" t="s">
        <v>2898</v>
      </c>
      <c r="C108" s="1251"/>
      <c r="D108" s="1338"/>
      <c r="E108" s="430" t="s">
        <v>2897</v>
      </c>
    </row>
    <row r="109" spans="1:5" ht="56.25" customHeight="1" x14ac:dyDescent="0.25">
      <c r="A109" s="1038" t="s">
        <v>21</v>
      </c>
      <c r="B109" s="1083" t="s">
        <v>2883</v>
      </c>
      <c r="C109" s="329" t="s">
        <v>2899</v>
      </c>
      <c r="D109" s="695">
        <v>21</v>
      </c>
      <c r="E109" s="698" t="s">
        <v>758</v>
      </c>
    </row>
    <row r="110" spans="1:5" ht="47.25" x14ac:dyDescent="0.25">
      <c r="A110" s="1038" t="s">
        <v>151</v>
      </c>
      <c r="B110" s="430" t="s">
        <v>2900</v>
      </c>
      <c r="C110" s="671"/>
      <c r="D110" s="695">
        <v>25</v>
      </c>
      <c r="E110" s="1090" t="s">
        <v>758</v>
      </c>
    </row>
    <row r="111" spans="1:5" x14ac:dyDescent="0.25">
      <c r="A111" s="1038" t="s">
        <v>160</v>
      </c>
      <c r="B111" s="1094"/>
      <c r="C111" s="671"/>
      <c r="D111" s="487"/>
      <c r="E111" s="493"/>
    </row>
    <row r="112" spans="1:5" x14ac:dyDescent="0.25">
      <c r="A112" s="640"/>
      <c r="B112" s="649"/>
      <c r="C112" s="650"/>
      <c r="D112" s="651"/>
      <c r="E112" s="652"/>
    </row>
    <row r="113" spans="1:6" x14ac:dyDescent="0.25">
      <c r="A113" s="494"/>
      <c r="B113" s="494"/>
      <c r="C113" s="446"/>
      <c r="D113" s="446"/>
      <c r="E113" s="1035"/>
    </row>
    <row r="114" spans="1:6" x14ac:dyDescent="0.25">
      <c r="A114" s="494"/>
      <c r="B114" s="494"/>
      <c r="C114" s="446"/>
      <c r="D114" s="446"/>
      <c r="E114" s="1035"/>
    </row>
    <row r="115" spans="1:6" x14ac:dyDescent="0.25">
      <c r="A115" s="494"/>
      <c r="B115" s="494"/>
      <c r="C115" s="446"/>
      <c r="D115" s="446"/>
      <c r="E115" s="1035"/>
    </row>
    <row r="118" spans="1:6" x14ac:dyDescent="0.25">
      <c r="A118" s="461" t="s">
        <v>253</v>
      </c>
      <c r="B118" s="462"/>
      <c r="C118" s="463"/>
      <c r="D118" s="463"/>
      <c r="E118" s="464"/>
    </row>
    <row r="119" spans="1:6" ht="47.25" x14ac:dyDescent="0.25">
      <c r="A119" s="1036" t="s">
        <v>122</v>
      </c>
      <c r="B119" s="1036" t="s">
        <v>254</v>
      </c>
      <c r="C119" s="1029" t="s">
        <v>125</v>
      </c>
      <c r="D119" s="1056" t="s">
        <v>255</v>
      </c>
      <c r="E119" s="1056" t="s">
        <v>126</v>
      </c>
      <c r="F119" s="1035"/>
    </row>
    <row r="120" spans="1:6" x14ac:dyDescent="0.25">
      <c r="A120" s="484" t="s">
        <v>18</v>
      </c>
      <c r="B120" s="634"/>
      <c r="C120" s="470"/>
      <c r="D120" s="492"/>
      <c r="E120" s="492"/>
      <c r="F120" s="496"/>
    </row>
    <row r="121" spans="1:6" ht="47.25" x14ac:dyDescent="0.25">
      <c r="A121" s="474" t="s">
        <v>19</v>
      </c>
      <c r="B121" s="1251" t="s">
        <v>186</v>
      </c>
      <c r="C121" s="672" t="s">
        <v>2901</v>
      </c>
      <c r="D121" s="487"/>
      <c r="E121" s="493"/>
      <c r="F121" s="496"/>
    </row>
    <row r="122" spans="1:6" ht="47.25" x14ac:dyDescent="0.25">
      <c r="A122" s="469"/>
      <c r="B122" s="1251"/>
      <c r="C122" s="672" t="s">
        <v>2902</v>
      </c>
      <c r="D122" s="487"/>
      <c r="E122" s="493"/>
      <c r="F122" s="496"/>
    </row>
    <row r="123" spans="1:6" ht="47.25" x14ac:dyDescent="0.25">
      <c r="A123" s="1042" t="s">
        <v>20</v>
      </c>
      <c r="B123" s="1058" t="s">
        <v>2232</v>
      </c>
      <c r="C123" s="466" t="s">
        <v>2903</v>
      </c>
      <c r="D123" s="492">
        <v>1</v>
      </c>
      <c r="E123" s="430" t="s">
        <v>2527</v>
      </c>
      <c r="F123" s="496"/>
    </row>
    <row r="124" spans="1:6" x14ac:dyDescent="0.25">
      <c r="A124" s="1043"/>
      <c r="B124" s="1058" t="s">
        <v>2232</v>
      </c>
      <c r="C124" s="1048" t="s">
        <v>1819</v>
      </c>
      <c r="D124" s="492">
        <v>1</v>
      </c>
      <c r="E124" s="430" t="s">
        <v>2527</v>
      </c>
      <c r="F124" s="496"/>
    </row>
    <row r="125" spans="1:6" ht="31.5" x14ac:dyDescent="0.25">
      <c r="A125" s="1047"/>
      <c r="B125" s="1058" t="s">
        <v>2232</v>
      </c>
      <c r="C125" s="1048" t="s">
        <v>2904</v>
      </c>
      <c r="D125" s="492">
        <v>1</v>
      </c>
      <c r="E125" s="430" t="s">
        <v>2905</v>
      </c>
      <c r="F125" s="496"/>
    </row>
    <row r="126" spans="1:6" ht="47.25" x14ac:dyDescent="0.25">
      <c r="A126" s="447" t="s">
        <v>21</v>
      </c>
      <c r="B126" s="430" t="s">
        <v>2906</v>
      </c>
      <c r="C126" s="1083" t="s">
        <v>2899</v>
      </c>
      <c r="D126" s="492">
        <v>1</v>
      </c>
      <c r="E126" s="1056"/>
      <c r="F126" s="1035"/>
    </row>
    <row r="127" spans="1:6" ht="31.5" x14ac:dyDescent="0.25">
      <c r="A127" s="454" t="s">
        <v>151</v>
      </c>
      <c r="B127" s="430" t="s">
        <v>586</v>
      </c>
      <c r="C127" s="672" t="s">
        <v>2907</v>
      </c>
      <c r="D127" s="492">
        <v>5</v>
      </c>
      <c r="E127" s="659"/>
      <c r="F127" s="440"/>
    </row>
    <row r="131" spans="1:6" x14ac:dyDescent="0.25">
      <c r="A131" s="461" t="s">
        <v>272</v>
      </c>
      <c r="B131" s="462"/>
      <c r="C131" s="463"/>
      <c r="D131" s="464"/>
    </row>
    <row r="132" spans="1:6" x14ac:dyDescent="0.25">
      <c r="A132" s="1029" t="s">
        <v>122</v>
      </c>
      <c r="B132" s="1036" t="s">
        <v>273</v>
      </c>
      <c r="C132" s="1036" t="s">
        <v>274</v>
      </c>
      <c r="D132" s="1036" t="s">
        <v>126</v>
      </c>
    </row>
    <row r="133" spans="1:6" x14ac:dyDescent="0.25">
      <c r="A133" s="454" t="s">
        <v>18</v>
      </c>
      <c r="B133" s="454"/>
      <c r="C133" s="499"/>
      <c r="D133" s="472"/>
      <c r="E133" s="1035"/>
    </row>
    <row r="134" spans="1:6" x14ac:dyDescent="0.25">
      <c r="A134" s="454" t="s">
        <v>19</v>
      </c>
      <c r="B134" s="454"/>
      <c r="C134" s="499"/>
      <c r="D134" s="472"/>
      <c r="E134" s="1035"/>
    </row>
    <row r="135" spans="1:6" x14ac:dyDescent="0.25">
      <c r="A135" s="484" t="s">
        <v>20</v>
      </c>
      <c r="B135" s="484"/>
      <c r="C135" s="499"/>
      <c r="D135" s="472"/>
      <c r="E135" s="496"/>
    </row>
    <row r="136" spans="1:6" x14ac:dyDescent="0.25">
      <c r="A136" s="484" t="s">
        <v>21</v>
      </c>
      <c r="B136" s="484"/>
      <c r="C136" s="472"/>
      <c r="D136" s="466"/>
      <c r="E136" s="496"/>
    </row>
    <row r="137" spans="1:6" x14ac:dyDescent="0.25">
      <c r="A137" s="500" t="s">
        <v>151</v>
      </c>
      <c r="B137" s="500"/>
      <c r="C137" s="430"/>
      <c r="D137" s="466"/>
      <c r="E137" s="496"/>
    </row>
    <row r="138" spans="1:6" x14ac:dyDescent="0.25">
      <c r="A138" s="454" t="s">
        <v>160</v>
      </c>
      <c r="B138" s="455"/>
      <c r="C138" s="430"/>
      <c r="D138" s="1044"/>
      <c r="E138" s="496"/>
    </row>
    <row r="139" spans="1:6" x14ac:dyDescent="0.25">
      <c r="A139" s="483"/>
      <c r="B139" s="483"/>
      <c r="C139" s="448"/>
      <c r="D139" s="448"/>
    </row>
    <row r="140" spans="1:6" x14ac:dyDescent="0.25">
      <c r="A140" s="483"/>
      <c r="B140" s="483"/>
      <c r="C140" s="448"/>
      <c r="D140" s="448"/>
    </row>
    <row r="143" spans="1:6" x14ac:dyDescent="0.25">
      <c r="A143" s="461" t="s">
        <v>275</v>
      </c>
      <c r="B143" s="461"/>
      <c r="C143" s="463"/>
      <c r="D143" s="464"/>
      <c r="E143" s="502"/>
      <c r="F143" s="502"/>
    </row>
    <row r="144" spans="1:6" x14ac:dyDescent="0.25">
      <c r="A144" s="503" t="s">
        <v>122</v>
      </c>
      <c r="B144" s="1033" t="s">
        <v>276</v>
      </c>
      <c r="C144" s="1035" t="s">
        <v>125</v>
      </c>
      <c r="D144" s="1056" t="s">
        <v>277</v>
      </c>
      <c r="E144" s="504"/>
      <c r="F144" s="505"/>
    </row>
    <row r="145" spans="1:6" x14ac:dyDescent="0.25">
      <c r="A145" s="1038" t="s">
        <v>18</v>
      </c>
      <c r="B145" s="506" t="s">
        <v>2908</v>
      </c>
      <c r="C145" s="690" t="s">
        <v>2909</v>
      </c>
      <c r="D145" s="722"/>
      <c r="E145" s="508"/>
      <c r="F145" s="509"/>
    </row>
    <row r="146" spans="1:6" ht="31.5" x14ac:dyDescent="0.25">
      <c r="A146" s="469" t="s">
        <v>19</v>
      </c>
      <c r="B146" s="467" t="s">
        <v>2008</v>
      </c>
      <c r="C146" s="490" t="s">
        <v>2910</v>
      </c>
      <c r="D146" s="507">
        <v>0.28000000000000003</v>
      </c>
      <c r="E146" s="508"/>
      <c r="F146" s="509"/>
    </row>
    <row r="147" spans="1:6" ht="31.5" x14ac:dyDescent="0.25">
      <c r="A147" s="469"/>
      <c r="B147" s="510"/>
      <c r="C147" s="724" t="s">
        <v>2911</v>
      </c>
      <c r="D147" s="725">
        <v>0.28000000000000003</v>
      </c>
      <c r="E147" s="508"/>
      <c r="F147" s="509"/>
    </row>
    <row r="148" spans="1:6" ht="31.5" x14ac:dyDescent="0.25">
      <c r="A148" s="469"/>
      <c r="B148" s="726"/>
      <c r="C148" s="724" t="s">
        <v>2912</v>
      </c>
      <c r="D148" s="725">
        <v>0.28000000000000003</v>
      </c>
      <c r="E148" s="508"/>
      <c r="F148" s="509"/>
    </row>
    <row r="149" spans="1:6" ht="31.5" x14ac:dyDescent="0.25">
      <c r="A149" s="1042" t="s">
        <v>20</v>
      </c>
      <c r="B149" s="711" t="s">
        <v>1856</v>
      </c>
      <c r="C149" s="692" t="s">
        <v>2913</v>
      </c>
      <c r="D149" s="1372">
        <v>2.38</v>
      </c>
      <c r="E149" s="517"/>
      <c r="F149" s="509"/>
    </row>
    <row r="150" spans="1:6" ht="31.5" x14ac:dyDescent="0.25">
      <c r="A150" s="1047"/>
      <c r="B150" s="711"/>
      <c r="C150" s="692" t="s">
        <v>2914</v>
      </c>
      <c r="D150" s="1372"/>
      <c r="E150" s="517"/>
      <c r="F150" s="509"/>
    </row>
    <row r="151" spans="1:6" x14ac:dyDescent="0.25">
      <c r="A151" s="498" t="s">
        <v>21</v>
      </c>
      <c r="B151" s="484"/>
      <c r="C151" s="499"/>
      <c r="D151" s="507"/>
      <c r="E151" s="508"/>
      <c r="F151" s="509"/>
    </row>
    <row r="152" spans="1:6" x14ac:dyDescent="0.25">
      <c r="A152" s="484" t="s">
        <v>293</v>
      </c>
      <c r="B152" s="470"/>
      <c r="C152" s="472"/>
      <c r="D152" s="507"/>
      <c r="E152" s="508"/>
      <c r="F152" s="509"/>
    </row>
    <row r="153" spans="1:6" x14ac:dyDescent="0.25">
      <c r="A153" s="494"/>
      <c r="B153" s="494"/>
      <c r="C153" s="518"/>
      <c r="D153" s="519"/>
      <c r="E153" s="508"/>
      <c r="F153" s="509"/>
    </row>
    <row r="154" spans="1:6" x14ac:dyDescent="0.25">
      <c r="A154" s="494"/>
      <c r="B154" s="494"/>
      <c r="C154" s="433"/>
      <c r="D154" s="519"/>
      <c r="E154" s="508"/>
      <c r="F154" s="509"/>
    </row>
    <row r="155" spans="1:6" x14ac:dyDescent="0.25">
      <c r="A155" s="426"/>
      <c r="B155" s="426"/>
      <c r="D155" s="520"/>
    </row>
    <row r="157" spans="1:6" x14ac:dyDescent="0.25">
      <c r="A157" s="461" t="s">
        <v>332</v>
      </c>
      <c r="B157" s="462"/>
      <c r="C157" s="463"/>
      <c r="D157" s="463"/>
      <c r="E157" s="464"/>
    </row>
    <row r="158" spans="1:6" ht="31.5" x14ac:dyDescent="0.25">
      <c r="A158" s="1036" t="s">
        <v>122</v>
      </c>
      <c r="B158" s="1036" t="s">
        <v>333</v>
      </c>
      <c r="C158" s="1036" t="s">
        <v>334</v>
      </c>
      <c r="D158" s="1033" t="s">
        <v>125</v>
      </c>
      <c r="E158" s="1029" t="s">
        <v>126</v>
      </c>
    </row>
    <row r="159" spans="1:6" x14ac:dyDescent="0.25">
      <c r="A159" s="737" t="s">
        <v>18</v>
      </c>
      <c r="B159" s="439"/>
      <c r="C159" s="439"/>
      <c r="D159" s="439"/>
      <c r="E159" s="1044"/>
    </row>
    <row r="160" spans="1:6" x14ac:dyDescent="0.25">
      <c r="A160" s="737" t="s">
        <v>20</v>
      </c>
      <c r="B160" s="1290" t="s">
        <v>2915</v>
      </c>
      <c r="C160" s="439" t="s">
        <v>2916</v>
      </c>
      <c r="D160" s="1251" t="s">
        <v>2917</v>
      </c>
      <c r="E160" s="1251" t="s">
        <v>2918</v>
      </c>
    </row>
    <row r="161" spans="1:6" x14ac:dyDescent="0.25">
      <c r="A161" s="644"/>
      <c r="B161" s="1290"/>
      <c r="C161" s="439" t="s">
        <v>2919</v>
      </c>
      <c r="D161" s="1251"/>
      <c r="E161" s="1251"/>
    </row>
    <row r="162" spans="1:6" ht="53.25" customHeight="1" x14ac:dyDescent="0.25">
      <c r="A162" s="451" t="s">
        <v>21</v>
      </c>
      <c r="B162" s="455" t="s">
        <v>2920</v>
      </c>
      <c r="C162" s="419" t="s">
        <v>1876</v>
      </c>
      <c r="D162" s="430" t="s">
        <v>2921</v>
      </c>
      <c r="E162" s="1031"/>
    </row>
    <row r="163" spans="1:6" ht="47.25" x14ac:dyDescent="0.25">
      <c r="A163" s="454" t="s">
        <v>151</v>
      </c>
      <c r="B163" s="455" t="s">
        <v>2922</v>
      </c>
      <c r="C163" s="419" t="s">
        <v>2923</v>
      </c>
      <c r="D163" s="430" t="s">
        <v>2924</v>
      </c>
      <c r="E163" s="1044"/>
    </row>
    <row r="164" spans="1:6" x14ac:dyDescent="0.25">
      <c r="D164" s="446"/>
      <c r="E164" s="446"/>
    </row>
    <row r="165" spans="1:6" x14ac:dyDescent="0.25">
      <c r="D165" s="446"/>
      <c r="E165" s="446"/>
    </row>
    <row r="167" spans="1:6" x14ac:dyDescent="0.25">
      <c r="A167" s="461" t="s">
        <v>348</v>
      </c>
      <c r="B167" s="462"/>
      <c r="C167" s="463"/>
      <c r="D167" s="463"/>
      <c r="E167" s="521"/>
      <c r="F167" s="502"/>
    </row>
    <row r="168" spans="1:6" x14ac:dyDescent="0.25">
      <c r="A168" s="522" t="s">
        <v>122</v>
      </c>
      <c r="B168" s="1045" t="s">
        <v>349</v>
      </c>
      <c r="C168" s="1045" t="s">
        <v>350</v>
      </c>
      <c r="D168" s="1050" t="s">
        <v>351</v>
      </c>
      <c r="E168" s="1045" t="s">
        <v>352</v>
      </c>
    </row>
    <row r="169" spans="1:6" x14ac:dyDescent="0.25">
      <c r="A169" s="523" t="s">
        <v>18</v>
      </c>
      <c r="B169" s="1037" t="s">
        <v>2660</v>
      </c>
      <c r="C169" s="551" t="s">
        <v>2925</v>
      </c>
      <c r="D169" s="527" t="s">
        <v>1452</v>
      </c>
      <c r="E169" s="1037" t="s">
        <v>457</v>
      </c>
      <c r="F169" s="433"/>
    </row>
    <row r="170" spans="1:6" x14ac:dyDescent="0.25">
      <c r="A170" s="474"/>
      <c r="B170" s="1037" t="s">
        <v>2662</v>
      </c>
      <c r="C170" s="551" t="s">
        <v>2826</v>
      </c>
      <c r="D170" s="637" t="s">
        <v>1452</v>
      </c>
      <c r="E170" s="672"/>
      <c r="F170" s="433"/>
    </row>
    <row r="171" spans="1:6" x14ac:dyDescent="0.25">
      <c r="A171" s="474"/>
      <c r="B171" s="1037" t="s">
        <v>2926</v>
      </c>
      <c r="C171" s="551" t="s">
        <v>2927</v>
      </c>
      <c r="D171" s="527" t="s">
        <v>2928</v>
      </c>
      <c r="E171" s="671"/>
      <c r="F171" s="433"/>
    </row>
    <row r="172" spans="1:6" ht="31.5" x14ac:dyDescent="0.25">
      <c r="A172" s="474"/>
      <c r="B172" s="1347" t="s">
        <v>2674</v>
      </c>
      <c r="C172" s="551" t="s">
        <v>2929</v>
      </c>
      <c r="D172" s="527" t="s">
        <v>2930</v>
      </c>
      <c r="E172" s="671"/>
      <c r="F172" s="433"/>
    </row>
    <row r="173" spans="1:6" ht="31.5" x14ac:dyDescent="0.25">
      <c r="A173" s="474"/>
      <c r="B173" s="1347"/>
      <c r="C173" s="551" t="s">
        <v>2931</v>
      </c>
      <c r="D173" s="527" t="s">
        <v>2930</v>
      </c>
      <c r="E173" s="671"/>
      <c r="F173" s="433"/>
    </row>
    <row r="174" spans="1:6" ht="31.5" x14ac:dyDescent="0.25">
      <c r="A174" s="639" t="s">
        <v>19</v>
      </c>
      <c r="B174" s="477" t="s">
        <v>2932</v>
      </c>
      <c r="C174" s="455" t="s">
        <v>2933</v>
      </c>
      <c r="D174" s="455" t="s">
        <v>2686</v>
      </c>
      <c r="E174" s="727" t="s">
        <v>132</v>
      </c>
      <c r="F174" s="433"/>
    </row>
    <row r="175" spans="1:6" x14ac:dyDescent="0.25">
      <c r="A175" s="638"/>
      <c r="B175" s="439" t="s">
        <v>1514</v>
      </c>
      <c r="C175" s="439" t="s">
        <v>2934</v>
      </c>
      <c r="D175" s="702" t="s">
        <v>2684</v>
      </c>
      <c r="E175" s="702" t="s">
        <v>132</v>
      </c>
      <c r="F175" s="433"/>
    </row>
    <row r="176" spans="1:6" x14ac:dyDescent="0.25">
      <c r="A176" s="638"/>
      <c r="B176" s="1290" t="s">
        <v>2935</v>
      </c>
      <c r="C176" s="439" t="s">
        <v>2936</v>
      </c>
      <c r="D176" s="439" t="s">
        <v>2700</v>
      </c>
      <c r="E176" s="702"/>
      <c r="F176" s="433"/>
    </row>
    <row r="177" spans="1:6" x14ac:dyDescent="0.25">
      <c r="A177" s="638"/>
      <c r="B177" s="1290"/>
      <c r="C177" s="439" t="s">
        <v>2937</v>
      </c>
      <c r="D177" s="439" t="s">
        <v>2672</v>
      </c>
      <c r="E177" s="702"/>
      <c r="F177" s="433"/>
    </row>
    <row r="178" spans="1:6" ht="31.5" x14ac:dyDescent="0.25">
      <c r="A178" s="443" t="s">
        <v>20</v>
      </c>
      <c r="B178" s="1106" t="s">
        <v>2938</v>
      </c>
      <c r="C178" s="430" t="s">
        <v>2939</v>
      </c>
      <c r="D178" s="430"/>
      <c r="E178" s="430" t="s">
        <v>2940</v>
      </c>
      <c r="F178" s="518"/>
    </row>
    <row r="179" spans="1:6" x14ac:dyDescent="0.25">
      <c r="A179" s="447"/>
      <c r="B179" s="1106" t="s">
        <v>2941</v>
      </c>
      <c r="C179" s="430" t="s">
        <v>2942</v>
      </c>
      <c r="D179" s="531"/>
      <c r="E179" s="430" t="s">
        <v>2940</v>
      </c>
      <c r="F179" s="518"/>
    </row>
    <row r="180" spans="1:6" ht="31.5" x14ac:dyDescent="0.25">
      <c r="A180" s="447"/>
      <c r="B180" s="1106" t="s">
        <v>2938</v>
      </c>
      <c r="C180" s="430" t="s">
        <v>2943</v>
      </c>
      <c r="D180" s="531"/>
      <c r="E180" s="430" t="s">
        <v>2940</v>
      </c>
      <c r="F180" s="518"/>
    </row>
    <row r="181" spans="1:6" x14ac:dyDescent="0.25">
      <c r="A181" s="447"/>
      <c r="B181" s="1106" t="s">
        <v>2944</v>
      </c>
      <c r="C181" s="430" t="s">
        <v>2945</v>
      </c>
      <c r="D181" s="531"/>
      <c r="E181" s="430" t="s">
        <v>2940</v>
      </c>
      <c r="F181" s="518"/>
    </row>
    <row r="182" spans="1:6" ht="31.5" x14ac:dyDescent="0.25">
      <c r="A182" s="447"/>
      <c r="B182" s="1106" t="s">
        <v>2938</v>
      </c>
      <c r="C182" s="430" t="s">
        <v>2946</v>
      </c>
      <c r="D182" s="531"/>
      <c r="E182" s="430" t="s">
        <v>2940</v>
      </c>
      <c r="F182" s="518"/>
    </row>
    <row r="183" spans="1:6" x14ac:dyDescent="0.25">
      <c r="A183" s="447"/>
      <c r="B183" s="1106" t="s">
        <v>2947</v>
      </c>
      <c r="C183" s="430" t="s">
        <v>2948</v>
      </c>
      <c r="D183" s="531"/>
      <c r="E183" s="430" t="s">
        <v>2940</v>
      </c>
      <c r="F183" s="518"/>
    </row>
    <row r="184" spans="1:6" x14ac:dyDescent="0.25">
      <c r="A184" s="447"/>
      <c r="B184" s="1106" t="s">
        <v>2944</v>
      </c>
      <c r="C184" s="430" t="s">
        <v>2949</v>
      </c>
      <c r="D184" s="531"/>
      <c r="E184" s="430" t="s">
        <v>2940</v>
      </c>
      <c r="F184" s="518"/>
    </row>
    <row r="185" spans="1:6" ht="31.5" x14ac:dyDescent="0.25">
      <c r="A185" s="451"/>
      <c r="B185" s="1106" t="s">
        <v>2950</v>
      </c>
      <c r="C185" s="430" t="s">
        <v>2951</v>
      </c>
      <c r="D185" s="531" t="s">
        <v>1265</v>
      </c>
      <c r="E185" s="430" t="s">
        <v>2952</v>
      </c>
      <c r="F185" s="518"/>
    </row>
    <row r="186" spans="1:6" x14ac:dyDescent="0.25">
      <c r="A186" s="447" t="s">
        <v>21</v>
      </c>
      <c r="B186" s="530" t="s">
        <v>855</v>
      </c>
      <c r="C186" s="430" t="s">
        <v>2953</v>
      </c>
      <c r="D186" s="529" t="s">
        <v>2954</v>
      </c>
      <c r="E186" s="1044" t="s">
        <v>2955</v>
      </c>
      <c r="F186" s="518"/>
    </row>
    <row r="187" spans="1:6" x14ac:dyDescent="0.25">
      <c r="A187" s="447"/>
      <c r="B187" s="530" t="s">
        <v>2956</v>
      </c>
      <c r="C187" s="1251" t="s">
        <v>2957</v>
      </c>
      <c r="D187" s="1290" t="s">
        <v>424</v>
      </c>
      <c r="E187" s="1251" t="s">
        <v>2955</v>
      </c>
      <c r="F187" s="518"/>
    </row>
    <row r="188" spans="1:6" ht="31.5" x14ac:dyDescent="0.25">
      <c r="A188" s="447"/>
      <c r="B188" s="530" t="s">
        <v>2958</v>
      </c>
      <c r="C188" s="1251"/>
      <c r="D188" s="1290"/>
      <c r="E188" s="1251"/>
      <c r="F188" s="518"/>
    </row>
    <row r="189" spans="1:6" ht="31.5" x14ac:dyDescent="0.25">
      <c r="A189" s="447"/>
      <c r="B189" s="530" t="s">
        <v>2959</v>
      </c>
      <c r="C189" s="430" t="s">
        <v>2960</v>
      </c>
      <c r="D189" s="529" t="s">
        <v>2961</v>
      </c>
      <c r="E189" s="1044" t="s">
        <v>132</v>
      </c>
      <c r="F189" s="518"/>
    </row>
    <row r="190" spans="1:6" ht="31.5" x14ac:dyDescent="0.25">
      <c r="A190" s="447"/>
      <c r="B190" s="444" t="s">
        <v>2962</v>
      </c>
      <c r="C190" s="430" t="s">
        <v>2963</v>
      </c>
      <c r="D190" s="531" t="s">
        <v>2964</v>
      </c>
      <c r="E190" s="1044" t="s">
        <v>2955</v>
      </c>
      <c r="F190" s="518"/>
    </row>
    <row r="191" spans="1:6" x14ac:dyDescent="0.25">
      <c r="A191" s="447"/>
      <c r="B191" s="530" t="s">
        <v>2965</v>
      </c>
      <c r="C191" s="430" t="s">
        <v>2966</v>
      </c>
      <c r="D191" s="529" t="s">
        <v>141</v>
      </c>
      <c r="E191" s="1044" t="s">
        <v>2967</v>
      </c>
      <c r="F191" s="518"/>
    </row>
    <row r="192" spans="1:6" x14ac:dyDescent="0.25">
      <c r="A192" s="447"/>
      <c r="B192" s="530" t="s">
        <v>2968</v>
      </c>
      <c r="C192" s="430" t="s">
        <v>2969</v>
      </c>
      <c r="D192" s="529" t="s">
        <v>2954</v>
      </c>
      <c r="E192" s="1044" t="s">
        <v>2967</v>
      </c>
      <c r="F192" s="518"/>
    </row>
    <row r="193" spans="1:6" x14ac:dyDescent="0.25">
      <c r="A193" s="447"/>
      <c r="B193" s="444" t="s">
        <v>2970</v>
      </c>
      <c r="C193" s="430" t="s">
        <v>2971</v>
      </c>
      <c r="D193" s="529" t="s">
        <v>2972</v>
      </c>
      <c r="E193" s="1044" t="s">
        <v>2967</v>
      </c>
      <c r="F193" s="518"/>
    </row>
    <row r="194" spans="1:6" ht="31.5" x14ac:dyDescent="0.25">
      <c r="A194" s="443" t="s">
        <v>151</v>
      </c>
      <c r="B194" s="430" t="s">
        <v>2973</v>
      </c>
      <c r="C194" s="430" t="s">
        <v>2974</v>
      </c>
      <c r="D194" s="531" t="s">
        <v>2975</v>
      </c>
      <c r="E194" s="1044" t="s">
        <v>132</v>
      </c>
      <c r="F194" s="432"/>
    </row>
    <row r="195" spans="1:6" x14ac:dyDescent="0.25">
      <c r="A195" s="447"/>
      <c r="B195" s="430" t="s">
        <v>2976</v>
      </c>
      <c r="C195" s="430" t="s">
        <v>2977</v>
      </c>
      <c r="D195" s="430" t="s">
        <v>1107</v>
      </c>
      <c r="E195" s="1044" t="s">
        <v>848</v>
      </c>
      <c r="F195" s="432"/>
    </row>
    <row r="196" spans="1:6" x14ac:dyDescent="0.25">
      <c r="A196" s="447"/>
      <c r="B196" s="1030" t="s">
        <v>2978</v>
      </c>
      <c r="C196" s="430" t="s">
        <v>2979</v>
      </c>
      <c r="D196" s="430" t="s">
        <v>2975</v>
      </c>
      <c r="E196" s="1044" t="s">
        <v>848</v>
      </c>
      <c r="F196" s="432"/>
    </row>
    <row r="197" spans="1:6" x14ac:dyDescent="0.25">
      <c r="A197" s="451"/>
      <c r="B197" s="430" t="s">
        <v>2980</v>
      </c>
      <c r="C197" s="430" t="s">
        <v>2981</v>
      </c>
      <c r="D197" s="430"/>
      <c r="E197" s="1044" t="s">
        <v>848</v>
      </c>
      <c r="F197" s="432"/>
    </row>
    <row r="198" spans="1:6" x14ac:dyDescent="0.25">
      <c r="A198" s="483"/>
      <c r="B198" s="448"/>
      <c r="C198" s="448"/>
      <c r="D198" s="448"/>
      <c r="E198" s="446"/>
      <c r="F198" s="432"/>
    </row>
    <row r="199" spans="1:6" x14ac:dyDescent="0.25">
      <c r="A199" s="483"/>
      <c r="B199" s="448"/>
      <c r="C199" s="448"/>
      <c r="D199" s="448"/>
      <c r="E199" s="446"/>
      <c r="F199" s="432"/>
    </row>
    <row r="202" spans="1:6" x14ac:dyDescent="0.25">
      <c r="A202" s="461" t="s">
        <v>467</v>
      </c>
      <c r="B202" s="533"/>
      <c r="C202" s="502"/>
    </row>
    <row r="203" spans="1:6" x14ac:dyDescent="0.25">
      <c r="A203" s="1029" t="s">
        <v>122</v>
      </c>
      <c r="B203" s="1056" t="s">
        <v>468</v>
      </c>
    </row>
    <row r="204" spans="1:6" x14ac:dyDescent="0.25">
      <c r="A204" s="500" t="s">
        <v>18</v>
      </c>
      <c r="B204" s="534">
        <v>0.185</v>
      </c>
      <c r="C204" s="535"/>
    </row>
    <row r="205" spans="1:6" x14ac:dyDescent="0.25">
      <c r="A205" s="500" t="s">
        <v>19</v>
      </c>
      <c r="B205" s="534">
        <v>0.14000000000000001</v>
      </c>
      <c r="C205" s="535"/>
    </row>
    <row r="206" spans="1:6" x14ac:dyDescent="0.25">
      <c r="A206" s="500" t="s">
        <v>20</v>
      </c>
      <c r="B206" s="534">
        <v>0.22489999999999999</v>
      </c>
      <c r="C206" s="535"/>
    </row>
    <row r="207" spans="1:6" x14ac:dyDescent="0.25">
      <c r="A207" s="500" t="s">
        <v>21</v>
      </c>
      <c r="B207" s="534">
        <v>0.17780000000000001</v>
      </c>
      <c r="C207" s="535"/>
    </row>
    <row r="208" spans="1:6" x14ac:dyDescent="0.25">
      <c r="A208" s="500" t="s">
        <v>293</v>
      </c>
      <c r="B208" s="534">
        <v>0.26779999999999998</v>
      </c>
      <c r="C208" s="535"/>
    </row>
    <row r="211" spans="1:6" x14ac:dyDescent="0.25">
      <c r="A211" s="1270" t="s">
        <v>469</v>
      </c>
      <c r="B211" s="1270"/>
      <c r="C211" s="1346" t="s">
        <v>1207</v>
      </c>
    </row>
    <row r="212" spans="1:6" x14ac:dyDescent="0.25">
      <c r="A212" s="1045" t="s">
        <v>122</v>
      </c>
      <c r="B212" s="1045" t="s">
        <v>470</v>
      </c>
      <c r="C212" s="1346"/>
    </row>
    <row r="213" spans="1:6" x14ac:dyDescent="0.25">
      <c r="A213" s="500" t="s">
        <v>18</v>
      </c>
      <c r="B213" s="536">
        <v>21199</v>
      </c>
      <c r="C213" s="657">
        <v>21116</v>
      </c>
    </row>
    <row r="214" spans="1:6" x14ac:dyDescent="0.25">
      <c r="A214" s="500" t="s">
        <v>19</v>
      </c>
      <c r="B214" s="536">
        <v>4978.9399999999996</v>
      </c>
      <c r="C214" s="657">
        <v>4293.57</v>
      </c>
      <c r="D214" s="425" t="s">
        <v>130</v>
      </c>
    </row>
    <row r="215" spans="1:6" x14ac:dyDescent="0.25">
      <c r="A215" s="500" t="s">
        <v>20</v>
      </c>
      <c r="B215" s="536">
        <v>4024.61</v>
      </c>
      <c r="C215" s="657">
        <v>4024.61</v>
      </c>
    </row>
    <row r="216" spans="1:6" x14ac:dyDescent="0.25">
      <c r="A216" s="500" t="s">
        <v>21</v>
      </c>
      <c r="B216" s="536">
        <v>2801.06</v>
      </c>
      <c r="C216" s="536">
        <v>2801.06</v>
      </c>
    </row>
    <row r="217" spans="1:6" x14ac:dyDescent="0.25">
      <c r="A217" s="500" t="s">
        <v>151</v>
      </c>
      <c r="B217" s="536">
        <v>9871.51</v>
      </c>
      <c r="C217" s="657">
        <v>9795.01</v>
      </c>
    </row>
    <row r="218" spans="1:6" x14ac:dyDescent="0.25">
      <c r="A218" s="537" t="s">
        <v>471</v>
      </c>
      <c r="B218" s="538">
        <f>SUM(B213:B217)</f>
        <v>42875.12</v>
      </c>
      <c r="C218" s="660">
        <f>SUM(C213:C217)</f>
        <v>42030.25</v>
      </c>
    </row>
    <row r="222" spans="1:6" x14ac:dyDescent="0.25">
      <c r="A222" s="461" t="s">
        <v>472</v>
      </c>
      <c r="B222" s="462"/>
      <c r="C222" s="463"/>
      <c r="D222" s="463"/>
      <c r="E222" s="521"/>
      <c r="F222" s="502"/>
    </row>
    <row r="223" spans="1:6" x14ac:dyDescent="0.25">
      <c r="A223" s="1247" t="s">
        <v>122</v>
      </c>
      <c r="B223" s="1261" t="s">
        <v>274</v>
      </c>
      <c r="C223" s="1261" t="s">
        <v>473</v>
      </c>
      <c r="D223" s="1272" t="s">
        <v>474</v>
      </c>
      <c r="E223" s="1261" t="s">
        <v>475</v>
      </c>
      <c r="F223" s="539"/>
    </row>
    <row r="224" spans="1:6" x14ac:dyDescent="0.25">
      <c r="A224" s="1380"/>
      <c r="B224" s="1381"/>
      <c r="C224" s="1262"/>
      <c r="D224" s="1273"/>
      <c r="E224" s="1262"/>
      <c r="F224" s="539"/>
    </row>
    <row r="225" spans="1:6" ht="31.5" x14ac:dyDescent="0.25">
      <c r="A225" s="1043" t="s">
        <v>18</v>
      </c>
      <c r="B225" s="1032" t="s">
        <v>2982</v>
      </c>
      <c r="C225" s="635" t="s">
        <v>2983</v>
      </c>
      <c r="D225" s="531"/>
      <c r="E225" s="549"/>
      <c r="F225" s="541"/>
    </row>
    <row r="226" spans="1:6" x14ac:dyDescent="0.25">
      <c r="A226" s="1043"/>
      <c r="B226" s="1031"/>
      <c r="C226" s="635" t="s">
        <v>2984</v>
      </c>
      <c r="D226" s="531"/>
      <c r="E226" s="549"/>
      <c r="F226" s="541"/>
    </row>
    <row r="227" spans="1:6" ht="31.5" x14ac:dyDescent="0.25">
      <c r="A227" s="1043"/>
      <c r="B227" s="1044" t="s">
        <v>2985</v>
      </c>
      <c r="C227" s="635" t="s">
        <v>2986</v>
      </c>
      <c r="D227" s="531"/>
      <c r="E227" s="549"/>
      <c r="F227" s="541"/>
    </row>
    <row r="228" spans="1:6" ht="31.5" x14ac:dyDescent="0.25">
      <c r="A228" s="1043"/>
      <c r="B228" s="1044" t="s">
        <v>2753</v>
      </c>
      <c r="C228" s="635" t="s">
        <v>2987</v>
      </c>
      <c r="D228" s="531"/>
      <c r="E228" s="549"/>
      <c r="F228" s="541"/>
    </row>
    <row r="229" spans="1:6" ht="31.5" x14ac:dyDescent="0.25">
      <c r="A229" s="1043"/>
      <c r="B229" s="1044" t="s">
        <v>2988</v>
      </c>
      <c r="C229" s="635" t="s">
        <v>2989</v>
      </c>
      <c r="D229" s="531"/>
      <c r="E229" s="549"/>
      <c r="F229" s="541"/>
    </row>
    <row r="230" spans="1:6" ht="31.5" x14ac:dyDescent="0.25">
      <c r="A230" s="1043"/>
      <c r="B230" s="1030" t="s">
        <v>2990</v>
      </c>
      <c r="C230" s="635" t="s">
        <v>2991</v>
      </c>
      <c r="D230" s="531"/>
      <c r="E230" s="549"/>
      <c r="F230" s="541"/>
    </row>
    <row r="231" spans="1:6" x14ac:dyDescent="0.25">
      <c r="A231" s="1047"/>
      <c r="B231" s="1031"/>
      <c r="C231" s="635" t="s">
        <v>2992</v>
      </c>
      <c r="D231" s="531"/>
      <c r="E231" s="549"/>
      <c r="F231" s="541"/>
    </row>
    <row r="232" spans="1:6" x14ac:dyDescent="0.25">
      <c r="A232" s="443" t="s">
        <v>19</v>
      </c>
      <c r="B232" s="1104"/>
      <c r="C232" s="635"/>
      <c r="D232" s="542"/>
      <c r="E232" s="549"/>
      <c r="F232" s="543"/>
    </row>
    <row r="233" spans="1:6" x14ac:dyDescent="0.25">
      <c r="A233" s="454" t="s">
        <v>20</v>
      </c>
      <c r="B233" s="1104" t="s">
        <v>2993</v>
      </c>
      <c r="C233" s="545" t="s">
        <v>2994</v>
      </c>
      <c r="D233" s="546" t="s">
        <v>2995</v>
      </c>
      <c r="E233" s="547" t="s">
        <v>478</v>
      </c>
      <c r="F233" s="543"/>
    </row>
    <row r="234" spans="1:6" ht="31.5" x14ac:dyDescent="0.25">
      <c r="A234" s="447" t="s">
        <v>21</v>
      </c>
      <c r="B234" s="430" t="s">
        <v>2760</v>
      </c>
      <c r="C234" s="548" t="s">
        <v>2996</v>
      </c>
      <c r="D234" s="439"/>
      <c r="E234" s="549"/>
      <c r="F234" s="543"/>
    </row>
    <row r="235" spans="1:6" ht="31.5" x14ac:dyDescent="0.25">
      <c r="A235" s="447"/>
      <c r="B235" s="1083" t="s">
        <v>2997</v>
      </c>
      <c r="C235" s="548" t="s">
        <v>2998</v>
      </c>
      <c r="D235" s="439"/>
      <c r="E235" s="549"/>
      <c r="F235" s="543"/>
    </row>
    <row r="236" spans="1:6" x14ac:dyDescent="0.25">
      <c r="A236" s="447"/>
      <c r="B236" s="1084"/>
      <c r="C236" s="548" t="s">
        <v>2999</v>
      </c>
      <c r="D236" s="439"/>
      <c r="E236" s="549"/>
      <c r="F236" s="543"/>
    </row>
    <row r="237" spans="1:6" x14ac:dyDescent="0.25">
      <c r="A237" s="447"/>
      <c r="B237" s="1084"/>
      <c r="C237" s="548" t="s">
        <v>3000</v>
      </c>
      <c r="D237" s="439"/>
      <c r="E237" s="549"/>
      <c r="F237" s="543"/>
    </row>
    <row r="238" spans="1:6" x14ac:dyDescent="0.25">
      <c r="A238" s="447"/>
      <c r="B238" s="1084"/>
      <c r="C238" s="548" t="s">
        <v>3001</v>
      </c>
      <c r="D238" s="439"/>
      <c r="E238" s="549"/>
      <c r="F238" s="543"/>
    </row>
    <row r="239" spans="1:6" x14ac:dyDescent="0.25">
      <c r="A239" s="447"/>
      <c r="B239" s="1084"/>
      <c r="C239" s="548" t="s">
        <v>3002</v>
      </c>
      <c r="D239" s="439"/>
      <c r="E239" s="549"/>
      <c r="F239" s="543"/>
    </row>
    <row r="240" spans="1:6" x14ac:dyDescent="0.25">
      <c r="A240" s="447"/>
      <c r="B240" s="1084"/>
      <c r="C240" s="548" t="s">
        <v>3003</v>
      </c>
      <c r="D240" s="439"/>
      <c r="E240" s="549"/>
      <c r="F240" s="543"/>
    </row>
    <row r="241" spans="1:6" x14ac:dyDescent="0.25">
      <c r="A241" s="447"/>
      <c r="B241" s="1084"/>
      <c r="C241" s="548" t="s">
        <v>3004</v>
      </c>
      <c r="D241" s="439"/>
      <c r="E241" s="549"/>
      <c r="F241" s="543"/>
    </row>
    <row r="242" spans="1:6" x14ac:dyDescent="0.25">
      <c r="A242" s="447"/>
      <c r="B242" s="1084"/>
      <c r="C242" s="548" t="s">
        <v>3005</v>
      </c>
      <c r="D242" s="439"/>
      <c r="E242" s="549"/>
      <c r="F242" s="543"/>
    </row>
    <row r="243" spans="1:6" x14ac:dyDescent="0.25">
      <c r="A243" s="447"/>
      <c r="B243" s="1084"/>
      <c r="C243" s="548" t="s">
        <v>3006</v>
      </c>
      <c r="D243" s="439"/>
      <c r="E243" s="549"/>
      <c r="F243" s="543"/>
    </row>
    <row r="244" spans="1:6" x14ac:dyDescent="0.25">
      <c r="A244" s="447"/>
      <c r="B244" s="1084"/>
      <c r="C244" s="548" t="s">
        <v>3007</v>
      </c>
      <c r="D244" s="439"/>
      <c r="E244" s="549"/>
      <c r="F244" s="543"/>
    </row>
    <row r="245" spans="1:6" x14ac:dyDescent="0.25">
      <c r="A245" s="447"/>
      <c r="B245" s="1085"/>
      <c r="C245" s="548" t="s">
        <v>3008</v>
      </c>
      <c r="D245" s="439"/>
      <c r="E245" s="549"/>
      <c r="F245" s="543"/>
    </row>
    <row r="246" spans="1:6" ht="31.5" x14ac:dyDescent="0.25">
      <c r="A246" s="447"/>
      <c r="B246" s="1083" t="s">
        <v>2193</v>
      </c>
      <c r="C246" s="548" t="s">
        <v>3009</v>
      </c>
      <c r="D246" s="439"/>
      <c r="E246" s="549"/>
      <c r="F246" s="543"/>
    </row>
    <row r="247" spans="1:6" x14ac:dyDescent="0.25">
      <c r="A247" s="447"/>
      <c r="B247" s="1084"/>
      <c r="C247" s="548" t="s">
        <v>3010</v>
      </c>
      <c r="D247" s="439"/>
      <c r="E247" s="549"/>
      <c r="F247" s="543"/>
    </row>
    <row r="248" spans="1:6" x14ac:dyDescent="0.25">
      <c r="A248" s="447"/>
      <c r="B248" s="1085"/>
      <c r="C248" s="548" t="s">
        <v>3011</v>
      </c>
      <c r="D248" s="439"/>
      <c r="E248" s="549"/>
      <c r="F248" s="543"/>
    </row>
    <row r="249" spans="1:6" x14ac:dyDescent="0.25">
      <c r="A249" s="447"/>
      <c r="B249" s="1083" t="s">
        <v>3012</v>
      </c>
      <c r="C249" s="425" t="s">
        <v>3013</v>
      </c>
      <c r="D249" s="439"/>
      <c r="E249" s="549"/>
      <c r="F249" s="543"/>
    </row>
    <row r="250" spans="1:6" x14ac:dyDescent="0.25">
      <c r="A250" s="447"/>
      <c r="B250" s="1084"/>
      <c r="C250" s="425" t="s">
        <v>3014</v>
      </c>
      <c r="D250" s="439"/>
      <c r="E250" s="549"/>
      <c r="F250" s="543"/>
    </row>
    <row r="251" spans="1:6" x14ac:dyDescent="0.25">
      <c r="A251" s="447"/>
      <c r="B251" s="1084"/>
      <c r="C251" s="425" t="s">
        <v>3015</v>
      </c>
      <c r="D251" s="439"/>
      <c r="E251" s="549"/>
      <c r="F251" s="543"/>
    </row>
    <row r="252" spans="1:6" ht="31.5" x14ac:dyDescent="0.25">
      <c r="A252" s="447"/>
      <c r="B252" s="1083" t="s">
        <v>2205</v>
      </c>
      <c r="C252" s="548" t="s">
        <v>3016</v>
      </c>
      <c r="D252" s="439"/>
      <c r="E252" s="549"/>
      <c r="F252" s="543"/>
    </row>
    <row r="253" spans="1:6" x14ac:dyDescent="0.25">
      <c r="A253" s="447"/>
      <c r="B253" s="1085"/>
      <c r="C253" s="548" t="s">
        <v>3017</v>
      </c>
      <c r="D253" s="439"/>
      <c r="E253" s="549"/>
      <c r="F253" s="543"/>
    </row>
    <row r="254" spans="1:6" ht="31.5" x14ac:dyDescent="0.25">
      <c r="A254" s="447"/>
      <c r="B254" s="430" t="s">
        <v>3018</v>
      </c>
      <c r="C254" s="548" t="s">
        <v>3019</v>
      </c>
      <c r="D254" s="439"/>
      <c r="E254" s="549"/>
      <c r="F254" s="543"/>
    </row>
    <row r="255" spans="1:6" ht="31.5" x14ac:dyDescent="0.25">
      <c r="A255" s="447"/>
      <c r="B255" s="430" t="s">
        <v>3020</v>
      </c>
      <c r="C255" s="548" t="s">
        <v>3021</v>
      </c>
      <c r="D255" s="439"/>
      <c r="E255" s="549"/>
      <c r="F255" s="543"/>
    </row>
    <row r="256" spans="1:6" ht="47.25" x14ac:dyDescent="0.25">
      <c r="A256" s="447"/>
      <c r="B256" s="1083" t="s">
        <v>3022</v>
      </c>
      <c r="C256" s="548" t="s">
        <v>3023</v>
      </c>
      <c r="D256" s="439"/>
      <c r="E256" s="549"/>
      <c r="F256" s="543"/>
    </row>
    <row r="257" spans="1:6" x14ac:dyDescent="0.25">
      <c r="A257" s="447"/>
      <c r="B257" s="1084"/>
      <c r="C257" s="548" t="s">
        <v>3024</v>
      </c>
      <c r="D257" s="439"/>
      <c r="E257" s="549"/>
      <c r="F257" s="543"/>
    </row>
    <row r="258" spans="1:6" x14ac:dyDescent="0.25">
      <c r="A258" s="447"/>
      <c r="B258" s="1085"/>
      <c r="C258" s="548" t="s">
        <v>3025</v>
      </c>
      <c r="D258" s="439"/>
      <c r="E258" s="549"/>
      <c r="F258" s="543"/>
    </row>
    <row r="259" spans="1:6" ht="47.25" x14ac:dyDescent="0.25">
      <c r="A259" s="447"/>
      <c r="B259" s="1084" t="s">
        <v>3026</v>
      </c>
      <c r="C259" s="548" t="s">
        <v>3027</v>
      </c>
      <c r="D259" s="439"/>
      <c r="E259" s="549"/>
      <c r="F259" s="543"/>
    </row>
    <row r="260" spans="1:6" x14ac:dyDescent="0.25">
      <c r="A260" s="447"/>
      <c r="B260" s="1084"/>
      <c r="C260" s="548" t="s">
        <v>3028</v>
      </c>
      <c r="D260" s="439"/>
      <c r="E260" s="549"/>
      <c r="F260" s="543"/>
    </row>
    <row r="261" spans="1:6" x14ac:dyDescent="0.25">
      <c r="A261" s="447"/>
      <c r="B261" s="1084"/>
      <c r="C261" s="548" t="s">
        <v>3029</v>
      </c>
      <c r="D261" s="439"/>
      <c r="E261" s="549"/>
      <c r="F261" s="543"/>
    </row>
    <row r="262" spans="1:6" x14ac:dyDescent="0.25">
      <c r="A262" s="447"/>
      <c r="B262" s="1084"/>
      <c r="C262" s="548" t="s">
        <v>3030</v>
      </c>
      <c r="D262" s="439"/>
      <c r="E262" s="549"/>
      <c r="F262" s="543"/>
    </row>
    <row r="263" spans="1:6" x14ac:dyDescent="0.25">
      <c r="A263" s="447"/>
      <c r="B263" s="1084"/>
      <c r="C263" s="548" t="s">
        <v>3031</v>
      </c>
      <c r="D263" s="439"/>
      <c r="E263" s="549"/>
      <c r="F263" s="543"/>
    </row>
    <row r="264" spans="1:6" x14ac:dyDescent="0.25">
      <c r="A264" s="447"/>
      <c r="B264" s="1084"/>
      <c r="C264" s="548" t="s">
        <v>3032</v>
      </c>
      <c r="D264" s="439"/>
      <c r="E264" s="549"/>
      <c r="F264" s="543"/>
    </row>
    <row r="265" spans="1:6" x14ac:dyDescent="0.25">
      <c r="A265" s="447"/>
      <c r="B265" s="1084"/>
      <c r="C265" s="548" t="s">
        <v>3033</v>
      </c>
      <c r="D265" s="439"/>
      <c r="E265" s="549"/>
      <c r="F265" s="543"/>
    </row>
    <row r="266" spans="1:6" x14ac:dyDescent="0.25">
      <c r="A266" s="447"/>
      <c r="B266" s="1084"/>
      <c r="C266" s="548" t="s">
        <v>3034</v>
      </c>
      <c r="D266" s="439"/>
      <c r="E266" s="549"/>
      <c r="F266" s="543"/>
    </row>
    <row r="267" spans="1:6" x14ac:dyDescent="0.25">
      <c r="A267" s="447"/>
      <c r="B267" s="1084"/>
      <c r="C267" s="548" t="s">
        <v>3035</v>
      </c>
      <c r="D267" s="439"/>
      <c r="E267" s="549"/>
      <c r="F267" s="543"/>
    </row>
    <row r="268" spans="1:6" x14ac:dyDescent="0.25">
      <c r="A268" s="447"/>
      <c r="B268" s="1084"/>
      <c r="C268" s="548" t="s">
        <v>3036</v>
      </c>
      <c r="D268" s="439"/>
      <c r="E268" s="549"/>
      <c r="F268" s="543"/>
    </row>
    <row r="269" spans="1:6" x14ac:dyDescent="0.25">
      <c r="A269" s="447"/>
      <c r="B269" s="1084"/>
      <c r="C269" s="548" t="s">
        <v>3037</v>
      </c>
      <c r="D269" s="439"/>
      <c r="E269" s="549"/>
      <c r="F269" s="543"/>
    </row>
    <row r="270" spans="1:6" x14ac:dyDescent="0.25">
      <c r="A270" s="447"/>
      <c r="B270" s="1084"/>
      <c r="C270" s="548" t="s">
        <v>3038</v>
      </c>
      <c r="D270" s="439"/>
      <c r="E270" s="549"/>
      <c r="F270" s="543"/>
    </row>
    <row r="271" spans="1:6" x14ac:dyDescent="0.25">
      <c r="A271" s="447"/>
      <c r="B271" s="1084"/>
      <c r="C271" s="548" t="s">
        <v>3039</v>
      </c>
      <c r="D271" s="439"/>
      <c r="E271" s="549"/>
      <c r="F271" s="543"/>
    </row>
    <row r="272" spans="1:6" x14ac:dyDescent="0.25">
      <c r="A272" s="447"/>
      <c r="B272" s="1084"/>
      <c r="C272" s="548" t="s">
        <v>3040</v>
      </c>
      <c r="D272" s="439"/>
      <c r="E272" s="549"/>
      <c r="F272" s="543"/>
    </row>
    <row r="273" spans="1:6" x14ac:dyDescent="0.25">
      <c r="A273" s="447"/>
      <c r="B273" s="1084"/>
      <c r="C273" s="548" t="s">
        <v>3041</v>
      </c>
      <c r="D273" s="439"/>
      <c r="E273" s="549"/>
      <c r="F273" s="543"/>
    </row>
    <row r="274" spans="1:6" x14ac:dyDescent="0.25">
      <c r="A274" s="447"/>
      <c r="B274" s="1084"/>
      <c r="C274" s="548" t="s">
        <v>3042</v>
      </c>
      <c r="D274" s="439"/>
      <c r="E274" s="549"/>
      <c r="F274" s="543"/>
    </row>
    <row r="275" spans="1:6" x14ac:dyDescent="0.25">
      <c r="A275" s="447"/>
      <c r="B275" s="1084"/>
      <c r="C275" s="548" t="s">
        <v>3043</v>
      </c>
      <c r="D275" s="439"/>
      <c r="E275" s="549"/>
      <c r="F275" s="543"/>
    </row>
    <row r="276" spans="1:6" x14ac:dyDescent="0.25">
      <c r="A276" s="447"/>
      <c r="B276" s="1084"/>
      <c r="C276" s="548" t="s">
        <v>3044</v>
      </c>
      <c r="D276" s="439"/>
      <c r="E276" s="549"/>
      <c r="F276" s="543"/>
    </row>
    <row r="277" spans="1:6" x14ac:dyDescent="0.25">
      <c r="A277" s="447"/>
      <c r="B277" s="1084"/>
      <c r="C277" s="548" t="s">
        <v>3045</v>
      </c>
      <c r="D277" s="439"/>
      <c r="E277" s="549"/>
      <c r="F277" s="543"/>
    </row>
    <row r="278" spans="1:6" x14ac:dyDescent="0.25">
      <c r="A278" s="447"/>
      <c r="B278" s="1084"/>
      <c r="C278" s="548" t="s">
        <v>3046</v>
      </c>
      <c r="D278" s="439"/>
      <c r="E278" s="549"/>
      <c r="F278" s="543"/>
    </row>
    <row r="279" spans="1:6" x14ac:dyDescent="0.25">
      <c r="A279" s="447"/>
      <c r="B279" s="1084"/>
      <c r="C279" s="548" t="s">
        <v>3047</v>
      </c>
      <c r="D279" s="439"/>
      <c r="E279" s="549"/>
      <c r="F279" s="543"/>
    </row>
    <row r="280" spans="1:6" x14ac:dyDescent="0.25">
      <c r="A280" s="447"/>
      <c r="B280" s="1084"/>
      <c r="C280" s="548" t="s">
        <v>3048</v>
      </c>
      <c r="D280" s="439"/>
      <c r="E280" s="549"/>
      <c r="F280" s="543"/>
    </row>
    <row r="281" spans="1:6" x14ac:dyDescent="0.25">
      <c r="A281" s="447"/>
      <c r="B281" s="1084"/>
      <c r="C281" s="548" t="s">
        <v>3049</v>
      </c>
      <c r="D281" s="439"/>
      <c r="E281" s="549"/>
      <c r="F281" s="543"/>
    </row>
    <row r="282" spans="1:6" x14ac:dyDescent="0.25">
      <c r="A282" s="447"/>
      <c r="B282" s="1084"/>
      <c r="C282" s="548" t="s">
        <v>3050</v>
      </c>
      <c r="D282" s="439"/>
      <c r="E282" s="549"/>
      <c r="F282" s="543"/>
    </row>
    <row r="283" spans="1:6" x14ac:dyDescent="0.25">
      <c r="A283" s="447"/>
      <c r="B283" s="1084"/>
      <c r="C283" s="548" t="s">
        <v>3051</v>
      </c>
      <c r="D283" s="439"/>
      <c r="E283" s="549"/>
      <c r="F283" s="543"/>
    </row>
    <row r="284" spans="1:6" x14ac:dyDescent="0.25">
      <c r="A284" s="447"/>
      <c r="B284" s="1084"/>
      <c r="C284" s="548" t="s">
        <v>3052</v>
      </c>
      <c r="D284" s="439"/>
      <c r="E284" s="549"/>
      <c r="F284" s="543"/>
    </row>
    <row r="285" spans="1:6" x14ac:dyDescent="0.25">
      <c r="A285" s="447"/>
      <c r="B285" s="1084"/>
      <c r="C285" s="548" t="s">
        <v>3053</v>
      </c>
      <c r="D285" s="439"/>
      <c r="E285" s="549"/>
      <c r="F285" s="543"/>
    </row>
    <row r="286" spans="1:6" x14ac:dyDescent="0.25">
      <c r="A286" s="447"/>
      <c r="B286" s="1084"/>
      <c r="C286" s="548" t="s">
        <v>3054</v>
      </c>
      <c r="D286" s="439"/>
      <c r="E286" s="549"/>
      <c r="F286" s="543"/>
    </row>
    <row r="287" spans="1:6" ht="31.5" x14ac:dyDescent="0.25">
      <c r="A287" s="550" t="s">
        <v>293</v>
      </c>
      <c r="B287" s="551" t="s">
        <v>3055</v>
      </c>
      <c r="C287" s="730" t="s">
        <v>3056</v>
      </c>
      <c r="D287" s="553"/>
      <c r="E287" s="549"/>
      <c r="F287" s="502"/>
    </row>
    <row r="288" spans="1:6" ht="31.5" x14ac:dyDescent="0.25">
      <c r="A288" s="555"/>
      <c r="B288" s="713" t="s">
        <v>3057</v>
      </c>
      <c r="C288" s="552" t="s">
        <v>3058</v>
      </c>
      <c r="D288" s="553"/>
      <c r="E288" s="549"/>
      <c r="F288" s="502"/>
    </row>
    <row r="289" spans="1:9" x14ac:dyDescent="0.25">
      <c r="A289" s="555"/>
      <c r="B289" s="714"/>
      <c r="C289" s="552" t="s">
        <v>3059</v>
      </c>
      <c r="D289" s="553"/>
      <c r="E289" s="549"/>
      <c r="F289" s="502"/>
    </row>
    <row r="290" spans="1:9" x14ac:dyDescent="0.25">
      <c r="A290" s="555"/>
      <c r="B290" s="714"/>
      <c r="C290" s="552" t="s">
        <v>3060</v>
      </c>
      <c r="D290" s="553"/>
      <c r="E290" s="549"/>
      <c r="F290" s="502"/>
    </row>
    <row r="291" spans="1:9" x14ac:dyDescent="0.25">
      <c r="A291" s="555"/>
      <c r="B291" s="714"/>
      <c r="C291" s="552" t="s">
        <v>3061</v>
      </c>
      <c r="D291" s="553"/>
      <c r="E291" s="549"/>
      <c r="F291" s="502"/>
    </row>
    <row r="292" spans="1:9" x14ac:dyDescent="0.25">
      <c r="A292" s="556"/>
      <c r="B292" s="715"/>
      <c r="C292" s="552" t="s">
        <v>3062</v>
      </c>
      <c r="D292" s="553"/>
      <c r="E292" s="549"/>
      <c r="F292" s="502"/>
    </row>
    <row r="293" spans="1:9" x14ac:dyDescent="0.25">
      <c r="A293" s="557"/>
      <c r="B293" s="558"/>
      <c r="C293" s="559"/>
      <c r="D293" s="560"/>
      <c r="E293" s="561"/>
      <c r="F293" s="502"/>
    </row>
    <row r="294" spans="1:9" ht="18" customHeight="1" x14ac:dyDescent="0.25">
      <c r="A294" s="483"/>
      <c r="B294" s="483"/>
      <c r="C294" s="562"/>
      <c r="D294" s="560"/>
      <c r="E294" s="561"/>
    </row>
    <row r="297" spans="1:9" x14ac:dyDescent="0.25">
      <c r="A297" s="427" t="s">
        <v>562</v>
      </c>
      <c r="B297" s="427"/>
      <c r="C297" s="428"/>
      <c r="D297" s="428"/>
      <c r="E297" s="428"/>
      <c r="F297" s="428"/>
      <c r="G297" s="428"/>
      <c r="H297" s="428"/>
      <c r="I297" s="428"/>
    </row>
    <row r="299" spans="1:9" s="433" customFormat="1" ht="30.75" customHeight="1" x14ac:dyDescent="0.25">
      <c r="A299" s="1247" t="s">
        <v>122</v>
      </c>
      <c r="B299" s="1254" t="s">
        <v>563</v>
      </c>
      <c r="C299" s="1254" t="s">
        <v>564</v>
      </c>
      <c r="D299" s="1261" t="s">
        <v>565</v>
      </c>
      <c r="E299" s="1261" t="s">
        <v>566</v>
      </c>
      <c r="F299" s="1247" t="s">
        <v>126</v>
      </c>
      <c r="H299" s="1035"/>
    </row>
    <row r="300" spans="1:9" x14ac:dyDescent="0.25">
      <c r="A300" s="1247"/>
      <c r="B300" s="1255"/>
      <c r="C300" s="1255"/>
      <c r="D300" s="1262"/>
      <c r="E300" s="1262"/>
      <c r="F300" s="1247"/>
      <c r="H300" s="1035"/>
    </row>
    <row r="301" spans="1:9" x14ac:dyDescent="0.25">
      <c r="A301" s="441"/>
      <c r="B301" s="441"/>
      <c r="C301" s="441"/>
      <c r="D301" s="441"/>
      <c r="E301" s="441"/>
      <c r="F301" s="441"/>
    </row>
    <row r="302" spans="1:9" x14ac:dyDescent="0.25">
      <c r="A302" s="563"/>
      <c r="B302" s="563"/>
      <c r="C302" s="563"/>
      <c r="D302" s="563"/>
      <c r="E302" s="563"/>
      <c r="F302" s="563"/>
    </row>
    <row r="303" spans="1:9" x14ac:dyDescent="0.25">
      <c r="A303" s="563"/>
      <c r="B303" s="563"/>
      <c r="C303" s="563"/>
      <c r="D303" s="563"/>
      <c r="E303" s="563"/>
      <c r="F303" s="563"/>
    </row>
    <row r="304" spans="1:9" x14ac:dyDescent="0.25">
      <c r="A304" s="563"/>
      <c r="B304" s="563"/>
      <c r="C304" s="563"/>
      <c r="D304" s="563"/>
      <c r="E304" s="563"/>
      <c r="F304" s="563"/>
    </row>
    <row r="305" spans="1:8" x14ac:dyDescent="0.25">
      <c r="A305" s="564"/>
      <c r="B305" s="564"/>
      <c r="C305" s="564"/>
      <c r="D305" s="564"/>
      <c r="E305" s="564"/>
      <c r="F305" s="564"/>
    </row>
    <row r="308" spans="1:8" ht="15.75" customHeight="1" x14ac:dyDescent="0.25">
      <c r="A308" s="1247" t="s">
        <v>122</v>
      </c>
      <c r="B308" s="1254" t="s">
        <v>567</v>
      </c>
      <c r="C308" s="1254" t="s">
        <v>564</v>
      </c>
      <c r="D308" s="1261" t="s">
        <v>565</v>
      </c>
      <c r="E308" s="1029"/>
      <c r="F308" s="1247" t="s">
        <v>126</v>
      </c>
      <c r="H308" s="1035"/>
    </row>
    <row r="309" spans="1:8" ht="30.75" customHeight="1" x14ac:dyDescent="0.25">
      <c r="A309" s="1247"/>
      <c r="B309" s="1255"/>
      <c r="C309" s="1255"/>
      <c r="D309" s="1262"/>
      <c r="E309" s="1045" t="s">
        <v>566</v>
      </c>
      <c r="F309" s="1247"/>
      <c r="H309" s="1035"/>
    </row>
    <row r="310" spans="1:8" x14ac:dyDescent="0.25">
      <c r="A310" s="441"/>
      <c r="B310" s="441"/>
      <c r="C310" s="441"/>
      <c r="D310" s="441"/>
      <c r="E310" s="441"/>
      <c r="F310" s="441"/>
    </row>
    <row r="311" spans="1:8" x14ac:dyDescent="0.25">
      <c r="A311" s="563"/>
      <c r="B311" s="563"/>
      <c r="C311" s="563"/>
      <c r="D311" s="563"/>
      <c r="E311" s="563"/>
      <c r="F311" s="563"/>
    </row>
    <row r="312" spans="1:8" x14ac:dyDescent="0.25">
      <c r="A312" s="563"/>
      <c r="B312" s="563"/>
      <c r="C312" s="563"/>
      <c r="D312" s="563"/>
      <c r="E312" s="563"/>
      <c r="F312" s="563"/>
    </row>
    <row r="313" spans="1:8" x14ac:dyDescent="0.25">
      <c r="A313" s="563"/>
      <c r="B313" s="563"/>
      <c r="C313" s="563"/>
      <c r="D313" s="563"/>
      <c r="E313" s="563"/>
      <c r="F313" s="563"/>
    </row>
    <row r="314" spans="1:8" x14ac:dyDescent="0.25">
      <c r="A314" s="564"/>
      <c r="B314" s="564"/>
      <c r="C314" s="564"/>
      <c r="D314" s="564"/>
      <c r="E314" s="564"/>
      <c r="F314" s="564"/>
    </row>
    <row r="317" spans="1:8" ht="15.75" customHeight="1" x14ac:dyDescent="0.25">
      <c r="A317" s="1247" t="s">
        <v>122</v>
      </c>
      <c r="B317" s="1254" t="s">
        <v>568</v>
      </c>
      <c r="C317" s="1254" t="s">
        <v>569</v>
      </c>
      <c r="D317" s="1247" t="s">
        <v>126</v>
      </c>
      <c r="F317" s="1259"/>
    </row>
    <row r="318" spans="1:8" x14ac:dyDescent="0.25">
      <c r="A318" s="1247"/>
      <c r="B318" s="1255"/>
      <c r="C318" s="1255"/>
      <c r="D318" s="1247"/>
      <c r="F318" s="1259"/>
    </row>
    <row r="319" spans="1:8" x14ac:dyDescent="0.25">
      <c r="A319" s="441"/>
      <c r="B319" s="441"/>
      <c r="C319" s="441"/>
      <c r="D319" s="441"/>
    </row>
    <row r="320" spans="1:8" x14ac:dyDescent="0.25">
      <c r="A320" s="563"/>
      <c r="B320" s="563"/>
      <c r="C320" s="563"/>
      <c r="D320" s="563"/>
    </row>
    <row r="321" spans="1:9" x14ac:dyDescent="0.25">
      <c r="A321" s="563"/>
      <c r="B321" s="563"/>
      <c r="C321" s="563"/>
      <c r="D321" s="563"/>
    </row>
    <row r="322" spans="1:9" x14ac:dyDescent="0.25">
      <c r="A322" s="563"/>
      <c r="B322" s="563"/>
      <c r="C322" s="563"/>
      <c r="D322" s="563"/>
    </row>
    <row r="323" spans="1:9" x14ac:dyDescent="0.25">
      <c r="A323" s="564"/>
      <c r="B323" s="564"/>
      <c r="C323" s="564"/>
      <c r="D323" s="564"/>
    </row>
    <row r="326" spans="1:9" s="433" customFormat="1" x14ac:dyDescent="0.25">
      <c r="A326" s="1029" t="s">
        <v>122</v>
      </c>
      <c r="B326" s="1056" t="s">
        <v>570</v>
      </c>
      <c r="C326" s="1029" t="s">
        <v>571</v>
      </c>
      <c r="D326" s="1029" t="s">
        <v>572</v>
      </c>
      <c r="E326" s="1029" t="s">
        <v>126</v>
      </c>
    </row>
    <row r="327" spans="1:9" x14ac:dyDescent="0.25">
      <c r="A327" s="441"/>
      <c r="B327" s="441"/>
      <c r="C327" s="441"/>
      <c r="D327" s="441"/>
      <c r="E327" s="441"/>
    </row>
    <row r="328" spans="1:9" x14ac:dyDescent="0.25">
      <c r="A328" s="563"/>
      <c r="B328" s="563"/>
      <c r="C328" s="563"/>
      <c r="D328" s="563"/>
      <c r="E328" s="563"/>
    </row>
    <row r="329" spans="1:9" x14ac:dyDescent="0.25">
      <c r="A329" s="563"/>
      <c r="B329" s="563"/>
      <c r="C329" s="563"/>
      <c r="D329" s="563"/>
      <c r="E329" s="563"/>
    </row>
    <row r="330" spans="1:9" x14ac:dyDescent="0.25">
      <c r="A330" s="563"/>
      <c r="B330" s="563"/>
      <c r="C330" s="563"/>
      <c r="D330" s="563"/>
      <c r="E330" s="563"/>
    </row>
    <row r="331" spans="1:9" x14ac:dyDescent="0.25">
      <c r="A331" s="564"/>
      <c r="B331" s="564"/>
      <c r="C331" s="564"/>
      <c r="D331" s="564"/>
      <c r="E331" s="564"/>
    </row>
    <row r="334" spans="1:9" x14ac:dyDescent="0.25">
      <c r="A334" s="427" t="s">
        <v>573</v>
      </c>
      <c r="B334" s="427"/>
      <c r="C334" s="428"/>
      <c r="D334" s="428"/>
      <c r="E334" s="428"/>
      <c r="F334" s="428"/>
      <c r="G334" s="428"/>
      <c r="H334" s="428"/>
      <c r="I334" s="428"/>
    </row>
    <row r="336" spans="1:9" ht="31.5" x14ac:dyDescent="0.25">
      <c r="A336" s="1029" t="s">
        <v>122</v>
      </c>
      <c r="B336" s="1056" t="s">
        <v>574</v>
      </c>
      <c r="C336" s="1056" t="s">
        <v>575</v>
      </c>
      <c r="D336" s="1056" t="s">
        <v>576</v>
      </c>
      <c r="E336" s="1056" t="s">
        <v>577</v>
      </c>
    </row>
    <row r="337" spans="1:9" x14ac:dyDescent="0.25">
      <c r="A337" s="500" t="s">
        <v>18</v>
      </c>
      <c r="B337" s="434" t="s">
        <v>578</v>
      </c>
      <c r="C337" s="439"/>
      <c r="D337" s="439"/>
      <c r="E337" s="439"/>
    </row>
    <row r="338" spans="1:9" x14ac:dyDescent="0.25">
      <c r="A338" s="454" t="s">
        <v>20</v>
      </c>
      <c r="B338" s="565" t="s">
        <v>579</v>
      </c>
      <c r="C338" s="439"/>
      <c r="D338" s="439"/>
      <c r="E338" s="439"/>
    </row>
    <row r="339" spans="1:9" x14ac:dyDescent="0.25">
      <c r="A339" s="500" t="s">
        <v>21</v>
      </c>
      <c r="B339" s="565" t="s">
        <v>580</v>
      </c>
      <c r="C339" s="470"/>
      <c r="D339" s="439"/>
      <c r="E339" s="1072"/>
    </row>
    <row r="342" spans="1:9" x14ac:dyDescent="0.25">
      <c r="A342" s="427" t="s">
        <v>581</v>
      </c>
      <c r="B342" s="427"/>
      <c r="C342" s="428"/>
      <c r="D342" s="428"/>
      <c r="E342" s="428"/>
      <c r="F342" s="428"/>
      <c r="G342" s="428"/>
      <c r="H342" s="428"/>
      <c r="I342" s="428"/>
    </row>
    <row r="344" spans="1:9" s="433" customFormat="1" ht="31.5" x14ac:dyDescent="0.25">
      <c r="A344" s="1036" t="s">
        <v>122</v>
      </c>
      <c r="B344" s="1029" t="s">
        <v>582</v>
      </c>
      <c r="C344" s="1056" t="s">
        <v>583</v>
      </c>
      <c r="D344" s="1029" t="s">
        <v>584</v>
      </c>
      <c r="E344" s="1029" t="s">
        <v>585</v>
      </c>
    </row>
    <row r="345" spans="1:9" x14ac:dyDescent="0.25">
      <c r="A345" s="443" t="s">
        <v>18</v>
      </c>
      <c r="B345" s="667"/>
      <c r="C345" s="551"/>
      <c r="D345" s="668"/>
      <c r="E345" s="1037"/>
      <c r="F345" s="432"/>
    </row>
    <row r="346" spans="1:9" x14ac:dyDescent="0.25">
      <c r="A346" s="447"/>
      <c r="B346" s="667"/>
      <c r="C346" s="551"/>
      <c r="D346" s="668"/>
      <c r="E346" s="1037"/>
      <c r="F346" s="432"/>
    </row>
    <row r="347" spans="1:9" x14ac:dyDescent="0.25">
      <c r="A347" s="451"/>
      <c r="B347" s="667"/>
      <c r="C347" s="551"/>
      <c r="D347" s="668"/>
      <c r="E347" s="1037"/>
      <c r="F347" s="432"/>
    </row>
    <row r="348" spans="1:9" ht="47.25" x14ac:dyDescent="0.25">
      <c r="A348" s="447" t="s">
        <v>19</v>
      </c>
      <c r="B348" s="444" t="s">
        <v>3063</v>
      </c>
      <c r="C348" s="1044" t="s">
        <v>3064</v>
      </c>
      <c r="D348" s="1071">
        <v>44091</v>
      </c>
      <c r="E348" s="1044" t="s">
        <v>3065</v>
      </c>
    </row>
    <row r="349" spans="1:9" ht="31.5" x14ac:dyDescent="0.25">
      <c r="A349" s="443" t="s">
        <v>20</v>
      </c>
      <c r="B349" s="444" t="s">
        <v>3066</v>
      </c>
      <c r="C349" s="1094" t="s">
        <v>3067</v>
      </c>
      <c r="D349" s="1071">
        <v>44087</v>
      </c>
      <c r="E349" s="466" t="s">
        <v>3068</v>
      </c>
    </row>
    <row r="350" spans="1:9" ht="31.5" x14ac:dyDescent="0.25">
      <c r="A350" s="447"/>
      <c r="B350" s="444" t="s">
        <v>3069</v>
      </c>
      <c r="C350" s="1094" t="s">
        <v>3067</v>
      </c>
      <c r="D350" s="1071">
        <v>44077</v>
      </c>
      <c r="E350" s="466" t="s">
        <v>3070</v>
      </c>
    </row>
    <row r="351" spans="1:9" ht="47.25" x14ac:dyDescent="0.25">
      <c r="A351" s="451"/>
      <c r="B351" s="444" t="s">
        <v>3071</v>
      </c>
      <c r="C351" s="1094" t="s">
        <v>3067</v>
      </c>
      <c r="D351" s="1071">
        <v>44087</v>
      </c>
      <c r="E351" s="466" t="s">
        <v>3068</v>
      </c>
    </row>
    <row r="352" spans="1:9" ht="63" x14ac:dyDescent="0.25">
      <c r="A352" s="447" t="s">
        <v>21</v>
      </c>
      <c r="B352" s="430" t="s">
        <v>3072</v>
      </c>
      <c r="C352" s="466" t="s">
        <v>3064</v>
      </c>
      <c r="D352" s="568">
        <v>44098</v>
      </c>
      <c r="E352" s="1044" t="s">
        <v>1324</v>
      </c>
      <c r="F352" s="518"/>
    </row>
    <row r="353" spans="1:9" ht="31.5" x14ac:dyDescent="0.25">
      <c r="A353" s="443" t="s">
        <v>293</v>
      </c>
      <c r="B353" s="430" t="s">
        <v>3073</v>
      </c>
      <c r="C353" s="470" t="s">
        <v>2428</v>
      </c>
      <c r="D353" s="568">
        <v>44092</v>
      </c>
      <c r="E353" s="430" t="s">
        <v>3074</v>
      </c>
      <c r="F353" s="518"/>
    </row>
    <row r="354" spans="1:9" ht="47.25" x14ac:dyDescent="0.25">
      <c r="A354" s="447"/>
      <c r="B354" s="444" t="s">
        <v>3075</v>
      </c>
      <c r="C354" s="470" t="s">
        <v>1966</v>
      </c>
      <c r="D354" s="568">
        <v>44098</v>
      </c>
      <c r="E354" s="430" t="s">
        <v>1412</v>
      </c>
      <c r="F354" s="518"/>
    </row>
    <row r="355" spans="1:9" ht="31.5" x14ac:dyDescent="0.25">
      <c r="A355" s="447"/>
      <c r="B355" s="444" t="s">
        <v>3076</v>
      </c>
      <c r="C355" s="470" t="s">
        <v>1966</v>
      </c>
      <c r="D355" s="453">
        <v>44086</v>
      </c>
      <c r="E355" s="430" t="s">
        <v>1412</v>
      </c>
      <c r="F355" s="518"/>
    </row>
    <row r="356" spans="1:9" ht="31.5" x14ac:dyDescent="0.25">
      <c r="A356" s="454" t="s">
        <v>644</v>
      </c>
      <c r="B356" s="444" t="s">
        <v>3077</v>
      </c>
      <c r="C356" s="750" t="s">
        <v>3064</v>
      </c>
      <c r="D356" s="453">
        <v>44083</v>
      </c>
      <c r="E356" s="1044" t="s">
        <v>3078</v>
      </c>
      <c r="F356" s="518"/>
    </row>
    <row r="357" spans="1:9" x14ac:dyDescent="0.25">
      <c r="A357" s="483"/>
      <c r="B357" s="483"/>
      <c r="C357" s="571"/>
      <c r="D357" s="572"/>
      <c r="E357" s="573"/>
      <c r="F357" s="518"/>
    </row>
    <row r="360" spans="1:9" x14ac:dyDescent="0.25">
      <c r="A360" s="427" t="s">
        <v>645</v>
      </c>
      <c r="B360" s="427"/>
      <c r="C360" s="428"/>
      <c r="D360" s="428"/>
      <c r="E360" s="428"/>
      <c r="F360" s="428"/>
      <c r="G360" s="428"/>
      <c r="H360" s="428"/>
      <c r="I360" s="428"/>
    </row>
    <row r="362" spans="1:9" x14ac:dyDescent="0.25">
      <c r="A362" s="1045" t="s">
        <v>122</v>
      </c>
      <c r="B362" s="1045" t="s">
        <v>646</v>
      </c>
      <c r="C362" s="1045" t="s">
        <v>647</v>
      </c>
      <c r="D362" s="1045" t="s">
        <v>126</v>
      </c>
    </row>
    <row r="363" spans="1:9" x14ac:dyDescent="0.25">
      <c r="A363" s="441"/>
      <c r="B363" s="441"/>
      <c r="C363" s="441"/>
      <c r="D363" s="441"/>
    </row>
    <row r="364" spans="1:9" x14ac:dyDescent="0.25">
      <c r="A364" s="563"/>
      <c r="B364" s="563"/>
      <c r="C364" s="563"/>
      <c r="D364" s="563"/>
    </row>
    <row r="365" spans="1:9" x14ac:dyDescent="0.25">
      <c r="A365" s="563"/>
      <c r="B365" s="563"/>
      <c r="C365" s="563"/>
      <c r="D365" s="563"/>
    </row>
    <row r="366" spans="1:9" x14ac:dyDescent="0.25">
      <c r="A366" s="563"/>
      <c r="B366" s="563"/>
      <c r="C366" s="563"/>
      <c r="D366" s="563"/>
    </row>
    <row r="367" spans="1:9" x14ac:dyDescent="0.25">
      <c r="A367" s="564"/>
      <c r="B367" s="564"/>
      <c r="C367" s="564"/>
      <c r="D367" s="564"/>
    </row>
    <row r="370" spans="1:9" x14ac:dyDescent="0.25">
      <c r="A370" s="427" t="s">
        <v>648</v>
      </c>
      <c r="B370" s="427"/>
      <c r="C370" s="428"/>
      <c r="D370" s="428"/>
      <c r="E370" s="428"/>
      <c r="F370" s="428"/>
      <c r="G370" s="428"/>
      <c r="H370" s="428"/>
      <c r="I370" s="428"/>
    </row>
    <row r="372" spans="1:9" s="574" customFormat="1" ht="47.25" x14ac:dyDescent="0.25">
      <c r="A372" s="1056" t="s">
        <v>122</v>
      </c>
      <c r="B372" s="1056" t="s">
        <v>649</v>
      </c>
      <c r="C372" s="1056" t="s">
        <v>650</v>
      </c>
      <c r="D372" s="1056" t="s">
        <v>651</v>
      </c>
      <c r="E372" s="1056" t="s">
        <v>652</v>
      </c>
      <c r="F372" s="1056" t="s">
        <v>99</v>
      </c>
      <c r="G372" s="1056" t="s">
        <v>653</v>
      </c>
    </row>
    <row r="373" spans="1:9" s="574" customFormat="1" x14ac:dyDescent="0.25">
      <c r="A373" s="575" t="s">
        <v>18</v>
      </c>
      <c r="B373" s="576" t="s">
        <v>3079</v>
      </c>
      <c r="C373" s="1072">
        <v>7</v>
      </c>
      <c r="D373" s="1072"/>
      <c r="E373" s="577">
        <v>3.2</v>
      </c>
      <c r="F373" s="578"/>
      <c r="G373" s="1056"/>
    </row>
    <row r="374" spans="1:9" x14ac:dyDescent="0.25">
      <c r="A374" s="500" t="s">
        <v>19</v>
      </c>
      <c r="B374" s="579" t="s">
        <v>3080</v>
      </c>
      <c r="C374" s="576">
        <v>7</v>
      </c>
      <c r="D374" s="576">
        <v>6</v>
      </c>
      <c r="E374" s="580">
        <v>3.28</v>
      </c>
      <c r="F374" s="581">
        <v>1</v>
      </c>
      <c r="G374" s="439"/>
    </row>
    <row r="375" spans="1:9" x14ac:dyDescent="0.25">
      <c r="A375" s="500" t="s">
        <v>20</v>
      </c>
      <c r="B375" s="579"/>
      <c r="C375" s="1072"/>
      <c r="D375" s="1072"/>
      <c r="E375" s="582"/>
      <c r="F375" s="581">
        <v>1</v>
      </c>
      <c r="G375" s="439"/>
    </row>
    <row r="376" spans="1:9" x14ac:dyDescent="0.25">
      <c r="A376" s="500" t="s">
        <v>21</v>
      </c>
      <c r="B376" s="579" t="s">
        <v>3081</v>
      </c>
      <c r="C376" s="1072">
        <v>92</v>
      </c>
      <c r="D376" s="1072"/>
      <c r="E376" s="582">
        <v>5.3</v>
      </c>
      <c r="F376" s="581"/>
      <c r="G376" s="439"/>
    </row>
    <row r="377" spans="1:9" x14ac:dyDescent="0.25">
      <c r="A377" s="500" t="s">
        <v>151</v>
      </c>
      <c r="B377" s="576"/>
      <c r="C377" s="1072"/>
      <c r="D377" s="1072"/>
      <c r="E377" s="582"/>
      <c r="F377" s="581"/>
      <c r="G377" s="439"/>
    </row>
    <row r="380" spans="1:9" ht="30.75" customHeight="1" x14ac:dyDescent="0.25">
      <c r="A380" s="1260" t="s">
        <v>659</v>
      </c>
      <c r="B380" s="1260"/>
      <c r="C380" s="1260"/>
      <c r="D380" s="1260"/>
      <c r="E380" s="1260"/>
      <c r="F380" s="1260"/>
      <c r="G380" s="1260"/>
      <c r="H380" s="1260"/>
      <c r="I380" s="1260"/>
    </row>
    <row r="382" spans="1:9" s="709" customFormat="1" ht="32.25" customHeight="1" x14ac:dyDescent="0.25">
      <c r="A382" s="1247" t="s">
        <v>122</v>
      </c>
      <c r="B382" s="1256" t="s">
        <v>660</v>
      </c>
      <c r="C382" s="1257"/>
      <c r="D382" s="1258" t="s">
        <v>661</v>
      </c>
      <c r="E382" s="1258"/>
      <c r="F382" s="1247" t="s">
        <v>126</v>
      </c>
      <c r="G382" s="1035"/>
      <c r="H382" s="1035"/>
      <c r="I382" s="1035"/>
    </row>
    <row r="383" spans="1:9" s="709" customFormat="1" x14ac:dyDescent="0.25">
      <c r="A383" s="1247"/>
      <c r="B383" s="1029" t="s">
        <v>662</v>
      </c>
      <c r="C383" s="1029" t="s">
        <v>663</v>
      </c>
      <c r="D383" s="1029" t="s">
        <v>664</v>
      </c>
      <c r="E383" s="1056" t="s">
        <v>665</v>
      </c>
      <c r="F383" s="1247"/>
      <c r="G383" s="1035"/>
      <c r="H383" s="1035"/>
      <c r="I383" s="1035"/>
    </row>
    <row r="384" spans="1:9" x14ac:dyDescent="0.25">
      <c r="A384" s="454"/>
      <c r="B384" s="454"/>
      <c r="C384" s="439"/>
      <c r="D384" s="439"/>
      <c r="E384" s="430"/>
      <c r="F384" s="1070"/>
    </row>
    <row r="385" spans="1:9" x14ac:dyDescent="0.25">
      <c r="A385" s="454"/>
      <c r="B385" s="454"/>
      <c r="C385" s="439"/>
      <c r="D385" s="439"/>
      <c r="E385" s="477"/>
      <c r="F385" s="1070"/>
    </row>
    <row r="388" spans="1:9" x14ac:dyDescent="0.25">
      <c r="A388" s="1045" t="s">
        <v>122</v>
      </c>
      <c r="B388" s="1045" t="s">
        <v>667</v>
      </c>
      <c r="C388" s="1045" t="s">
        <v>569</v>
      </c>
      <c r="D388" s="1045" t="s">
        <v>126</v>
      </c>
    </row>
    <row r="389" spans="1:9" x14ac:dyDescent="0.25">
      <c r="A389" s="583"/>
      <c r="B389" s="583"/>
      <c r="C389" s="563"/>
      <c r="D389" s="563"/>
    </row>
    <row r="390" spans="1:9" x14ac:dyDescent="0.25">
      <c r="A390" s="564"/>
      <c r="B390" s="564"/>
      <c r="C390" s="564"/>
      <c r="D390" s="564"/>
    </row>
    <row r="393" spans="1:9" x14ac:dyDescent="0.25">
      <c r="A393" s="427" t="s">
        <v>668</v>
      </c>
      <c r="B393" s="427"/>
      <c r="C393" s="428"/>
      <c r="D393" s="428"/>
      <c r="E393" s="428"/>
      <c r="F393" s="428"/>
      <c r="G393" s="428"/>
      <c r="H393" s="428"/>
      <c r="I393" s="428"/>
    </row>
    <row r="395" spans="1:9" ht="31.5" x14ac:dyDescent="0.25">
      <c r="A395" s="1029" t="s">
        <v>122</v>
      </c>
      <c r="B395" s="584" t="s">
        <v>669</v>
      </c>
    </row>
    <row r="396" spans="1:9" x14ac:dyDescent="0.25">
      <c r="A396" s="585" t="s">
        <v>18</v>
      </c>
      <c r="B396" s="586"/>
    </row>
    <row r="397" spans="1:9" x14ac:dyDescent="0.25">
      <c r="A397" s="585" t="s">
        <v>19</v>
      </c>
      <c r="B397" s="586"/>
    </row>
    <row r="398" spans="1:9" x14ac:dyDescent="0.25">
      <c r="A398" s="585" t="s">
        <v>20</v>
      </c>
      <c r="B398" s="586">
        <v>1</v>
      </c>
    </row>
    <row r="399" spans="1:9" x14ac:dyDescent="0.25">
      <c r="A399" s="585" t="s">
        <v>666</v>
      </c>
      <c r="B399" s="586"/>
    </row>
    <row r="400" spans="1:9" x14ac:dyDescent="0.25">
      <c r="A400" s="585" t="s">
        <v>293</v>
      </c>
      <c r="B400" s="587"/>
    </row>
    <row r="406" spans="1:9" x14ac:dyDescent="0.25">
      <c r="A406" s="427" t="s">
        <v>670</v>
      </c>
      <c r="B406" s="427"/>
      <c r="C406" s="428"/>
      <c r="D406" s="428"/>
      <c r="E406" s="428"/>
      <c r="F406" s="428"/>
      <c r="G406" s="428"/>
      <c r="H406" s="428"/>
      <c r="I406" s="428"/>
    </row>
    <row r="407" spans="1:9" x14ac:dyDescent="0.25">
      <c r="A407" s="1248" t="s">
        <v>671</v>
      </c>
      <c r="B407" s="1249"/>
      <c r="C407" s="1249"/>
      <c r="D407" s="1249"/>
      <c r="E407" s="1250"/>
      <c r="F407" s="588"/>
    </row>
    <row r="408" spans="1:9" x14ac:dyDescent="0.25">
      <c r="A408" s="1036" t="s">
        <v>122</v>
      </c>
      <c r="B408" s="1029" t="s">
        <v>646</v>
      </c>
      <c r="C408" s="1029" t="s">
        <v>672</v>
      </c>
      <c r="D408" s="589" t="s">
        <v>673</v>
      </c>
      <c r="E408" s="1029" t="s">
        <v>126</v>
      </c>
      <c r="F408" s="590"/>
    </row>
    <row r="409" spans="1:9" x14ac:dyDescent="0.25">
      <c r="A409" s="454" t="s">
        <v>18</v>
      </c>
      <c r="B409" s="454"/>
      <c r="C409" s="430"/>
      <c r="D409" s="531"/>
      <c r="E409" s="499"/>
      <c r="F409" s="591"/>
      <c r="G409" s="496"/>
      <c r="H409" s="496"/>
    </row>
    <row r="410" spans="1:9" x14ac:dyDescent="0.25">
      <c r="A410" s="454" t="s">
        <v>19</v>
      </c>
      <c r="B410" s="451"/>
      <c r="C410" s="1085"/>
      <c r="D410" s="531"/>
      <c r="E410" s="499"/>
      <c r="F410" s="591"/>
      <c r="G410" s="496"/>
      <c r="H410" s="496"/>
    </row>
    <row r="411" spans="1:9" x14ac:dyDescent="0.25">
      <c r="A411" s="443" t="s">
        <v>20</v>
      </c>
      <c r="B411" s="451"/>
      <c r="C411" s="1085"/>
      <c r="D411" s="531"/>
      <c r="E411" s="499"/>
      <c r="F411" s="591"/>
      <c r="G411" s="496"/>
      <c r="H411" s="496"/>
    </row>
    <row r="412" spans="1:9" ht="16.5" customHeight="1" x14ac:dyDescent="0.25">
      <c r="A412" s="454" t="s">
        <v>21</v>
      </c>
      <c r="B412" s="592"/>
      <c r="C412" s="1106"/>
      <c r="D412" s="531"/>
      <c r="E412" s="499"/>
      <c r="F412" s="591"/>
      <c r="G412" s="496"/>
      <c r="H412" s="496"/>
    </row>
    <row r="413" spans="1:9" x14ac:dyDescent="0.25">
      <c r="A413" s="451" t="s">
        <v>151</v>
      </c>
      <c r="B413" s="593"/>
      <c r="C413" s="444"/>
      <c r="D413" s="531"/>
      <c r="E413" s="499"/>
      <c r="F413" s="591"/>
      <c r="G413" s="496"/>
      <c r="H413" s="496"/>
    </row>
    <row r="414" spans="1:9" x14ac:dyDescent="0.25">
      <c r="A414" s="454" t="s">
        <v>160</v>
      </c>
      <c r="B414" s="455"/>
      <c r="C414" s="642"/>
      <c r="D414" s="445"/>
      <c r="E414" s="455"/>
      <c r="F414" s="591"/>
      <c r="G414" s="496"/>
      <c r="H414" s="496"/>
    </row>
    <row r="415" spans="1:9" x14ac:dyDescent="0.25">
      <c r="C415" s="456"/>
      <c r="D415" s="518"/>
      <c r="E415" s="496"/>
      <c r="F415" s="594"/>
    </row>
    <row r="416" spans="1:9" x14ac:dyDescent="0.25">
      <c r="C416" s="456"/>
      <c r="D416" s="518"/>
      <c r="E416" s="496"/>
      <c r="F416" s="594"/>
    </row>
    <row r="418" spans="1:9" x14ac:dyDescent="0.25">
      <c r="A418" s="427" t="s">
        <v>676</v>
      </c>
      <c r="B418" s="427"/>
      <c r="C418" s="428"/>
      <c r="D418" s="428"/>
      <c r="E418" s="428"/>
      <c r="F418" s="428"/>
      <c r="G418" s="428"/>
      <c r="H418" s="428"/>
      <c r="I418" s="428"/>
    </row>
    <row r="420" spans="1:9" ht="31.5" x14ac:dyDescent="0.25">
      <c r="A420" s="1029" t="s">
        <v>122</v>
      </c>
      <c r="B420" s="1029" t="s">
        <v>677</v>
      </c>
      <c r="C420" s="1056" t="s">
        <v>678</v>
      </c>
      <c r="D420" s="1056" t="s">
        <v>126</v>
      </c>
      <c r="F420" s="1035"/>
      <c r="G420" s="1035"/>
      <c r="H420" s="1035"/>
    </row>
    <row r="421" spans="1:9" x14ac:dyDescent="0.25">
      <c r="A421" s="484" t="s">
        <v>19</v>
      </c>
      <c r="B421" s="1029"/>
      <c r="C421" s="1029"/>
      <c r="D421" s="1029"/>
      <c r="E421" s="573"/>
      <c r="F421" s="1035"/>
      <c r="G421" s="1035"/>
      <c r="H421" s="1035"/>
    </row>
    <row r="422" spans="1:9" x14ac:dyDescent="0.25">
      <c r="A422" s="494"/>
      <c r="B422" s="494"/>
      <c r="C422" s="1035"/>
      <c r="D422" s="1035"/>
      <c r="E422" s="574"/>
      <c r="F422" s="1035"/>
      <c r="G422" s="1035"/>
      <c r="H422" s="1035"/>
    </row>
    <row r="424" spans="1:9" x14ac:dyDescent="0.25">
      <c r="A424" s="427" t="s">
        <v>679</v>
      </c>
      <c r="B424" s="427"/>
      <c r="C424" s="428"/>
      <c r="D424" s="428"/>
      <c r="E424" s="428"/>
      <c r="F424" s="428"/>
      <c r="G424" s="428"/>
      <c r="H424" s="428"/>
      <c r="I424" s="428"/>
    </row>
    <row r="425" spans="1:9" x14ac:dyDescent="0.25">
      <c r="A425" s="427"/>
      <c r="B425" s="427"/>
      <c r="C425" s="428"/>
      <c r="D425" s="428"/>
      <c r="E425" s="428"/>
      <c r="F425" s="428"/>
      <c r="G425" s="428"/>
      <c r="H425" s="428"/>
      <c r="I425" s="428"/>
    </row>
    <row r="426" spans="1:9" x14ac:dyDescent="0.25">
      <c r="A426" s="426"/>
      <c r="B426" s="426"/>
    </row>
    <row r="427" spans="1:9" x14ac:dyDescent="0.25">
      <c r="A427" s="1029" t="s">
        <v>122</v>
      </c>
      <c r="B427" s="1056" t="s">
        <v>680</v>
      </c>
      <c r="C427" s="1029" t="s">
        <v>681</v>
      </c>
      <c r="D427" s="1029" t="s">
        <v>569</v>
      </c>
      <c r="E427" s="1056" t="s">
        <v>126</v>
      </c>
    </row>
    <row r="428" spans="1:9" x14ac:dyDescent="0.25">
      <c r="A428" s="1042" t="s">
        <v>18</v>
      </c>
      <c r="B428" s="1042"/>
      <c r="C428" s="595"/>
      <c r="D428" s="472"/>
      <c r="E428" s="524"/>
      <c r="F428" s="574"/>
    </row>
    <row r="429" spans="1:9" ht="15.75" customHeight="1" x14ac:dyDescent="0.25">
      <c r="A429" s="443" t="s">
        <v>19</v>
      </c>
      <c r="B429" s="716"/>
      <c r="C429" s="530"/>
      <c r="D429" s="430"/>
      <c r="E429" s="430"/>
    </row>
    <row r="430" spans="1:9" ht="15.75" customHeight="1" x14ac:dyDescent="0.25">
      <c r="A430" s="443" t="s">
        <v>20</v>
      </c>
      <c r="B430" s="716"/>
      <c r="C430" s="444"/>
      <c r="D430" s="430"/>
      <c r="E430" s="430"/>
    </row>
    <row r="431" spans="1:9" ht="15.75" customHeight="1" x14ac:dyDescent="0.25">
      <c r="A431" s="447"/>
      <c r="B431" s="717"/>
      <c r="C431" s="530"/>
      <c r="D431" s="1083"/>
      <c r="E431" s="430"/>
    </row>
    <row r="432" spans="1:9" ht="15.75" customHeight="1" x14ac:dyDescent="0.25">
      <c r="A432" s="447"/>
      <c r="B432" s="717"/>
      <c r="C432" s="530"/>
      <c r="D432" s="1084"/>
      <c r="E432" s="430"/>
    </row>
    <row r="433" spans="1:5" ht="15.75" customHeight="1" x14ac:dyDescent="0.25">
      <c r="A433" s="447"/>
      <c r="B433" s="717"/>
      <c r="C433" s="530"/>
      <c r="D433" s="1084"/>
      <c r="E433" s="430"/>
    </row>
    <row r="434" spans="1:5" ht="15.75" customHeight="1" x14ac:dyDescent="0.25">
      <c r="A434" s="447"/>
      <c r="B434" s="717"/>
      <c r="C434" s="530"/>
      <c r="D434" s="1084"/>
      <c r="E434" s="430"/>
    </row>
    <row r="435" spans="1:5" x14ac:dyDescent="0.25">
      <c r="A435" s="719"/>
      <c r="B435" s="451"/>
      <c r="C435" s="439"/>
      <c r="D435" s="473"/>
      <c r="E435" s="430"/>
    </row>
    <row r="436" spans="1:5" ht="31.5" x14ac:dyDescent="0.25">
      <c r="A436" s="443" t="s">
        <v>21</v>
      </c>
      <c r="B436" s="1357">
        <v>3</v>
      </c>
      <c r="C436" s="430" t="s">
        <v>3082</v>
      </c>
      <c r="D436" s="455" t="s">
        <v>3083</v>
      </c>
      <c r="E436" s="1044"/>
    </row>
    <row r="437" spans="1:5" ht="47.25" x14ac:dyDescent="0.25">
      <c r="A437" s="447"/>
      <c r="B437" s="1358"/>
      <c r="C437" s="430" t="s">
        <v>3084</v>
      </c>
      <c r="D437" s="499" t="s">
        <v>3085</v>
      </c>
      <c r="E437" s="1044"/>
    </row>
    <row r="438" spans="1:5" ht="31.5" x14ac:dyDescent="0.25">
      <c r="A438" s="447"/>
      <c r="B438" s="1359"/>
      <c r="C438" s="472" t="s">
        <v>3086</v>
      </c>
      <c r="D438" s="433" t="s">
        <v>807</v>
      </c>
      <c r="E438" s="1044"/>
    </row>
    <row r="439" spans="1:5" ht="31.5" x14ac:dyDescent="0.25">
      <c r="A439" s="443" t="s">
        <v>151</v>
      </c>
      <c r="B439" s="1377">
        <v>3</v>
      </c>
      <c r="C439" s="1083" t="s">
        <v>3087</v>
      </c>
      <c r="D439" s="455" t="s">
        <v>2016</v>
      </c>
      <c r="E439" s="430"/>
    </row>
    <row r="440" spans="1:5" ht="18.75" customHeight="1" x14ac:dyDescent="0.25">
      <c r="A440" s="447"/>
      <c r="B440" s="1378"/>
      <c r="C440" s="1083" t="s">
        <v>3088</v>
      </c>
      <c r="D440" s="455" t="s">
        <v>3089</v>
      </c>
      <c r="E440" s="430"/>
    </row>
    <row r="441" spans="1:5" ht="18.75" customHeight="1" x14ac:dyDescent="0.25">
      <c r="A441" s="451"/>
      <c r="B441" s="1379"/>
      <c r="C441" s="1083" t="s">
        <v>3090</v>
      </c>
      <c r="D441" s="455" t="s">
        <v>3091</v>
      </c>
      <c r="E441" s="430"/>
    </row>
    <row r="442" spans="1:5" x14ac:dyDescent="0.25">
      <c r="A442" s="451" t="s">
        <v>160</v>
      </c>
      <c r="B442" s="499"/>
      <c r="C442" s="430"/>
      <c r="D442" s="570"/>
      <c r="E442" s="654"/>
    </row>
  </sheetData>
  <mergeCells count="63">
    <mergeCell ref="I65:I67"/>
    <mergeCell ref="D66:E66"/>
    <mergeCell ref="G67:H67"/>
    <mergeCell ref="A1:I1"/>
    <mergeCell ref="A2:I2"/>
    <mergeCell ref="A4:I4"/>
    <mergeCell ref="A5:I5"/>
    <mergeCell ref="A6:I6"/>
    <mergeCell ref="A7:I7"/>
    <mergeCell ref="A65:A67"/>
    <mergeCell ref="B65:B67"/>
    <mergeCell ref="C65:C67"/>
    <mergeCell ref="D65:H65"/>
    <mergeCell ref="I88:I95"/>
    <mergeCell ref="F77:F79"/>
    <mergeCell ref="F299:F300"/>
    <mergeCell ref="H82:H87"/>
    <mergeCell ref="F382:F383"/>
    <mergeCell ref="F317:F318"/>
    <mergeCell ref="F308:F309"/>
    <mergeCell ref="I82:I87"/>
    <mergeCell ref="H88:H95"/>
    <mergeCell ref="A407:E407"/>
    <mergeCell ref="A317:A318"/>
    <mergeCell ref="B317:B318"/>
    <mergeCell ref="C317:C318"/>
    <mergeCell ref="D317:D318"/>
    <mergeCell ref="A380:I380"/>
    <mergeCell ref="A382:A383"/>
    <mergeCell ref="B382:C382"/>
    <mergeCell ref="D382:E382"/>
    <mergeCell ref="A308:A309"/>
    <mergeCell ref="C12:C13"/>
    <mergeCell ref="D12:D13"/>
    <mergeCell ref="B172:B173"/>
    <mergeCell ref="B121:B122"/>
    <mergeCell ref="B176:B177"/>
    <mergeCell ref="A299:A300"/>
    <mergeCell ref="B299:B300"/>
    <mergeCell ref="C299:C300"/>
    <mergeCell ref="D299:D300"/>
    <mergeCell ref="A211:B211"/>
    <mergeCell ref="C211:C212"/>
    <mergeCell ref="A223:A224"/>
    <mergeCell ref="B223:B224"/>
    <mergeCell ref="C223:C224"/>
    <mergeCell ref="D223:D224"/>
    <mergeCell ref="E160:E161"/>
    <mergeCell ref="B439:B441"/>
    <mergeCell ref="C107:C108"/>
    <mergeCell ref="D107:D108"/>
    <mergeCell ref="D149:D150"/>
    <mergeCell ref="B160:B161"/>
    <mergeCell ref="D160:D161"/>
    <mergeCell ref="C187:C188"/>
    <mergeCell ref="D187:D188"/>
    <mergeCell ref="E187:E188"/>
    <mergeCell ref="B308:B309"/>
    <mergeCell ref="C308:C309"/>
    <mergeCell ref="D308:D309"/>
    <mergeCell ref="B436:B438"/>
    <mergeCell ref="E299:E300"/>
    <mergeCell ref="E223:E224"/>
  </mergeCells>
  <pageMargins left="0.7" right="0.7" top="0.75" bottom="0.75" header="0.3" footer="0.3"/>
  <pageSetup paperSize="9" scale="87" orientation="landscape" horizontalDpi="4294967294"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sheetPr>
  <dimension ref="A1:I1178"/>
  <sheetViews>
    <sheetView topLeftCell="A1087" zoomScaleNormal="100" workbookViewId="0">
      <selection activeCell="D1076" sqref="D1076"/>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3092</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x14ac:dyDescent="0.25">
      <c r="A12" s="1042" t="s">
        <v>18</v>
      </c>
      <c r="B12" s="631" t="s">
        <v>1226</v>
      </c>
      <c r="C12" s="1251" t="s">
        <v>2035</v>
      </c>
      <c r="D12" s="1251" t="s">
        <v>2036</v>
      </c>
      <c r="E12" s="431"/>
      <c r="F12" s="432"/>
      <c r="I12" s="425" t="s">
        <v>130</v>
      </c>
    </row>
    <row r="13" spans="1:9" ht="31.5" customHeight="1" x14ac:dyDescent="0.25">
      <c r="A13" s="1043"/>
      <c r="B13" s="631" t="s">
        <v>2037</v>
      </c>
      <c r="C13" s="1253"/>
      <c r="D13" s="1253"/>
      <c r="E13" s="431"/>
      <c r="F13" s="432"/>
    </row>
    <row r="14" spans="1:9" ht="80.25" customHeight="1" x14ac:dyDescent="0.25">
      <c r="A14" s="1043"/>
      <c r="B14" s="631" t="s">
        <v>2038</v>
      </c>
      <c r="C14" s="1253"/>
      <c r="D14" s="1252"/>
      <c r="E14" s="431"/>
      <c r="F14" s="432"/>
    </row>
    <row r="15" spans="1:9" ht="31.5" x14ac:dyDescent="0.25">
      <c r="A15" s="1043"/>
      <c r="B15" s="631" t="s">
        <v>158</v>
      </c>
      <c r="C15" s="430" t="s">
        <v>2039</v>
      </c>
      <c r="D15" s="430" t="s">
        <v>2040</v>
      </c>
      <c r="E15" s="434" t="s">
        <v>2041</v>
      </c>
      <c r="F15" s="432"/>
    </row>
    <row r="16" spans="1:9" ht="31.5" x14ac:dyDescent="0.25">
      <c r="A16" s="1043"/>
      <c r="B16" s="631" t="s">
        <v>701</v>
      </c>
      <c r="C16" s="672" t="s">
        <v>2494</v>
      </c>
      <c r="D16" s="430" t="s">
        <v>2495</v>
      </c>
      <c r="E16" s="434"/>
      <c r="F16" s="432"/>
    </row>
    <row r="17" spans="1:6" ht="31.5" x14ac:dyDescent="0.25">
      <c r="A17" s="1043"/>
      <c r="B17" s="631" t="s">
        <v>1691</v>
      </c>
      <c r="C17" s="672" t="s">
        <v>2494</v>
      </c>
      <c r="D17" s="430" t="s">
        <v>2496</v>
      </c>
      <c r="E17" s="434"/>
      <c r="F17" s="432"/>
    </row>
    <row r="18" spans="1:6" x14ac:dyDescent="0.25">
      <c r="A18" s="1043"/>
      <c r="B18" s="631" t="s">
        <v>701</v>
      </c>
      <c r="C18" s="1361" t="s">
        <v>2825</v>
      </c>
      <c r="D18" s="1251" t="s">
        <v>2826</v>
      </c>
      <c r="E18" s="434"/>
      <c r="F18" s="432"/>
    </row>
    <row r="19" spans="1:6" x14ac:dyDescent="0.25">
      <c r="A19" s="1047"/>
      <c r="B19" s="631" t="s">
        <v>2070</v>
      </c>
      <c r="C19" s="1363"/>
      <c r="D19" s="1252"/>
      <c r="E19" s="434"/>
      <c r="F19" s="432"/>
    </row>
    <row r="20" spans="1:6" ht="31.5" x14ac:dyDescent="0.25">
      <c r="A20" s="1043" t="s">
        <v>19</v>
      </c>
      <c r="B20" s="1094" t="s">
        <v>2042</v>
      </c>
      <c r="C20" s="671"/>
      <c r="D20" s="430" t="s">
        <v>2043</v>
      </c>
      <c r="E20" s="430"/>
      <c r="F20" s="433"/>
    </row>
    <row r="21" spans="1:6" x14ac:dyDescent="0.25">
      <c r="A21" s="1043"/>
      <c r="B21" s="1094" t="s">
        <v>2044</v>
      </c>
      <c r="C21" s="671"/>
      <c r="D21" s="672"/>
      <c r="E21" s="430"/>
      <c r="F21" s="433"/>
    </row>
    <row r="22" spans="1:6" x14ac:dyDescent="0.25">
      <c r="A22" s="1043"/>
      <c r="B22" s="1094" t="s">
        <v>2045</v>
      </c>
      <c r="C22" s="671"/>
      <c r="D22" s="672"/>
      <c r="E22" s="430"/>
      <c r="F22" s="433"/>
    </row>
    <row r="23" spans="1:6" ht="31.5" x14ac:dyDescent="0.25">
      <c r="A23" s="1042" t="s">
        <v>20</v>
      </c>
      <c r="B23" s="566" t="s">
        <v>2827</v>
      </c>
      <c r="C23" s="477" t="s">
        <v>2828</v>
      </c>
      <c r="D23" s="430" t="s">
        <v>2829</v>
      </c>
      <c r="E23" s="418" t="s">
        <v>2830</v>
      </c>
      <c r="F23" s="433"/>
    </row>
    <row r="24" spans="1:6" ht="31.5" x14ac:dyDescent="0.25">
      <c r="A24" s="1047"/>
      <c r="B24" s="566" t="s">
        <v>2057</v>
      </c>
      <c r="C24" s="477" t="s">
        <v>2831</v>
      </c>
      <c r="D24" s="477" t="s">
        <v>2832</v>
      </c>
      <c r="E24" s="736" t="s">
        <v>2095</v>
      </c>
      <c r="F24" s="433"/>
    </row>
    <row r="25" spans="1:6" ht="63" x14ac:dyDescent="0.25">
      <c r="A25" s="1043" t="s">
        <v>21</v>
      </c>
      <c r="B25" s="436" t="s">
        <v>2046</v>
      </c>
      <c r="C25" s="437" t="s">
        <v>2047</v>
      </c>
      <c r="D25" s="438" t="s">
        <v>2040</v>
      </c>
      <c r="E25" s="1044" t="s">
        <v>2048</v>
      </c>
      <c r="F25" s="440"/>
    </row>
    <row r="26" spans="1:6" ht="63" x14ac:dyDescent="0.25">
      <c r="A26" s="1043"/>
      <c r="B26" s="1094" t="s">
        <v>2049</v>
      </c>
      <c r="C26" s="437" t="s">
        <v>2050</v>
      </c>
      <c r="D26" s="438" t="s">
        <v>2040</v>
      </c>
      <c r="E26" s="1044" t="s">
        <v>2048</v>
      </c>
      <c r="F26" s="440"/>
    </row>
    <row r="27" spans="1:6" ht="63" x14ac:dyDescent="0.25">
      <c r="A27" s="1043"/>
      <c r="B27" s="1094" t="s">
        <v>2051</v>
      </c>
      <c r="C27" s="437" t="s">
        <v>2052</v>
      </c>
      <c r="D27" s="438" t="s">
        <v>2040</v>
      </c>
      <c r="E27" s="1044" t="s">
        <v>2048</v>
      </c>
      <c r="F27" s="440"/>
    </row>
    <row r="28" spans="1:6" ht="63" x14ac:dyDescent="0.25">
      <c r="A28" s="1043"/>
      <c r="B28" s="436" t="s">
        <v>2053</v>
      </c>
      <c r="C28" s="437" t="s">
        <v>2054</v>
      </c>
      <c r="D28" s="438" t="s">
        <v>2040</v>
      </c>
      <c r="E28" s="1044" t="s">
        <v>2048</v>
      </c>
      <c r="F28" s="440"/>
    </row>
    <row r="29" spans="1:6" ht="63" x14ac:dyDescent="0.25">
      <c r="A29" s="1043"/>
      <c r="B29" s="436" t="s">
        <v>2055</v>
      </c>
      <c r="C29" s="437" t="s">
        <v>2056</v>
      </c>
      <c r="D29" s="438" t="s">
        <v>2040</v>
      </c>
      <c r="E29" s="1044" t="s">
        <v>2048</v>
      </c>
      <c r="F29" s="440"/>
    </row>
    <row r="30" spans="1:6" ht="63" x14ac:dyDescent="0.25">
      <c r="A30" s="1043"/>
      <c r="B30" s="436" t="s">
        <v>2497</v>
      </c>
      <c r="C30" s="437" t="s">
        <v>2498</v>
      </c>
      <c r="D30" s="678" t="s">
        <v>2040</v>
      </c>
      <c r="E30" s="1044" t="s">
        <v>1971</v>
      </c>
      <c r="F30" s="440"/>
    </row>
    <row r="31" spans="1:6" ht="47.25" x14ac:dyDescent="0.25">
      <c r="A31" s="1043"/>
      <c r="B31" s="1251" t="s">
        <v>2499</v>
      </c>
      <c r="C31" s="1370" t="s">
        <v>2500</v>
      </c>
      <c r="D31" s="678" t="s">
        <v>2501</v>
      </c>
      <c r="E31" s="1044" t="s">
        <v>758</v>
      </c>
      <c r="F31" s="440"/>
    </row>
    <row r="32" spans="1:6" ht="63" x14ac:dyDescent="0.25">
      <c r="A32" s="1043"/>
      <c r="B32" s="1253"/>
      <c r="C32" s="1371"/>
      <c r="D32" s="678" t="s">
        <v>2502</v>
      </c>
      <c r="E32" s="1044" t="s">
        <v>758</v>
      </c>
      <c r="F32" s="440"/>
    </row>
    <row r="33" spans="1:6" ht="31.5" x14ac:dyDescent="0.25">
      <c r="A33" s="1043"/>
      <c r="B33" s="1252"/>
      <c r="C33" s="437" t="s">
        <v>2503</v>
      </c>
      <c r="D33" s="678" t="s">
        <v>2040</v>
      </c>
      <c r="E33" s="1044" t="s">
        <v>1971</v>
      </c>
      <c r="F33" s="440"/>
    </row>
    <row r="34" spans="1:6" ht="63" x14ac:dyDescent="0.25">
      <c r="A34" s="1043"/>
      <c r="B34" s="444" t="s">
        <v>2833</v>
      </c>
      <c r="C34" s="434" t="s">
        <v>2834</v>
      </c>
      <c r="D34" s="430" t="s">
        <v>2040</v>
      </c>
      <c r="E34" s="442" t="s">
        <v>1324</v>
      </c>
      <c r="F34" s="440"/>
    </row>
    <row r="35" spans="1:6" ht="63" x14ac:dyDescent="0.25">
      <c r="A35" s="1043"/>
      <c r="B35" s="444" t="s">
        <v>2835</v>
      </c>
      <c r="C35" s="1044" t="s">
        <v>2836</v>
      </c>
      <c r="D35" s="430" t="s">
        <v>2040</v>
      </c>
      <c r="E35" s="442" t="s">
        <v>1324</v>
      </c>
      <c r="F35" s="440"/>
    </row>
    <row r="36" spans="1:6" ht="63" x14ac:dyDescent="0.25">
      <c r="A36" s="1043"/>
      <c r="B36" s="430" t="s">
        <v>2837</v>
      </c>
      <c r="C36" s="710" t="s">
        <v>2838</v>
      </c>
      <c r="D36" s="430" t="s">
        <v>2040</v>
      </c>
      <c r="E36" s="442" t="s">
        <v>1324</v>
      </c>
      <c r="F36" s="440"/>
    </row>
    <row r="37" spans="1:6" ht="63" x14ac:dyDescent="0.25">
      <c r="A37" s="1043"/>
      <c r="B37" s="1085" t="s">
        <v>2839</v>
      </c>
      <c r="C37" s="437" t="s">
        <v>2840</v>
      </c>
      <c r="D37" s="430" t="s">
        <v>2040</v>
      </c>
      <c r="E37" s="442" t="s">
        <v>1324</v>
      </c>
      <c r="F37" s="440"/>
    </row>
    <row r="38" spans="1:6" ht="31.5" x14ac:dyDescent="0.25">
      <c r="A38" s="443" t="s">
        <v>151</v>
      </c>
      <c r="B38" s="430" t="s">
        <v>2057</v>
      </c>
      <c r="C38" s="434" t="s">
        <v>2058</v>
      </c>
      <c r="D38" s="430" t="s">
        <v>2059</v>
      </c>
      <c r="E38" s="442"/>
      <c r="F38" s="446"/>
    </row>
    <row r="39" spans="1:6" ht="47.25" x14ac:dyDescent="0.25">
      <c r="A39" s="447"/>
      <c r="B39" s="444" t="s">
        <v>2060</v>
      </c>
      <c r="C39" s="445" t="s">
        <v>2061</v>
      </c>
      <c r="D39" s="430" t="s">
        <v>2040</v>
      </c>
      <c r="E39" s="442" t="s">
        <v>642</v>
      </c>
      <c r="F39" s="446"/>
    </row>
    <row r="40" spans="1:6" ht="47.25" x14ac:dyDescent="0.25">
      <c r="A40" s="447"/>
      <c r="B40" s="444" t="s">
        <v>2062</v>
      </c>
      <c r="C40" s="445" t="s">
        <v>2063</v>
      </c>
      <c r="D40" s="430" t="s">
        <v>2040</v>
      </c>
      <c r="E40" s="442" t="s">
        <v>642</v>
      </c>
      <c r="F40" s="446"/>
    </row>
    <row r="41" spans="1:6" ht="47.25" x14ac:dyDescent="0.25">
      <c r="A41" s="447"/>
      <c r="B41" s="444" t="s">
        <v>2064</v>
      </c>
      <c r="C41" s="445" t="s">
        <v>2065</v>
      </c>
      <c r="D41" s="430" t="s">
        <v>2040</v>
      </c>
      <c r="E41" s="442" t="s">
        <v>642</v>
      </c>
      <c r="F41" s="446"/>
    </row>
    <row r="42" spans="1:6" ht="47.25" x14ac:dyDescent="0.25">
      <c r="A42" s="447"/>
      <c r="B42" s="444" t="s">
        <v>2066</v>
      </c>
      <c r="C42" s="445" t="s">
        <v>2061</v>
      </c>
      <c r="D42" s="430" t="s">
        <v>2040</v>
      </c>
      <c r="E42" s="442" t="s">
        <v>642</v>
      </c>
      <c r="F42" s="446"/>
    </row>
    <row r="43" spans="1:6" ht="47.25" x14ac:dyDescent="0.25">
      <c r="A43" s="447"/>
      <c r="B43" s="444" t="s">
        <v>158</v>
      </c>
      <c r="C43" s="445" t="s">
        <v>2067</v>
      </c>
      <c r="D43" s="430" t="s">
        <v>2040</v>
      </c>
      <c r="E43" s="442" t="s">
        <v>642</v>
      </c>
      <c r="F43" s="446"/>
    </row>
    <row r="44" spans="1:6" ht="47.25" x14ac:dyDescent="0.25">
      <c r="A44" s="447"/>
      <c r="B44" s="408" t="s">
        <v>2068</v>
      </c>
      <c r="C44" s="445" t="s">
        <v>2069</v>
      </c>
      <c r="D44" s="430" t="s">
        <v>2040</v>
      </c>
      <c r="E44" s="442" t="s">
        <v>642</v>
      </c>
      <c r="F44" s="446"/>
    </row>
    <row r="45" spans="1:6" ht="47.25" x14ac:dyDescent="0.25">
      <c r="A45" s="447"/>
      <c r="B45" s="444" t="s">
        <v>2070</v>
      </c>
      <c r="C45" s="445" t="s">
        <v>2069</v>
      </c>
      <c r="D45" s="430" t="s">
        <v>2040</v>
      </c>
      <c r="E45" s="442" t="s">
        <v>642</v>
      </c>
      <c r="F45" s="446"/>
    </row>
    <row r="46" spans="1:6" ht="47.25" x14ac:dyDescent="0.25">
      <c r="A46" s="447"/>
      <c r="B46" s="444" t="s">
        <v>2071</v>
      </c>
      <c r="C46" s="445" t="s">
        <v>2072</v>
      </c>
      <c r="D46" s="430" t="s">
        <v>2040</v>
      </c>
      <c r="E46" s="442" t="s">
        <v>642</v>
      </c>
      <c r="F46" s="446"/>
    </row>
    <row r="47" spans="1:6" ht="47.25" x14ac:dyDescent="0.25">
      <c r="A47" s="447"/>
      <c r="B47" s="444" t="s">
        <v>2073</v>
      </c>
      <c r="C47" s="445" t="s">
        <v>2074</v>
      </c>
      <c r="D47" s="430" t="s">
        <v>2040</v>
      </c>
      <c r="E47" s="442" t="s">
        <v>642</v>
      </c>
      <c r="F47" s="446"/>
    </row>
    <row r="48" spans="1:6" ht="47.25" x14ac:dyDescent="0.25">
      <c r="A48" s="447"/>
      <c r="B48" s="444" t="s">
        <v>2075</v>
      </c>
      <c r="C48" s="445" t="s">
        <v>2074</v>
      </c>
      <c r="D48" s="430" t="s">
        <v>2040</v>
      </c>
      <c r="E48" s="442" t="s">
        <v>642</v>
      </c>
      <c r="F48" s="446"/>
    </row>
    <row r="49" spans="1:6" ht="47.25" x14ac:dyDescent="0.25">
      <c r="A49" s="447"/>
      <c r="B49" s="444" t="s">
        <v>2076</v>
      </c>
      <c r="C49" s="445" t="s">
        <v>2074</v>
      </c>
      <c r="D49" s="430" t="s">
        <v>2040</v>
      </c>
      <c r="E49" s="442" t="s">
        <v>642</v>
      </c>
      <c r="F49" s="446"/>
    </row>
    <row r="50" spans="1:6" ht="47.25" x14ac:dyDescent="0.25">
      <c r="A50" s="447"/>
      <c r="B50" s="444" t="s">
        <v>2077</v>
      </c>
      <c r="C50" s="445" t="s">
        <v>2074</v>
      </c>
      <c r="D50" s="430" t="s">
        <v>2040</v>
      </c>
      <c r="E50" s="442" t="s">
        <v>642</v>
      </c>
      <c r="F50" s="446"/>
    </row>
    <row r="51" spans="1:6" ht="51" customHeight="1" x14ac:dyDescent="0.25">
      <c r="A51" s="447"/>
      <c r="B51" s="444" t="s">
        <v>2078</v>
      </c>
      <c r="C51" s="445" t="s">
        <v>2079</v>
      </c>
      <c r="D51" s="430" t="s">
        <v>2040</v>
      </c>
      <c r="E51" s="442" t="s">
        <v>642</v>
      </c>
      <c r="F51" s="446"/>
    </row>
    <row r="52" spans="1:6" ht="31.5" x14ac:dyDescent="0.25">
      <c r="A52" s="447"/>
      <c r="B52" s="444" t="s">
        <v>2504</v>
      </c>
      <c r="C52" s="434" t="s">
        <v>2505</v>
      </c>
      <c r="D52" s="430" t="s">
        <v>2040</v>
      </c>
      <c r="E52" s="442" t="s">
        <v>642</v>
      </c>
      <c r="F52" s="446"/>
    </row>
    <row r="53" spans="1:6" ht="47.25" x14ac:dyDescent="0.25">
      <c r="A53" s="447"/>
      <c r="B53" s="444" t="s">
        <v>2506</v>
      </c>
      <c r="C53" s="1044" t="s">
        <v>2507</v>
      </c>
      <c r="D53" s="430" t="s">
        <v>2040</v>
      </c>
      <c r="E53" s="442" t="s">
        <v>642</v>
      </c>
      <c r="F53" s="446"/>
    </row>
    <row r="54" spans="1:6" ht="31.5" x14ac:dyDescent="0.25">
      <c r="A54" s="447"/>
      <c r="B54" s="444" t="s">
        <v>2508</v>
      </c>
      <c r="C54" s="1044" t="s">
        <v>2509</v>
      </c>
      <c r="D54" s="430" t="s">
        <v>2040</v>
      </c>
      <c r="E54" s="442" t="s">
        <v>642</v>
      </c>
      <c r="F54" s="446"/>
    </row>
    <row r="55" spans="1:6" ht="31.5" x14ac:dyDescent="0.25">
      <c r="A55" s="447"/>
      <c r="B55" s="444" t="s">
        <v>2510</v>
      </c>
      <c r="C55" s="1044" t="s">
        <v>2509</v>
      </c>
      <c r="D55" s="430" t="s">
        <v>2040</v>
      </c>
      <c r="E55" s="442" t="s">
        <v>642</v>
      </c>
      <c r="F55" s="446"/>
    </row>
    <row r="56" spans="1:6" ht="31.5" x14ac:dyDescent="0.25">
      <c r="A56" s="447"/>
      <c r="B56" s="444" t="s">
        <v>2511</v>
      </c>
      <c r="C56" s="1044" t="s">
        <v>2512</v>
      </c>
      <c r="D56" s="430" t="s">
        <v>2040</v>
      </c>
      <c r="E56" s="442" t="s">
        <v>642</v>
      </c>
      <c r="F56" s="446"/>
    </row>
    <row r="57" spans="1:6" ht="31.5" x14ac:dyDescent="0.25">
      <c r="A57" s="447"/>
      <c r="B57" s="444" t="s">
        <v>2513</v>
      </c>
      <c r="C57" s="1044" t="s">
        <v>2514</v>
      </c>
      <c r="D57" s="430" t="s">
        <v>2040</v>
      </c>
      <c r="E57" s="442" t="s">
        <v>642</v>
      </c>
      <c r="F57" s="446"/>
    </row>
    <row r="58" spans="1:6" ht="31.5" x14ac:dyDescent="0.25">
      <c r="A58" s="447"/>
      <c r="B58" s="444" t="s">
        <v>2515</v>
      </c>
      <c r="C58" s="1044" t="s">
        <v>2516</v>
      </c>
      <c r="D58" s="430" t="s">
        <v>2040</v>
      </c>
      <c r="E58" s="442" t="s">
        <v>642</v>
      </c>
      <c r="F58" s="446"/>
    </row>
    <row r="59" spans="1:6" ht="47.25" x14ac:dyDescent="0.25">
      <c r="A59" s="447"/>
      <c r="B59" s="455" t="s">
        <v>2841</v>
      </c>
      <c r="C59" s="477" t="s">
        <v>2842</v>
      </c>
      <c r="D59" s="455" t="s">
        <v>2040</v>
      </c>
      <c r="E59" s="430" t="s">
        <v>1412</v>
      </c>
      <c r="F59" s="446"/>
    </row>
    <row r="60" spans="1:6" ht="47.25" x14ac:dyDescent="0.25">
      <c r="A60" s="447"/>
      <c r="B60" s="455" t="s">
        <v>2843</v>
      </c>
      <c r="C60" s="477" t="s">
        <v>2842</v>
      </c>
      <c r="D60" s="455" t="s">
        <v>2040</v>
      </c>
      <c r="E60" s="430" t="s">
        <v>1412</v>
      </c>
      <c r="F60" s="446"/>
    </row>
    <row r="61" spans="1:6" ht="47.25" x14ac:dyDescent="0.25">
      <c r="A61" s="447"/>
      <c r="B61" s="444" t="s">
        <v>2844</v>
      </c>
      <c r="C61" s="477" t="s">
        <v>2842</v>
      </c>
      <c r="D61" s="455" t="s">
        <v>2040</v>
      </c>
      <c r="E61" s="430" t="s">
        <v>1412</v>
      </c>
      <c r="F61" s="446"/>
    </row>
    <row r="62" spans="1:6" ht="47.25" x14ac:dyDescent="0.25">
      <c r="A62" s="447"/>
      <c r="B62" s="444" t="s">
        <v>2845</v>
      </c>
      <c r="C62" s="477" t="s">
        <v>2842</v>
      </c>
      <c r="D62" s="455" t="s">
        <v>2040</v>
      </c>
      <c r="E62" s="430" t="s">
        <v>1412</v>
      </c>
      <c r="F62" s="446"/>
    </row>
    <row r="63" spans="1:6" ht="47.25" x14ac:dyDescent="0.25">
      <c r="A63" s="447"/>
      <c r="B63" s="444" t="s">
        <v>2846</v>
      </c>
      <c r="C63" s="477" t="s">
        <v>2842</v>
      </c>
      <c r="D63" s="455" t="s">
        <v>2040</v>
      </c>
      <c r="E63" s="430" t="s">
        <v>1412</v>
      </c>
      <c r="F63" s="446"/>
    </row>
    <row r="64" spans="1:6" ht="47.25" x14ac:dyDescent="0.25">
      <c r="A64" s="447"/>
      <c r="B64" s="444" t="s">
        <v>2847</v>
      </c>
      <c r="C64" s="477" t="s">
        <v>2842</v>
      </c>
      <c r="D64" s="455" t="s">
        <v>2040</v>
      </c>
      <c r="E64" s="430" t="s">
        <v>1412</v>
      </c>
      <c r="F64" s="446"/>
    </row>
    <row r="65" spans="1:6" ht="78.75" customHeight="1" x14ac:dyDescent="0.25">
      <c r="A65" s="1042" t="s">
        <v>160</v>
      </c>
      <c r="B65" s="1094" t="s">
        <v>2080</v>
      </c>
      <c r="C65" s="1334" t="s">
        <v>2081</v>
      </c>
      <c r="D65" s="1251" t="s">
        <v>2082</v>
      </c>
      <c r="E65" s="1251" t="s">
        <v>2083</v>
      </c>
      <c r="F65" s="448"/>
    </row>
    <row r="66" spans="1:6" ht="31.5" x14ac:dyDescent="0.25">
      <c r="A66" s="1043"/>
      <c r="B66" s="1094" t="s">
        <v>2084</v>
      </c>
      <c r="C66" s="1335"/>
      <c r="D66" s="1253"/>
      <c r="E66" s="1253"/>
      <c r="F66" s="448"/>
    </row>
    <row r="67" spans="1:6" x14ac:dyDescent="0.25">
      <c r="A67" s="1043"/>
      <c r="B67" s="1094" t="s">
        <v>2085</v>
      </c>
      <c r="C67" s="1335"/>
      <c r="D67" s="1253"/>
      <c r="E67" s="1253"/>
      <c r="F67" s="448"/>
    </row>
    <row r="68" spans="1:6" ht="31.5" x14ac:dyDescent="0.25">
      <c r="A68" s="1043"/>
      <c r="B68" s="1094" t="s">
        <v>2086</v>
      </c>
      <c r="C68" s="1335"/>
      <c r="D68" s="1253"/>
      <c r="E68" s="1253"/>
      <c r="F68" s="448"/>
    </row>
    <row r="69" spans="1:6" ht="31.5" x14ac:dyDescent="0.25">
      <c r="A69" s="1043"/>
      <c r="B69" s="1094" t="s">
        <v>2087</v>
      </c>
      <c r="C69" s="1335"/>
      <c r="D69" s="1253"/>
      <c r="E69" s="1253"/>
      <c r="F69" s="448"/>
    </row>
    <row r="70" spans="1:6" x14ac:dyDescent="0.25">
      <c r="A70" s="1043"/>
      <c r="B70" s="1094" t="s">
        <v>712</v>
      </c>
      <c r="C70" s="1336"/>
      <c r="D70" s="1252"/>
      <c r="E70" s="1252"/>
      <c r="F70" s="448"/>
    </row>
    <row r="71" spans="1:6" ht="31.5" customHeight="1" x14ac:dyDescent="0.25">
      <c r="A71" s="1043"/>
      <c r="B71" s="436" t="s">
        <v>158</v>
      </c>
      <c r="C71" s="1337" t="s">
        <v>2088</v>
      </c>
      <c r="D71" s="1251" t="s">
        <v>2089</v>
      </c>
      <c r="E71" s="1276" t="s">
        <v>2090</v>
      </c>
      <c r="F71" s="448"/>
    </row>
    <row r="72" spans="1:6" x14ac:dyDescent="0.25">
      <c r="A72" s="1043"/>
      <c r="B72" s="1052" t="s">
        <v>2091</v>
      </c>
      <c r="C72" s="1334"/>
      <c r="D72" s="1252"/>
      <c r="E72" s="1276"/>
      <c r="F72" s="448"/>
    </row>
    <row r="73" spans="1:6" ht="47.25" x14ac:dyDescent="0.25">
      <c r="A73" s="1043"/>
      <c r="B73" s="436" t="s">
        <v>2092</v>
      </c>
      <c r="C73" s="1073" t="s">
        <v>2093</v>
      </c>
      <c r="D73" s="430" t="s">
        <v>2094</v>
      </c>
      <c r="E73" s="430" t="s">
        <v>2095</v>
      </c>
      <c r="F73" s="448"/>
    </row>
    <row r="74" spans="1:6" ht="47.25" x14ac:dyDescent="0.25">
      <c r="A74" s="1047"/>
      <c r="B74" s="1094" t="s">
        <v>2517</v>
      </c>
      <c r="C74" s="445" t="s">
        <v>2518</v>
      </c>
      <c r="D74" s="430" t="s">
        <v>2519</v>
      </c>
      <c r="E74" s="430" t="s">
        <v>786</v>
      </c>
      <c r="F74" s="448"/>
    </row>
    <row r="75" spans="1:6" x14ac:dyDescent="0.25">
      <c r="A75" s="640"/>
      <c r="B75" s="643"/>
      <c r="C75" s="641"/>
      <c r="D75" s="605"/>
      <c r="E75" s="605"/>
      <c r="F75" s="448"/>
    </row>
    <row r="76" spans="1:6" x14ac:dyDescent="0.25">
      <c r="A76" s="640"/>
      <c r="B76" s="643"/>
      <c r="C76" s="641"/>
      <c r="D76" s="605"/>
      <c r="E76" s="605"/>
      <c r="F76" s="448"/>
    </row>
    <row r="77" spans="1:6" x14ac:dyDescent="0.25">
      <c r="A77" s="640"/>
      <c r="B77" s="643"/>
      <c r="C77" s="641"/>
      <c r="D77" s="605"/>
      <c r="E77" s="605"/>
      <c r="F77" s="448"/>
    </row>
    <row r="78" spans="1:6" x14ac:dyDescent="0.25">
      <c r="A78" s="640"/>
      <c r="B78" s="643"/>
      <c r="C78" s="641"/>
      <c r="D78" s="605"/>
      <c r="E78" s="605"/>
      <c r="F78" s="448"/>
    </row>
    <row r="79" spans="1:6" x14ac:dyDescent="0.25">
      <c r="A79" s="640"/>
      <c r="B79" s="643"/>
      <c r="C79" s="641"/>
      <c r="D79" s="605"/>
      <c r="E79" s="605"/>
      <c r="F79" s="448"/>
    </row>
    <row r="80" spans="1:6" x14ac:dyDescent="0.25">
      <c r="A80" s="640"/>
      <c r="B80" s="643"/>
      <c r="C80" s="641"/>
      <c r="D80" s="605"/>
      <c r="E80" s="605"/>
      <c r="F80" s="448"/>
    </row>
    <row r="81" spans="1:9" x14ac:dyDescent="0.25">
      <c r="A81" s="640"/>
      <c r="B81" s="643"/>
      <c r="C81" s="641"/>
      <c r="D81" s="605"/>
      <c r="E81" s="605"/>
      <c r="F81" s="448"/>
    </row>
    <row r="82" spans="1:9" x14ac:dyDescent="0.25">
      <c r="A82" s="449"/>
      <c r="B82" s="449"/>
      <c r="C82" s="446"/>
      <c r="D82" s="448"/>
      <c r="E82" s="446"/>
      <c r="F82" s="446"/>
    </row>
    <row r="85" spans="1:9" ht="31.5" x14ac:dyDescent="0.25">
      <c r="A85" s="1036" t="s">
        <v>122</v>
      </c>
      <c r="B85" s="1033" t="s">
        <v>161</v>
      </c>
      <c r="C85" s="1029" t="s">
        <v>162</v>
      </c>
      <c r="D85" s="1029" t="s">
        <v>163</v>
      </c>
      <c r="E85" s="1029" t="s">
        <v>126</v>
      </c>
      <c r="I85" s="450"/>
    </row>
    <row r="86" spans="1:9" x14ac:dyDescent="0.25">
      <c r="A86" s="443" t="s">
        <v>18</v>
      </c>
      <c r="B86" s="631"/>
      <c r="C86" s="439"/>
      <c r="D86" s="439"/>
      <c r="E86" s="439"/>
      <c r="F86" s="432"/>
      <c r="I86" s="450"/>
    </row>
    <row r="87" spans="1:9" ht="31.5" x14ac:dyDescent="0.25">
      <c r="A87" s="443" t="s">
        <v>19</v>
      </c>
      <c r="B87" s="1052" t="s">
        <v>2042</v>
      </c>
      <c r="C87" s="430" t="s">
        <v>2043</v>
      </c>
      <c r="D87" s="453"/>
      <c r="E87" s="429"/>
      <c r="F87" s="432"/>
      <c r="I87" s="450"/>
    </row>
    <row r="88" spans="1:9" x14ac:dyDescent="0.25">
      <c r="A88" s="447"/>
      <c r="B88" s="1052" t="s">
        <v>138</v>
      </c>
      <c r="C88" s="444" t="s">
        <v>2520</v>
      </c>
      <c r="D88" s="453"/>
      <c r="E88" s="429"/>
      <c r="F88" s="432"/>
      <c r="I88" s="450"/>
    </row>
    <row r="89" spans="1:9" ht="31.5" x14ac:dyDescent="0.25">
      <c r="A89" s="447"/>
      <c r="B89" s="1059"/>
      <c r="C89" s="444" t="s">
        <v>2521</v>
      </c>
      <c r="D89" s="453"/>
      <c r="E89" s="429"/>
      <c r="F89" s="432"/>
      <c r="I89" s="450"/>
    </row>
    <row r="90" spans="1:9" ht="31.5" x14ac:dyDescent="0.25">
      <c r="A90" s="447"/>
      <c r="B90" s="1053" t="s">
        <v>2522</v>
      </c>
      <c r="C90" s="430" t="s">
        <v>2523</v>
      </c>
      <c r="D90" s="453"/>
      <c r="E90" s="429"/>
      <c r="F90" s="432"/>
      <c r="I90" s="450"/>
    </row>
    <row r="91" spans="1:9" x14ac:dyDescent="0.25">
      <c r="A91" s="447"/>
      <c r="B91" s="1052"/>
      <c r="C91" s="605"/>
      <c r="D91" s="453"/>
      <c r="E91" s="429"/>
      <c r="F91" s="432"/>
      <c r="I91" s="450"/>
    </row>
    <row r="92" spans="1:9" x14ac:dyDescent="0.25">
      <c r="A92" s="447"/>
      <c r="B92" s="1052"/>
      <c r="C92" s="605"/>
      <c r="D92" s="453"/>
      <c r="E92" s="429"/>
      <c r="F92" s="432"/>
      <c r="I92" s="450"/>
    </row>
    <row r="93" spans="1:9" x14ac:dyDescent="0.25">
      <c r="A93" s="447"/>
      <c r="B93" s="1052"/>
      <c r="C93" s="605"/>
      <c r="D93" s="453"/>
      <c r="E93" s="429"/>
      <c r="F93" s="432"/>
      <c r="I93" s="450"/>
    </row>
    <row r="94" spans="1:9" x14ac:dyDescent="0.25">
      <c r="A94" s="447"/>
      <c r="B94" s="1052"/>
      <c r="C94" s="605"/>
      <c r="D94" s="453"/>
      <c r="E94" s="429"/>
      <c r="F94" s="432"/>
      <c r="I94" s="450"/>
    </row>
    <row r="95" spans="1:9" x14ac:dyDescent="0.25">
      <c r="A95" s="447"/>
      <c r="B95" s="1052"/>
      <c r="C95" s="605"/>
      <c r="D95" s="453"/>
      <c r="E95" s="429"/>
      <c r="F95" s="432"/>
      <c r="I95" s="450"/>
    </row>
    <row r="96" spans="1:9" x14ac:dyDescent="0.25">
      <c r="A96" s="443" t="s">
        <v>20</v>
      </c>
      <c r="B96" s="566" t="s">
        <v>2096</v>
      </c>
      <c r="C96" s="477" t="s">
        <v>2097</v>
      </c>
      <c r="D96" s="453">
        <v>44032</v>
      </c>
      <c r="E96" s="430" t="s">
        <v>997</v>
      </c>
      <c r="F96" s="432"/>
      <c r="I96" s="450"/>
    </row>
    <row r="97" spans="1:9" x14ac:dyDescent="0.25">
      <c r="A97" s="447"/>
      <c r="B97" s="566" t="s">
        <v>1226</v>
      </c>
      <c r="C97" s="477" t="s">
        <v>2524</v>
      </c>
      <c r="D97" s="453">
        <v>44047</v>
      </c>
      <c r="E97" s="430" t="s">
        <v>2525</v>
      </c>
      <c r="F97" s="432"/>
      <c r="I97" s="450"/>
    </row>
    <row r="98" spans="1:9" ht="31.5" x14ac:dyDescent="0.25">
      <c r="A98" s="447"/>
      <c r="B98" s="631" t="s">
        <v>1691</v>
      </c>
      <c r="C98" s="477" t="s">
        <v>2526</v>
      </c>
      <c r="D98" s="1089">
        <v>44057</v>
      </c>
      <c r="E98" s="430" t="s">
        <v>2527</v>
      </c>
      <c r="F98" s="432"/>
      <c r="I98" s="450"/>
    </row>
    <row r="99" spans="1:9" x14ac:dyDescent="0.25">
      <c r="A99" s="447"/>
      <c r="B99" s="631" t="s">
        <v>1433</v>
      </c>
      <c r="C99" s="477" t="s">
        <v>2528</v>
      </c>
      <c r="D99" s="1089">
        <v>44067</v>
      </c>
      <c r="E99" s="430" t="s">
        <v>2527</v>
      </c>
      <c r="F99" s="432"/>
      <c r="I99" s="450"/>
    </row>
    <row r="100" spans="1:9" ht="47.25" x14ac:dyDescent="0.25">
      <c r="A100" s="447"/>
      <c r="B100" s="566" t="s">
        <v>1433</v>
      </c>
      <c r="C100" s="477" t="s">
        <v>2848</v>
      </c>
      <c r="D100" s="453">
        <v>44097</v>
      </c>
      <c r="E100" s="430" t="s">
        <v>2527</v>
      </c>
      <c r="F100" s="432"/>
      <c r="I100" s="450"/>
    </row>
    <row r="101" spans="1:9" ht="31.5" x14ac:dyDescent="0.25">
      <c r="A101" s="451"/>
      <c r="B101" s="631" t="s">
        <v>2849</v>
      </c>
      <c r="C101" s="477" t="s">
        <v>2850</v>
      </c>
      <c r="D101" s="1089">
        <v>44061</v>
      </c>
      <c r="E101" s="430" t="s">
        <v>2851</v>
      </c>
      <c r="F101" s="432"/>
      <c r="I101" s="450"/>
    </row>
    <row r="102" spans="1:9" ht="31.5" x14ac:dyDescent="0.25">
      <c r="A102" s="447" t="s">
        <v>21</v>
      </c>
      <c r="B102" s="455" t="s">
        <v>712</v>
      </c>
      <c r="C102" s="457" t="s">
        <v>2098</v>
      </c>
      <c r="D102" s="1089">
        <v>44012</v>
      </c>
      <c r="E102" s="430"/>
      <c r="F102" s="432"/>
      <c r="I102" s="450"/>
    </row>
    <row r="103" spans="1:9" ht="31.5" x14ac:dyDescent="0.25">
      <c r="A103" s="447"/>
      <c r="B103" s="1288" t="s">
        <v>2529</v>
      </c>
      <c r="C103" s="457" t="s">
        <v>2530</v>
      </c>
      <c r="D103" s="1367">
        <v>44049</v>
      </c>
      <c r="E103" s="430"/>
      <c r="F103" s="432"/>
      <c r="I103" s="450"/>
    </row>
    <row r="104" spans="1:9" ht="47.25" x14ac:dyDescent="0.25">
      <c r="A104" s="447"/>
      <c r="B104" s="1289"/>
      <c r="C104" s="479" t="s">
        <v>2531</v>
      </c>
      <c r="D104" s="1368"/>
      <c r="E104" s="430"/>
      <c r="F104" s="432"/>
      <c r="I104" s="450"/>
    </row>
    <row r="105" spans="1:9" x14ac:dyDescent="0.25">
      <c r="A105" s="447"/>
      <c r="B105" s="1289"/>
      <c r="C105" s="479" t="s">
        <v>2532</v>
      </c>
      <c r="D105" s="1368"/>
      <c r="E105" s="430"/>
      <c r="F105" s="432"/>
      <c r="I105" s="450"/>
    </row>
    <row r="106" spans="1:9" x14ac:dyDescent="0.25">
      <c r="A106" s="447"/>
      <c r="B106" s="1306"/>
      <c r="C106" s="479" t="s">
        <v>2533</v>
      </c>
      <c r="D106" s="1369"/>
      <c r="E106" s="430"/>
      <c r="F106" s="432"/>
      <c r="I106" s="450"/>
    </row>
    <row r="107" spans="1:9" x14ac:dyDescent="0.25">
      <c r="A107" s="447"/>
      <c r="B107" s="631" t="s">
        <v>2534</v>
      </c>
      <c r="C107" s="1265" t="s">
        <v>2192</v>
      </c>
      <c r="D107" s="1367" t="s">
        <v>2535</v>
      </c>
      <c r="E107" s="430"/>
      <c r="F107" s="432"/>
      <c r="I107" s="450"/>
    </row>
    <row r="108" spans="1:9" x14ac:dyDescent="0.25">
      <c r="A108" s="447"/>
      <c r="B108" s="631" t="s">
        <v>2536</v>
      </c>
      <c r="C108" s="1266"/>
      <c r="D108" s="1368"/>
      <c r="E108" s="430"/>
      <c r="F108" s="432"/>
      <c r="I108" s="450"/>
    </row>
    <row r="109" spans="1:9" x14ac:dyDescent="0.25">
      <c r="A109" s="447"/>
      <c r="B109" s="631" t="s">
        <v>2537</v>
      </c>
      <c r="C109" s="1266"/>
      <c r="D109" s="1369"/>
      <c r="E109" s="430"/>
      <c r="F109" s="432"/>
      <c r="I109" s="450"/>
    </row>
    <row r="110" spans="1:9" x14ac:dyDescent="0.25">
      <c r="A110" s="447"/>
      <c r="B110" s="631" t="s">
        <v>2538</v>
      </c>
      <c r="C110" s="1267"/>
      <c r="D110" s="1089">
        <v>44044</v>
      </c>
      <c r="E110" s="430"/>
      <c r="F110" s="432"/>
      <c r="I110" s="450"/>
    </row>
    <row r="111" spans="1:9" ht="31.5" x14ac:dyDescent="0.25">
      <c r="A111" s="447"/>
      <c r="B111" s="631" t="s">
        <v>1691</v>
      </c>
      <c r="C111" s="457" t="s">
        <v>2852</v>
      </c>
      <c r="D111" s="1089"/>
      <c r="E111" s="430"/>
      <c r="F111" s="432"/>
      <c r="I111" s="450"/>
    </row>
    <row r="112" spans="1:9" ht="31.5" x14ac:dyDescent="0.25">
      <c r="A112" s="447"/>
      <c r="B112" s="711"/>
      <c r="C112" s="479" t="s">
        <v>2853</v>
      </c>
      <c r="D112" s="1089"/>
      <c r="E112" s="430"/>
      <c r="F112" s="432"/>
      <c r="I112" s="450"/>
    </row>
    <row r="113" spans="1:9" ht="31.5" x14ac:dyDescent="0.25">
      <c r="A113" s="447"/>
      <c r="B113" s="711"/>
      <c r="C113" s="479" t="s">
        <v>2854</v>
      </c>
      <c r="D113" s="1089"/>
      <c r="E113" s="430"/>
      <c r="F113" s="432"/>
      <c r="I113" s="450"/>
    </row>
    <row r="114" spans="1:9" ht="31.5" x14ac:dyDescent="0.25">
      <c r="A114" s="447"/>
      <c r="B114" s="711"/>
      <c r="C114" s="479" t="s">
        <v>2855</v>
      </c>
      <c r="D114" s="1089"/>
      <c r="E114" s="430"/>
      <c r="F114" s="432"/>
      <c r="I114" s="450"/>
    </row>
    <row r="115" spans="1:9" ht="31.5" x14ac:dyDescent="0.25">
      <c r="A115" s="447"/>
      <c r="B115" s="711"/>
      <c r="C115" s="479" t="s">
        <v>2856</v>
      </c>
      <c r="D115" s="1089"/>
      <c r="E115" s="430"/>
      <c r="F115" s="432"/>
      <c r="I115" s="450"/>
    </row>
    <row r="116" spans="1:9" ht="31.5" x14ac:dyDescent="0.25">
      <c r="A116" s="447"/>
      <c r="B116" s="711"/>
      <c r="C116" s="479" t="s">
        <v>2857</v>
      </c>
      <c r="D116" s="1089"/>
      <c r="E116" s="430"/>
      <c r="F116" s="432"/>
      <c r="I116" s="450"/>
    </row>
    <row r="117" spans="1:9" ht="31.5" x14ac:dyDescent="0.25">
      <c r="A117" s="447"/>
      <c r="B117" s="711"/>
      <c r="C117" s="479" t="s">
        <v>2858</v>
      </c>
      <c r="D117" s="1089"/>
      <c r="E117" s="430"/>
      <c r="F117" s="432"/>
      <c r="I117" s="450"/>
    </row>
    <row r="118" spans="1:9" ht="31.5" x14ac:dyDescent="0.25">
      <c r="A118" s="447"/>
      <c r="B118" s="711"/>
      <c r="C118" s="479" t="s">
        <v>2859</v>
      </c>
      <c r="D118" s="1089"/>
      <c r="E118" s="430"/>
      <c r="F118" s="432"/>
      <c r="I118" s="450"/>
    </row>
    <row r="119" spans="1:9" ht="31.5" x14ac:dyDescent="0.25">
      <c r="A119" s="447"/>
      <c r="B119" s="711"/>
      <c r="C119" s="479" t="s">
        <v>2860</v>
      </c>
      <c r="D119" s="1089"/>
      <c r="E119" s="430"/>
      <c r="F119" s="432"/>
      <c r="I119" s="450"/>
    </row>
    <row r="120" spans="1:9" ht="31.5" x14ac:dyDescent="0.25">
      <c r="A120" s="447"/>
      <c r="B120" s="711"/>
      <c r="C120" s="479" t="s">
        <v>2861</v>
      </c>
      <c r="D120" s="1089"/>
      <c r="E120" s="430"/>
      <c r="F120" s="432"/>
      <c r="I120" s="450"/>
    </row>
    <row r="121" spans="1:9" ht="31.5" x14ac:dyDescent="0.25">
      <c r="A121" s="447"/>
      <c r="B121" s="711"/>
      <c r="C121" s="479" t="s">
        <v>2862</v>
      </c>
      <c r="D121" s="1089"/>
      <c r="E121" s="430"/>
      <c r="F121" s="432"/>
      <c r="I121" s="450"/>
    </row>
    <row r="122" spans="1:9" ht="31.5" x14ac:dyDescent="0.25">
      <c r="A122" s="447"/>
      <c r="B122" s="711"/>
      <c r="C122" s="479" t="s">
        <v>2863</v>
      </c>
      <c r="D122" s="1089"/>
      <c r="E122" s="430"/>
      <c r="F122" s="432"/>
      <c r="I122" s="450"/>
    </row>
    <row r="123" spans="1:9" ht="31.5" x14ac:dyDescent="0.25">
      <c r="A123" s="447"/>
      <c r="B123" s="711"/>
      <c r="C123" s="479" t="s">
        <v>2864</v>
      </c>
      <c r="D123" s="1089"/>
      <c r="E123" s="430"/>
      <c r="F123" s="432"/>
      <c r="I123" s="450"/>
    </row>
    <row r="124" spans="1:9" ht="31.5" x14ac:dyDescent="0.25">
      <c r="A124" s="447"/>
      <c r="B124" s="711"/>
      <c r="C124" s="479" t="s">
        <v>2865</v>
      </c>
      <c r="D124" s="1089"/>
      <c r="E124" s="430"/>
      <c r="F124" s="432"/>
      <c r="I124" s="450"/>
    </row>
    <row r="125" spans="1:9" ht="31.5" x14ac:dyDescent="0.25">
      <c r="A125" s="447"/>
      <c r="B125" s="711"/>
      <c r="C125" s="479" t="s">
        <v>2866</v>
      </c>
      <c r="D125" s="1089"/>
      <c r="E125" s="430"/>
      <c r="F125" s="432"/>
      <c r="I125" s="450"/>
    </row>
    <row r="126" spans="1:9" ht="31.5" x14ac:dyDescent="0.25">
      <c r="A126" s="447"/>
      <c r="B126" s="711"/>
      <c r="C126" s="479" t="s">
        <v>2867</v>
      </c>
      <c r="D126" s="1089"/>
      <c r="E126" s="430"/>
      <c r="F126" s="432"/>
      <c r="I126" s="450"/>
    </row>
    <row r="127" spans="1:9" ht="31.5" x14ac:dyDescent="0.25">
      <c r="A127" s="447"/>
      <c r="B127" s="711"/>
      <c r="C127" s="479" t="s">
        <v>2868</v>
      </c>
      <c r="D127" s="1089"/>
      <c r="E127" s="430"/>
      <c r="F127" s="432"/>
      <c r="I127" s="450"/>
    </row>
    <row r="128" spans="1:9" ht="31.5" x14ac:dyDescent="0.25">
      <c r="A128" s="447"/>
      <c r="B128" s="711"/>
      <c r="C128" s="479" t="s">
        <v>2869</v>
      </c>
      <c r="D128" s="1089"/>
      <c r="E128" s="430"/>
      <c r="F128" s="432"/>
      <c r="I128" s="450"/>
    </row>
    <row r="129" spans="1:9" ht="31.5" x14ac:dyDescent="0.25">
      <c r="A129" s="447"/>
      <c r="B129" s="711"/>
      <c r="C129" s="479" t="s">
        <v>2870</v>
      </c>
      <c r="D129" s="1089"/>
      <c r="E129" s="430"/>
      <c r="F129" s="432"/>
      <c r="I129" s="450"/>
    </row>
    <row r="130" spans="1:9" x14ac:dyDescent="0.25">
      <c r="A130" s="550" t="s">
        <v>151</v>
      </c>
      <c r="B130" s="1382" t="s">
        <v>1226</v>
      </c>
      <c r="C130" s="665" t="s">
        <v>2099</v>
      </c>
      <c r="D130" s="666" t="s">
        <v>2100</v>
      </c>
      <c r="E130" s="551" t="s">
        <v>1495</v>
      </c>
      <c r="F130" s="432"/>
      <c r="I130" s="450"/>
    </row>
    <row r="131" spans="1:9" ht="47.25" x14ac:dyDescent="0.25">
      <c r="A131" s="556"/>
      <c r="B131" s="1383"/>
      <c r="C131" s="728" t="s">
        <v>2871</v>
      </c>
      <c r="D131" s="666"/>
      <c r="E131" s="551"/>
      <c r="F131" s="432"/>
      <c r="I131" s="450"/>
    </row>
    <row r="132" spans="1:9" ht="63" customHeight="1" x14ac:dyDescent="0.25">
      <c r="A132" s="447" t="s">
        <v>160</v>
      </c>
      <c r="B132" s="1094" t="s">
        <v>2080</v>
      </c>
      <c r="C132" s="1276" t="s">
        <v>2101</v>
      </c>
      <c r="D132" s="1331" t="s">
        <v>2102</v>
      </c>
      <c r="E132" s="1276" t="s">
        <v>2083</v>
      </c>
    </row>
    <row r="133" spans="1:9" ht="31.5" x14ac:dyDescent="0.25">
      <c r="A133" s="583"/>
      <c r="B133" s="1094" t="s">
        <v>2084</v>
      </c>
      <c r="C133" s="1276"/>
      <c r="D133" s="1331"/>
      <c r="E133" s="1276"/>
    </row>
    <row r="134" spans="1:9" x14ac:dyDescent="0.25">
      <c r="A134" s="583"/>
      <c r="B134" s="1094" t="s">
        <v>2085</v>
      </c>
      <c r="C134" s="1276"/>
      <c r="D134" s="1331"/>
      <c r="E134" s="1276"/>
    </row>
    <row r="135" spans="1:9" ht="31.5" x14ac:dyDescent="0.25">
      <c r="A135" s="583"/>
      <c r="B135" s="1094" t="s">
        <v>2086</v>
      </c>
      <c r="C135" s="1276"/>
      <c r="D135" s="1331"/>
      <c r="E135" s="1276"/>
    </row>
    <row r="136" spans="1:9" ht="31.5" x14ac:dyDescent="0.25">
      <c r="A136" s="583"/>
      <c r="B136" s="1094" t="s">
        <v>2087</v>
      </c>
      <c r="C136" s="1276"/>
      <c r="D136" s="1331"/>
      <c r="E136" s="1276"/>
    </row>
    <row r="137" spans="1:9" x14ac:dyDescent="0.25">
      <c r="A137" s="583"/>
      <c r="B137" s="1094" t="s">
        <v>712</v>
      </c>
      <c r="C137" s="1276"/>
      <c r="D137" s="1331"/>
      <c r="E137" s="1276"/>
    </row>
    <row r="138" spans="1:9" ht="31.5" customHeight="1" x14ac:dyDescent="0.25">
      <c r="A138" s="583"/>
      <c r="B138" s="436" t="s">
        <v>158</v>
      </c>
      <c r="C138" s="1276" t="s">
        <v>2103</v>
      </c>
      <c r="D138" s="1332">
        <v>44020</v>
      </c>
      <c r="E138" s="1276" t="s">
        <v>2090</v>
      </c>
    </row>
    <row r="139" spans="1:9" x14ac:dyDescent="0.25">
      <c r="A139" s="583"/>
      <c r="B139" s="1052" t="s">
        <v>2091</v>
      </c>
      <c r="C139" s="1276"/>
      <c r="D139" s="1333"/>
      <c r="E139" s="1276"/>
    </row>
    <row r="140" spans="1:9" ht="31.5" x14ac:dyDescent="0.25">
      <c r="A140" s="644"/>
      <c r="B140" s="436" t="s">
        <v>2092</v>
      </c>
      <c r="C140" s="477" t="s">
        <v>2104</v>
      </c>
      <c r="D140" s="1072" t="s">
        <v>2105</v>
      </c>
      <c r="E140" s="455" t="s">
        <v>758</v>
      </c>
    </row>
    <row r="141" spans="1:9" x14ac:dyDescent="0.25">
      <c r="A141" s="426"/>
    </row>
    <row r="145" spans="1:9" x14ac:dyDescent="0.25">
      <c r="A145" s="427" t="s">
        <v>171</v>
      </c>
      <c r="B145" s="427"/>
      <c r="C145" s="428"/>
      <c r="D145" s="428"/>
      <c r="E145" s="428"/>
      <c r="F145" s="428"/>
      <c r="G145" s="428"/>
      <c r="H145" s="428"/>
      <c r="I145" s="428"/>
    </row>
    <row r="147" spans="1:9" x14ac:dyDescent="0.25">
      <c r="A147" s="461" t="s">
        <v>172</v>
      </c>
      <c r="B147" s="462"/>
      <c r="C147" s="463"/>
      <c r="D147" s="463"/>
      <c r="E147" s="463"/>
      <c r="F147" s="463"/>
      <c r="G147" s="463"/>
      <c r="H147" s="463"/>
      <c r="I147" s="464"/>
    </row>
    <row r="148" spans="1:9" x14ac:dyDescent="0.25">
      <c r="A148" s="1247" t="s">
        <v>122</v>
      </c>
      <c r="B148" s="1292" t="s">
        <v>173</v>
      </c>
      <c r="C148" s="1254" t="s">
        <v>174</v>
      </c>
      <c r="D148" s="1283" t="s">
        <v>175</v>
      </c>
      <c r="E148" s="1284"/>
      <c r="F148" s="1284"/>
      <c r="G148" s="1284"/>
      <c r="H148" s="1285"/>
      <c r="I148" s="1247" t="s">
        <v>126</v>
      </c>
    </row>
    <row r="149" spans="1:9" x14ac:dyDescent="0.25">
      <c r="A149" s="1261"/>
      <c r="B149" s="1292"/>
      <c r="C149" s="1293"/>
      <c r="D149" s="1277" t="s">
        <v>176</v>
      </c>
      <c r="E149" s="1277"/>
      <c r="F149" s="1051" t="s">
        <v>177</v>
      </c>
      <c r="G149" s="1045" t="s">
        <v>176</v>
      </c>
      <c r="H149" s="1045" t="s">
        <v>177</v>
      </c>
      <c r="I149" s="1247"/>
    </row>
    <row r="150" spans="1:9" ht="36" customHeight="1" x14ac:dyDescent="0.25">
      <c r="A150" s="1261"/>
      <c r="B150" s="1254"/>
      <c r="C150" s="1255"/>
      <c r="D150" s="1056" t="s">
        <v>178</v>
      </c>
      <c r="E150" s="1056" t="s">
        <v>179</v>
      </c>
      <c r="F150" s="1034" t="s">
        <v>180</v>
      </c>
      <c r="G150" s="1256" t="s">
        <v>181</v>
      </c>
      <c r="H150" s="1278"/>
      <c r="I150" s="1247"/>
    </row>
    <row r="151" spans="1:9" x14ac:dyDescent="0.25">
      <c r="A151" s="489" t="s">
        <v>18</v>
      </c>
      <c r="B151" s="1062" t="s">
        <v>1040</v>
      </c>
      <c r="C151" s="490" t="s">
        <v>2106</v>
      </c>
      <c r="D151" s="430" t="s">
        <v>2107</v>
      </c>
      <c r="E151" s="466"/>
      <c r="F151" s="467"/>
      <c r="G151" s="1029"/>
      <c r="H151" s="1029"/>
      <c r="I151" s="468"/>
    </row>
    <row r="152" spans="1:9" x14ac:dyDescent="0.25">
      <c r="A152" s="497"/>
      <c r="B152" s="1081"/>
      <c r="C152" s="634" t="s">
        <v>2108</v>
      </c>
      <c r="D152" s="430" t="s">
        <v>2109</v>
      </c>
      <c r="E152" s="466"/>
      <c r="F152" s="467"/>
      <c r="G152" s="1029"/>
      <c r="H152" s="1029"/>
      <c r="I152" s="468"/>
    </row>
    <row r="153" spans="1:9" x14ac:dyDescent="0.25">
      <c r="A153" s="497"/>
      <c r="B153" s="1318" t="s">
        <v>197</v>
      </c>
      <c r="C153" s="1104" t="s">
        <v>1484</v>
      </c>
      <c r="D153" s="430"/>
      <c r="E153" s="466"/>
      <c r="F153" s="467"/>
      <c r="G153" s="470"/>
      <c r="H153" s="466" t="s">
        <v>2110</v>
      </c>
      <c r="I153" s="468"/>
    </row>
    <row r="154" spans="1:9" x14ac:dyDescent="0.25">
      <c r="A154" s="1041"/>
      <c r="B154" s="1319"/>
      <c r="C154" s="662"/>
      <c r="D154" s="430"/>
      <c r="E154" s="466"/>
      <c r="F154" s="1048"/>
      <c r="G154" s="470"/>
      <c r="H154" s="466" t="s">
        <v>2111</v>
      </c>
      <c r="I154" s="468"/>
    </row>
    <row r="155" spans="1:9" ht="31.5" x14ac:dyDescent="0.25">
      <c r="A155" s="1041"/>
      <c r="B155" s="1349"/>
      <c r="C155" s="731"/>
      <c r="D155" s="1044"/>
      <c r="E155" s="466"/>
      <c r="F155" s="466"/>
      <c r="G155" s="470"/>
      <c r="H155" s="466" t="s">
        <v>2112</v>
      </c>
      <c r="I155" s="468"/>
    </row>
    <row r="156" spans="1:9" ht="31.5" x14ac:dyDescent="0.25">
      <c r="A156" s="1041"/>
      <c r="B156" s="1038" t="s">
        <v>197</v>
      </c>
      <c r="C156" s="1094" t="s">
        <v>2539</v>
      </c>
      <c r="D156" s="430"/>
      <c r="E156" s="466"/>
      <c r="F156" s="466" t="s">
        <v>2540</v>
      </c>
      <c r="G156" s="470"/>
      <c r="H156" s="466"/>
      <c r="I156" s="468"/>
    </row>
    <row r="157" spans="1:9" ht="31.5" x14ac:dyDescent="0.25">
      <c r="A157" s="1041"/>
      <c r="B157" s="1042" t="s">
        <v>197</v>
      </c>
      <c r="C157" s="1094" t="s">
        <v>2872</v>
      </c>
      <c r="D157" s="430" t="s">
        <v>2873</v>
      </c>
      <c r="E157" s="466"/>
      <c r="F157" s="466"/>
      <c r="G157" s="470"/>
      <c r="H157" s="466"/>
      <c r="I157" s="468"/>
    </row>
    <row r="158" spans="1:9" x14ac:dyDescent="0.25">
      <c r="A158" s="1041"/>
      <c r="B158" s="1043"/>
      <c r="C158" s="1094" t="s">
        <v>2874</v>
      </c>
      <c r="D158" s="1083"/>
      <c r="E158" s="466"/>
      <c r="F158" s="1049"/>
      <c r="G158" s="470"/>
      <c r="H158" s="466"/>
      <c r="I158" s="468"/>
    </row>
    <row r="159" spans="1:9" x14ac:dyDescent="0.25">
      <c r="A159" s="1041"/>
      <c r="B159" s="1047"/>
      <c r="C159" s="1094" t="s">
        <v>2875</v>
      </c>
      <c r="D159" s="1083"/>
      <c r="E159" s="466"/>
      <c r="F159" s="1049"/>
      <c r="G159" s="470"/>
      <c r="H159" s="466"/>
      <c r="I159" s="468"/>
    </row>
    <row r="160" spans="1:9" x14ac:dyDescent="0.25">
      <c r="A160" s="1041"/>
      <c r="B160" s="1038" t="s">
        <v>1040</v>
      </c>
      <c r="C160" s="1094" t="s">
        <v>1801</v>
      </c>
      <c r="D160" s="1083" t="s">
        <v>2876</v>
      </c>
      <c r="E160" s="466"/>
      <c r="F160" s="1049"/>
      <c r="G160" s="470"/>
      <c r="H160" s="466"/>
      <c r="I160" s="468"/>
    </row>
    <row r="161" spans="1:9" ht="31.5" x14ac:dyDescent="0.25">
      <c r="A161" s="1041"/>
      <c r="B161" s="1042" t="s">
        <v>197</v>
      </c>
      <c r="C161" s="1094" t="s">
        <v>2106</v>
      </c>
      <c r="D161" s="439"/>
      <c r="E161" s="466"/>
      <c r="F161" s="430" t="s">
        <v>2877</v>
      </c>
      <c r="G161" s="470"/>
      <c r="H161" s="466"/>
      <c r="I161" s="468"/>
    </row>
    <row r="162" spans="1:9" ht="31.5" x14ac:dyDescent="0.25">
      <c r="A162" s="1041"/>
      <c r="B162" s="1047"/>
      <c r="C162" s="1094" t="s">
        <v>340</v>
      </c>
      <c r="D162" s="1083"/>
      <c r="E162" s="466"/>
      <c r="F162" s="1049" t="s">
        <v>2878</v>
      </c>
      <c r="G162" s="470"/>
      <c r="H162" s="466"/>
      <c r="I162" s="468"/>
    </row>
    <row r="163" spans="1:9" x14ac:dyDescent="0.25">
      <c r="A163" s="1042" t="s">
        <v>19</v>
      </c>
      <c r="B163" s="1318" t="s">
        <v>1040</v>
      </c>
      <c r="C163" s="472" t="s">
        <v>2113</v>
      </c>
      <c r="D163" s="1251" t="s">
        <v>2114</v>
      </c>
      <c r="E163" s="1056"/>
      <c r="F163" s="1085"/>
      <c r="G163" s="466"/>
      <c r="H163" s="466"/>
      <c r="I163" s="1029"/>
    </row>
    <row r="164" spans="1:9" x14ac:dyDescent="0.25">
      <c r="A164" s="1043"/>
      <c r="B164" s="1319"/>
      <c r="C164" s="472" t="s">
        <v>2115</v>
      </c>
      <c r="D164" s="1253"/>
      <c r="E164" s="1056"/>
      <c r="F164" s="1085"/>
      <c r="G164" s="466"/>
      <c r="H164" s="466"/>
      <c r="I164" s="1036"/>
    </row>
    <row r="165" spans="1:9" x14ac:dyDescent="0.25">
      <c r="A165" s="1043"/>
      <c r="B165" s="1319"/>
      <c r="C165" s="472" t="s">
        <v>2116</v>
      </c>
      <c r="D165" s="1253"/>
      <c r="E165" s="1056"/>
      <c r="F165" s="1085"/>
      <c r="G165" s="466"/>
      <c r="H165" s="466"/>
      <c r="I165" s="1036"/>
    </row>
    <row r="166" spans="1:9" x14ac:dyDescent="0.25">
      <c r="A166" s="1043"/>
      <c r="B166" s="1319"/>
      <c r="C166" s="472" t="s">
        <v>2117</v>
      </c>
      <c r="D166" s="1253"/>
      <c r="E166" s="1056"/>
      <c r="F166" s="1085"/>
      <c r="G166" s="466"/>
      <c r="H166" s="466"/>
      <c r="I166" s="1036"/>
    </row>
    <row r="167" spans="1:9" x14ac:dyDescent="0.25">
      <c r="A167" s="1043"/>
      <c r="B167" s="1319"/>
      <c r="C167" s="472" t="s">
        <v>2118</v>
      </c>
      <c r="D167" s="1253"/>
      <c r="E167" s="1056"/>
      <c r="F167" s="1085"/>
      <c r="G167" s="466"/>
      <c r="H167" s="466"/>
      <c r="I167" s="1036"/>
    </row>
    <row r="168" spans="1:9" x14ac:dyDescent="0.25">
      <c r="A168" s="1043"/>
      <c r="B168" s="1319"/>
      <c r="C168" s="472" t="s">
        <v>2119</v>
      </c>
      <c r="D168" s="1253"/>
      <c r="E168" s="1056"/>
      <c r="F168" s="1085"/>
      <c r="G168" s="466"/>
      <c r="H168" s="466"/>
      <c r="I168" s="1036"/>
    </row>
    <row r="169" spans="1:9" x14ac:dyDescent="0.25">
      <c r="A169" s="1043"/>
      <c r="B169" s="1349"/>
      <c r="C169" s="472" t="s">
        <v>2120</v>
      </c>
      <c r="D169" s="1252"/>
      <c r="E169" s="1056"/>
      <c r="F169" s="1085"/>
      <c r="G169" s="466"/>
      <c r="H169" s="466"/>
      <c r="I169" s="1036"/>
    </row>
    <row r="170" spans="1:9" ht="31.5" x14ac:dyDescent="0.25">
      <c r="A170" s="1043"/>
      <c r="B170" s="1318" t="s">
        <v>197</v>
      </c>
      <c r="C170" s="472" t="s">
        <v>2121</v>
      </c>
      <c r="D170" s="1251" t="s">
        <v>376</v>
      </c>
      <c r="E170" s="1056"/>
      <c r="F170" s="1085"/>
      <c r="G170" s="466"/>
      <c r="H170" s="466"/>
      <c r="I170" s="1036"/>
    </row>
    <row r="171" spans="1:9" x14ac:dyDescent="0.25">
      <c r="A171" s="1043"/>
      <c r="B171" s="1319"/>
      <c r="C171" s="472" t="s">
        <v>2122</v>
      </c>
      <c r="D171" s="1253"/>
      <c r="E171" s="1056"/>
      <c r="F171" s="1085"/>
      <c r="G171" s="466"/>
      <c r="H171" s="466"/>
      <c r="I171" s="1036"/>
    </row>
    <row r="172" spans="1:9" x14ac:dyDescent="0.25">
      <c r="A172" s="1043"/>
      <c r="B172" s="1349"/>
      <c r="C172" s="472" t="s">
        <v>2123</v>
      </c>
      <c r="D172" s="1252"/>
      <c r="E172" s="1056"/>
      <c r="F172" s="1085"/>
      <c r="G172" s="466"/>
      <c r="H172" s="466"/>
      <c r="I172" s="1036"/>
    </row>
    <row r="173" spans="1:9" ht="47.25" x14ac:dyDescent="0.25">
      <c r="A173" s="1043"/>
      <c r="B173" s="1081" t="s">
        <v>2124</v>
      </c>
      <c r="C173" s="430" t="s">
        <v>2125</v>
      </c>
      <c r="E173" s="1056"/>
      <c r="F173" s="1031" t="s">
        <v>3093</v>
      </c>
      <c r="G173" s="466"/>
      <c r="H173" s="466"/>
      <c r="I173" s="1036"/>
    </row>
    <row r="174" spans="1:9" ht="31.5" x14ac:dyDescent="0.25">
      <c r="A174" s="1043"/>
      <c r="B174" s="1274" t="s">
        <v>1040</v>
      </c>
      <c r="C174" s="472" t="s">
        <v>2541</v>
      </c>
      <c r="D174" s="1251" t="s">
        <v>1465</v>
      </c>
      <c r="E174" s="1056"/>
      <c r="F174" s="1031"/>
      <c r="G174" s="466"/>
      <c r="H174" s="466"/>
      <c r="I174" s="1036"/>
    </row>
    <row r="175" spans="1:9" x14ac:dyDescent="0.25">
      <c r="A175" s="1043"/>
      <c r="B175" s="1275"/>
      <c r="C175" s="472" t="s">
        <v>2542</v>
      </c>
      <c r="D175" s="1252"/>
      <c r="E175" s="1056"/>
      <c r="F175" s="1031"/>
      <c r="G175" s="466"/>
      <c r="H175" s="466"/>
      <c r="I175" s="1036"/>
    </row>
    <row r="176" spans="1:9" ht="31.5" x14ac:dyDescent="0.25">
      <c r="A176" s="1043"/>
      <c r="B176" s="1275"/>
      <c r="C176" s="472" t="s">
        <v>2543</v>
      </c>
      <c r="D176" s="1251" t="s">
        <v>376</v>
      </c>
      <c r="E176" s="1056"/>
      <c r="F176" s="1031"/>
      <c r="G176" s="466"/>
      <c r="H176" s="466"/>
      <c r="I176" s="1036"/>
    </row>
    <row r="177" spans="1:9" ht="31.5" x14ac:dyDescent="0.25">
      <c r="A177" s="1043"/>
      <c r="B177" s="1275"/>
      <c r="C177" s="472" t="s">
        <v>2544</v>
      </c>
      <c r="D177" s="1253"/>
      <c r="E177" s="1056"/>
      <c r="F177" s="1031"/>
      <c r="G177" s="466"/>
      <c r="H177" s="466"/>
      <c r="I177" s="1036"/>
    </row>
    <row r="178" spans="1:9" ht="31.5" x14ac:dyDescent="0.25">
      <c r="A178" s="1043"/>
      <c r="B178" s="1275"/>
      <c r="C178" s="472" t="s">
        <v>2544</v>
      </c>
      <c r="D178" s="1253"/>
      <c r="E178" s="1056"/>
      <c r="F178" s="1031"/>
      <c r="G178" s="466"/>
      <c r="H178" s="466"/>
      <c r="I178" s="1036"/>
    </row>
    <row r="179" spans="1:9" ht="31.5" x14ac:dyDescent="0.25">
      <c r="A179" s="1043"/>
      <c r="B179" s="1275"/>
      <c r="C179" s="472" t="s">
        <v>2545</v>
      </c>
      <c r="D179" s="1253"/>
      <c r="E179" s="1056"/>
      <c r="F179" s="1031"/>
      <c r="G179" s="466"/>
      <c r="H179" s="466"/>
      <c r="I179" s="1036"/>
    </row>
    <row r="180" spans="1:9" x14ac:dyDescent="0.25">
      <c r="A180" s="1043"/>
      <c r="B180" s="1279"/>
      <c r="C180" s="472" t="s">
        <v>2546</v>
      </c>
      <c r="D180" s="1252"/>
      <c r="E180" s="1056"/>
      <c r="F180" s="1031"/>
      <c r="G180" s="466"/>
      <c r="H180" s="466"/>
      <c r="I180" s="1036"/>
    </row>
    <row r="181" spans="1:9" ht="31.5" x14ac:dyDescent="0.25">
      <c r="A181" s="1047"/>
      <c r="B181" s="723" t="s">
        <v>1040</v>
      </c>
      <c r="C181" s="472" t="s">
        <v>2879</v>
      </c>
      <c r="D181" s="1083" t="s">
        <v>868</v>
      </c>
      <c r="E181" s="1056"/>
      <c r="F181" s="1031"/>
      <c r="G181" s="466"/>
      <c r="H181" s="466"/>
      <c r="I181" s="1036"/>
    </row>
    <row r="182" spans="1:9" ht="31.5" x14ac:dyDescent="0.25">
      <c r="A182" s="1043" t="s">
        <v>20</v>
      </c>
      <c r="B182" s="454" t="s">
        <v>1040</v>
      </c>
      <c r="C182" s="430" t="s">
        <v>1820</v>
      </c>
      <c r="D182" s="430" t="s">
        <v>1815</v>
      </c>
      <c r="E182" s="472"/>
      <c r="F182" s="430"/>
      <c r="G182" s="466"/>
      <c r="H182" s="466"/>
      <c r="I182" s="1030"/>
    </row>
    <row r="183" spans="1:9" x14ac:dyDescent="0.25">
      <c r="A183" s="474"/>
      <c r="B183" s="443" t="s">
        <v>1468</v>
      </c>
      <c r="C183" s="430" t="s">
        <v>2547</v>
      </c>
      <c r="D183" s="430" t="s">
        <v>1808</v>
      </c>
      <c r="E183" s="472"/>
      <c r="F183" s="430"/>
      <c r="G183" s="466"/>
      <c r="H183" s="466"/>
      <c r="I183" s="1030"/>
    </row>
    <row r="184" spans="1:9" ht="31.5" x14ac:dyDescent="0.25">
      <c r="A184" s="474"/>
      <c r="B184" s="443" t="s">
        <v>197</v>
      </c>
      <c r="C184" s="430" t="s">
        <v>2880</v>
      </c>
      <c r="D184" s="430"/>
      <c r="E184" s="472"/>
      <c r="F184" s="430" t="s">
        <v>2881</v>
      </c>
      <c r="G184" s="466"/>
      <c r="H184" s="466"/>
      <c r="I184" s="1030"/>
    </row>
    <row r="185" spans="1:9" x14ac:dyDescent="0.25">
      <c r="A185" s="476" t="s">
        <v>21</v>
      </c>
      <c r="B185" s="1342" t="s">
        <v>1040</v>
      </c>
      <c r="C185" s="459" t="s">
        <v>2127</v>
      </c>
      <c r="D185" s="1251" t="s">
        <v>219</v>
      </c>
      <c r="E185" s="430"/>
      <c r="F185" s="472"/>
      <c r="G185" s="477"/>
      <c r="H185" s="477"/>
      <c r="I185" s="439"/>
    </row>
    <row r="186" spans="1:9" x14ac:dyDescent="0.25">
      <c r="A186" s="452"/>
      <c r="B186" s="1342"/>
      <c r="C186" s="478" t="s">
        <v>2128</v>
      </c>
      <c r="D186" s="1253"/>
      <c r="E186" s="430"/>
      <c r="F186" s="472"/>
      <c r="G186" s="477"/>
      <c r="H186" s="477"/>
      <c r="I186" s="439"/>
    </row>
    <row r="187" spans="1:9" x14ac:dyDescent="0.25">
      <c r="A187" s="452"/>
      <c r="B187" s="1342"/>
      <c r="C187" s="478" t="s">
        <v>2129</v>
      </c>
      <c r="D187" s="1253"/>
      <c r="E187" s="430"/>
      <c r="F187" s="472"/>
      <c r="G187" s="477"/>
      <c r="H187" s="477"/>
      <c r="I187" s="439"/>
    </row>
    <row r="188" spans="1:9" x14ac:dyDescent="0.25">
      <c r="A188" s="452"/>
      <c r="B188" s="1342"/>
      <c r="C188" s="478" t="s">
        <v>2130</v>
      </c>
      <c r="D188" s="1253"/>
      <c r="E188" s="430"/>
      <c r="F188" s="472"/>
      <c r="G188" s="477"/>
      <c r="H188" s="477"/>
      <c r="I188" s="439"/>
    </row>
    <row r="189" spans="1:9" x14ac:dyDescent="0.25">
      <c r="A189" s="452"/>
      <c r="B189" s="1342"/>
      <c r="C189" s="478" t="s">
        <v>2131</v>
      </c>
      <c r="D189" s="1253"/>
      <c r="E189" s="430"/>
      <c r="F189" s="472"/>
      <c r="G189" s="477"/>
      <c r="H189" s="477"/>
      <c r="I189" s="439"/>
    </row>
    <row r="190" spans="1:9" ht="18.75" customHeight="1" x14ac:dyDescent="0.25">
      <c r="A190" s="452"/>
      <c r="B190" s="1342"/>
      <c r="C190" s="479" t="s">
        <v>2132</v>
      </c>
      <c r="D190" s="1252"/>
      <c r="E190" s="430"/>
      <c r="F190" s="472"/>
      <c r="G190" s="477"/>
      <c r="H190" s="477"/>
      <c r="I190" s="439"/>
    </row>
    <row r="191" spans="1:9" x14ac:dyDescent="0.25">
      <c r="A191" s="452"/>
      <c r="B191" s="1342" t="s">
        <v>197</v>
      </c>
      <c r="C191" s="1265" t="s">
        <v>2133</v>
      </c>
      <c r="D191" s="430" t="s">
        <v>215</v>
      </c>
      <c r="E191" s="430"/>
      <c r="F191" s="472"/>
      <c r="G191" s="477"/>
      <c r="H191" s="477"/>
      <c r="I191" s="439"/>
    </row>
    <row r="192" spans="1:9" ht="50.25" customHeight="1" x14ac:dyDescent="0.25">
      <c r="A192" s="452"/>
      <c r="B192" s="1342"/>
      <c r="C192" s="1267"/>
      <c r="D192" s="430" t="s">
        <v>1720</v>
      </c>
      <c r="E192" s="430"/>
      <c r="F192" s="472"/>
      <c r="G192" s="477"/>
      <c r="H192" s="477"/>
      <c r="I192" s="439"/>
    </row>
    <row r="193" spans="1:9" x14ac:dyDescent="0.25">
      <c r="A193" s="452"/>
      <c r="B193" s="680" t="s">
        <v>1040</v>
      </c>
      <c r="C193" s="459" t="s">
        <v>2548</v>
      </c>
      <c r="D193" s="1251" t="s">
        <v>1721</v>
      </c>
      <c r="E193" s="430"/>
      <c r="F193" s="472"/>
      <c r="G193" s="477"/>
      <c r="H193" s="477"/>
      <c r="I193" s="439"/>
    </row>
    <row r="194" spans="1:9" x14ac:dyDescent="0.25">
      <c r="A194" s="452"/>
      <c r="B194" s="681"/>
      <c r="C194" s="459" t="s">
        <v>2549</v>
      </c>
      <c r="D194" s="1253"/>
      <c r="E194" s="430"/>
      <c r="F194" s="472"/>
      <c r="G194" s="477"/>
      <c r="H194" s="477"/>
      <c r="I194" s="439"/>
    </row>
    <row r="195" spans="1:9" x14ac:dyDescent="0.25">
      <c r="A195" s="452"/>
      <c r="B195" s="681"/>
      <c r="C195" s="459" t="s">
        <v>2550</v>
      </c>
      <c r="D195" s="1252"/>
      <c r="E195" s="430"/>
      <c r="F195" s="472"/>
      <c r="G195" s="477"/>
      <c r="H195" s="477"/>
      <c r="I195" s="439"/>
    </row>
    <row r="196" spans="1:9" x14ac:dyDescent="0.25">
      <c r="A196" s="452"/>
      <c r="B196" s="681"/>
      <c r="C196" s="459" t="s">
        <v>2551</v>
      </c>
      <c r="D196" s="1251" t="s">
        <v>796</v>
      </c>
      <c r="E196" s="430"/>
      <c r="F196" s="472"/>
      <c r="G196" s="477"/>
      <c r="H196" s="477"/>
      <c r="I196" s="439"/>
    </row>
    <row r="197" spans="1:9" x14ac:dyDescent="0.25">
      <c r="A197" s="452"/>
      <c r="B197" s="681"/>
      <c r="C197" s="459" t="s">
        <v>2552</v>
      </c>
      <c r="D197" s="1253"/>
      <c r="E197" s="430"/>
      <c r="F197" s="472"/>
      <c r="G197" s="477"/>
      <c r="H197" s="477"/>
      <c r="I197" s="439"/>
    </row>
    <row r="198" spans="1:9" x14ac:dyDescent="0.25">
      <c r="A198" s="452"/>
      <c r="B198" s="681"/>
      <c r="C198" s="459" t="s">
        <v>2553</v>
      </c>
      <c r="D198" s="1253"/>
      <c r="E198" s="430"/>
      <c r="F198" s="472"/>
      <c r="G198" s="477"/>
      <c r="H198" s="477"/>
      <c r="I198" s="439"/>
    </row>
    <row r="199" spans="1:9" x14ac:dyDescent="0.25">
      <c r="A199" s="452"/>
      <c r="B199" s="681"/>
      <c r="C199" s="459" t="s">
        <v>2554</v>
      </c>
      <c r="D199" s="1252"/>
      <c r="E199" s="430"/>
      <c r="F199" s="472"/>
      <c r="G199" s="477"/>
      <c r="H199" s="477"/>
      <c r="I199" s="439"/>
    </row>
    <row r="200" spans="1:9" ht="31.5" x14ac:dyDescent="0.25">
      <c r="A200" s="452"/>
      <c r="B200" s="681"/>
      <c r="C200" s="459" t="s">
        <v>2555</v>
      </c>
      <c r="D200" s="430" t="s">
        <v>215</v>
      </c>
      <c r="E200" s="430"/>
      <c r="F200" s="472"/>
      <c r="G200" s="477"/>
      <c r="H200" s="477"/>
      <c r="I200" s="439"/>
    </row>
    <row r="201" spans="1:9" ht="31.5" x14ac:dyDescent="0.25">
      <c r="A201" s="452"/>
      <c r="B201" s="681"/>
      <c r="C201" s="459" t="s">
        <v>2556</v>
      </c>
      <c r="D201" s="1251" t="s">
        <v>1720</v>
      </c>
      <c r="E201" s="430"/>
      <c r="F201" s="472"/>
      <c r="G201" s="477"/>
      <c r="H201" s="477"/>
      <c r="I201" s="439"/>
    </row>
    <row r="202" spans="1:9" ht="31.5" x14ac:dyDescent="0.25">
      <c r="A202" s="452"/>
      <c r="B202" s="681"/>
      <c r="C202" s="459" t="s">
        <v>2557</v>
      </c>
      <c r="D202" s="1253"/>
      <c r="E202" s="430"/>
      <c r="F202" s="472"/>
      <c r="G202" s="477"/>
      <c r="H202" s="477"/>
      <c r="I202" s="439"/>
    </row>
    <row r="203" spans="1:9" ht="47.25" x14ac:dyDescent="0.25">
      <c r="A203" s="452"/>
      <c r="B203" s="681"/>
      <c r="C203" s="459" t="s">
        <v>2558</v>
      </c>
      <c r="D203" s="1253"/>
      <c r="E203" s="430"/>
      <c r="F203" s="472"/>
      <c r="G203" s="477"/>
      <c r="H203" s="477"/>
      <c r="I203" s="439"/>
    </row>
    <row r="204" spans="1:9" ht="47.25" x14ac:dyDescent="0.25">
      <c r="A204" s="452"/>
      <c r="B204" s="681"/>
      <c r="C204" s="459" t="s">
        <v>2559</v>
      </c>
      <c r="D204" s="1253"/>
      <c r="E204" s="430"/>
      <c r="F204" s="472"/>
      <c r="G204" s="477"/>
      <c r="H204" s="477"/>
      <c r="I204" s="439"/>
    </row>
    <row r="205" spans="1:9" ht="47.25" x14ac:dyDescent="0.25">
      <c r="A205" s="452"/>
      <c r="B205" s="681"/>
      <c r="C205" s="459" t="s">
        <v>2560</v>
      </c>
      <c r="D205" s="1253"/>
      <c r="E205" s="430"/>
      <c r="F205" s="472"/>
      <c r="G205" s="477"/>
      <c r="H205" s="477"/>
      <c r="I205" s="439"/>
    </row>
    <row r="206" spans="1:9" ht="31.5" x14ac:dyDescent="0.25">
      <c r="A206" s="452"/>
      <c r="B206" s="681"/>
      <c r="C206" s="459" t="s">
        <v>2561</v>
      </c>
      <c r="D206" s="1253"/>
      <c r="E206" s="430"/>
      <c r="F206" s="472"/>
      <c r="G206" s="477"/>
      <c r="H206" s="477"/>
      <c r="I206" s="439"/>
    </row>
    <row r="207" spans="1:9" ht="31.5" x14ac:dyDescent="0.25">
      <c r="A207" s="452"/>
      <c r="B207" s="679"/>
      <c r="C207" s="459" t="s">
        <v>2562</v>
      </c>
      <c r="D207" s="1252"/>
      <c r="E207" s="430"/>
      <c r="F207" s="472"/>
      <c r="G207" s="477"/>
      <c r="H207" s="477"/>
      <c r="I207" s="439"/>
    </row>
    <row r="208" spans="1:9" x14ac:dyDescent="0.25">
      <c r="A208" s="452"/>
      <c r="B208" s="679" t="s">
        <v>1468</v>
      </c>
      <c r="C208" s="676" t="s">
        <v>2563</v>
      </c>
      <c r="D208" s="430" t="s">
        <v>217</v>
      </c>
      <c r="E208" s="430"/>
      <c r="F208" s="472"/>
      <c r="G208" s="477"/>
      <c r="H208" s="477"/>
      <c r="I208" s="439"/>
    </row>
    <row r="209" spans="1:9" ht="47.25" x14ac:dyDescent="0.25">
      <c r="A209" s="452"/>
      <c r="B209" s="681" t="s">
        <v>197</v>
      </c>
      <c r="C209" s="1265" t="s">
        <v>777</v>
      </c>
      <c r="D209" s="430"/>
      <c r="E209" s="430"/>
      <c r="F209" s="472"/>
      <c r="H209" s="430" t="s">
        <v>2564</v>
      </c>
      <c r="I209" s="439"/>
    </row>
    <row r="210" spans="1:9" ht="47.25" x14ac:dyDescent="0.25">
      <c r="A210" s="452"/>
      <c r="B210" s="681"/>
      <c r="C210" s="1266"/>
      <c r="D210" s="430"/>
      <c r="E210" s="430"/>
      <c r="F210" s="472"/>
      <c r="G210" s="477"/>
      <c r="H210" s="430" t="s">
        <v>2565</v>
      </c>
      <c r="I210" s="439"/>
    </row>
    <row r="211" spans="1:9" ht="31.5" x14ac:dyDescent="0.25">
      <c r="A211" s="452"/>
      <c r="B211" s="681"/>
      <c r="C211" s="1266"/>
      <c r="D211" s="430"/>
      <c r="E211" s="430"/>
      <c r="F211" s="472"/>
      <c r="G211" s="477"/>
      <c r="H211" s="430" t="s">
        <v>2566</v>
      </c>
      <c r="I211" s="439"/>
    </row>
    <row r="212" spans="1:9" ht="31.5" x14ac:dyDescent="0.25">
      <c r="A212" s="452"/>
      <c r="B212" s="681"/>
      <c r="C212" s="1266"/>
      <c r="D212" s="430"/>
      <c r="E212" s="430"/>
      <c r="F212" s="472"/>
      <c r="G212" s="477" t="s">
        <v>2567</v>
      </c>
      <c r="H212" s="430"/>
      <c r="I212" s="439"/>
    </row>
    <row r="213" spans="1:9" ht="31.5" x14ac:dyDescent="0.25">
      <c r="A213" s="452"/>
      <c r="B213" s="681"/>
      <c r="C213" s="1266"/>
      <c r="D213" s="430"/>
      <c r="E213" s="430"/>
      <c r="F213" s="472"/>
      <c r="G213" s="477"/>
      <c r="H213" s="430" t="s">
        <v>2568</v>
      </c>
      <c r="I213" s="439"/>
    </row>
    <row r="214" spans="1:9" x14ac:dyDescent="0.25">
      <c r="A214" s="452"/>
      <c r="B214" s="681"/>
      <c r="C214" s="1267"/>
      <c r="D214" s="430"/>
      <c r="E214" s="430"/>
      <c r="F214" s="472"/>
      <c r="G214" s="477"/>
      <c r="H214" s="430" t="s">
        <v>2569</v>
      </c>
      <c r="I214" s="439"/>
    </row>
    <row r="215" spans="1:9" ht="31.5" x14ac:dyDescent="0.25">
      <c r="A215" s="452"/>
      <c r="B215" s="718" t="s">
        <v>1040</v>
      </c>
      <c r="C215" s="459" t="s">
        <v>2882</v>
      </c>
      <c r="D215" s="430" t="s">
        <v>796</v>
      </c>
      <c r="E215" s="430"/>
      <c r="F215" s="491"/>
      <c r="G215" s="477"/>
      <c r="H215" s="605"/>
      <c r="I215" s="439"/>
    </row>
    <row r="216" spans="1:9" ht="63" x14ac:dyDescent="0.25">
      <c r="A216" s="452"/>
      <c r="B216" s="680" t="s">
        <v>1040</v>
      </c>
      <c r="C216" s="479" t="s">
        <v>2883</v>
      </c>
      <c r="D216" s="430"/>
      <c r="E216" s="430"/>
      <c r="F216" s="1251" t="s">
        <v>2884</v>
      </c>
      <c r="G216" s="477"/>
      <c r="H216" s="605"/>
      <c r="I216" s="439"/>
    </row>
    <row r="217" spans="1:9" ht="63" x14ac:dyDescent="0.25">
      <c r="A217" s="452"/>
      <c r="B217" s="679"/>
      <c r="C217" s="479" t="s">
        <v>2885</v>
      </c>
      <c r="D217" s="430"/>
      <c r="E217" s="430"/>
      <c r="F217" s="1253"/>
      <c r="G217" s="477"/>
      <c r="H217" s="605"/>
      <c r="I217" s="439"/>
    </row>
    <row r="218" spans="1:9" ht="47.25" x14ac:dyDescent="0.25">
      <c r="A218" s="452"/>
      <c r="B218" s="681" t="s">
        <v>1468</v>
      </c>
      <c r="C218" s="479" t="s">
        <v>2886</v>
      </c>
      <c r="D218" s="430"/>
      <c r="E218" s="430"/>
      <c r="F218" s="1252"/>
      <c r="G218" s="477"/>
      <c r="H218" s="647"/>
      <c r="I218" s="439"/>
    </row>
    <row r="219" spans="1:9" ht="31.5" x14ac:dyDescent="0.25">
      <c r="A219" s="443" t="s">
        <v>151</v>
      </c>
      <c r="B219" s="1274" t="s">
        <v>197</v>
      </c>
      <c r="C219" s="1265" t="s">
        <v>777</v>
      </c>
      <c r="E219" s="430" t="s">
        <v>832</v>
      </c>
      <c r="F219" s="430"/>
      <c r="G219" s="477"/>
      <c r="I219" s="439"/>
    </row>
    <row r="220" spans="1:9" x14ac:dyDescent="0.25">
      <c r="A220" s="447"/>
      <c r="B220" s="1275"/>
      <c r="C220" s="1266"/>
      <c r="D220" s="430"/>
      <c r="E220" s="430"/>
      <c r="F220" s="430"/>
      <c r="G220" s="480" t="s">
        <v>2134</v>
      </c>
      <c r="H220" s="477"/>
      <c r="I220" s="482"/>
    </row>
    <row r="221" spans="1:9" ht="31.5" x14ac:dyDescent="0.25">
      <c r="A221" s="447"/>
      <c r="B221" s="1275"/>
      <c r="C221" s="1266"/>
      <c r="D221" s="430"/>
      <c r="E221" s="430"/>
      <c r="F221" s="430"/>
      <c r="G221" s="480" t="s">
        <v>2135</v>
      </c>
      <c r="H221" s="481"/>
      <c r="I221" s="482"/>
    </row>
    <row r="222" spans="1:9" ht="31.5" x14ac:dyDescent="0.25">
      <c r="A222" s="447"/>
      <c r="B222" s="1275"/>
      <c r="C222" s="1266"/>
      <c r="D222" s="430"/>
      <c r="E222" s="430"/>
      <c r="F222" s="430"/>
      <c r="G222" s="480"/>
      <c r="H222" s="481" t="s">
        <v>2136</v>
      </c>
      <c r="I222" s="482"/>
    </row>
    <row r="223" spans="1:9" x14ac:dyDescent="0.25">
      <c r="A223" s="447"/>
      <c r="B223" s="1275"/>
      <c r="C223" s="1266"/>
      <c r="D223" s="430"/>
      <c r="E223" s="430"/>
      <c r="F223" s="430"/>
      <c r="G223" s="480"/>
      <c r="H223" s="481" t="s">
        <v>2137</v>
      </c>
      <c r="I223" s="482"/>
    </row>
    <row r="224" spans="1:9" ht="31.5" x14ac:dyDescent="0.25">
      <c r="A224" s="447"/>
      <c r="B224" s="1275"/>
      <c r="C224" s="1266"/>
      <c r="D224" s="430"/>
      <c r="E224" s="430"/>
      <c r="F224" s="430"/>
      <c r="G224" s="480"/>
      <c r="H224" s="481" t="s">
        <v>2138</v>
      </c>
      <c r="I224" s="482"/>
    </row>
    <row r="225" spans="1:9" ht="31.5" x14ac:dyDescent="0.25">
      <c r="A225" s="447"/>
      <c r="B225" s="1279"/>
      <c r="C225" s="1267"/>
      <c r="D225" s="430"/>
      <c r="E225" s="430"/>
      <c r="F225" s="430"/>
      <c r="G225" s="480"/>
      <c r="H225" s="481" t="s">
        <v>2139</v>
      </c>
      <c r="I225" s="482"/>
    </row>
    <row r="226" spans="1:9" x14ac:dyDescent="0.25">
      <c r="A226" s="447"/>
      <c r="B226" s="1064" t="s">
        <v>197</v>
      </c>
      <c r="C226" s="457" t="s">
        <v>2887</v>
      </c>
      <c r="D226" s="439" t="s">
        <v>2888</v>
      </c>
      <c r="E226" s="1085"/>
      <c r="F226" s="1085"/>
      <c r="G226" s="480"/>
      <c r="H226" s="481"/>
      <c r="I226" s="482"/>
    </row>
    <row r="227" spans="1:9" x14ac:dyDescent="0.25">
      <c r="A227" s="447"/>
      <c r="B227" s="1062" t="s">
        <v>1468</v>
      </c>
      <c r="C227" s="479" t="s">
        <v>2889</v>
      </c>
      <c r="D227" s="439"/>
      <c r="E227" s="1085"/>
      <c r="F227" s="1085" t="s">
        <v>2890</v>
      </c>
      <c r="G227" s="480"/>
      <c r="H227" s="481"/>
      <c r="I227" s="482"/>
    </row>
    <row r="228" spans="1:9" ht="36" customHeight="1" x14ac:dyDescent="0.25">
      <c r="A228" s="443" t="s">
        <v>160</v>
      </c>
      <c r="B228" s="1064" t="s">
        <v>1040</v>
      </c>
      <c r="C228" s="554" t="s">
        <v>2140</v>
      </c>
      <c r="D228" s="430"/>
      <c r="E228" s="430"/>
      <c r="F228" s="430"/>
      <c r="G228" s="477"/>
      <c r="H228" s="430" t="s">
        <v>2094</v>
      </c>
      <c r="I228" s="430" t="s">
        <v>2141</v>
      </c>
    </row>
    <row r="229" spans="1:9" x14ac:dyDescent="0.25">
      <c r="A229" s="447"/>
      <c r="B229" s="1062" t="s">
        <v>1040</v>
      </c>
      <c r="C229" s="693" t="s">
        <v>2570</v>
      </c>
      <c r="D229" s="430"/>
      <c r="E229" s="430"/>
      <c r="F229" s="430"/>
      <c r="G229" s="477"/>
      <c r="H229" s="1276" t="s">
        <v>2571</v>
      </c>
      <c r="I229" s="1251" t="s">
        <v>997</v>
      </c>
    </row>
    <row r="230" spans="1:9" x14ac:dyDescent="0.25">
      <c r="A230" s="447"/>
      <c r="B230" s="1063"/>
      <c r="C230" s="693" t="s">
        <v>2572</v>
      </c>
      <c r="D230" s="430"/>
      <c r="E230" s="430"/>
      <c r="F230" s="430"/>
      <c r="G230" s="477"/>
      <c r="H230" s="1276"/>
      <c r="I230" s="1253"/>
    </row>
    <row r="231" spans="1:9" x14ac:dyDescent="0.25">
      <c r="A231" s="447"/>
      <c r="B231" s="1063"/>
      <c r="C231" s="693" t="s">
        <v>2573</v>
      </c>
      <c r="D231" s="430"/>
      <c r="E231" s="430"/>
      <c r="F231" s="430"/>
      <c r="G231" s="477"/>
      <c r="H231" s="1276"/>
      <c r="I231" s="1253"/>
    </row>
    <row r="232" spans="1:9" x14ac:dyDescent="0.25">
      <c r="A232" s="447"/>
      <c r="B232" s="1063"/>
      <c r="C232" s="693" t="s">
        <v>2574</v>
      </c>
      <c r="D232" s="430"/>
      <c r="E232" s="430"/>
      <c r="F232" s="430"/>
      <c r="G232" s="477"/>
      <c r="H232" s="1276"/>
      <c r="I232" s="1253"/>
    </row>
    <row r="233" spans="1:9" x14ac:dyDescent="0.25">
      <c r="A233" s="447"/>
      <c r="B233" s="1063"/>
      <c r="C233" s="693" t="s">
        <v>2575</v>
      </c>
      <c r="D233" s="430"/>
      <c r="E233" s="430"/>
      <c r="F233" s="430"/>
      <c r="G233" s="477"/>
      <c r="H233" s="1276"/>
      <c r="I233" s="1253"/>
    </row>
    <row r="234" spans="1:9" x14ac:dyDescent="0.25">
      <c r="A234" s="447"/>
      <c r="B234" s="1063"/>
      <c r="C234" s="693" t="s">
        <v>2576</v>
      </c>
      <c r="D234" s="430"/>
      <c r="E234" s="430"/>
      <c r="F234" s="430"/>
      <c r="G234" s="477"/>
      <c r="H234" s="1276"/>
      <c r="I234" s="1252"/>
    </row>
    <row r="235" spans="1:9" ht="31.5" x14ac:dyDescent="0.25">
      <c r="A235" s="447"/>
      <c r="B235" s="1063"/>
      <c r="C235" s="693" t="s">
        <v>2577</v>
      </c>
      <c r="D235" s="430"/>
      <c r="E235" s="430"/>
      <c r="F235" s="430"/>
      <c r="G235" s="477"/>
      <c r="H235" s="1276" t="s">
        <v>2578</v>
      </c>
      <c r="I235" s="1276" t="s">
        <v>997</v>
      </c>
    </row>
    <row r="236" spans="1:9" x14ac:dyDescent="0.25">
      <c r="A236" s="447"/>
      <c r="B236" s="1063"/>
      <c r="C236" s="693" t="s">
        <v>2579</v>
      </c>
      <c r="D236" s="430"/>
      <c r="E236" s="430"/>
      <c r="F236" s="430"/>
      <c r="G236" s="477"/>
      <c r="H236" s="1276"/>
      <c r="I236" s="1276"/>
    </row>
    <row r="237" spans="1:9" x14ac:dyDescent="0.25">
      <c r="A237" s="447"/>
      <c r="B237" s="1063"/>
      <c r="C237" s="693" t="s">
        <v>2580</v>
      </c>
      <c r="D237" s="430"/>
      <c r="E237" s="430"/>
      <c r="F237" s="430"/>
      <c r="G237" s="477"/>
      <c r="H237" s="1276"/>
      <c r="I237" s="1276"/>
    </row>
    <row r="238" spans="1:9" x14ac:dyDescent="0.25">
      <c r="A238" s="447"/>
      <c r="B238" s="1063"/>
      <c r="C238" s="693" t="s">
        <v>2581</v>
      </c>
      <c r="D238" s="430"/>
      <c r="E238" s="430"/>
      <c r="F238" s="430"/>
      <c r="G238" s="477"/>
      <c r="H238" s="1276"/>
      <c r="I238" s="1276"/>
    </row>
    <row r="239" spans="1:9" x14ac:dyDescent="0.25">
      <c r="A239" s="447"/>
      <c r="B239" s="1063"/>
      <c r="C239" s="693" t="s">
        <v>2582</v>
      </c>
      <c r="D239" s="430"/>
      <c r="E239" s="430"/>
      <c r="F239" s="430"/>
      <c r="G239" s="477"/>
      <c r="H239" s="1276"/>
      <c r="I239" s="1276"/>
    </row>
    <row r="240" spans="1:9" x14ac:dyDescent="0.25">
      <c r="A240" s="447"/>
      <c r="B240" s="1063"/>
      <c r="C240" s="693" t="s">
        <v>2583</v>
      </c>
      <c r="D240" s="430"/>
      <c r="E240" s="430"/>
      <c r="F240" s="430"/>
      <c r="G240" s="477"/>
      <c r="H240" s="1276"/>
      <c r="I240" s="1276"/>
    </row>
    <row r="241" spans="1:9" x14ac:dyDescent="0.25">
      <c r="A241" s="447"/>
      <c r="B241" s="1063"/>
      <c r="C241" s="693" t="s">
        <v>2584</v>
      </c>
      <c r="D241" s="430"/>
      <c r="E241" s="430"/>
      <c r="F241" s="430"/>
      <c r="G241" s="477"/>
      <c r="H241" s="1276"/>
      <c r="I241" s="1276"/>
    </row>
    <row r="242" spans="1:9" x14ac:dyDescent="0.25">
      <c r="A242" s="451"/>
      <c r="B242" s="1081"/>
      <c r="C242" s="693" t="s">
        <v>2585</v>
      </c>
      <c r="D242" s="430"/>
      <c r="E242" s="430"/>
      <c r="F242" s="430"/>
      <c r="G242" s="477"/>
      <c r="H242" s="1276"/>
      <c r="I242" s="1276"/>
    </row>
    <row r="243" spans="1:9" x14ac:dyDescent="0.25">
      <c r="A243" s="645"/>
      <c r="B243" s="640"/>
      <c r="C243" s="646"/>
      <c r="D243" s="605"/>
      <c r="E243" s="605"/>
      <c r="F243" s="605"/>
      <c r="G243" s="647"/>
      <c r="H243" s="605"/>
      <c r="I243" s="605"/>
    </row>
    <row r="244" spans="1:9" x14ac:dyDescent="0.25">
      <c r="A244" s="645"/>
      <c r="B244" s="640"/>
      <c r="C244" s="646"/>
      <c r="D244" s="605"/>
      <c r="E244" s="605"/>
      <c r="F244" s="605"/>
      <c r="G244" s="647"/>
      <c r="H244" s="605"/>
      <c r="I244" s="605"/>
    </row>
    <row r="245" spans="1:9" x14ac:dyDescent="0.25">
      <c r="A245" s="645"/>
      <c r="B245" s="640"/>
      <c r="C245" s="646"/>
      <c r="D245" s="605"/>
      <c r="E245" s="605"/>
      <c r="F245" s="605"/>
      <c r="G245" s="647"/>
      <c r="H245" s="647"/>
      <c r="I245" s="648"/>
    </row>
    <row r="246" spans="1:9" x14ac:dyDescent="0.25">
      <c r="A246" s="645"/>
      <c r="B246" s="640"/>
      <c r="C246" s="646"/>
      <c r="D246" s="605"/>
      <c r="E246" s="605"/>
      <c r="F246" s="605"/>
      <c r="G246" s="647"/>
      <c r="H246" s="647"/>
      <c r="I246" s="648"/>
    </row>
    <row r="249" spans="1:9" x14ac:dyDescent="0.25">
      <c r="A249" s="461" t="s">
        <v>229</v>
      </c>
      <c r="B249" s="462"/>
      <c r="C249" s="463"/>
      <c r="D249" s="463"/>
      <c r="E249" s="464"/>
    </row>
    <row r="250" spans="1:9" x14ac:dyDescent="0.25">
      <c r="A250" s="1036" t="s">
        <v>122</v>
      </c>
      <c r="B250" s="1033" t="s">
        <v>230</v>
      </c>
      <c r="C250" s="1029" t="s">
        <v>274</v>
      </c>
      <c r="D250" s="1056" t="s">
        <v>232</v>
      </c>
      <c r="E250" s="1029" t="s">
        <v>126</v>
      </c>
    </row>
    <row r="251" spans="1:9" ht="31.5" x14ac:dyDescent="0.25">
      <c r="A251" s="489" t="s">
        <v>18</v>
      </c>
      <c r="B251" s="721" t="s">
        <v>2891</v>
      </c>
      <c r="C251" s="738"/>
      <c r="D251" s="487">
        <v>66</v>
      </c>
      <c r="E251" s="488"/>
    </row>
    <row r="252" spans="1:9" ht="31.5" x14ac:dyDescent="0.25">
      <c r="A252" s="497"/>
      <c r="B252" s="721" t="s">
        <v>2892</v>
      </c>
      <c r="C252" s="738"/>
      <c r="D252" s="487">
        <v>28</v>
      </c>
      <c r="E252" s="488"/>
    </row>
    <row r="253" spans="1:9" ht="31.5" x14ac:dyDescent="0.25">
      <c r="A253" s="498"/>
      <c r="B253" s="721" t="s">
        <v>2893</v>
      </c>
      <c r="C253" s="738"/>
      <c r="D253" s="487">
        <v>28</v>
      </c>
      <c r="E253" s="488"/>
    </row>
    <row r="254" spans="1:9" ht="47.25" x14ac:dyDescent="0.25">
      <c r="A254" s="1043" t="s">
        <v>19</v>
      </c>
      <c r="B254" s="1083" t="s">
        <v>2142</v>
      </c>
      <c r="C254" s="1094"/>
      <c r="D254" s="487">
        <v>11</v>
      </c>
      <c r="E254" s="488"/>
    </row>
    <row r="255" spans="1:9" ht="47.25" x14ac:dyDescent="0.25">
      <c r="A255" s="474"/>
      <c r="B255" s="1083" t="s">
        <v>2143</v>
      </c>
      <c r="C255" s="1057" t="s">
        <v>2144</v>
      </c>
      <c r="D255" s="1343">
        <v>24</v>
      </c>
      <c r="E255" s="1069"/>
    </row>
    <row r="256" spans="1:9" ht="31.5" x14ac:dyDescent="0.25">
      <c r="A256" s="474"/>
      <c r="B256" s="1084"/>
      <c r="C256" s="1057" t="s">
        <v>2145</v>
      </c>
      <c r="D256" s="1344"/>
      <c r="E256" s="1069"/>
    </row>
    <row r="257" spans="1:6" ht="31.5" x14ac:dyDescent="0.25">
      <c r="A257" s="474"/>
      <c r="B257" s="1084"/>
      <c r="C257" s="1057" t="s">
        <v>2146</v>
      </c>
      <c r="D257" s="1344"/>
      <c r="E257" s="1069"/>
    </row>
    <row r="258" spans="1:6" ht="31.5" x14ac:dyDescent="0.25">
      <c r="A258" s="474"/>
      <c r="B258" s="1084"/>
      <c r="C258" s="1057" t="s">
        <v>2147</v>
      </c>
      <c r="D258" s="1344"/>
      <c r="E258" s="1069"/>
    </row>
    <row r="259" spans="1:6" ht="31.5" x14ac:dyDescent="0.25">
      <c r="A259" s="474"/>
      <c r="B259" s="1084"/>
      <c r="C259" s="1057" t="s">
        <v>2148</v>
      </c>
      <c r="D259" s="1344"/>
      <c r="E259" s="1069"/>
    </row>
    <row r="260" spans="1:6" ht="31.5" x14ac:dyDescent="0.25">
      <c r="A260" s="474"/>
      <c r="B260" s="1084"/>
      <c r="C260" s="1057" t="s">
        <v>2149</v>
      </c>
      <c r="D260" s="1344"/>
      <c r="E260" s="1069"/>
    </row>
    <row r="261" spans="1:6" ht="31.5" x14ac:dyDescent="0.25">
      <c r="A261" s="474"/>
      <c r="B261" s="1084"/>
      <c r="C261" s="1095" t="s">
        <v>2150</v>
      </c>
      <c r="D261" s="1344"/>
      <c r="E261" s="1069"/>
    </row>
    <row r="262" spans="1:6" ht="31.5" x14ac:dyDescent="0.25">
      <c r="A262" s="474"/>
      <c r="B262" s="1084"/>
      <c r="C262" s="1095" t="s">
        <v>2151</v>
      </c>
      <c r="D262" s="1344"/>
      <c r="E262" s="1069"/>
    </row>
    <row r="263" spans="1:6" ht="31.5" x14ac:dyDescent="0.25">
      <c r="A263" s="474"/>
      <c r="B263" s="1084"/>
      <c r="C263" s="1057" t="s">
        <v>2152</v>
      </c>
      <c r="D263" s="1344"/>
      <c r="E263" s="1069"/>
    </row>
    <row r="264" spans="1:6" ht="31.5" x14ac:dyDescent="0.25">
      <c r="A264" s="474"/>
      <c r="B264" s="1084"/>
      <c r="C264" s="1095" t="s">
        <v>2153</v>
      </c>
      <c r="D264" s="1344"/>
      <c r="E264" s="1069"/>
    </row>
    <row r="265" spans="1:6" ht="31.5" x14ac:dyDescent="0.25">
      <c r="A265" s="474"/>
      <c r="B265" s="1084"/>
      <c r="C265" s="1095" t="s">
        <v>2154</v>
      </c>
      <c r="D265" s="1344"/>
      <c r="E265" s="1069"/>
    </row>
    <row r="266" spans="1:6" ht="31.5" x14ac:dyDescent="0.25">
      <c r="A266" s="474"/>
      <c r="B266" s="1084"/>
      <c r="C266" s="1095" t="s">
        <v>2155</v>
      </c>
      <c r="D266" s="1345"/>
      <c r="E266" s="1069"/>
      <c r="F266" s="630"/>
    </row>
    <row r="267" spans="1:6" ht="47.25" x14ac:dyDescent="0.25">
      <c r="A267" s="474"/>
      <c r="B267" s="1083" t="s">
        <v>2122</v>
      </c>
      <c r="C267" s="1057" t="s">
        <v>2144</v>
      </c>
      <c r="D267" s="1343">
        <v>20</v>
      </c>
      <c r="E267" s="1069"/>
      <c r="F267" s="630"/>
    </row>
    <row r="268" spans="1:6" ht="31.5" x14ac:dyDescent="0.25">
      <c r="A268" s="474"/>
      <c r="B268" s="1084"/>
      <c r="C268" s="1057" t="s">
        <v>2145</v>
      </c>
      <c r="D268" s="1344"/>
      <c r="E268" s="1069"/>
      <c r="F268" s="630"/>
    </row>
    <row r="269" spans="1:6" ht="31.5" x14ac:dyDescent="0.25">
      <c r="A269" s="474"/>
      <c r="B269" s="1084"/>
      <c r="C269" s="1057" t="s">
        <v>2149</v>
      </c>
      <c r="D269" s="1344"/>
      <c r="E269" s="1069"/>
      <c r="F269" s="630"/>
    </row>
    <row r="270" spans="1:6" ht="31.5" x14ac:dyDescent="0.25">
      <c r="A270" s="474"/>
      <c r="B270" s="1084"/>
      <c r="C270" s="1057" t="s">
        <v>2152</v>
      </c>
      <c r="D270" s="1344"/>
      <c r="E270" s="1069"/>
      <c r="F270" s="630"/>
    </row>
    <row r="271" spans="1:6" ht="31.5" x14ac:dyDescent="0.25">
      <c r="A271" s="474"/>
      <c r="B271" s="1084"/>
      <c r="C271" s="1095" t="s">
        <v>2156</v>
      </c>
      <c r="D271" s="1345"/>
      <c r="E271" s="1069"/>
      <c r="F271" s="630"/>
    </row>
    <row r="272" spans="1:6" ht="31.5" x14ac:dyDescent="0.25">
      <c r="A272" s="474"/>
      <c r="B272" s="1083" t="s">
        <v>2157</v>
      </c>
      <c r="C272" s="1057" t="s">
        <v>2152</v>
      </c>
      <c r="D272" s="1343">
        <v>6</v>
      </c>
      <c r="E272" s="1069"/>
      <c r="F272" s="630"/>
    </row>
    <row r="273" spans="1:6" ht="31.5" x14ac:dyDescent="0.25">
      <c r="A273" s="474"/>
      <c r="B273" s="1084"/>
      <c r="C273" s="1095" t="s">
        <v>2158</v>
      </c>
      <c r="D273" s="1344"/>
      <c r="E273" s="1069"/>
      <c r="F273" s="630"/>
    </row>
    <row r="274" spans="1:6" ht="47.25" x14ac:dyDescent="0.25">
      <c r="A274" s="474"/>
      <c r="B274" s="1084"/>
      <c r="C274" s="1057" t="s">
        <v>2144</v>
      </c>
      <c r="D274" s="1344"/>
      <c r="E274" s="1069"/>
      <c r="F274" s="630"/>
    </row>
    <row r="275" spans="1:6" ht="31.5" x14ac:dyDescent="0.25">
      <c r="A275" s="474"/>
      <c r="B275" s="1084"/>
      <c r="C275" s="1057" t="s">
        <v>1729</v>
      </c>
      <c r="D275" s="1344"/>
      <c r="E275" s="1069"/>
      <c r="F275" s="630"/>
    </row>
    <row r="276" spans="1:6" ht="31.5" x14ac:dyDescent="0.25">
      <c r="A276" s="474"/>
      <c r="B276" s="1084"/>
      <c r="C276" s="1095" t="s">
        <v>2159</v>
      </c>
      <c r="D276" s="1345"/>
      <c r="E276" s="1069"/>
      <c r="F276" s="630"/>
    </row>
    <row r="277" spans="1:6" x14ac:dyDescent="0.25">
      <c r="A277" s="474"/>
      <c r="B277" s="1083" t="s">
        <v>2160</v>
      </c>
      <c r="C277" s="1095" t="s">
        <v>2161</v>
      </c>
      <c r="D277" s="1343">
        <v>4</v>
      </c>
      <c r="E277" s="1069"/>
      <c r="F277" s="630"/>
    </row>
    <row r="278" spans="1:6" ht="47.25" x14ac:dyDescent="0.25">
      <c r="A278" s="474"/>
      <c r="B278" s="1084"/>
      <c r="C278" s="1057" t="s">
        <v>1937</v>
      </c>
      <c r="D278" s="1344"/>
      <c r="E278" s="1069"/>
      <c r="F278" s="630"/>
    </row>
    <row r="279" spans="1:6" ht="31.5" x14ac:dyDescent="0.25">
      <c r="A279" s="474"/>
      <c r="B279" s="1084"/>
      <c r="C279" s="1095" t="s">
        <v>2162</v>
      </c>
      <c r="D279" s="1345"/>
      <c r="E279" s="1069"/>
      <c r="F279" s="630"/>
    </row>
    <row r="280" spans="1:6" ht="31.5" x14ac:dyDescent="0.25">
      <c r="A280" s="474"/>
      <c r="B280" s="1083" t="s">
        <v>2163</v>
      </c>
      <c r="C280" s="1057" t="s">
        <v>2145</v>
      </c>
      <c r="D280" s="1343">
        <v>5</v>
      </c>
      <c r="E280" s="1069"/>
      <c r="F280" s="630"/>
    </row>
    <row r="281" spans="1:6" ht="47.25" x14ac:dyDescent="0.25">
      <c r="A281" s="474"/>
      <c r="B281" s="1084"/>
      <c r="C281" s="1057" t="s">
        <v>2144</v>
      </c>
      <c r="D281" s="1344"/>
      <c r="E281" s="1069"/>
      <c r="F281" s="630"/>
    </row>
    <row r="282" spans="1:6" ht="31.5" x14ac:dyDescent="0.25">
      <c r="A282" s="474"/>
      <c r="B282" s="1084"/>
      <c r="C282" s="1057" t="s">
        <v>2148</v>
      </c>
      <c r="D282" s="1344"/>
      <c r="E282" s="1069"/>
      <c r="F282" s="630"/>
    </row>
    <row r="283" spans="1:6" ht="31.5" x14ac:dyDescent="0.25">
      <c r="A283" s="474"/>
      <c r="B283" s="1084"/>
      <c r="C283" s="1095" t="s">
        <v>1478</v>
      </c>
      <c r="D283" s="1344"/>
      <c r="E283" s="1069"/>
      <c r="F283" s="630"/>
    </row>
    <row r="284" spans="1:6" ht="31.5" x14ac:dyDescent="0.25">
      <c r="A284" s="474"/>
      <c r="B284" s="1085"/>
      <c r="C284" s="1095" t="s">
        <v>2159</v>
      </c>
      <c r="D284" s="1345"/>
      <c r="E284" s="1069"/>
      <c r="F284" s="630"/>
    </row>
    <row r="285" spans="1:6" ht="47.25" x14ac:dyDescent="0.25">
      <c r="A285" s="474"/>
      <c r="B285" s="1083" t="s">
        <v>2586</v>
      </c>
      <c r="C285" s="1094" t="s">
        <v>2144</v>
      </c>
      <c r="D285" s="487">
        <v>1</v>
      </c>
      <c r="E285" s="1069"/>
      <c r="F285" s="630"/>
    </row>
    <row r="286" spans="1:6" ht="31.5" x14ac:dyDescent="0.25">
      <c r="A286" s="474"/>
      <c r="B286" s="1084"/>
      <c r="C286" s="1057" t="s">
        <v>2145</v>
      </c>
      <c r="D286" s="1077">
        <v>1</v>
      </c>
      <c r="E286" s="1069"/>
      <c r="F286" s="630"/>
    </row>
    <row r="287" spans="1:6" ht="31.5" x14ac:dyDescent="0.25">
      <c r="A287" s="474"/>
      <c r="B287" s="1084"/>
      <c r="C287" s="1057" t="s">
        <v>2148</v>
      </c>
      <c r="D287" s="1077">
        <v>1</v>
      </c>
      <c r="E287" s="1069"/>
      <c r="F287" s="630"/>
    </row>
    <row r="288" spans="1:6" ht="31.5" x14ac:dyDescent="0.25">
      <c r="A288" s="474"/>
      <c r="B288" s="1084"/>
      <c r="C288" s="1057" t="s">
        <v>2156</v>
      </c>
      <c r="D288" s="1077">
        <v>1</v>
      </c>
      <c r="E288" s="1069"/>
      <c r="F288" s="630"/>
    </row>
    <row r="289" spans="1:6" ht="31.5" x14ac:dyDescent="0.25">
      <c r="A289" s="474"/>
      <c r="B289" s="1084"/>
      <c r="C289" s="701" t="s">
        <v>2587</v>
      </c>
      <c r="D289" s="1077">
        <v>1</v>
      </c>
      <c r="E289" s="1069"/>
      <c r="F289" s="630"/>
    </row>
    <row r="290" spans="1:6" ht="31.5" x14ac:dyDescent="0.25">
      <c r="A290" s="474"/>
      <c r="B290" s="1085"/>
      <c r="C290" s="1057" t="s">
        <v>2152</v>
      </c>
      <c r="D290" s="1077">
        <v>1</v>
      </c>
      <c r="E290" s="1069"/>
      <c r="F290" s="630"/>
    </row>
    <row r="291" spans="1:6" ht="47.25" x14ac:dyDescent="0.25">
      <c r="A291" s="474"/>
      <c r="B291" s="1083" t="s">
        <v>2588</v>
      </c>
      <c r="C291" s="1094" t="s">
        <v>2144</v>
      </c>
      <c r="D291" s="1077">
        <v>1</v>
      </c>
      <c r="E291" s="1069"/>
      <c r="F291" s="630"/>
    </row>
    <row r="292" spans="1:6" ht="31.5" x14ac:dyDescent="0.25">
      <c r="A292" s="474"/>
      <c r="B292" s="1084"/>
      <c r="C292" s="1057" t="s">
        <v>2145</v>
      </c>
      <c r="D292" s="1077">
        <v>1</v>
      </c>
      <c r="E292" s="1069"/>
      <c r="F292" s="630"/>
    </row>
    <row r="293" spans="1:6" ht="31.5" x14ac:dyDescent="0.25">
      <c r="A293" s="474"/>
      <c r="B293" s="1084"/>
      <c r="C293" s="1057" t="s">
        <v>2148</v>
      </c>
      <c r="D293" s="1077">
        <v>1</v>
      </c>
      <c r="E293" s="1069"/>
      <c r="F293" s="630"/>
    </row>
    <row r="294" spans="1:6" ht="31.5" x14ac:dyDescent="0.25">
      <c r="A294" s="474"/>
      <c r="B294" s="1084"/>
      <c r="C294" s="1057" t="s">
        <v>2156</v>
      </c>
      <c r="D294" s="1077">
        <v>1</v>
      </c>
      <c r="E294" s="1069"/>
      <c r="F294" s="630"/>
    </row>
    <row r="295" spans="1:6" ht="31.5" x14ac:dyDescent="0.25">
      <c r="A295" s="474"/>
      <c r="B295" s="1084"/>
      <c r="C295" s="701" t="s">
        <v>2587</v>
      </c>
      <c r="D295" s="1077">
        <v>1</v>
      </c>
      <c r="E295" s="1069"/>
      <c r="F295" s="630"/>
    </row>
    <row r="296" spans="1:6" ht="31.5" x14ac:dyDescent="0.25">
      <c r="A296" s="474"/>
      <c r="B296" s="1085"/>
      <c r="C296" s="1057" t="s">
        <v>2152</v>
      </c>
      <c r="D296" s="1077">
        <v>1</v>
      </c>
      <c r="E296" s="1069"/>
      <c r="F296" s="630"/>
    </row>
    <row r="297" spans="1:6" ht="47.25" x14ac:dyDescent="0.25">
      <c r="A297" s="474"/>
      <c r="B297" s="1083" t="s">
        <v>2589</v>
      </c>
      <c r="C297" s="1094" t="s">
        <v>2144</v>
      </c>
      <c r="D297" s="1077">
        <v>1</v>
      </c>
      <c r="E297" s="1069"/>
      <c r="F297" s="630"/>
    </row>
    <row r="298" spans="1:6" ht="31.5" x14ac:dyDescent="0.25">
      <c r="A298" s="474"/>
      <c r="B298" s="1084"/>
      <c r="C298" s="1057" t="s">
        <v>2145</v>
      </c>
      <c r="D298" s="1077">
        <v>1</v>
      </c>
      <c r="E298" s="1069"/>
      <c r="F298" s="630"/>
    </row>
    <row r="299" spans="1:6" ht="31.5" x14ac:dyDescent="0.25">
      <c r="A299" s="474"/>
      <c r="B299" s="1084"/>
      <c r="C299" s="1057" t="s">
        <v>2148</v>
      </c>
      <c r="D299" s="1077">
        <v>1</v>
      </c>
      <c r="E299" s="1069"/>
      <c r="F299" s="630"/>
    </row>
    <row r="300" spans="1:6" ht="31.5" x14ac:dyDescent="0.25">
      <c r="A300" s="474"/>
      <c r="B300" s="1084"/>
      <c r="C300" s="701" t="s">
        <v>2587</v>
      </c>
      <c r="D300" s="1077">
        <v>1</v>
      </c>
      <c r="E300" s="1069"/>
      <c r="F300" s="630"/>
    </row>
    <row r="301" spans="1:6" ht="47.25" x14ac:dyDescent="0.25">
      <c r="A301" s="474"/>
      <c r="B301" s="1083" t="s">
        <v>2590</v>
      </c>
      <c r="C301" s="1094" t="s">
        <v>2144</v>
      </c>
      <c r="D301" s="1077">
        <v>1</v>
      </c>
      <c r="E301" s="1069"/>
      <c r="F301" s="630"/>
    </row>
    <row r="302" spans="1:6" ht="31.5" x14ac:dyDescent="0.25">
      <c r="A302" s="474"/>
      <c r="B302" s="1084"/>
      <c r="C302" s="1057" t="s">
        <v>2145</v>
      </c>
      <c r="D302" s="1077">
        <v>1</v>
      </c>
      <c r="E302" s="1069"/>
      <c r="F302" s="630"/>
    </row>
    <row r="303" spans="1:6" ht="31.5" x14ac:dyDescent="0.25">
      <c r="A303" s="474"/>
      <c r="B303" s="1084"/>
      <c r="C303" s="1057" t="s">
        <v>2148</v>
      </c>
      <c r="D303" s="1077">
        <v>1</v>
      </c>
      <c r="E303" s="1069"/>
      <c r="F303" s="630"/>
    </row>
    <row r="304" spans="1:6" ht="31.5" x14ac:dyDescent="0.25">
      <c r="A304" s="474"/>
      <c r="B304" s="1085"/>
      <c r="C304" s="701" t="s">
        <v>2587</v>
      </c>
      <c r="D304" s="1077">
        <v>1</v>
      </c>
      <c r="E304" s="1069"/>
      <c r="F304" s="630"/>
    </row>
    <row r="305" spans="1:6" ht="47.25" x14ac:dyDescent="0.25">
      <c r="A305" s="474"/>
      <c r="B305" s="1251" t="s">
        <v>2591</v>
      </c>
      <c r="C305" s="1094" t="s">
        <v>2144</v>
      </c>
      <c r="D305" s="1077">
        <v>1</v>
      </c>
      <c r="E305" s="1069"/>
      <c r="F305" s="630"/>
    </row>
    <row r="306" spans="1:6" ht="31.5" x14ac:dyDescent="0.25">
      <c r="A306" s="474"/>
      <c r="B306" s="1253"/>
      <c r="C306" s="1057" t="s">
        <v>2159</v>
      </c>
      <c r="D306" s="1077">
        <v>1</v>
      </c>
      <c r="E306" s="1069"/>
      <c r="F306" s="630"/>
    </row>
    <row r="307" spans="1:6" ht="31.5" x14ac:dyDescent="0.25">
      <c r="A307" s="474"/>
      <c r="B307" s="1253"/>
      <c r="C307" s="1057" t="s">
        <v>2148</v>
      </c>
      <c r="D307" s="1077">
        <v>1</v>
      </c>
      <c r="E307" s="1069"/>
      <c r="F307" s="630"/>
    </row>
    <row r="308" spans="1:6" ht="31.5" x14ac:dyDescent="0.25">
      <c r="A308" s="474"/>
      <c r="B308" s="1253"/>
      <c r="C308" s="701" t="s">
        <v>2587</v>
      </c>
      <c r="D308" s="1077">
        <v>1</v>
      </c>
      <c r="E308" s="1069"/>
      <c r="F308" s="630"/>
    </row>
    <row r="309" spans="1:6" ht="47.25" x14ac:dyDescent="0.25">
      <c r="A309" s="474"/>
      <c r="B309" s="1083" t="s">
        <v>2592</v>
      </c>
      <c r="C309" s="1094" t="s">
        <v>2144</v>
      </c>
      <c r="D309" s="1077">
        <v>1</v>
      </c>
      <c r="E309" s="1069"/>
      <c r="F309" s="630"/>
    </row>
    <row r="310" spans="1:6" ht="31.5" x14ac:dyDescent="0.25">
      <c r="A310" s="474"/>
      <c r="B310" s="1084"/>
      <c r="C310" s="1057" t="s">
        <v>2156</v>
      </c>
      <c r="D310" s="1077">
        <v>1</v>
      </c>
      <c r="E310" s="1069"/>
      <c r="F310" s="630"/>
    </row>
    <row r="311" spans="1:6" ht="31.5" x14ac:dyDescent="0.25">
      <c r="A311" s="474"/>
      <c r="B311" s="1084"/>
      <c r="C311" s="1057" t="s">
        <v>2148</v>
      </c>
      <c r="D311" s="1077">
        <v>1</v>
      </c>
      <c r="E311" s="1069"/>
      <c r="F311" s="630"/>
    </row>
    <row r="312" spans="1:6" ht="31.5" x14ac:dyDescent="0.25">
      <c r="A312" s="474"/>
      <c r="B312" s="1084"/>
      <c r="C312" s="701" t="s">
        <v>2587</v>
      </c>
      <c r="D312" s="1077">
        <v>1</v>
      </c>
      <c r="E312" s="1069"/>
      <c r="F312" s="630"/>
    </row>
    <row r="313" spans="1:6" ht="31.5" x14ac:dyDescent="0.25">
      <c r="A313" s="474"/>
      <c r="B313" s="1085"/>
      <c r="C313" s="1057" t="s">
        <v>2145</v>
      </c>
      <c r="D313" s="1077">
        <v>1</v>
      </c>
      <c r="E313" s="1069"/>
      <c r="F313" s="630"/>
    </row>
    <row r="314" spans="1:6" ht="47.25" x14ac:dyDescent="0.25">
      <c r="A314" s="474"/>
      <c r="B314" s="1083" t="s">
        <v>2894</v>
      </c>
      <c r="C314" s="1094" t="s">
        <v>2145</v>
      </c>
      <c r="D314" s="1078"/>
      <c r="E314" s="1069"/>
      <c r="F314" s="630"/>
    </row>
    <row r="315" spans="1:6" ht="47.25" x14ac:dyDescent="0.25">
      <c r="A315" s="474"/>
      <c r="B315" s="1084"/>
      <c r="C315" s="1057" t="s">
        <v>2144</v>
      </c>
      <c r="D315" s="1078"/>
      <c r="E315" s="1069"/>
      <c r="F315" s="630"/>
    </row>
    <row r="316" spans="1:6" ht="31.5" x14ac:dyDescent="0.25">
      <c r="A316" s="474"/>
      <c r="B316" s="1085"/>
      <c r="C316" s="1057" t="s">
        <v>1478</v>
      </c>
      <c r="D316" s="1078"/>
      <c r="E316" s="1069"/>
      <c r="F316" s="630"/>
    </row>
    <row r="317" spans="1:6" ht="31.5" x14ac:dyDescent="0.25">
      <c r="A317" s="1042" t="s">
        <v>20</v>
      </c>
      <c r="B317" s="1251" t="s">
        <v>2164</v>
      </c>
      <c r="C317" s="491" t="s">
        <v>2165</v>
      </c>
      <c r="D317" s="1338" t="s">
        <v>2166</v>
      </c>
      <c r="E317" s="1048"/>
    </row>
    <row r="318" spans="1:6" ht="31.5" x14ac:dyDescent="0.25">
      <c r="A318" s="497"/>
      <c r="B318" s="1253"/>
      <c r="C318" s="491" t="s">
        <v>2167</v>
      </c>
      <c r="D318" s="1339"/>
      <c r="E318" s="1048"/>
    </row>
    <row r="319" spans="1:6" ht="31.5" x14ac:dyDescent="0.25">
      <c r="A319" s="497"/>
      <c r="B319" s="1253"/>
      <c r="C319" s="491" t="s">
        <v>2168</v>
      </c>
      <c r="D319" s="1339"/>
      <c r="E319" s="1048"/>
    </row>
    <row r="320" spans="1:6" ht="33" customHeight="1" x14ac:dyDescent="0.25">
      <c r="A320" s="497"/>
      <c r="B320" s="1253"/>
      <c r="C320" s="1083" t="s">
        <v>2169</v>
      </c>
      <c r="D320" s="1339"/>
      <c r="E320" s="1048"/>
    </row>
    <row r="321" spans="1:5" ht="31.5" x14ac:dyDescent="0.25">
      <c r="A321" s="497"/>
      <c r="B321" s="1253"/>
      <c r="C321" s="491" t="s">
        <v>2170</v>
      </c>
      <c r="D321" s="1339"/>
      <c r="E321" s="1048"/>
    </row>
    <row r="322" spans="1:5" ht="31.5" x14ac:dyDescent="0.25">
      <c r="A322" s="497"/>
      <c r="B322" s="1253"/>
      <c r="C322" s="491" t="s">
        <v>2171</v>
      </c>
      <c r="D322" s="1339"/>
      <c r="E322" s="1048"/>
    </row>
    <row r="323" spans="1:5" ht="31.5" x14ac:dyDescent="0.25">
      <c r="A323" s="497"/>
      <c r="B323" s="1253"/>
      <c r="C323" s="491" t="s">
        <v>2172</v>
      </c>
      <c r="D323" s="1339"/>
      <c r="E323" s="1048"/>
    </row>
    <row r="324" spans="1:5" ht="31.5" x14ac:dyDescent="0.25">
      <c r="A324" s="497"/>
      <c r="B324" s="1253"/>
      <c r="C324" s="491" t="s">
        <v>2173</v>
      </c>
      <c r="D324" s="1339"/>
      <c r="E324" s="1048"/>
    </row>
    <row r="325" spans="1:5" ht="36" customHeight="1" x14ac:dyDescent="0.25">
      <c r="A325" s="497"/>
      <c r="B325" s="1253"/>
      <c r="C325" s="1083" t="s">
        <v>2174</v>
      </c>
      <c r="D325" s="1339"/>
      <c r="E325" s="1048"/>
    </row>
    <row r="326" spans="1:5" ht="47.25" x14ac:dyDescent="0.25">
      <c r="A326" s="497"/>
      <c r="B326" s="1253"/>
      <c r="C326" s="491" t="s">
        <v>2175</v>
      </c>
      <c r="D326" s="1339"/>
      <c r="E326" s="1048"/>
    </row>
    <row r="327" spans="1:5" ht="47.25" x14ac:dyDescent="0.25">
      <c r="A327" s="497"/>
      <c r="B327" s="1252"/>
      <c r="C327" s="491" t="s">
        <v>2176</v>
      </c>
      <c r="D327" s="1340"/>
      <c r="E327" s="1048"/>
    </row>
    <row r="328" spans="1:5" ht="31.5" x14ac:dyDescent="0.25">
      <c r="A328" s="497"/>
      <c r="B328" s="1251" t="s">
        <v>2177</v>
      </c>
      <c r="C328" s="491" t="s">
        <v>2165</v>
      </c>
      <c r="D328" s="1338" t="s">
        <v>2166</v>
      </c>
      <c r="E328" s="1048"/>
    </row>
    <row r="329" spans="1:5" ht="31.5" x14ac:dyDescent="0.25">
      <c r="A329" s="497"/>
      <c r="B329" s="1253"/>
      <c r="C329" s="491" t="s">
        <v>2167</v>
      </c>
      <c r="D329" s="1339"/>
      <c r="E329" s="1048"/>
    </row>
    <row r="330" spans="1:5" ht="31.5" x14ac:dyDescent="0.25">
      <c r="A330" s="497"/>
      <c r="B330" s="1253"/>
      <c r="C330" s="491" t="s">
        <v>2168</v>
      </c>
      <c r="D330" s="1339"/>
      <c r="E330" s="1048"/>
    </row>
    <row r="331" spans="1:5" ht="31.5" x14ac:dyDescent="0.25">
      <c r="A331" s="497"/>
      <c r="B331" s="1253"/>
      <c r="C331" s="1083" t="s">
        <v>2169</v>
      </c>
      <c r="D331" s="1339"/>
      <c r="E331" s="1048"/>
    </row>
    <row r="332" spans="1:5" ht="31.5" x14ac:dyDescent="0.25">
      <c r="A332" s="497"/>
      <c r="B332" s="1253"/>
      <c r="C332" s="491" t="s">
        <v>2170</v>
      </c>
      <c r="D332" s="1339"/>
      <c r="E332" s="1048"/>
    </row>
    <row r="333" spans="1:5" ht="31.5" x14ac:dyDescent="0.25">
      <c r="A333" s="497"/>
      <c r="B333" s="1253"/>
      <c r="C333" s="491" t="s">
        <v>2171</v>
      </c>
      <c r="D333" s="1339"/>
      <c r="E333" s="1048"/>
    </row>
    <row r="334" spans="1:5" ht="31.5" x14ac:dyDescent="0.25">
      <c r="A334" s="497"/>
      <c r="B334" s="1253"/>
      <c r="C334" s="491" t="s">
        <v>2172</v>
      </c>
      <c r="D334" s="1339"/>
      <c r="E334" s="1048"/>
    </row>
    <row r="335" spans="1:5" ht="31.5" x14ac:dyDescent="0.25">
      <c r="A335" s="497"/>
      <c r="B335" s="1253"/>
      <c r="C335" s="491" t="s">
        <v>2173</v>
      </c>
      <c r="D335" s="1339"/>
      <c r="E335" s="1048"/>
    </row>
    <row r="336" spans="1:5" ht="31.5" x14ac:dyDescent="0.25">
      <c r="A336" s="497"/>
      <c r="B336" s="1253"/>
      <c r="C336" s="1083" t="s">
        <v>2174</v>
      </c>
      <c r="D336" s="1339"/>
      <c r="E336" s="1048"/>
    </row>
    <row r="337" spans="1:5" ht="47.25" x14ac:dyDescent="0.25">
      <c r="A337" s="497"/>
      <c r="B337" s="1253"/>
      <c r="C337" s="491" t="s">
        <v>2175</v>
      </c>
      <c r="D337" s="1339"/>
      <c r="E337" s="1048"/>
    </row>
    <row r="338" spans="1:5" ht="47.25" x14ac:dyDescent="0.25">
      <c r="A338" s="497"/>
      <c r="B338" s="1252"/>
      <c r="C338" s="491" t="s">
        <v>2176</v>
      </c>
      <c r="D338" s="1340"/>
      <c r="E338" s="1048"/>
    </row>
    <row r="339" spans="1:5" ht="31.5" x14ac:dyDescent="0.25">
      <c r="A339" s="497"/>
      <c r="B339" s="1251" t="s">
        <v>2178</v>
      </c>
      <c r="C339" s="491" t="s">
        <v>2179</v>
      </c>
      <c r="D339" s="1338" t="s">
        <v>2180</v>
      </c>
      <c r="E339" s="1048"/>
    </row>
    <row r="340" spans="1:5" ht="36" customHeight="1" x14ac:dyDescent="0.25">
      <c r="A340" s="497"/>
      <c r="B340" s="1253"/>
      <c r="C340" s="491" t="s">
        <v>2167</v>
      </c>
      <c r="D340" s="1339"/>
      <c r="E340" s="1048"/>
    </row>
    <row r="341" spans="1:5" ht="31.5" x14ac:dyDescent="0.25">
      <c r="A341" s="497"/>
      <c r="B341" s="1253"/>
      <c r="C341" s="491" t="s">
        <v>2181</v>
      </c>
      <c r="D341" s="1339"/>
      <c r="E341" s="1048"/>
    </row>
    <row r="342" spans="1:5" ht="31.5" x14ac:dyDescent="0.25">
      <c r="A342" s="497"/>
      <c r="B342" s="1253"/>
      <c r="C342" s="491" t="s">
        <v>2169</v>
      </c>
      <c r="D342" s="1339"/>
      <c r="E342" s="1048"/>
    </row>
    <row r="343" spans="1:5" ht="31.5" x14ac:dyDescent="0.25">
      <c r="A343" s="497"/>
      <c r="B343" s="1253"/>
      <c r="C343" s="491" t="s">
        <v>2182</v>
      </c>
      <c r="D343" s="1339"/>
      <c r="E343" s="1048"/>
    </row>
    <row r="344" spans="1:5" ht="31.5" x14ac:dyDescent="0.25">
      <c r="A344" s="497"/>
      <c r="B344" s="1253"/>
      <c r="C344" s="491" t="s">
        <v>2183</v>
      </c>
      <c r="D344" s="1339"/>
      <c r="E344" s="1048"/>
    </row>
    <row r="345" spans="1:5" ht="31.5" x14ac:dyDescent="0.25">
      <c r="A345" s="497"/>
      <c r="B345" s="1253"/>
      <c r="C345" s="491" t="s">
        <v>2184</v>
      </c>
      <c r="D345" s="1339"/>
      <c r="E345" s="1048"/>
    </row>
    <row r="346" spans="1:5" ht="31.5" x14ac:dyDescent="0.25">
      <c r="A346" s="497"/>
      <c r="B346" s="1253"/>
      <c r="C346" s="491" t="s">
        <v>2185</v>
      </c>
      <c r="D346" s="1339"/>
      <c r="E346" s="1048"/>
    </row>
    <row r="347" spans="1:5" ht="47.25" x14ac:dyDescent="0.25">
      <c r="A347" s="497"/>
      <c r="B347" s="1253"/>
      <c r="C347" s="491" t="s">
        <v>2175</v>
      </c>
      <c r="D347" s="1339"/>
      <c r="E347" s="1048"/>
    </row>
    <row r="348" spans="1:5" ht="47.25" x14ac:dyDescent="0.25">
      <c r="A348" s="497"/>
      <c r="B348" s="1252"/>
      <c r="C348" s="491" t="s">
        <v>2176</v>
      </c>
      <c r="D348" s="1340"/>
      <c r="E348" s="1048"/>
    </row>
    <row r="349" spans="1:5" ht="31.5" x14ac:dyDescent="0.25">
      <c r="A349" s="497"/>
      <c r="B349" s="1251" t="s">
        <v>2186</v>
      </c>
      <c r="C349" s="491" t="s">
        <v>2187</v>
      </c>
      <c r="D349" s="1338" t="s">
        <v>2180</v>
      </c>
      <c r="E349" s="1048"/>
    </row>
    <row r="350" spans="1:5" ht="31.5" x14ac:dyDescent="0.25">
      <c r="A350" s="497"/>
      <c r="B350" s="1253"/>
      <c r="C350" s="491" t="s">
        <v>2188</v>
      </c>
      <c r="D350" s="1339"/>
      <c r="E350" s="1048"/>
    </row>
    <row r="351" spans="1:5" ht="31.5" x14ac:dyDescent="0.25">
      <c r="A351" s="497"/>
      <c r="B351" s="1253"/>
      <c r="C351" s="491" t="s">
        <v>2168</v>
      </c>
      <c r="D351" s="1339"/>
      <c r="E351" s="1048"/>
    </row>
    <row r="352" spans="1:5" ht="31.5" x14ac:dyDescent="0.25">
      <c r="A352" s="497"/>
      <c r="B352" s="1253"/>
      <c r="C352" s="491" t="s">
        <v>2189</v>
      </c>
      <c r="D352" s="1339"/>
      <c r="E352" s="1048"/>
    </row>
    <row r="353" spans="1:5" ht="31.5" x14ac:dyDescent="0.25">
      <c r="A353" s="497"/>
      <c r="B353" s="1253"/>
      <c r="C353" s="491" t="s">
        <v>2182</v>
      </c>
      <c r="D353" s="1339"/>
      <c r="E353" s="1048"/>
    </row>
    <row r="354" spans="1:5" ht="31.5" x14ac:dyDescent="0.25">
      <c r="A354" s="497"/>
      <c r="B354" s="1253"/>
      <c r="C354" s="491" t="s">
        <v>2183</v>
      </c>
      <c r="D354" s="1339"/>
      <c r="E354" s="1048"/>
    </row>
    <row r="355" spans="1:5" ht="31.5" x14ac:dyDescent="0.25">
      <c r="A355" s="497"/>
      <c r="B355" s="1253"/>
      <c r="C355" s="491" t="s">
        <v>2190</v>
      </c>
      <c r="D355" s="1339"/>
      <c r="E355" s="1048"/>
    </row>
    <row r="356" spans="1:5" ht="31.5" x14ac:dyDescent="0.25">
      <c r="A356" s="497"/>
      <c r="B356" s="1253"/>
      <c r="C356" s="491" t="s">
        <v>2185</v>
      </c>
      <c r="D356" s="1339"/>
      <c r="E356" s="1048"/>
    </row>
    <row r="357" spans="1:5" ht="47.25" x14ac:dyDescent="0.25">
      <c r="A357" s="497"/>
      <c r="B357" s="1253"/>
      <c r="C357" s="491" t="s">
        <v>2175</v>
      </c>
      <c r="D357" s="1339"/>
      <c r="E357" s="1048"/>
    </row>
    <row r="358" spans="1:5" ht="47.25" x14ac:dyDescent="0.25">
      <c r="A358" s="498"/>
      <c r="B358" s="1252"/>
      <c r="C358" s="491" t="s">
        <v>2176</v>
      </c>
      <c r="D358" s="1340"/>
      <c r="E358" s="1048"/>
    </row>
    <row r="359" spans="1:5" ht="31.5" x14ac:dyDescent="0.25">
      <c r="A359" s="497"/>
      <c r="B359" s="1083" t="s">
        <v>2586</v>
      </c>
      <c r="C359" s="491" t="s">
        <v>2593</v>
      </c>
      <c r="D359" s="492">
        <v>1</v>
      </c>
      <c r="E359" s="1364" t="s">
        <v>2594</v>
      </c>
    </row>
    <row r="360" spans="1:5" ht="31.5" x14ac:dyDescent="0.25">
      <c r="A360" s="497"/>
      <c r="B360" s="1084"/>
      <c r="C360" s="491" t="s">
        <v>2595</v>
      </c>
      <c r="D360" s="492">
        <v>1</v>
      </c>
      <c r="E360" s="1365"/>
    </row>
    <row r="361" spans="1:5" ht="31.5" x14ac:dyDescent="0.25">
      <c r="A361" s="497"/>
      <c r="B361" s="1084"/>
      <c r="C361" s="491" t="s">
        <v>2596</v>
      </c>
      <c r="D361" s="492">
        <v>1</v>
      </c>
      <c r="E361" s="1365"/>
    </row>
    <row r="362" spans="1:5" ht="31.5" x14ac:dyDescent="0.25">
      <c r="A362" s="497"/>
      <c r="B362" s="1084"/>
      <c r="C362" s="491" t="s">
        <v>2597</v>
      </c>
      <c r="D362" s="492">
        <v>1</v>
      </c>
      <c r="E362" s="1365"/>
    </row>
    <row r="363" spans="1:5" ht="31.5" x14ac:dyDescent="0.25">
      <c r="A363" s="497"/>
      <c r="B363" s="1084"/>
      <c r="C363" s="491" t="s">
        <v>2598</v>
      </c>
      <c r="D363" s="492">
        <v>1</v>
      </c>
      <c r="E363" s="1365"/>
    </row>
    <row r="364" spans="1:5" ht="31.5" x14ac:dyDescent="0.25">
      <c r="A364" s="497"/>
      <c r="B364" s="1084"/>
      <c r="C364" s="491" t="s">
        <v>2235</v>
      </c>
      <c r="D364" s="492">
        <v>1</v>
      </c>
      <c r="E364" s="1365"/>
    </row>
    <row r="365" spans="1:5" ht="31.5" x14ac:dyDescent="0.25">
      <c r="A365" s="497"/>
      <c r="B365" s="1084"/>
      <c r="C365" s="491" t="s">
        <v>2599</v>
      </c>
      <c r="D365" s="492">
        <v>1</v>
      </c>
      <c r="E365" s="1365"/>
    </row>
    <row r="366" spans="1:5" ht="31.5" x14ac:dyDescent="0.25">
      <c r="A366" s="497"/>
      <c r="B366" s="1084"/>
      <c r="C366" s="491" t="s">
        <v>2600</v>
      </c>
      <c r="D366" s="492">
        <v>1</v>
      </c>
      <c r="E366" s="1365"/>
    </row>
    <row r="367" spans="1:5" ht="31.5" x14ac:dyDescent="0.25">
      <c r="A367" s="497"/>
      <c r="B367" s="1084"/>
      <c r="C367" s="491" t="s">
        <v>2601</v>
      </c>
      <c r="D367" s="492">
        <v>1</v>
      </c>
      <c r="E367" s="1365"/>
    </row>
    <row r="368" spans="1:5" ht="47.25" x14ac:dyDescent="0.25">
      <c r="A368" s="497"/>
      <c r="B368" s="1084"/>
      <c r="C368" s="491" t="s">
        <v>2175</v>
      </c>
      <c r="D368" s="492">
        <v>1</v>
      </c>
      <c r="E368" s="1365"/>
    </row>
    <row r="369" spans="1:5" ht="47.25" x14ac:dyDescent="0.25">
      <c r="A369" s="497"/>
      <c r="B369" s="1085"/>
      <c r="C369" s="491" t="s">
        <v>2176</v>
      </c>
      <c r="D369" s="492">
        <v>1</v>
      </c>
      <c r="E369" s="1366"/>
    </row>
    <row r="370" spans="1:5" ht="31.5" x14ac:dyDescent="0.25">
      <c r="A370" s="497"/>
      <c r="B370" s="1083" t="s">
        <v>2588</v>
      </c>
      <c r="C370" s="491" t="s">
        <v>2593</v>
      </c>
      <c r="D370" s="492">
        <v>1</v>
      </c>
      <c r="E370" s="1364" t="s">
        <v>2594</v>
      </c>
    </row>
    <row r="371" spans="1:5" ht="31.5" x14ac:dyDescent="0.25">
      <c r="A371" s="497"/>
      <c r="B371" s="1084"/>
      <c r="C371" s="491" t="s">
        <v>2595</v>
      </c>
      <c r="D371" s="492">
        <v>1</v>
      </c>
      <c r="E371" s="1365"/>
    </row>
    <row r="372" spans="1:5" ht="31.5" x14ac:dyDescent="0.25">
      <c r="A372" s="497"/>
      <c r="B372" s="1084"/>
      <c r="C372" s="491" t="s">
        <v>2596</v>
      </c>
      <c r="D372" s="492">
        <v>1</v>
      </c>
      <c r="E372" s="1365"/>
    </row>
    <row r="373" spans="1:5" ht="31.5" x14ac:dyDescent="0.25">
      <c r="A373" s="497"/>
      <c r="B373" s="1084"/>
      <c r="C373" s="491" t="s">
        <v>2597</v>
      </c>
      <c r="D373" s="492">
        <v>1</v>
      </c>
      <c r="E373" s="1365"/>
    </row>
    <row r="374" spans="1:5" ht="31.5" x14ac:dyDescent="0.25">
      <c r="A374" s="497"/>
      <c r="B374" s="1084"/>
      <c r="C374" s="491" t="s">
        <v>2598</v>
      </c>
      <c r="D374" s="492">
        <v>1</v>
      </c>
      <c r="E374" s="1365"/>
    </row>
    <row r="375" spans="1:5" ht="31.5" x14ac:dyDescent="0.25">
      <c r="A375" s="497"/>
      <c r="B375" s="1084"/>
      <c r="C375" s="491" t="s">
        <v>2235</v>
      </c>
      <c r="D375" s="492">
        <v>1</v>
      </c>
      <c r="E375" s="1365"/>
    </row>
    <row r="376" spans="1:5" ht="31.5" x14ac:dyDescent="0.25">
      <c r="A376" s="497"/>
      <c r="B376" s="1084"/>
      <c r="C376" s="491" t="s">
        <v>2599</v>
      </c>
      <c r="D376" s="492">
        <v>1</v>
      </c>
      <c r="E376" s="1365"/>
    </row>
    <row r="377" spans="1:5" ht="31.5" x14ac:dyDescent="0.25">
      <c r="A377" s="497"/>
      <c r="B377" s="1084"/>
      <c r="C377" s="491" t="s">
        <v>2600</v>
      </c>
      <c r="D377" s="492">
        <v>1</v>
      </c>
      <c r="E377" s="1365"/>
    </row>
    <row r="378" spans="1:5" ht="31.5" x14ac:dyDescent="0.25">
      <c r="A378" s="497"/>
      <c r="B378" s="1084"/>
      <c r="C378" s="491" t="s">
        <v>2601</v>
      </c>
      <c r="D378" s="492">
        <v>1</v>
      </c>
      <c r="E378" s="1365"/>
    </row>
    <row r="379" spans="1:5" ht="47.25" x14ac:dyDescent="0.25">
      <c r="A379" s="497"/>
      <c r="B379" s="1084"/>
      <c r="C379" s="491" t="s">
        <v>2175</v>
      </c>
      <c r="D379" s="492">
        <v>1</v>
      </c>
      <c r="E379" s="1365"/>
    </row>
    <row r="380" spans="1:5" ht="47.25" x14ac:dyDescent="0.25">
      <c r="A380" s="497"/>
      <c r="B380" s="1085"/>
      <c r="C380" s="491" t="s">
        <v>2176</v>
      </c>
      <c r="D380" s="492">
        <v>1</v>
      </c>
      <c r="E380" s="1366"/>
    </row>
    <row r="381" spans="1:5" ht="31.5" x14ac:dyDescent="0.25">
      <c r="A381" s="497"/>
      <c r="B381" s="1083" t="s">
        <v>2602</v>
      </c>
      <c r="C381" s="491" t="s">
        <v>2593</v>
      </c>
      <c r="D381" s="492">
        <v>1</v>
      </c>
      <c r="E381" s="1364" t="s">
        <v>2594</v>
      </c>
    </row>
    <row r="382" spans="1:5" ht="31.5" x14ac:dyDescent="0.25">
      <c r="A382" s="497"/>
      <c r="B382" s="1084"/>
      <c r="C382" s="491" t="s">
        <v>2595</v>
      </c>
      <c r="D382" s="492">
        <v>1</v>
      </c>
      <c r="E382" s="1365"/>
    </row>
    <row r="383" spans="1:5" ht="31.5" x14ac:dyDescent="0.25">
      <c r="A383" s="497"/>
      <c r="B383" s="1084"/>
      <c r="C383" s="491" t="s">
        <v>2596</v>
      </c>
      <c r="D383" s="492">
        <v>1</v>
      </c>
      <c r="E383" s="1365"/>
    </row>
    <row r="384" spans="1:5" ht="31.5" x14ac:dyDescent="0.25">
      <c r="A384" s="497"/>
      <c r="B384" s="1084"/>
      <c r="C384" s="491" t="s">
        <v>2597</v>
      </c>
      <c r="D384" s="492">
        <v>1</v>
      </c>
      <c r="E384" s="1365"/>
    </row>
    <row r="385" spans="1:5" ht="31.5" x14ac:dyDescent="0.25">
      <c r="A385" s="497"/>
      <c r="B385" s="1084"/>
      <c r="C385" s="491" t="s">
        <v>2598</v>
      </c>
      <c r="D385" s="492">
        <v>1</v>
      </c>
      <c r="E385" s="1365"/>
    </row>
    <row r="386" spans="1:5" ht="31.5" x14ac:dyDescent="0.25">
      <c r="A386" s="497"/>
      <c r="B386" s="1084"/>
      <c r="C386" s="491" t="s">
        <v>2235</v>
      </c>
      <c r="D386" s="492">
        <v>1</v>
      </c>
      <c r="E386" s="1365"/>
    </row>
    <row r="387" spans="1:5" ht="31.5" x14ac:dyDescent="0.25">
      <c r="A387" s="497"/>
      <c r="B387" s="1084"/>
      <c r="C387" s="491" t="s">
        <v>2599</v>
      </c>
      <c r="D387" s="492">
        <v>1</v>
      </c>
      <c r="E387" s="1365"/>
    </row>
    <row r="388" spans="1:5" ht="31.5" x14ac:dyDescent="0.25">
      <c r="A388" s="497"/>
      <c r="B388" s="1084"/>
      <c r="C388" s="491" t="s">
        <v>2601</v>
      </c>
      <c r="D388" s="492">
        <v>1</v>
      </c>
      <c r="E388" s="1365"/>
    </row>
    <row r="389" spans="1:5" ht="47.25" x14ac:dyDescent="0.25">
      <c r="A389" s="497"/>
      <c r="B389" s="1084"/>
      <c r="C389" s="491" t="s">
        <v>2175</v>
      </c>
      <c r="D389" s="492">
        <v>1</v>
      </c>
      <c r="E389" s="1365"/>
    </row>
    <row r="390" spans="1:5" ht="47.25" x14ac:dyDescent="0.25">
      <c r="A390" s="497"/>
      <c r="B390" s="1085"/>
      <c r="C390" s="491" t="s">
        <v>2176</v>
      </c>
      <c r="D390" s="492">
        <v>1</v>
      </c>
      <c r="E390" s="1366"/>
    </row>
    <row r="391" spans="1:5" ht="31.5" x14ac:dyDescent="0.25">
      <c r="A391" s="497"/>
      <c r="B391" s="1083" t="s">
        <v>2591</v>
      </c>
      <c r="C391" s="491" t="s">
        <v>2593</v>
      </c>
      <c r="D391" s="492">
        <v>1</v>
      </c>
      <c r="E391" s="1364" t="s">
        <v>2594</v>
      </c>
    </row>
    <row r="392" spans="1:5" ht="31.5" x14ac:dyDescent="0.25">
      <c r="A392" s="497"/>
      <c r="B392" s="1084"/>
      <c r="C392" s="491" t="s">
        <v>2595</v>
      </c>
      <c r="D392" s="492">
        <v>1</v>
      </c>
      <c r="E392" s="1365"/>
    </row>
    <row r="393" spans="1:5" ht="31.5" x14ac:dyDescent="0.25">
      <c r="A393" s="497"/>
      <c r="B393" s="1084"/>
      <c r="C393" s="491" t="s">
        <v>2596</v>
      </c>
      <c r="D393" s="492">
        <v>1</v>
      </c>
      <c r="E393" s="1365"/>
    </row>
    <row r="394" spans="1:5" ht="31.5" x14ac:dyDescent="0.25">
      <c r="A394" s="497"/>
      <c r="B394" s="1084"/>
      <c r="C394" s="491" t="s">
        <v>2597</v>
      </c>
      <c r="D394" s="492">
        <v>1</v>
      </c>
      <c r="E394" s="1365"/>
    </row>
    <row r="395" spans="1:5" ht="31.5" x14ac:dyDescent="0.25">
      <c r="A395" s="497"/>
      <c r="B395" s="1084"/>
      <c r="C395" s="491" t="s">
        <v>2598</v>
      </c>
      <c r="D395" s="492">
        <v>1</v>
      </c>
      <c r="E395" s="1365"/>
    </row>
    <row r="396" spans="1:5" ht="31.5" x14ac:dyDescent="0.25">
      <c r="A396" s="497"/>
      <c r="B396" s="1084"/>
      <c r="C396" s="491" t="s">
        <v>2235</v>
      </c>
      <c r="D396" s="492">
        <v>1</v>
      </c>
      <c r="E396" s="1365"/>
    </row>
    <row r="397" spans="1:5" ht="31.5" x14ac:dyDescent="0.25">
      <c r="A397" s="497"/>
      <c r="B397" s="1084"/>
      <c r="C397" s="491" t="s">
        <v>2599</v>
      </c>
      <c r="D397" s="492">
        <v>1</v>
      </c>
      <c r="E397" s="1365"/>
    </row>
    <row r="398" spans="1:5" ht="31.5" x14ac:dyDescent="0.25">
      <c r="A398" s="497"/>
      <c r="B398" s="1084"/>
      <c r="C398" s="491" t="s">
        <v>2601</v>
      </c>
      <c r="D398" s="492">
        <v>1</v>
      </c>
      <c r="E398" s="1365"/>
    </row>
    <row r="399" spans="1:5" ht="47.25" x14ac:dyDescent="0.25">
      <c r="A399" s="497"/>
      <c r="B399" s="1084"/>
      <c r="C399" s="491" t="s">
        <v>2175</v>
      </c>
      <c r="D399" s="492">
        <v>1</v>
      </c>
      <c r="E399" s="1365"/>
    </row>
    <row r="400" spans="1:5" ht="47.25" x14ac:dyDescent="0.25">
      <c r="A400" s="497"/>
      <c r="B400" s="1085"/>
      <c r="C400" s="491" t="s">
        <v>2176</v>
      </c>
      <c r="D400" s="492">
        <v>1</v>
      </c>
      <c r="E400" s="1366"/>
    </row>
    <row r="401" spans="1:5" ht="31.5" x14ac:dyDescent="0.25">
      <c r="A401" s="497"/>
      <c r="B401" s="1083" t="s">
        <v>2592</v>
      </c>
      <c r="C401" s="491" t="s">
        <v>2593</v>
      </c>
      <c r="D401" s="492">
        <v>1</v>
      </c>
      <c r="E401" s="1251" t="s">
        <v>2594</v>
      </c>
    </row>
    <row r="402" spans="1:5" ht="31.5" x14ac:dyDescent="0.25">
      <c r="A402" s="497"/>
      <c r="B402" s="1084"/>
      <c r="C402" s="491" t="s">
        <v>2595</v>
      </c>
      <c r="D402" s="492">
        <v>1</v>
      </c>
      <c r="E402" s="1253"/>
    </row>
    <row r="403" spans="1:5" ht="31.5" x14ac:dyDescent="0.25">
      <c r="A403" s="497"/>
      <c r="B403" s="1084"/>
      <c r="C403" s="491" t="s">
        <v>2596</v>
      </c>
      <c r="D403" s="492">
        <v>1</v>
      </c>
      <c r="E403" s="1253"/>
    </row>
    <row r="404" spans="1:5" ht="31.5" x14ac:dyDescent="0.25">
      <c r="A404" s="497"/>
      <c r="B404" s="1084"/>
      <c r="C404" s="491" t="s">
        <v>2597</v>
      </c>
      <c r="D404" s="492">
        <v>1</v>
      </c>
      <c r="E404" s="1253"/>
    </row>
    <row r="405" spans="1:5" ht="31.5" x14ac:dyDescent="0.25">
      <c r="A405" s="497"/>
      <c r="B405" s="1084"/>
      <c r="C405" s="491" t="s">
        <v>2598</v>
      </c>
      <c r="D405" s="492">
        <v>1</v>
      </c>
      <c r="E405" s="1253"/>
    </row>
    <row r="406" spans="1:5" ht="31.5" x14ac:dyDescent="0.25">
      <c r="A406" s="497"/>
      <c r="B406" s="1084"/>
      <c r="C406" s="491" t="s">
        <v>2235</v>
      </c>
      <c r="D406" s="492">
        <v>1</v>
      </c>
      <c r="E406" s="1253"/>
    </row>
    <row r="407" spans="1:5" ht="31.5" x14ac:dyDescent="0.25">
      <c r="A407" s="497"/>
      <c r="B407" s="1084"/>
      <c r="C407" s="491" t="s">
        <v>2599</v>
      </c>
      <c r="D407" s="492">
        <v>1</v>
      </c>
      <c r="E407" s="1253"/>
    </row>
    <row r="408" spans="1:5" ht="31.5" x14ac:dyDescent="0.25">
      <c r="A408" s="497"/>
      <c r="B408" s="1084"/>
      <c r="C408" s="491" t="s">
        <v>2601</v>
      </c>
      <c r="D408" s="492">
        <v>1</v>
      </c>
      <c r="E408" s="1253"/>
    </row>
    <row r="409" spans="1:5" ht="47.25" x14ac:dyDescent="0.25">
      <c r="A409" s="497"/>
      <c r="B409" s="1084"/>
      <c r="C409" s="491" t="s">
        <v>2175</v>
      </c>
      <c r="D409" s="492">
        <v>1</v>
      </c>
      <c r="E409" s="1253"/>
    </row>
    <row r="410" spans="1:5" ht="47.25" x14ac:dyDescent="0.25">
      <c r="A410" s="497"/>
      <c r="B410" s="1085"/>
      <c r="C410" s="491" t="s">
        <v>2176</v>
      </c>
      <c r="D410" s="492">
        <v>1</v>
      </c>
      <c r="E410" s="1252"/>
    </row>
    <row r="411" spans="1:5" ht="47.25" x14ac:dyDescent="0.25">
      <c r="A411" s="497"/>
      <c r="B411" s="430" t="s">
        <v>2603</v>
      </c>
      <c r="C411" s="472" t="s">
        <v>2604</v>
      </c>
      <c r="D411" s="492">
        <v>10</v>
      </c>
      <c r="E411" s="1044" t="s">
        <v>2605</v>
      </c>
    </row>
    <row r="412" spans="1:5" ht="47.25" x14ac:dyDescent="0.25">
      <c r="A412" s="497"/>
      <c r="B412" s="430" t="s">
        <v>2606</v>
      </c>
      <c r="C412" s="472" t="s">
        <v>2604</v>
      </c>
      <c r="D412" s="492">
        <v>12</v>
      </c>
      <c r="E412" s="1044" t="s">
        <v>2605</v>
      </c>
    </row>
    <row r="413" spans="1:5" ht="31.5" x14ac:dyDescent="0.25">
      <c r="A413" s="497"/>
      <c r="B413" s="430" t="s">
        <v>2895</v>
      </c>
      <c r="C413" s="1251" t="s">
        <v>2896</v>
      </c>
      <c r="D413" s="1338">
        <v>10</v>
      </c>
      <c r="E413" s="430" t="s">
        <v>2897</v>
      </c>
    </row>
    <row r="414" spans="1:5" ht="31.5" x14ac:dyDescent="0.25">
      <c r="A414" s="497"/>
      <c r="B414" s="430" t="s">
        <v>2898</v>
      </c>
      <c r="C414" s="1252"/>
      <c r="D414" s="1340"/>
      <c r="E414" s="430" t="s">
        <v>2897</v>
      </c>
    </row>
    <row r="415" spans="1:5" ht="47.25" x14ac:dyDescent="0.25">
      <c r="A415" s="1042" t="s">
        <v>21</v>
      </c>
      <c r="B415" s="1251" t="s">
        <v>2191</v>
      </c>
      <c r="C415" s="329" t="s">
        <v>2192</v>
      </c>
      <c r="D415" s="1338">
        <v>13</v>
      </c>
      <c r="E415" s="1029"/>
    </row>
    <row r="416" spans="1:5" ht="31.5" x14ac:dyDescent="0.25">
      <c r="A416" s="497"/>
      <c r="B416" s="1253"/>
      <c r="C416" s="1094" t="s">
        <v>1946</v>
      </c>
      <c r="D416" s="1339"/>
      <c r="E416" s="1046"/>
    </row>
    <row r="417" spans="1:5" ht="47.25" x14ac:dyDescent="0.25">
      <c r="A417" s="497"/>
      <c r="B417" s="1253"/>
      <c r="C417" s="1094" t="s">
        <v>2193</v>
      </c>
      <c r="D417" s="1339"/>
      <c r="E417" s="1046"/>
    </row>
    <row r="418" spans="1:5" ht="31.5" x14ac:dyDescent="0.25">
      <c r="A418" s="497"/>
      <c r="B418" s="1253"/>
      <c r="C418" s="1094" t="s">
        <v>2194</v>
      </c>
      <c r="D418" s="1339"/>
      <c r="E418" s="1046"/>
    </row>
    <row r="419" spans="1:5" ht="31.5" x14ac:dyDescent="0.25">
      <c r="A419" s="497"/>
      <c r="B419" s="1253"/>
      <c r="C419" s="1094" t="s">
        <v>2195</v>
      </c>
      <c r="D419" s="1339"/>
      <c r="E419" s="1046"/>
    </row>
    <row r="420" spans="1:5" ht="31.5" x14ac:dyDescent="0.25">
      <c r="A420" s="497"/>
      <c r="B420" s="1253"/>
      <c r="C420" s="1094" t="s">
        <v>2196</v>
      </c>
      <c r="D420" s="1339"/>
      <c r="E420" s="1046"/>
    </row>
    <row r="421" spans="1:5" ht="31.5" x14ac:dyDescent="0.25">
      <c r="A421" s="497"/>
      <c r="B421" s="1253"/>
      <c r="C421" s="1094" t="s">
        <v>2197</v>
      </c>
      <c r="D421" s="1339"/>
      <c r="E421" s="1046"/>
    </row>
    <row r="422" spans="1:5" ht="31.5" x14ac:dyDescent="0.25">
      <c r="A422" s="497"/>
      <c r="B422" s="1253"/>
      <c r="C422" s="1094" t="s">
        <v>2198</v>
      </c>
      <c r="D422" s="1339"/>
      <c r="E422" s="1046"/>
    </row>
    <row r="423" spans="1:5" ht="31.5" x14ac:dyDescent="0.25">
      <c r="A423" s="497"/>
      <c r="B423" s="1253"/>
      <c r="C423" s="1094" t="s">
        <v>2199</v>
      </c>
      <c r="D423" s="1339"/>
      <c r="E423" s="1046"/>
    </row>
    <row r="424" spans="1:5" ht="47.25" x14ac:dyDescent="0.25">
      <c r="A424" s="497"/>
      <c r="B424" s="1253"/>
      <c r="C424" s="1094" t="s">
        <v>2200</v>
      </c>
      <c r="D424" s="1339"/>
      <c r="E424" s="1046"/>
    </row>
    <row r="425" spans="1:5" ht="36" customHeight="1" x14ac:dyDescent="0.25">
      <c r="A425" s="497"/>
      <c r="B425" s="1252"/>
      <c r="C425" s="1094" t="s">
        <v>2201</v>
      </c>
      <c r="D425" s="1340"/>
      <c r="E425" s="1046"/>
    </row>
    <row r="426" spans="1:5" ht="47.25" x14ac:dyDescent="0.25">
      <c r="A426" s="497"/>
      <c r="B426" s="1251" t="s">
        <v>2202</v>
      </c>
      <c r="C426" s="329" t="s">
        <v>2192</v>
      </c>
      <c r="D426" s="1338">
        <v>38</v>
      </c>
      <c r="E426" s="1046"/>
    </row>
    <row r="427" spans="1:5" ht="31.5" x14ac:dyDescent="0.25">
      <c r="A427" s="497"/>
      <c r="B427" s="1253"/>
      <c r="C427" s="1094" t="s">
        <v>1946</v>
      </c>
      <c r="D427" s="1339"/>
      <c r="E427" s="1046"/>
    </row>
    <row r="428" spans="1:5" ht="47.25" x14ac:dyDescent="0.25">
      <c r="A428" s="497"/>
      <c r="B428" s="1253"/>
      <c r="C428" s="1094" t="s">
        <v>2193</v>
      </c>
      <c r="D428" s="1339"/>
      <c r="E428" s="1046"/>
    </row>
    <row r="429" spans="1:5" ht="31.5" x14ac:dyDescent="0.25">
      <c r="A429" s="497"/>
      <c r="B429" s="1253"/>
      <c r="C429" s="1094" t="s">
        <v>2194</v>
      </c>
      <c r="D429" s="1339"/>
      <c r="E429" s="1046"/>
    </row>
    <row r="430" spans="1:5" ht="31.5" x14ac:dyDescent="0.25">
      <c r="A430" s="497"/>
      <c r="B430" s="1253"/>
      <c r="C430" s="1094" t="s">
        <v>2195</v>
      </c>
      <c r="D430" s="1339"/>
      <c r="E430" s="1046"/>
    </row>
    <row r="431" spans="1:5" ht="31.5" x14ac:dyDescent="0.25">
      <c r="A431" s="497"/>
      <c r="B431" s="1253"/>
      <c r="C431" s="1094" t="s">
        <v>2196</v>
      </c>
      <c r="D431" s="1339"/>
      <c r="E431" s="1046"/>
    </row>
    <row r="432" spans="1:5" ht="31.5" x14ac:dyDescent="0.25">
      <c r="A432" s="497"/>
      <c r="B432" s="1253"/>
      <c r="C432" s="1094" t="s">
        <v>2197</v>
      </c>
      <c r="D432" s="1339"/>
      <c r="E432" s="1046"/>
    </row>
    <row r="433" spans="1:5" ht="31.5" x14ac:dyDescent="0.25">
      <c r="A433" s="497"/>
      <c r="B433" s="1253"/>
      <c r="C433" s="1094" t="s">
        <v>2198</v>
      </c>
      <c r="D433" s="1339"/>
      <c r="E433" s="1046"/>
    </row>
    <row r="434" spans="1:5" ht="31.5" x14ac:dyDescent="0.25">
      <c r="A434" s="497"/>
      <c r="B434" s="1253"/>
      <c r="C434" s="1094" t="s">
        <v>2203</v>
      </c>
      <c r="D434" s="1339"/>
      <c r="E434" s="1046"/>
    </row>
    <row r="435" spans="1:5" ht="47.25" x14ac:dyDescent="0.25">
      <c r="A435" s="497"/>
      <c r="B435" s="1252"/>
      <c r="C435" s="1094" t="s">
        <v>2200</v>
      </c>
      <c r="D435" s="1340"/>
      <c r="E435" s="1046"/>
    </row>
    <row r="436" spans="1:5" ht="47.25" x14ac:dyDescent="0.25">
      <c r="A436" s="497"/>
      <c r="B436" s="1251" t="s">
        <v>2204</v>
      </c>
      <c r="C436" s="329" t="s">
        <v>2192</v>
      </c>
      <c r="D436" s="1338">
        <v>39</v>
      </c>
      <c r="E436" s="1046"/>
    </row>
    <row r="437" spans="1:5" ht="31.5" x14ac:dyDescent="0.25">
      <c r="A437" s="497"/>
      <c r="B437" s="1253"/>
      <c r="C437" s="1094" t="s">
        <v>1946</v>
      </c>
      <c r="D437" s="1339"/>
      <c r="E437" s="1046"/>
    </row>
    <row r="438" spans="1:5" ht="31.5" x14ac:dyDescent="0.25">
      <c r="A438" s="497"/>
      <c r="B438" s="1253"/>
      <c r="C438" s="1094" t="s">
        <v>2205</v>
      </c>
      <c r="D438" s="1339"/>
      <c r="E438" s="1046"/>
    </row>
    <row r="439" spans="1:5" ht="47.25" x14ac:dyDescent="0.25">
      <c r="A439" s="497"/>
      <c r="B439" s="1253"/>
      <c r="C439" s="1094" t="s">
        <v>2193</v>
      </c>
      <c r="D439" s="1339"/>
      <c r="E439" s="1046"/>
    </row>
    <row r="440" spans="1:5" ht="47.25" x14ac:dyDescent="0.25">
      <c r="A440" s="497"/>
      <c r="B440" s="1253"/>
      <c r="C440" s="1094" t="s">
        <v>2201</v>
      </c>
      <c r="D440" s="1339"/>
      <c r="E440" s="1046"/>
    </row>
    <row r="441" spans="1:5" ht="31.5" x14ac:dyDescent="0.25">
      <c r="A441" s="497"/>
      <c r="B441" s="1253"/>
      <c r="C441" s="1094" t="s">
        <v>2194</v>
      </c>
      <c r="D441" s="1339"/>
      <c r="E441" s="1046"/>
    </row>
    <row r="442" spans="1:5" ht="31.5" x14ac:dyDescent="0.25">
      <c r="A442" s="497"/>
      <c r="B442" s="1253"/>
      <c r="C442" s="1094" t="s">
        <v>2195</v>
      </c>
      <c r="D442" s="1339"/>
      <c r="E442" s="1046"/>
    </row>
    <row r="443" spans="1:5" ht="31.5" x14ac:dyDescent="0.25">
      <c r="A443" s="497"/>
      <c r="B443" s="1253"/>
      <c r="C443" s="1094" t="s">
        <v>2196</v>
      </c>
      <c r="D443" s="1339"/>
      <c r="E443" s="1046"/>
    </row>
    <row r="444" spans="1:5" ht="31.5" x14ac:dyDescent="0.25">
      <c r="A444" s="497"/>
      <c r="B444" s="1253"/>
      <c r="C444" s="1094" t="s">
        <v>2197</v>
      </c>
      <c r="D444" s="1339"/>
      <c r="E444" s="1046"/>
    </row>
    <row r="445" spans="1:5" ht="31.5" x14ac:dyDescent="0.25">
      <c r="A445" s="497"/>
      <c r="B445" s="1252"/>
      <c r="C445" s="1094" t="s">
        <v>2198</v>
      </c>
      <c r="D445" s="1340"/>
      <c r="E445" s="1046"/>
    </row>
    <row r="446" spans="1:5" ht="47.25" x14ac:dyDescent="0.25">
      <c r="A446" s="497"/>
      <c r="B446" s="1251" t="s">
        <v>2206</v>
      </c>
      <c r="C446" s="329" t="s">
        <v>2192</v>
      </c>
      <c r="D446" s="1338">
        <v>37</v>
      </c>
      <c r="E446" s="1046"/>
    </row>
    <row r="447" spans="1:5" ht="47.25" x14ac:dyDescent="0.25">
      <c r="A447" s="497"/>
      <c r="B447" s="1253"/>
      <c r="C447" s="1094" t="s">
        <v>2193</v>
      </c>
      <c r="D447" s="1339"/>
      <c r="E447" s="1046"/>
    </row>
    <row r="448" spans="1:5" ht="47.25" x14ac:dyDescent="0.25">
      <c r="A448" s="497"/>
      <c r="B448" s="1253"/>
      <c r="C448" s="1094" t="s">
        <v>2201</v>
      </c>
      <c r="D448" s="1339"/>
      <c r="E448" s="1046"/>
    </row>
    <row r="449" spans="1:5" ht="31.5" x14ac:dyDescent="0.25">
      <c r="A449" s="497"/>
      <c r="B449" s="1253"/>
      <c r="C449" s="1094" t="s">
        <v>2194</v>
      </c>
      <c r="D449" s="1339"/>
      <c r="E449" s="1046"/>
    </row>
    <row r="450" spans="1:5" ht="31.5" x14ac:dyDescent="0.25">
      <c r="A450" s="497"/>
      <c r="B450" s="1253"/>
      <c r="C450" s="1094" t="s">
        <v>2195</v>
      </c>
      <c r="D450" s="1339"/>
      <c r="E450" s="1046"/>
    </row>
    <row r="451" spans="1:5" ht="31.5" x14ac:dyDescent="0.25">
      <c r="A451" s="497"/>
      <c r="B451" s="1253"/>
      <c r="C451" s="1094" t="s">
        <v>2196</v>
      </c>
      <c r="D451" s="1339"/>
      <c r="E451" s="1046"/>
    </row>
    <row r="452" spans="1:5" ht="31.5" x14ac:dyDescent="0.25">
      <c r="A452" s="497"/>
      <c r="B452" s="1253"/>
      <c r="C452" s="1094" t="s">
        <v>2197</v>
      </c>
      <c r="D452" s="1339"/>
      <c r="E452" s="1046"/>
    </row>
    <row r="453" spans="1:5" ht="31.5" x14ac:dyDescent="0.25">
      <c r="A453" s="497"/>
      <c r="B453" s="1252"/>
      <c r="C453" s="1094" t="s">
        <v>2198</v>
      </c>
      <c r="D453" s="1340"/>
      <c r="E453" s="1046"/>
    </row>
    <row r="454" spans="1:5" ht="31.5" x14ac:dyDescent="0.25">
      <c r="A454" s="497"/>
      <c r="B454" s="1251" t="s">
        <v>2207</v>
      </c>
      <c r="C454" s="1094" t="s">
        <v>2208</v>
      </c>
      <c r="D454" s="1338" t="s">
        <v>2209</v>
      </c>
      <c r="E454" s="1046"/>
    </row>
    <row r="455" spans="1:5" ht="31.5" x14ac:dyDescent="0.25">
      <c r="A455" s="497"/>
      <c r="B455" s="1253"/>
      <c r="C455" s="1094" t="s">
        <v>2210</v>
      </c>
      <c r="D455" s="1339"/>
      <c r="E455" s="1046"/>
    </row>
    <row r="456" spans="1:5" ht="31.5" x14ac:dyDescent="0.25">
      <c r="A456" s="498"/>
      <c r="B456" s="1252"/>
      <c r="C456" s="1094" t="s">
        <v>2211</v>
      </c>
      <c r="D456" s="1340"/>
      <c r="E456" s="1046"/>
    </row>
    <row r="457" spans="1:5" ht="47.25" x14ac:dyDescent="0.25">
      <c r="A457" s="497"/>
      <c r="B457" s="1083" t="s">
        <v>2607</v>
      </c>
      <c r="C457" s="329" t="s">
        <v>2192</v>
      </c>
      <c r="D457" s="695">
        <v>10</v>
      </c>
      <c r="E457" s="732"/>
    </row>
    <row r="458" spans="1:5" ht="47.25" x14ac:dyDescent="0.25">
      <c r="A458" s="497"/>
      <c r="B458" s="1084"/>
      <c r="C458" s="682" t="s">
        <v>2193</v>
      </c>
      <c r="D458" s="695">
        <v>1</v>
      </c>
      <c r="E458" s="732"/>
    </row>
    <row r="459" spans="1:5" ht="47.25" x14ac:dyDescent="0.25">
      <c r="A459" s="497"/>
      <c r="B459" s="1084"/>
      <c r="C459" s="682" t="s">
        <v>2608</v>
      </c>
      <c r="D459" s="695">
        <v>2</v>
      </c>
      <c r="E459" s="732"/>
    </row>
    <row r="460" spans="1:5" ht="31.5" x14ac:dyDescent="0.25">
      <c r="A460" s="497"/>
      <c r="B460" s="1084"/>
      <c r="C460" s="682" t="s">
        <v>2609</v>
      </c>
      <c r="D460" s="695">
        <v>2</v>
      </c>
      <c r="E460" s="732"/>
    </row>
    <row r="461" spans="1:5" ht="31.5" x14ac:dyDescent="0.25">
      <c r="A461" s="497"/>
      <c r="B461" s="1084"/>
      <c r="C461" s="682" t="s">
        <v>2196</v>
      </c>
      <c r="D461" s="695">
        <v>1</v>
      </c>
      <c r="E461" s="732"/>
    </row>
    <row r="462" spans="1:5" ht="31.5" x14ac:dyDescent="0.25">
      <c r="A462" s="497"/>
      <c r="B462" s="1084"/>
      <c r="C462" s="682" t="s">
        <v>2197</v>
      </c>
      <c r="D462" s="695">
        <v>1</v>
      </c>
      <c r="E462" s="732"/>
    </row>
    <row r="463" spans="1:5" ht="47.25" x14ac:dyDescent="0.25">
      <c r="A463" s="497"/>
      <c r="B463" s="1085"/>
      <c r="C463" s="682" t="s">
        <v>2610</v>
      </c>
      <c r="D463" s="695">
        <v>1</v>
      </c>
      <c r="E463" s="732"/>
    </row>
    <row r="464" spans="1:5" ht="47.25" x14ac:dyDescent="0.25">
      <c r="A464" s="497"/>
      <c r="B464" s="1083" t="s">
        <v>2611</v>
      </c>
      <c r="C464" s="329" t="s">
        <v>2192</v>
      </c>
      <c r="D464" s="695">
        <v>7</v>
      </c>
      <c r="E464" s="732"/>
    </row>
    <row r="465" spans="1:5" ht="47.25" x14ac:dyDescent="0.25">
      <c r="A465" s="497"/>
      <c r="B465" s="1084"/>
      <c r="C465" s="682" t="s">
        <v>2193</v>
      </c>
      <c r="D465" s="695">
        <v>1</v>
      </c>
      <c r="E465" s="732"/>
    </row>
    <row r="466" spans="1:5" ht="47.25" x14ac:dyDescent="0.25">
      <c r="A466" s="497"/>
      <c r="B466" s="1084"/>
      <c r="C466" s="682" t="s">
        <v>2608</v>
      </c>
      <c r="D466" s="695">
        <v>2</v>
      </c>
      <c r="E466" s="732"/>
    </row>
    <row r="467" spans="1:5" ht="31.5" x14ac:dyDescent="0.25">
      <c r="A467" s="497"/>
      <c r="B467" s="1084"/>
      <c r="C467" s="682" t="s">
        <v>2609</v>
      </c>
      <c r="D467" s="695">
        <v>2</v>
      </c>
      <c r="E467" s="732"/>
    </row>
    <row r="468" spans="1:5" ht="31.5" x14ac:dyDescent="0.25">
      <c r="A468" s="497"/>
      <c r="B468" s="1084"/>
      <c r="C468" s="682" t="s">
        <v>2196</v>
      </c>
      <c r="D468" s="695">
        <v>1</v>
      </c>
      <c r="E468" s="732"/>
    </row>
    <row r="469" spans="1:5" ht="31.5" x14ac:dyDescent="0.25">
      <c r="A469" s="497"/>
      <c r="B469" s="1084"/>
      <c r="C469" s="682" t="s">
        <v>2197</v>
      </c>
      <c r="D469" s="695">
        <v>1</v>
      </c>
      <c r="E469" s="732"/>
    </row>
    <row r="470" spans="1:5" ht="63" x14ac:dyDescent="0.25">
      <c r="A470" s="497"/>
      <c r="B470" s="1085"/>
      <c r="C470" s="682" t="s">
        <v>2612</v>
      </c>
      <c r="D470" s="695">
        <v>1</v>
      </c>
      <c r="E470" s="732"/>
    </row>
    <row r="471" spans="1:5" ht="47.25" x14ac:dyDescent="0.25">
      <c r="A471" s="497"/>
      <c r="B471" s="1083" t="s">
        <v>2613</v>
      </c>
      <c r="C471" s="329" t="s">
        <v>2192</v>
      </c>
      <c r="D471" s="695">
        <v>4</v>
      </c>
      <c r="E471" s="732"/>
    </row>
    <row r="472" spans="1:5" ht="47.25" x14ac:dyDescent="0.25">
      <c r="A472" s="497"/>
      <c r="B472" s="1084"/>
      <c r="C472" s="682" t="s">
        <v>2193</v>
      </c>
      <c r="D472" s="695">
        <v>1</v>
      </c>
      <c r="E472" s="732"/>
    </row>
    <row r="473" spans="1:5" ht="47.25" x14ac:dyDescent="0.25">
      <c r="A473" s="497"/>
      <c r="B473" s="1084"/>
      <c r="C473" s="682" t="s">
        <v>2608</v>
      </c>
      <c r="D473" s="695">
        <v>2</v>
      </c>
      <c r="E473" s="732"/>
    </row>
    <row r="474" spans="1:5" ht="31.5" x14ac:dyDescent="0.25">
      <c r="A474" s="497"/>
      <c r="B474" s="1084"/>
      <c r="C474" s="682" t="s">
        <v>2609</v>
      </c>
      <c r="D474" s="695">
        <v>2</v>
      </c>
      <c r="E474" s="732"/>
    </row>
    <row r="475" spans="1:5" ht="31.5" x14ac:dyDescent="0.25">
      <c r="A475" s="497"/>
      <c r="B475" s="1084"/>
      <c r="C475" s="682" t="s">
        <v>2196</v>
      </c>
      <c r="D475" s="695">
        <v>1</v>
      </c>
      <c r="E475" s="732"/>
    </row>
    <row r="476" spans="1:5" ht="63" x14ac:dyDescent="0.25">
      <c r="A476" s="497"/>
      <c r="B476" s="1084"/>
      <c r="C476" s="682" t="s">
        <v>2612</v>
      </c>
      <c r="D476" s="695">
        <v>2</v>
      </c>
      <c r="E476" s="732"/>
    </row>
    <row r="477" spans="1:5" ht="47.25" x14ac:dyDescent="0.25">
      <c r="A477" s="497"/>
      <c r="B477" s="1085"/>
      <c r="C477" s="682" t="s">
        <v>2610</v>
      </c>
      <c r="D477" s="695">
        <v>1</v>
      </c>
      <c r="E477" s="732"/>
    </row>
    <row r="478" spans="1:5" ht="47.25" x14ac:dyDescent="0.25">
      <c r="A478" s="497"/>
      <c r="B478" s="1083" t="s">
        <v>2614</v>
      </c>
      <c r="C478" s="329" t="s">
        <v>2192</v>
      </c>
      <c r="D478" s="695">
        <v>5</v>
      </c>
      <c r="E478" s="732"/>
    </row>
    <row r="479" spans="1:5" ht="31.5" x14ac:dyDescent="0.25">
      <c r="A479" s="497"/>
      <c r="B479" s="1084"/>
      <c r="C479" s="682" t="s">
        <v>2197</v>
      </c>
      <c r="D479" s="695">
        <v>1</v>
      </c>
      <c r="E479" s="732"/>
    </row>
    <row r="480" spans="1:5" ht="47.25" x14ac:dyDescent="0.25">
      <c r="A480" s="497"/>
      <c r="B480" s="1084"/>
      <c r="C480" s="682" t="s">
        <v>2193</v>
      </c>
      <c r="D480" s="695">
        <v>1</v>
      </c>
      <c r="E480" s="732"/>
    </row>
    <row r="481" spans="1:5" ht="47.25" x14ac:dyDescent="0.25">
      <c r="A481" s="497"/>
      <c r="B481" s="1084"/>
      <c r="C481" s="682" t="s">
        <v>2608</v>
      </c>
      <c r="D481" s="695">
        <v>1</v>
      </c>
      <c r="E481" s="732"/>
    </row>
    <row r="482" spans="1:5" ht="31.5" x14ac:dyDescent="0.25">
      <c r="A482" s="497"/>
      <c r="B482" s="1084"/>
      <c r="C482" s="682" t="s">
        <v>2609</v>
      </c>
      <c r="D482" s="695">
        <v>2</v>
      </c>
      <c r="E482" s="732"/>
    </row>
    <row r="483" spans="1:5" ht="31.5" x14ac:dyDescent="0.25">
      <c r="A483" s="497"/>
      <c r="B483" s="1084"/>
      <c r="C483" s="682" t="s">
        <v>2196</v>
      </c>
      <c r="D483" s="695">
        <v>1</v>
      </c>
      <c r="E483" s="732"/>
    </row>
    <row r="484" spans="1:5" ht="47.25" x14ac:dyDescent="0.25">
      <c r="A484" s="497"/>
      <c r="B484" s="1085"/>
      <c r="C484" s="682" t="s">
        <v>2610</v>
      </c>
      <c r="D484" s="695">
        <v>1</v>
      </c>
      <c r="E484" s="732"/>
    </row>
    <row r="485" spans="1:5" ht="47.25" x14ac:dyDescent="0.25">
      <c r="A485" s="497"/>
      <c r="B485" s="1083" t="s">
        <v>2615</v>
      </c>
      <c r="C485" s="696" t="s">
        <v>2192</v>
      </c>
      <c r="D485" s="695">
        <v>1</v>
      </c>
      <c r="E485" s="732"/>
    </row>
    <row r="486" spans="1:5" ht="47.25" x14ac:dyDescent="0.25">
      <c r="A486" s="497"/>
      <c r="B486" s="1084"/>
      <c r="C486" s="697" t="s">
        <v>2193</v>
      </c>
      <c r="D486" s="695">
        <v>1</v>
      </c>
      <c r="E486" s="732"/>
    </row>
    <row r="487" spans="1:5" ht="31.5" x14ac:dyDescent="0.25">
      <c r="A487" s="497"/>
      <c r="B487" s="1084"/>
      <c r="C487" s="697" t="s">
        <v>2616</v>
      </c>
      <c r="D487" s="695">
        <v>1</v>
      </c>
      <c r="E487" s="732"/>
    </row>
    <row r="488" spans="1:5" ht="47.25" x14ac:dyDescent="0.25">
      <c r="A488" s="497"/>
      <c r="B488" s="1084"/>
      <c r="C488" s="697" t="s">
        <v>2608</v>
      </c>
      <c r="D488" s="695">
        <v>1</v>
      </c>
      <c r="E488" s="732"/>
    </row>
    <row r="489" spans="1:5" ht="31.5" x14ac:dyDescent="0.25">
      <c r="A489" s="497"/>
      <c r="B489" s="1084"/>
      <c r="C489" s="697" t="s">
        <v>2609</v>
      </c>
      <c r="D489" s="695">
        <v>2</v>
      </c>
      <c r="E489" s="732"/>
    </row>
    <row r="490" spans="1:5" ht="31.5" x14ac:dyDescent="0.25">
      <c r="A490" s="497"/>
      <c r="B490" s="1084"/>
      <c r="C490" s="697" t="s">
        <v>2196</v>
      </c>
      <c r="D490" s="695">
        <v>2</v>
      </c>
      <c r="E490" s="732"/>
    </row>
    <row r="491" spans="1:5" ht="63" x14ac:dyDescent="0.25">
      <c r="A491" s="497"/>
      <c r="B491" s="1085"/>
      <c r="C491" s="697" t="s">
        <v>2612</v>
      </c>
      <c r="D491" s="695">
        <v>3</v>
      </c>
      <c r="E491" s="732"/>
    </row>
    <row r="492" spans="1:5" ht="47.25" x14ac:dyDescent="0.25">
      <c r="A492" s="497"/>
      <c r="B492" s="1083" t="s">
        <v>2617</v>
      </c>
      <c r="C492" s="329" t="s">
        <v>2192</v>
      </c>
      <c r="D492" s="695">
        <v>7</v>
      </c>
      <c r="E492" s="732"/>
    </row>
    <row r="493" spans="1:5" ht="31.5" x14ac:dyDescent="0.25">
      <c r="A493" s="497"/>
      <c r="B493" s="1084"/>
      <c r="C493" s="682" t="s">
        <v>2197</v>
      </c>
      <c r="D493" s="695">
        <v>1</v>
      </c>
      <c r="E493" s="732"/>
    </row>
    <row r="494" spans="1:5" ht="31.5" x14ac:dyDescent="0.25">
      <c r="A494" s="497"/>
      <c r="B494" s="1084"/>
      <c r="C494" s="697" t="s">
        <v>2616</v>
      </c>
      <c r="D494" s="695">
        <v>1</v>
      </c>
      <c r="E494" s="732"/>
    </row>
    <row r="495" spans="1:5" ht="47.25" x14ac:dyDescent="0.25">
      <c r="A495" s="497"/>
      <c r="B495" s="1084"/>
      <c r="C495" s="682" t="s">
        <v>2608</v>
      </c>
      <c r="D495" s="695">
        <v>1</v>
      </c>
      <c r="E495" s="732"/>
    </row>
    <row r="496" spans="1:5" ht="31.5" x14ac:dyDescent="0.25">
      <c r="A496" s="497"/>
      <c r="B496" s="1084"/>
      <c r="C496" s="682" t="s">
        <v>2609</v>
      </c>
      <c r="D496" s="695">
        <v>1</v>
      </c>
      <c r="E496" s="732"/>
    </row>
    <row r="497" spans="1:5" ht="31.5" x14ac:dyDescent="0.25">
      <c r="A497" s="497"/>
      <c r="B497" s="1084"/>
      <c r="C497" s="682" t="s">
        <v>2196</v>
      </c>
      <c r="D497" s="695">
        <v>1</v>
      </c>
      <c r="E497" s="732"/>
    </row>
    <row r="498" spans="1:5" ht="47.25" x14ac:dyDescent="0.25">
      <c r="A498" s="497"/>
      <c r="B498" s="1084"/>
      <c r="C498" s="682" t="s">
        <v>2610</v>
      </c>
      <c r="D498" s="695">
        <v>1</v>
      </c>
      <c r="E498" s="732"/>
    </row>
    <row r="499" spans="1:5" ht="63" x14ac:dyDescent="0.25">
      <c r="A499" s="497"/>
      <c r="B499" s="1085"/>
      <c r="C499" s="682" t="s">
        <v>2612</v>
      </c>
      <c r="D499" s="695">
        <v>2</v>
      </c>
      <c r="E499" s="732"/>
    </row>
    <row r="500" spans="1:5" ht="63" x14ac:dyDescent="0.25">
      <c r="A500" s="497"/>
      <c r="B500" s="1083" t="s">
        <v>2883</v>
      </c>
      <c r="C500" s="329" t="s">
        <v>2899</v>
      </c>
      <c r="D500" s="695">
        <v>21</v>
      </c>
      <c r="E500" s="698" t="s">
        <v>758</v>
      </c>
    </row>
    <row r="501" spans="1:5" ht="31.5" customHeight="1" x14ac:dyDescent="0.25">
      <c r="A501" s="1042" t="s">
        <v>151</v>
      </c>
      <c r="B501" s="1297" t="s">
        <v>2212</v>
      </c>
      <c r="C501" s="1065" t="s">
        <v>2134</v>
      </c>
      <c r="D501" s="1338">
        <v>3</v>
      </c>
      <c r="E501" s="1290" t="s">
        <v>786</v>
      </c>
    </row>
    <row r="502" spans="1:5" x14ac:dyDescent="0.25">
      <c r="A502" s="1043"/>
      <c r="B502" s="1299"/>
      <c r="C502" s="661" t="s">
        <v>782</v>
      </c>
      <c r="D502" s="1339"/>
      <c r="E502" s="1341"/>
    </row>
    <row r="503" spans="1:5" x14ac:dyDescent="0.25">
      <c r="A503" s="1043"/>
      <c r="B503" s="1298"/>
      <c r="C503" s="1065" t="s">
        <v>2213</v>
      </c>
      <c r="D503" s="1340"/>
      <c r="E503" s="1341"/>
    </row>
    <row r="504" spans="1:5" ht="33.75" customHeight="1" x14ac:dyDescent="0.25">
      <c r="A504" s="1043"/>
      <c r="B504" s="1297" t="s">
        <v>2214</v>
      </c>
      <c r="C504" s="1065" t="s">
        <v>832</v>
      </c>
      <c r="D504" s="1338">
        <v>10</v>
      </c>
      <c r="E504" s="1341"/>
    </row>
    <row r="505" spans="1:5" x14ac:dyDescent="0.25">
      <c r="A505" s="1043"/>
      <c r="B505" s="1299"/>
      <c r="C505" s="1065" t="s">
        <v>2134</v>
      </c>
      <c r="D505" s="1339"/>
      <c r="E505" s="1341"/>
    </row>
    <row r="506" spans="1:5" x14ac:dyDescent="0.25">
      <c r="A506" s="1043"/>
      <c r="B506" s="1299"/>
      <c r="C506" s="1065" t="s">
        <v>2215</v>
      </c>
      <c r="D506" s="1339"/>
      <c r="E506" s="1341"/>
    </row>
    <row r="507" spans="1:5" x14ac:dyDescent="0.25">
      <c r="A507" s="1043"/>
      <c r="B507" s="1299"/>
      <c r="C507" s="1065" t="s">
        <v>782</v>
      </c>
      <c r="D507" s="1339"/>
      <c r="E507" s="1341"/>
    </row>
    <row r="508" spans="1:5" ht="31.5" x14ac:dyDescent="0.25">
      <c r="A508" s="1043"/>
      <c r="B508" s="1299"/>
      <c r="C508" s="1065" t="s">
        <v>2216</v>
      </c>
      <c r="D508" s="1339"/>
      <c r="E508" s="1341"/>
    </row>
    <row r="509" spans="1:5" x14ac:dyDescent="0.25">
      <c r="A509" s="1043"/>
      <c r="B509" s="1299"/>
      <c r="C509" s="1065" t="s">
        <v>2217</v>
      </c>
      <c r="D509" s="1339"/>
      <c r="E509" s="1341"/>
    </row>
    <row r="510" spans="1:5" x14ac:dyDescent="0.25">
      <c r="A510" s="1043"/>
      <c r="B510" s="1299"/>
      <c r="C510" s="1065" t="s">
        <v>2213</v>
      </c>
      <c r="D510" s="1339"/>
      <c r="E510" s="1341"/>
    </row>
    <row r="511" spans="1:5" x14ac:dyDescent="0.25">
      <c r="A511" s="1043"/>
      <c r="B511" s="1298"/>
      <c r="C511" s="1065" t="s">
        <v>2218</v>
      </c>
      <c r="D511" s="1340"/>
      <c r="E511" s="1341"/>
    </row>
    <row r="512" spans="1:5" ht="31.5" x14ac:dyDescent="0.25">
      <c r="A512" s="1043"/>
      <c r="B512" s="1297" t="s">
        <v>2219</v>
      </c>
      <c r="C512" s="1065" t="s">
        <v>832</v>
      </c>
      <c r="D512" s="1338">
        <v>9</v>
      </c>
      <c r="E512" s="1341"/>
    </row>
    <row r="513" spans="1:5" x14ac:dyDescent="0.25">
      <c r="A513" s="1043"/>
      <c r="B513" s="1299"/>
      <c r="C513" s="1065" t="s">
        <v>2134</v>
      </c>
      <c r="D513" s="1339"/>
      <c r="E513" s="1341"/>
    </row>
    <row r="514" spans="1:5" x14ac:dyDescent="0.25">
      <c r="A514" s="1043"/>
      <c r="B514" s="1299"/>
      <c r="C514" s="1065" t="s">
        <v>2215</v>
      </c>
      <c r="D514" s="1339"/>
      <c r="E514" s="1341"/>
    </row>
    <row r="515" spans="1:5" x14ac:dyDescent="0.25">
      <c r="A515" s="1043"/>
      <c r="B515" s="1299"/>
      <c r="C515" s="1065" t="s">
        <v>782</v>
      </c>
      <c r="D515" s="1339"/>
      <c r="E515" s="1341"/>
    </row>
    <row r="516" spans="1:5" ht="31.5" x14ac:dyDescent="0.25">
      <c r="A516" s="1043"/>
      <c r="B516" s="1299"/>
      <c r="C516" s="1065" t="s">
        <v>2216</v>
      </c>
      <c r="D516" s="1339"/>
      <c r="E516" s="1341"/>
    </row>
    <row r="517" spans="1:5" ht="31.5" x14ac:dyDescent="0.25">
      <c r="A517" s="1043"/>
      <c r="B517" s="1299"/>
      <c r="C517" s="1065" t="s">
        <v>2220</v>
      </c>
      <c r="D517" s="1339"/>
      <c r="E517" s="1341"/>
    </row>
    <row r="518" spans="1:5" x14ac:dyDescent="0.25">
      <c r="A518" s="1043"/>
      <c r="B518" s="1298"/>
      <c r="C518" s="1065" t="s">
        <v>2218</v>
      </c>
      <c r="D518" s="1339"/>
      <c r="E518" s="1341"/>
    </row>
    <row r="519" spans="1:5" x14ac:dyDescent="0.25">
      <c r="A519" s="1043"/>
      <c r="B519" s="1297" t="s">
        <v>2221</v>
      </c>
      <c r="C519" s="1065" t="s">
        <v>2134</v>
      </c>
      <c r="D519" s="1338">
        <v>7</v>
      </c>
      <c r="E519" s="1341"/>
    </row>
    <row r="520" spans="1:5" x14ac:dyDescent="0.25">
      <c r="A520" s="1043"/>
      <c r="B520" s="1299"/>
      <c r="C520" s="1065" t="s">
        <v>2215</v>
      </c>
      <c r="D520" s="1339"/>
      <c r="E520" s="1341"/>
    </row>
    <row r="521" spans="1:5" x14ac:dyDescent="0.25">
      <c r="A521" s="1043"/>
      <c r="B521" s="1299"/>
      <c r="C521" s="1065" t="s">
        <v>782</v>
      </c>
      <c r="D521" s="1339"/>
      <c r="E521" s="1341"/>
    </row>
    <row r="522" spans="1:5" ht="31.5" x14ac:dyDescent="0.25">
      <c r="A522" s="1043"/>
      <c r="B522" s="1299"/>
      <c r="C522" s="1065" t="s">
        <v>2220</v>
      </c>
      <c r="D522" s="1339"/>
      <c r="E522" s="1341"/>
    </row>
    <row r="523" spans="1:5" x14ac:dyDescent="0.25">
      <c r="A523" s="1043"/>
      <c r="B523" s="1298"/>
      <c r="C523" s="1065" t="s">
        <v>2218</v>
      </c>
      <c r="D523" s="1340"/>
      <c r="E523" s="1291"/>
    </row>
    <row r="524" spans="1:5" ht="47.25" x14ac:dyDescent="0.25">
      <c r="A524" s="1043"/>
      <c r="B524" s="1104" t="s">
        <v>2618</v>
      </c>
      <c r="C524" s="671" t="s">
        <v>2619</v>
      </c>
      <c r="D524" s="1076"/>
      <c r="E524" s="1055"/>
    </row>
    <row r="525" spans="1:5" x14ac:dyDescent="0.25">
      <c r="A525" s="1043"/>
      <c r="B525" s="1105"/>
      <c r="C525" s="671" t="s">
        <v>2620</v>
      </c>
      <c r="D525" s="1076"/>
      <c r="E525" s="1055"/>
    </row>
    <row r="526" spans="1:5" ht="47.25" x14ac:dyDescent="0.25">
      <c r="A526" s="1043"/>
      <c r="B526" s="1105"/>
      <c r="C526" s="671" t="s">
        <v>2621</v>
      </c>
      <c r="D526" s="1076"/>
      <c r="E526" s="1055"/>
    </row>
    <row r="527" spans="1:5" ht="31.5" x14ac:dyDescent="0.25">
      <c r="A527" s="1043"/>
      <c r="B527" s="1105"/>
      <c r="C527" s="671" t="s">
        <v>2622</v>
      </c>
      <c r="D527" s="1076"/>
      <c r="E527" s="1055"/>
    </row>
    <row r="528" spans="1:5" ht="31.5" x14ac:dyDescent="0.25">
      <c r="A528" s="1043"/>
      <c r="B528" s="1105"/>
      <c r="C528" s="671" t="s">
        <v>2623</v>
      </c>
      <c r="D528" s="1076"/>
      <c r="E528" s="1055"/>
    </row>
    <row r="529" spans="1:5" ht="47.25" x14ac:dyDescent="0.25">
      <c r="A529" s="1043"/>
      <c r="B529" s="1104" t="s">
        <v>2624</v>
      </c>
      <c r="C529" s="671" t="s">
        <v>2619</v>
      </c>
      <c r="D529" s="1076"/>
      <c r="E529" s="1055"/>
    </row>
    <row r="530" spans="1:5" x14ac:dyDescent="0.25">
      <c r="A530" s="1043"/>
      <c r="B530" s="1105"/>
      <c r="C530" s="671" t="s">
        <v>2625</v>
      </c>
      <c r="D530" s="1076"/>
      <c r="E530" s="1055"/>
    </row>
    <row r="531" spans="1:5" ht="47.25" x14ac:dyDescent="0.25">
      <c r="A531" s="1043"/>
      <c r="B531" s="1105"/>
      <c r="C531" s="671" t="s">
        <v>2621</v>
      </c>
      <c r="D531" s="1076"/>
      <c r="E531" s="1055"/>
    </row>
    <row r="532" spans="1:5" ht="31.5" x14ac:dyDescent="0.25">
      <c r="A532" s="1043"/>
      <c r="B532" s="1105"/>
      <c r="C532" s="671" t="s">
        <v>2622</v>
      </c>
      <c r="D532" s="1076"/>
      <c r="E532" s="1055"/>
    </row>
    <row r="533" spans="1:5" ht="31.5" x14ac:dyDescent="0.25">
      <c r="A533" s="1043"/>
      <c r="B533" s="1105"/>
      <c r="C533" s="671" t="s">
        <v>2626</v>
      </c>
      <c r="D533" s="1076"/>
      <c r="E533" s="1055"/>
    </row>
    <row r="534" spans="1:5" ht="31.5" x14ac:dyDescent="0.25">
      <c r="A534" s="1043"/>
      <c r="B534" s="1105"/>
      <c r="C534" s="707" t="s">
        <v>2627</v>
      </c>
      <c r="D534" s="1076"/>
      <c r="E534" s="1055"/>
    </row>
    <row r="535" spans="1:5" ht="47.25" x14ac:dyDescent="0.25">
      <c r="A535" s="1043"/>
      <c r="B535" s="1105"/>
      <c r="C535" s="671" t="s">
        <v>2628</v>
      </c>
      <c r="D535" s="1076"/>
      <c r="E535" s="1055"/>
    </row>
    <row r="536" spans="1:5" ht="47.25" x14ac:dyDescent="0.25">
      <c r="A536" s="1043"/>
      <c r="B536" s="1104" t="s">
        <v>2629</v>
      </c>
      <c r="C536" s="705" t="s">
        <v>2630</v>
      </c>
      <c r="D536" s="1076"/>
      <c r="E536" s="1055"/>
    </row>
    <row r="537" spans="1:5" x14ac:dyDescent="0.25">
      <c r="A537" s="1043"/>
      <c r="B537" s="1105"/>
      <c r="C537" s="705" t="s">
        <v>2625</v>
      </c>
      <c r="D537" s="1076"/>
      <c r="E537" s="1055"/>
    </row>
    <row r="538" spans="1:5" ht="47.25" x14ac:dyDescent="0.25">
      <c r="A538" s="1043"/>
      <c r="B538" s="1105"/>
      <c r="C538" s="705" t="s">
        <v>2621</v>
      </c>
      <c r="D538" s="1076"/>
      <c r="E538" s="1055"/>
    </row>
    <row r="539" spans="1:5" ht="31.5" x14ac:dyDescent="0.25">
      <c r="A539" s="1043"/>
      <c r="B539" s="1105"/>
      <c r="C539" s="705" t="s">
        <v>2622</v>
      </c>
      <c r="D539" s="1076"/>
      <c r="E539" s="1055"/>
    </row>
    <row r="540" spans="1:5" ht="31.5" x14ac:dyDescent="0.25">
      <c r="A540" s="1043"/>
      <c r="B540" s="1105"/>
      <c r="C540" s="707" t="s">
        <v>2627</v>
      </c>
      <c r="D540" s="1076"/>
      <c r="E540" s="1055"/>
    </row>
    <row r="541" spans="1:5" ht="47.25" x14ac:dyDescent="0.25">
      <c r="A541" s="1043"/>
      <c r="B541" s="1106"/>
      <c r="C541" s="671" t="s">
        <v>2628</v>
      </c>
      <c r="D541" s="1076"/>
      <c r="E541" s="1055"/>
    </row>
    <row r="542" spans="1:5" ht="47.25" x14ac:dyDescent="0.25">
      <c r="A542" s="1043"/>
      <c r="B542" s="1104" t="s">
        <v>2631</v>
      </c>
      <c r="C542" s="671" t="s">
        <v>2628</v>
      </c>
      <c r="D542" s="1076"/>
      <c r="E542" s="1055"/>
    </row>
    <row r="543" spans="1:5" x14ac:dyDescent="0.25">
      <c r="A543" s="1043"/>
      <c r="B543" s="1105"/>
      <c r="C543" s="705" t="s">
        <v>2632</v>
      </c>
      <c r="D543" s="1076"/>
      <c r="E543" s="1055"/>
    </row>
    <row r="544" spans="1:5" ht="47.25" x14ac:dyDescent="0.25">
      <c r="A544" s="1043"/>
      <c r="B544" s="1105"/>
      <c r="C544" s="705" t="s">
        <v>2621</v>
      </c>
      <c r="D544" s="1076"/>
      <c r="E544" s="1055"/>
    </row>
    <row r="545" spans="1:5" ht="31.5" x14ac:dyDescent="0.25">
      <c r="A545" s="1043"/>
      <c r="B545" s="1105"/>
      <c r="C545" s="707" t="s">
        <v>2627</v>
      </c>
      <c r="D545" s="1076"/>
      <c r="E545" s="1055"/>
    </row>
    <row r="546" spans="1:5" ht="31.5" x14ac:dyDescent="0.25">
      <c r="A546" s="1043"/>
      <c r="B546" s="1105"/>
      <c r="C546" s="671" t="s">
        <v>2619</v>
      </c>
      <c r="D546" s="1076"/>
      <c r="E546" s="1055"/>
    </row>
    <row r="547" spans="1:5" ht="47.25" x14ac:dyDescent="0.25">
      <c r="A547" s="1043"/>
      <c r="B547" s="1104" t="s">
        <v>2633</v>
      </c>
      <c r="C547" s="705" t="s">
        <v>2628</v>
      </c>
      <c r="D547" s="1076"/>
      <c r="E547" s="1055"/>
    </row>
    <row r="548" spans="1:5" x14ac:dyDescent="0.25">
      <c r="A548" s="1043"/>
      <c r="B548" s="1105"/>
      <c r="C548" s="705" t="s">
        <v>2632</v>
      </c>
      <c r="D548" s="1076"/>
      <c r="E548" s="1055"/>
    </row>
    <row r="549" spans="1:5" ht="47.25" x14ac:dyDescent="0.25">
      <c r="A549" s="1043"/>
      <c r="B549" s="1105"/>
      <c r="C549" s="705" t="s">
        <v>2621</v>
      </c>
      <c r="D549" s="1076"/>
      <c r="E549" s="1055"/>
    </row>
    <row r="550" spans="1:5" ht="31.5" x14ac:dyDescent="0.25">
      <c r="A550" s="1043"/>
      <c r="B550" s="1105"/>
      <c r="C550" s="705" t="s">
        <v>2622</v>
      </c>
      <c r="D550" s="1076"/>
      <c r="E550" s="1055"/>
    </row>
    <row r="551" spans="1:5" ht="31.5" x14ac:dyDescent="0.25">
      <c r="A551" s="1043"/>
      <c r="B551" s="1105"/>
      <c r="C551" s="708" t="s">
        <v>2627</v>
      </c>
      <c r="D551" s="1076"/>
      <c r="E551" s="1055"/>
    </row>
    <row r="552" spans="1:5" ht="31.5" x14ac:dyDescent="0.25">
      <c r="A552" s="1043"/>
      <c r="B552" s="1106"/>
      <c r="C552" s="705" t="s">
        <v>2619</v>
      </c>
      <c r="D552" s="1076"/>
      <c r="E552" s="1055"/>
    </row>
    <row r="553" spans="1:5" ht="47.25" x14ac:dyDescent="0.25">
      <c r="A553" s="1043"/>
      <c r="B553" s="430" t="s">
        <v>2900</v>
      </c>
      <c r="C553" s="671"/>
      <c r="D553" s="695">
        <v>25</v>
      </c>
      <c r="E553" s="1090" t="s">
        <v>758</v>
      </c>
    </row>
    <row r="554" spans="1:5" ht="47.25" x14ac:dyDescent="0.25">
      <c r="A554" s="1042" t="s">
        <v>160</v>
      </c>
      <c r="B554" s="1094" t="s">
        <v>2222</v>
      </c>
      <c r="C554" s="1037" t="s">
        <v>2223</v>
      </c>
      <c r="D554" s="487" t="s">
        <v>2224</v>
      </c>
      <c r="E554" s="493"/>
    </row>
    <row r="555" spans="1:5" ht="47.25" customHeight="1" x14ac:dyDescent="0.25">
      <c r="A555" s="1043"/>
      <c r="B555" s="1384" t="s">
        <v>2225</v>
      </c>
      <c r="C555" s="1037" t="s">
        <v>2226</v>
      </c>
      <c r="D555" s="1343">
        <v>14</v>
      </c>
      <c r="E555" s="1263" t="s">
        <v>2090</v>
      </c>
    </row>
    <row r="556" spans="1:5" ht="47.25" x14ac:dyDescent="0.25">
      <c r="A556" s="1043"/>
      <c r="B556" s="1384"/>
      <c r="C556" s="1037" t="s">
        <v>2227</v>
      </c>
      <c r="D556" s="1345"/>
      <c r="E556" s="1263"/>
    </row>
    <row r="557" spans="1:5" ht="31.5" x14ac:dyDescent="0.25">
      <c r="A557" s="1047"/>
      <c r="B557" s="1094" t="s">
        <v>2634</v>
      </c>
      <c r="C557" s="1037" t="s">
        <v>2571</v>
      </c>
      <c r="D557" s="487">
        <v>11</v>
      </c>
      <c r="E557" s="493" t="s">
        <v>786</v>
      </c>
    </row>
    <row r="558" spans="1:5" x14ac:dyDescent="0.25">
      <c r="A558" s="640"/>
      <c r="B558" s="729"/>
      <c r="C558" s="650"/>
      <c r="D558" s="651"/>
      <c r="E558" s="650"/>
    </row>
    <row r="559" spans="1:5" x14ac:dyDescent="0.25">
      <c r="A559" s="640"/>
      <c r="B559" s="729"/>
      <c r="C559" s="650"/>
      <c r="D559" s="651"/>
      <c r="E559" s="650"/>
    </row>
    <row r="560" spans="1:5" x14ac:dyDescent="0.25">
      <c r="A560" s="640"/>
      <c r="B560" s="649"/>
      <c r="C560" s="650"/>
      <c r="D560" s="651"/>
      <c r="E560" s="652"/>
    </row>
    <row r="561" spans="1:6" x14ac:dyDescent="0.25">
      <c r="A561" s="494"/>
      <c r="B561" s="494"/>
      <c r="C561" s="446"/>
      <c r="D561" s="446"/>
      <c r="E561" s="1035"/>
    </row>
    <row r="562" spans="1:6" x14ac:dyDescent="0.25">
      <c r="A562" s="494"/>
      <c r="B562" s="494"/>
      <c r="C562" s="446"/>
      <c r="D562" s="446"/>
      <c r="E562" s="1035"/>
    </row>
    <row r="563" spans="1:6" x14ac:dyDescent="0.25">
      <c r="A563" s="494"/>
      <c r="B563" s="494"/>
      <c r="C563" s="446"/>
      <c r="D563" s="446"/>
      <c r="E563" s="1035"/>
    </row>
    <row r="566" spans="1:6" x14ac:dyDescent="0.25">
      <c r="A566" s="461" t="s">
        <v>253</v>
      </c>
      <c r="B566" s="462"/>
      <c r="C566" s="463"/>
      <c r="D566" s="463"/>
      <c r="E566" s="464"/>
    </row>
    <row r="567" spans="1:6" ht="47.25" x14ac:dyDescent="0.25">
      <c r="A567" s="1036" t="s">
        <v>122</v>
      </c>
      <c r="B567" s="1036" t="s">
        <v>254</v>
      </c>
      <c r="C567" s="1029" t="s">
        <v>125</v>
      </c>
      <c r="D567" s="1056" t="s">
        <v>255</v>
      </c>
      <c r="E567" s="1056" t="s">
        <v>126</v>
      </c>
      <c r="F567" s="1035"/>
    </row>
    <row r="568" spans="1:6" x14ac:dyDescent="0.25">
      <c r="A568" s="484" t="s">
        <v>18</v>
      </c>
      <c r="B568" s="634"/>
      <c r="C568" s="470"/>
      <c r="D568" s="492"/>
      <c r="E568" s="492"/>
      <c r="F568" s="496"/>
    </row>
    <row r="569" spans="1:6" ht="31.5" x14ac:dyDescent="0.25">
      <c r="A569" s="489" t="s">
        <v>19</v>
      </c>
      <c r="B569" s="1297" t="s">
        <v>2228</v>
      </c>
      <c r="C569" s="475" t="s">
        <v>2229</v>
      </c>
      <c r="D569" s="487">
        <v>7</v>
      </c>
      <c r="E569" s="493" t="s">
        <v>2230</v>
      </c>
      <c r="F569" s="496"/>
    </row>
    <row r="570" spans="1:6" x14ac:dyDescent="0.25">
      <c r="A570" s="497"/>
      <c r="B570" s="1298"/>
      <c r="C570" s="636" t="s">
        <v>2231</v>
      </c>
      <c r="D570" s="487">
        <v>3</v>
      </c>
      <c r="E570" s="493" t="s">
        <v>2230</v>
      </c>
      <c r="F570" s="496"/>
    </row>
    <row r="571" spans="1:6" ht="31.5" x14ac:dyDescent="0.25">
      <c r="A571" s="497"/>
      <c r="B571" s="444" t="s">
        <v>2635</v>
      </c>
      <c r="C571" s="1361" t="s">
        <v>2636</v>
      </c>
      <c r="D571" s="487">
        <v>1</v>
      </c>
      <c r="E571" s="493"/>
      <c r="F571" s="496"/>
    </row>
    <row r="572" spans="1:6" x14ac:dyDescent="0.25">
      <c r="A572" s="497"/>
      <c r="B572" s="444" t="s">
        <v>2637</v>
      </c>
      <c r="C572" s="1362"/>
      <c r="D572" s="487">
        <v>1</v>
      </c>
      <c r="E572" s="493"/>
      <c r="F572" s="496"/>
    </row>
    <row r="573" spans="1:6" ht="31.5" x14ac:dyDescent="0.25">
      <c r="A573" s="497"/>
      <c r="B573" s="444" t="s">
        <v>2638</v>
      </c>
      <c r="C573" s="1363"/>
      <c r="D573" s="487">
        <v>1</v>
      </c>
      <c r="E573" s="493"/>
      <c r="F573" s="496"/>
    </row>
    <row r="574" spans="1:6" ht="31.5" x14ac:dyDescent="0.25">
      <c r="A574" s="497"/>
      <c r="B574" s="1106" t="s">
        <v>2639</v>
      </c>
      <c r="C574" s="636" t="s">
        <v>1846</v>
      </c>
      <c r="D574" s="487">
        <v>1</v>
      </c>
      <c r="E574" s="493"/>
      <c r="F574" s="496"/>
    </row>
    <row r="575" spans="1:6" ht="47.25" x14ac:dyDescent="0.25">
      <c r="A575" s="497"/>
      <c r="B575" s="1251" t="s">
        <v>186</v>
      </c>
      <c r="C575" s="672" t="s">
        <v>2901</v>
      </c>
      <c r="D575" s="487"/>
      <c r="E575" s="493"/>
      <c r="F575" s="496"/>
    </row>
    <row r="576" spans="1:6" ht="47.25" x14ac:dyDescent="0.25">
      <c r="A576" s="497"/>
      <c r="B576" s="1252"/>
      <c r="C576" s="672" t="s">
        <v>2902</v>
      </c>
      <c r="D576" s="487"/>
      <c r="E576" s="493"/>
      <c r="F576" s="496"/>
    </row>
    <row r="577" spans="1:6" ht="47.25" x14ac:dyDescent="0.25">
      <c r="A577" s="1042" t="s">
        <v>20</v>
      </c>
      <c r="B577" s="1058" t="s">
        <v>2232</v>
      </c>
      <c r="C577" s="466" t="s">
        <v>2233</v>
      </c>
      <c r="D577" s="492">
        <v>1</v>
      </c>
      <c r="E577" s="472" t="s">
        <v>2234</v>
      </c>
      <c r="F577" s="496"/>
    </row>
    <row r="578" spans="1:6" ht="31.5" x14ac:dyDescent="0.25">
      <c r="A578" s="1043"/>
      <c r="B578" s="1094" t="s">
        <v>2232</v>
      </c>
      <c r="C578" s="490" t="s">
        <v>2235</v>
      </c>
      <c r="D578" s="492">
        <v>3</v>
      </c>
      <c r="E578" s="472" t="s">
        <v>2236</v>
      </c>
      <c r="F578" s="496"/>
    </row>
    <row r="579" spans="1:6" ht="31.5" x14ac:dyDescent="0.25">
      <c r="A579" s="497"/>
      <c r="B579" s="1094" t="s">
        <v>2232</v>
      </c>
      <c r="C579" s="490" t="s">
        <v>1940</v>
      </c>
      <c r="D579" s="492">
        <v>1</v>
      </c>
      <c r="E579" s="472" t="s">
        <v>2237</v>
      </c>
      <c r="F579" s="496"/>
    </row>
    <row r="580" spans="1:6" ht="47.25" x14ac:dyDescent="0.25">
      <c r="A580" s="497"/>
      <c r="B580" s="1058" t="s">
        <v>2640</v>
      </c>
      <c r="C580" s="466" t="s">
        <v>2641</v>
      </c>
      <c r="D580" s="492">
        <v>1</v>
      </c>
      <c r="E580" s="430" t="s">
        <v>2642</v>
      </c>
      <c r="F580" s="496"/>
    </row>
    <row r="581" spans="1:6" ht="47.25" x14ac:dyDescent="0.25">
      <c r="A581" s="497"/>
      <c r="B581" s="1058" t="s">
        <v>2232</v>
      </c>
      <c r="C581" s="466" t="s">
        <v>2903</v>
      </c>
      <c r="D581" s="492">
        <v>1</v>
      </c>
      <c r="E581" s="430" t="s">
        <v>2527</v>
      </c>
      <c r="F581" s="496"/>
    </row>
    <row r="582" spans="1:6" x14ac:dyDescent="0.25">
      <c r="A582" s="497"/>
      <c r="B582" s="1058" t="s">
        <v>2232</v>
      </c>
      <c r="C582" s="1048" t="s">
        <v>1819</v>
      </c>
      <c r="D582" s="492">
        <v>1</v>
      </c>
      <c r="E582" s="430" t="s">
        <v>2527</v>
      </c>
      <c r="F582" s="496"/>
    </row>
    <row r="583" spans="1:6" ht="31.5" x14ac:dyDescent="0.25">
      <c r="A583" s="498"/>
      <c r="B583" s="1058" t="s">
        <v>2232</v>
      </c>
      <c r="C583" s="1048" t="s">
        <v>2904</v>
      </c>
      <c r="D583" s="492">
        <v>1</v>
      </c>
      <c r="E583" s="430" t="s">
        <v>2905</v>
      </c>
      <c r="F583" s="496"/>
    </row>
    <row r="584" spans="1:6" ht="47.25" x14ac:dyDescent="0.25">
      <c r="A584" s="452" t="s">
        <v>21</v>
      </c>
      <c r="B584" s="430" t="s">
        <v>2238</v>
      </c>
      <c r="C584" s="1094" t="s">
        <v>2239</v>
      </c>
      <c r="D584" s="492">
        <v>2</v>
      </c>
      <c r="E584" s="1056"/>
      <c r="F584" s="1035"/>
    </row>
    <row r="585" spans="1:6" ht="47.25" x14ac:dyDescent="0.25">
      <c r="A585" s="452"/>
      <c r="B585" s="430" t="s">
        <v>2240</v>
      </c>
      <c r="C585" s="1094" t="s">
        <v>2241</v>
      </c>
      <c r="D585" s="492">
        <v>4</v>
      </c>
      <c r="E585" s="1056"/>
      <c r="F585" s="1035"/>
    </row>
    <row r="586" spans="1:6" ht="31.5" x14ac:dyDescent="0.25">
      <c r="A586" s="452"/>
      <c r="B586" s="430" t="s">
        <v>2643</v>
      </c>
      <c r="C586" s="1251" t="s">
        <v>246</v>
      </c>
      <c r="D586" s="492">
        <v>1</v>
      </c>
      <c r="E586" s="1056"/>
      <c r="F586" s="1035"/>
    </row>
    <row r="587" spans="1:6" ht="31.5" x14ac:dyDescent="0.25">
      <c r="A587" s="452"/>
      <c r="B587" s="430" t="s">
        <v>2644</v>
      </c>
      <c r="C587" s="1252"/>
      <c r="D587" s="492">
        <v>1</v>
      </c>
      <c r="E587" s="1056"/>
      <c r="F587" s="1035"/>
    </row>
    <row r="588" spans="1:6" ht="47.25" x14ac:dyDescent="0.25">
      <c r="A588" s="452"/>
      <c r="B588" s="430" t="s">
        <v>2645</v>
      </c>
      <c r="C588" s="1094" t="s">
        <v>2646</v>
      </c>
      <c r="D588" s="492">
        <v>1</v>
      </c>
      <c r="E588" s="1056"/>
      <c r="F588" s="1035"/>
    </row>
    <row r="589" spans="1:6" ht="47.25" x14ac:dyDescent="0.25">
      <c r="A589" s="452"/>
      <c r="B589" s="430" t="s">
        <v>2906</v>
      </c>
      <c r="C589" s="1083" t="s">
        <v>2899</v>
      </c>
      <c r="D589" s="492">
        <v>1</v>
      </c>
      <c r="E589" s="1056"/>
      <c r="F589" s="1035"/>
    </row>
    <row r="590" spans="1:6" ht="47.25" x14ac:dyDescent="0.25">
      <c r="A590" s="443" t="s">
        <v>151</v>
      </c>
      <c r="B590" s="444" t="s">
        <v>2242</v>
      </c>
      <c r="C590" s="658" t="s">
        <v>2243</v>
      </c>
      <c r="D590" s="492">
        <v>2</v>
      </c>
      <c r="E590" s="659" t="s">
        <v>2244</v>
      </c>
      <c r="F590" s="440"/>
    </row>
    <row r="591" spans="1:6" ht="47.25" x14ac:dyDescent="0.25">
      <c r="A591" s="447"/>
      <c r="B591" s="566" t="s">
        <v>2245</v>
      </c>
      <c r="C591" s="655" t="s">
        <v>2246</v>
      </c>
      <c r="D591" s="492">
        <v>2</v>
      </c>
      <c r="E591" s="659" t="s">
        <v>2244</v>
      </c>
      <c r="F591" s="440"/>
    </row>
    <row r="592" spans="1:6" ht="50.25" customHeight="1" x14ac:dyDescent="0.25">
      <c r="A592" s="563"/>
      <c r="B592" s="444" t="s">
        <v>2247</v>
      </c>
      <c r="C592" s="430" t="s">
        <v>2248</v>
      </c>
      <c r="D592" s="1072">
        <v>1</v>
      </c>
      <c r="E592" s="659" t="s">
        <v>2244</v>
      </c>
    </row>
    <row r="593" spans="1:5" ht="31.5" x14ac:dyDescent="0.25">
      <c r="A593" s="563"/>
      <c r="B593" s="1297" t="s">
        <v>2647</v>
      </c>
      <c r="C593" s="658" t="s">
        <v>2648</v>
      </c>
      <c r="D593" s="492">
        <v>1</v>
      </c>
      <c r="E593" s="1092"/>
    </row>
    <row r="594" spans="1:5" x14ac:dyDescent="0.25">
      <c r="A594" s="563"/>
      <c r="B594" s="1298"/>
      <c r="C594" s="672" t="s">
        <v>2649</v>
      </c>
      <c r="D594" s="492">
        <v>2</v>
      </c>
      <c r="E594" s="1093"/>
    </row>
    <row r="595" spans="1:5" ht="31.5" x14ac:dyDescent="0.25">
      <c r="A595" s="564"/>
      <c r="B595" s="444" t="s">
        <v>586</v>
      </c>
      <c r="C595" s="672" t="s">
        <v>2907</v>
      </c>
      <c r="D595" s="492">
        <v>5</v>
      </c>
      <c r="E595" s="659"/>
    </row>
    <row r="596" spans="1:5" x14ac:dyDescent="0.25">
      <c r="A596" s="648"/>
      <c r="B596" s="605"/>
      <c r="C596" s="605"/>
      <c r="D596" s="733"/>
      <c r="E596" s="734"/>
    </row>
    <row r="597" spans="1:5" x14ac:dyDescent="0.25">
      <c r="A597" s="648"/>
      <c r="B597" s="605"/>
      <c r="C597" s="605"/>
      <c r="D597" s="733"/>
      <c r="E597" s="734"/>
    </row>
    <row r="598" spans="1:5" x14ac:dyDescent="0.25">
      <c r="A598" s="648"/>
      <c r="B598" s="605"/>
      <c r="C598" s="605"/>
      <c r="D598" s="733"/>
      <c r="E598" s="734"/>
    </row>
    <row r="602" spans="1:5" x14ac:dyDescent="0.25">
      <c r="A602" s="461" t="s">
        <v>272</v>
      </c>
      <c r="B602" s="462"/>
      <c r="C602" s="463"/>
      <c r="D602" s="464"/>
    </row>
    <row r="603" spans="1:5" x14ac:dyDescent="0.25">
      <c r="A603" s="1029" t="s">
        <v>122</v>
      </c>
      <c r="B603" s="1036" t="s">
        <v>273</v>
      </c>
      <c r="C603" s="1036" t="s">
        <v>274</v>
      </c>
      <c r="D603" s="1036" t="s">
        <v>126</v>
      </c>
    </row>
    <row r="604" spans="1:5" x14ac:dyDescent="0.25">
      <c r="A604" s="454" t="s">
        <v>18</v>
      </c>
      <c r="B604" s="454"/>
      <c r="C604" s="499"/>
      <c r="D604" s="472"/>
      <c r="E604" s="1035"/>
    </row>
    <row r="605" spans="1:5" x14ac:dyDescent="0.25">
      <c r="A605" s="454" t="s">
        <v>19</v>
      </c>
      <c r="B605" s="454"/>
      <c r="C605" s="499"/>
      <c r="D605" s="472"/>
      <c r="E605" s="1035"/>
    </row>
    <row r="606" spans="1:5" x14ac:dyDescent="0.25">
      <c r="A606" s="484" t="s">
        <v>20</v>
      </c>
      <c r="B606" s="484"/>
      <c r="C606" s="499"/>
      <c r="D606" s="472"/>
      <c r="E606" s="496"/>
    </row>
    <row r="607" spans="1:5" x14ac:dyDescent="0.25">
      <c r="A607" s="484" t="s">
        <v>21</v>
      </c>
      <c r="B607" s="484"/>
      <c r="C607" s="472"/>
      <c r="D607" s="466"/>
      <c r="E607" s="496"/>
    </row>
    <row r="608" spans="1:5" x14ac:dyDescent="0.25">
      <c r="A608" s="500" t="s">
        <v>151</v>
      </c>
      <c r="B608" s="500"/>
      <c r="C608" s="430"/>
      <c r="D608" s="466"/>
      <c r="E608" s="496"/>
    </row>
    <row r="609" spans="1:6" ht="47.25" x14ac:dyDescent="0.25">
      <c r="A609" s="454" t="s">
        <v>160</v>
      </c>
      <c r="B609" s="455" t="s">
        <v>2650</v>
      </c>
      <c r="C609" s="430" t="s">
        <v>2651</v>
      </c>
      <c r="D609" s="1044" t="s">
        <v>2652</v>
      </c>
      <c r="E609" s="496"/>
    </row>
    <row r="610" spans="1:6" x14ac:dyDescent="0.25">
      <c r="A610" s="483"/>
      <c r="B610" s="483"/>
      <c r="C610" s="448"/>
      <c r="D610" s="448"/>
    </row>
    <row r="611" spans="1:6" x14ac:dyDescent="0.25">
      <c r="A611" s="483"/>
      <c r="B611" s="483"/>
      <c r="C611" s="448"/>
      <c r="D611" s="448"/>
    </row>
    <row r="614" spans="1:6" x14ac:dyDescent="0.25">
      <c r="A614" s="461" t="s">
        <v>275</v>
      </c>
      <c r="B614" s="461"/>
      <c r="C614" s="463"/>
      <c r="D614" s="464"/>
      <c r="E614" s="502"/>
      <c r="F614" s="502"/>
    </row>
    <row r="615" spans="1:6" x14ac:dyDescent="0.25">
      <c r="A615" s="503" t="s">
        <v>122</v>
      </c>
      <c r="B615" s="1033" t="s">
        <v>276</v>
      </c>
      <c r="C615" s="1035" t="s">
        <v>125</v>
      </c>
      <c r="D615" s="1056" t="s">
        <v>277</v>
      </c>
      <c r="E615" s="504"/>
      <c r="F615" s="505"/>
    </row>
    <row r="616" spans="1:6" ht="31.5" x14ac:dyDescent="0.25">
      <c r="A616" s="1042" t="s">
        <v>18</v>
      </c>
      <c r="B616" s="740" t="s">
        <v>3094</v>
      </c>
      <c r="C616" s="475" t="s">
        <v>2250</v>
      </c>
      <c r="D616" s="507"/>
      <c r="E616" s="508"/>
      <c r="F616" s="509"/>
    </row>
    <row r="617" spans="1:6" ht="31.5" x14ac:dyDescent="0.25">
      <c r="A617" s="497"/>
      <c r="B617" s="741"/>
      <c r="C617" s="475" t="s">
        <v>2251</v>
      </c>
      <c r="D617" s="507"/>
      <c r="E617" s="508"/>
      <c r="F617" s="509"/>
    </row>
    <row r="618" spans="1:6" ht="31.5" x14ac:dyDescent="0.25">
      <c r="A618" s="497"/>
      <c r="B618" s="741"/>
      <c r="C618" s="475" t="s">
        <v>2252</v>
      </c>
      <c r="D618" s="507"/>
      <c r="E618" s="508"/>
      <c r="F618" s="509"/>
    </row>
    <row r="619" spans="1:6" ht="31.5" x14ac:dyDescent="0.25">
      <c r="A619" s="497"/>
      <c r="B619" s="741"/>
      <c r="C619" s="475" t="s">
        <v>2253</v>
      </c>
      <c r="D619" s="507"/>
      <c r="E619" s="508"/>
      <c r="F619" s="509"/>
    </row>
    <row r="620" spans="1:6" ht="31.5" x14ac:dyDescent="0.25">
      <c r="A620" s="497"/>
      <c r="B620" s="741"/>
      <c r="C620" s="475" t="s">
        <v>2254</v>
      </c>
      <c r="D620" s="507"/>
      <c r="E620" s="508"/>
      <c r="F620" s="509"/>
    </row>
    <row r="621" spans="1:6" ht="31.5" x14ac:dyDescent="0.25">
      <c r="A621" s="497"/>
      <c r="B621" s="741"/>
      <c r="C621" s="475" t="s">
        <v>2255</v>
      </c>
      <c r="D621" s="507"/>
      <c r="E621" s="508"/>
      <c r="F621" s="509"/>
    </row>
    <row r="622" spans="1:6" ht="31.5" x14ac:dyDescent="0.25">
      <c r="A622" s="497"/>
      <c r="B622" s="741"/>
      <c r="C622" s="475" t="s">
        <v>2256</v>
      </c>
      <c r="D622" s="507"/>
      <c r="E622" s="508"/>
      <c r="F622" s="509"/>
    </row>
    <row r="623" spans="1:6" ht="31.5" x14ac:dyDescent="0.25">
      <c r="A623" s="497"/>
      <c r="B623" s="741"/>
      <c r="C623" s="475" t="s">
        <v>2257</v>
      </c>
      <c r="D623" s="507"/>
      <c r="E623" s="508"/>
      <c r="F623" s="509"/>
    </row>
    <row r="624" spans="1:6" ht="31.5" x14ac:dyDescent="0.25">
      <c r="A624" s="497"/>
      <c r="B624" s="741"/>
      <c r="C624" s="475" t="s">
        <v>2258</v>
      </c>
      <c r="D624" s="507"/>
      <c r="E624" s="508"/>
      <c r="F624" s="509"/>
    </row>
    <row r="625" spans="1:6" ht="31.5" x14ac:dyDescent="0.25">
      <c r="A625" s="497"/>
      <c r="B625" s="741"/>
      <c r="C625" s="475" t="s">
        <v>2259</v>
      </c>
      <c r="D625" s="507"/>
      <c r="E625" s="508"/>
      <c r="F625" s="509"/>
    </row>
    <row r="626" spans="1:6" ht="31.5" x14ac:dyDescent="0.25">
      <c r="A626" s="497"/>
      <c r="B626" s="741"/>
      <c r="C626" s="475" t="s">
        <v>2260</v>
      </c>
      <c r="D626" s="507"/>
      <c r="E626" s="508"/>
      <c r="F626" s="509"/>
    </row>
    <row r="627" spans="1:6" ht="31.5" x14ac:dyDescent="0.25">
      <c r="A627" s="497"/>
      <c r="B627" s="741"/>
      <c r="C627" s="475" t="s">
        <v>2261</v>
      </c>
      <c r="D627" s="507"/>
      <c r="E627" s="508"/>
      <c r="F627" s="509"/>
    </row>
    <row r="628" spans="1:6" ht="31.5" x14ac:dyDescent="0.25">
      <c r="A628" s="497"/>
      <c r="B628" s="741"/>
      <c r="C628" s="475" t="s">
        <v>2262</v>
      </c>
      <c r="D628" s="507"/>
      <c r="E628" s="508"/>
      <c r="F628" s="509"/>
    </row>
    <row r="629" spans="1:6" ht="31.5" x14ac:dyDescent="0.25">
      <c r="A629" s="497"/>
      <c r="B629" s="741"/>
      <c r="C629" s="475" t="s">
        <v>2263</v>
      </c>
      <c r="D629" s="507"/>
      <c r="E629" s="508"/>
      <c r="F629" s="509"/>
    </row>
    <row r="630" spans="1:6" ht="31.5" x14ac:dyDescent="0.25">
      <c r="A630" s="497"/>
      <c r="B630" s="741"/>
      <c r="C630" s="475" t="s">
        <v>2264</v>
      </c>
      <c r="D630" s="507"/>
      <c r="E630" s="508"/>
      <c r="F630" s="509"/>
    </row>
    <row r="631" spans="1:6" ht="31.5" x14ac:dyDescent="0.25">
      <c r="A631" s="497"/>
      <c r="B631" s="741"/>
      <c r="C631" s="475" t="s">
        <v>2265</v>
      </c>
      <c r="D631" s="507"/>
      <c r="E631" s="508"/>
      <c r="F631" s="509"/>
    </row>
    <row r="632" spans="1:6" ht="31.5" x14ac:dyDescent="0.25">
      <c r="A632" s="497"/>
      <c r="B632" s="741"/>
      <c r="C632" s="475" t="s">
        <v>2266</v>
      </c>
      <c r="D632" s="507"/>
      <c r="E632" s="508"/>
      <c r="F632" s="509"/>
    </row>
    <row r="633" spans="1:6" ht="31.5" x14ac:dyDescent="0.25">
      <c r="A633" s="497"/>
      <c r="B633" s="741"/>
      <c r="C633" s="475" t="s">
        <v>2267</v>
      </c>
      <c r="D633" s="507"/>
      <c r="E633" s="508"/>
      <c r="F633" s="509"/>
    </row>
    <row r="634" spans="1:6" ht="31.5" x14ac:dyDescent="0.25">
      <c r="A634" s="497"/>
      <c r="B634" s="741"/>
      <c r="C634" s="475" t="s">
        <v>2268</v>
      </c>
      <c r="D634" s="507"/>
      <c r="E634" s="508"/>
      <c r="F634" s="509"/>
    </row>
    <row r="635" spans="1:6" ht="31.5" x14ac:dyDescent="0.25">
      <c r="A635" s="497"/>
      <c r="B635" s="741"/>
      <c r="C635" s="475" t="s">
        <v>2269</v>
      </c>
      <c r="D635" s="507"/>
      <c r="E635" s="508"/>
      <c r="F635" s="509"/>
    </row>
    <row r="636" spans="1:6" ht="31.5" x14ac:dyDescent="0.25">
      <c r="A636" s="497"/>
      <c r="B636" s="741"/>
      <c r="C636" s="475" t="s">
        <v>2270</v>
      </c>
      <c r="D636" s="507"/>
      <c r="E636" s="508"/>
      <c r="F636" s="509"/>
    </row>
    <row r="637" spans="1:6" ht="31.5" x14ac:dyDescent="0.25">
      <c r="A637" s="497"/>
      <c r="B637" s="741"/>
      <c r="C637" s="475" t="s">
        <v>2271</v>
      </c>
      <c r="D637" s="507"/>
      <c r="E637" s="508"/>
      <c r="F637" s="509"/>
    </row>
    <row r="638" spans="1:6" ht="31.5" x14ac:dyDescent="0.25">
      <c r="A638" s="497"/>
      <c r="B638" s="741"/>
      <c r="C638" s="475" t="s">
        <v>2272</v>
      </c>
      <c r="D638" s="507"/>
      <c r="E638" s="508"/>
      <c r="F638" s="509"/>
    </row>
    <row r="639" spans="1:6" ht="31.5" x14ac:dyDescent="0.25">
      <c r="A639" s="497"/>
      <c r="B639" s="741"/>
      <c r="C639" s="475" t="s">
        <v>2273</v>
      </c>
      <c r="D639" s="507"/>
      <c r="E639" s="508"/>
      <c r="F639" s="509"/>
    </row>
    <row r="640" spans="1:6" x14ac:dyDescent="0.25">
      <c r="A640" s="497"/>
      <c r="B640" s="741"/>
      <c r="C640" s="475" t="s">
        <v>2274</v>
      </c>
      <c r="D640" s="507"/>
      <c r="E640" s="508"/>
      <c r="F640" s="509"/>
    </row>
    <row r="641" spans="1:6" ht="31.5" x14ac:dyDescent="0.25">
      <c r="A641" s="497"/>
      <c r="B641" s="741"/>
      <c r="C641" s="475" t="s">
        <v>2275</v>
      </c>
      <c r="D641" s="507"/>
      <c r="E641" s="508"/>
      <c r="F641" s="509"/>
    </row>
    <row r="642" spans="1:6" ht="31.5" x14ac:dyDescent="0.25">
      <c r="A642" s="497"/>
      <c r="B642" s="741"/>
      <c r="C642" s="475" t="s">
        <v>2276</v>
      </c>
      <c r="D642" s="507"/>
      <c r="E642" s="508"/>
      <c r="F642" s="509"/>
    </row>
    <row r="643" spans="1:6" ht="31.5" x14ac:dyDescent="0.25">
      <c r="A643" s="497"/>
      <c r="B643" s="741"/>
      <c r="C643" s="475" t="s">
        <v>2277</v>
      </c>
      <c r="D643" s="507"/>
      <c r="E643" s="508"/>
      <c r="F643" s="509"/>
    </row>
    <row r="644" spans="1:6" ht="31.5" x14ac:dyDescent="0.25">
      <c r="A644" s="497"/>
      <c r="B644" s="741"/>
      <c r="C644" s="475" t="s">
        <v>2278</v>
      </c>
      <c r="D644" s="507"/>
      <c r="E644" s="508"/>
      <c r="F644" s="509"/>
    </row>
    <row r="645" spans="1:6" ht="31.5" x14ac:dyDescent="0.25">
      <c r="A645" s="497"/>
      <c r="B645" s="741"/>
      <c r="C645" s="475" t="s">
        <v>2279</v>
      </c>
      <c r="D645" s="507"/>
      <c r="E645" s="508"/>
      <c r="F645" s="509"/>
    </row>
    <row r="646" spans="1:6" ht="31.5" x14ac:dyDescent="0.25">
      <c r="A646" s="497"/>
      <c r="B646" s="741"/>
      <c r="C646" s="475" t="s">
        <v>2280</v>
      </c>
      <c r="D646" s="507"/>
      <c r="E646" s="508"/>
      <c r="F646" s="509"/>
    </row>
    <row r="647" spans="1:6" ht="31.5" x14ac:dyDescent="0.25">
      <c r="A647" s="497"/>
      <c r="B647" s="741"/>
      <c r="C647" s="475" t="s">
        <v>2281</v>
      </c>
      <c r="D647" s="507"/>
      <c r="E647" s="508"/>
      <c r="F647" s="509"/>
    </row>
    <row r="648" spans="1:6" x14ac:dyDescent="0.25">
      <c r="A648" s="497"/>
      <c r="B648" s="741"/>
      <c r="C648" s="475" t="s">
        <v>2282</v>
      </c>
      <c r="D648" s="507"/>
      <c r="E648" s="508"/>
      <c r="F648" s="509"/>
    </row>
    <row r="649" spans="1:6" x14ac:dyDescent="0.25">
      <c r="A649" s="497"/>
      <c r="B649" s="741"/>
      <c r="C649" s="475" t="s">
        <v>2283</v>
      </c>
      <c r="D649" s="507"/>
      <c r="E649" s="508"/>
      <c r="F649" s="509"/>
    </row>
    <row r="650" spans="1:6" ht="18" customHeight="1" x14ac:dyDescent="0.25">
      <c r="A650" s="497"/>
      <c r="B650" s="741"/>
      <c r="C650" s="444" t="s">
        <v>2284</v>
      </c>
      <c r="D650" s="507"/>
      <c r="E650" s="508"/>
      <c r="F650" s="509"/>
    </row>
    <row r="651" spans="1:6" ht="31.5" x14ac:dyDescent="0.25">
      <c r="A651" s="497"/>
      <c r="B651" s="741"/>
      <c r="C651" s="475" t="s">
        <v>2285</v>
      </c>
      <c r="D651" s="507"/>
      <c r="E651" s="508"/>
      <c r="F651" s="509"/>
    </row>
    <row r="652" spans="1:6" x14ac:dyDescent="0.25">
      <c r="A652" s="497"/>
      <c r="B652" s="741"/>
      <c r="C652" s="475" t="s">
        <v>2286</v>
      </c>
      <c r="D652" s="507"/>
      <c r="E652" s="508"/>
      <c r="F652" s="509"/>
    </row>
    <row r="653" spans="1:6" ht="31.5" x14ac:dyDescent="0.25">
      <c r="A653" s="497"/>
      <c r="B653" s="741"/>
      <c r="C653" s="475" t="s">
        <v>2287</v>
      </c>
      <c r="D653" s="507"/>
      <c r="E653" s="508"/>
      <c r="F653" s="509"/>
    </row>
    <row r="654" spans="1:6" ht="31.5" x14ac:dyDescent="0.25">
      <c r="A654" s="497"/>
      <c r="B654" s="741"/>
      <c r="C654" s="475" t="s">
        <v>2288</v>
      </c>
      <c r="D654" s="507"/>
      <c r="E654" s="508"/>
      <c r="F654" s="509"/>
    </row>
    <row r="655" spans="1:6" ht="31.5" x14ac:dyDescent="0.25">
      <c r="A655" s="497"/>
      <c r="B655" s="741"/>
      <c r="C655" s="475" t="s">
        <v>2289</v>
      </c>
      <c r="D655" s="507"/>
      <c r="E655" s="508"/>
      <c r="F655" s="509"/>
    </row>
    <row r="656" spans="1:6" x14ac:dyDescent="0.25">
      <c r="A656" s="497"/>
      <c r="B656" s="741"/>
      <c r="C656" s="475" t="s">
        <v>2290</v>
      </c>
      <c r="D656" s="507"/>
      <c r="E656" s="508"/>
      <c r="F656" s="509"/>
    </row>
    <row r="657" spans="1:6" ht="31.5" x14ac:dyDescent="0.25">
      <c r="A657" s="497"/>
      <c r="B657" s="741"/>
      <c r="C657" s="475" t="s">
        <v>2291</v>
      </c>
      <c r="D657" s="507"/>
      <c r="E657" s="508"/>
      <c r="F657" s="509"/>
    </row>
    <row r="658" spans="1:6" ht="31.5" x14ac:dyDescent="0.25">
      <c r="A658" s="497"/>
      <c r="B658" s="741"/>
      <c r="C658" s="475" t="s">
        <v>2292</v>
      </c>
      <c r="D658" s="507"/>
      <c r="E658" s="508"/>
      <c r="F658" s="509"/>
    </row>
    <row r="659" spans="1:6" ht="31.5" x14ac:dyDescent="0.25">
      <c r="A659" s="497"/>
      <c r="B659" s="741"/>
      <c r="C659" s="475" t="s">
        <v>2293</v>
      </c>
      <c r="D659" s="507"/>
      <c r="E659" s="508"/>
      <c r="F659" s="509"/>
    </row>
    <row r="660" spans="1:6" ht="31.5" x14ac:dyDescent="0.25">
      <c r="A660" s="497"/>
      <c r="B660" s="741"/>
      <c r="C660" s="475" t="s">
        <v>2294</v>
      </c>
      <c r="D660" s="507"/>
      <c r="E660" s="508"/>
      <c r="F660" s="509"/>
    </row>
    <row r="661" spans="1:6" ht="31.5" x14ac:dyDescent="0.25">
      <c r="A661" s="497"/>
      <c r="B661" s="741"/>
      <c r="C661" s="475" t="s">
        <v>2295</v>
      </c>
      <c r="D661" s="507"/>
      <c r="E661" s="508"/>
      <c r="F661" s="509"/>
    </row>
    <row r="662" spans="1:6" ht="31.5" x14ac:dyDescent="0.25">
      <c r="A662" s="497"/>
      <c r="B662" s="741"/>
      <c r="C662" s="475" t="s">
        <v>2296</v>
      </c>
      <c r="D662" s="507"/>
      <c r="E662" s="508"/>
      <c r="F662" s="509"/>
    </row>
    <row r="663" spans="1:6" ht="31.5" x14ac:dyDescent="0.25">
      <c r="A663" s="497"/>
      <c r="B663" s="741"/>
      <c r="C663" s="475" t="s">
        <v>2297</v>
      </c>
      <c r="D663" s="507"/>
      <c r="E663" s="508"/>
      <c r="F663" s="509"/>
    </row>
    <row r="664" spans="1:6" ht="31.5" x14ac:dyDescent="0.25">
      <c r="A664" s="497"/>
      <c r="B664" s="741"/>
      <c r="C664" s="475" t="s">
        <v>2298</v>
      </c>
      <c r="D664" s="507"/>
      <c r="E664" s="508"/>
      <c r="F664" s="509"/>
    </row>
    <row r="665" spans="1:6" ht="31.5" x14ac:dyDescent="0.25">
      <c r="A665" s="497"/>
      <c r="B665" s="741"/>
      <c r="C665" s="475" t="s">
        <v>2299</v>
      </c>
      <c r="D665" s="507"/>
      <c r="E665" s="508"/>
      <c r="F665" s="509"/>
    </row>
    <row r="666" spans="1:6" ht="31.5" x14ac:dyDescent="0.25">
      <c r="A666" s="497"/>
      <c r="B666" s="741"/>
      <c r="C666" s="475" t="s">
        <v>2300</v>
      </c>
      <c r="D666" s="507"/>
      <c r="E666" s="508"/>
      <c r="F666" s="509"/>
    </row>
    <row r="667" spans="1:6" ht="31.5" x14ac:dyDescent="0.25">
      <c r="A667" s="497"/>
      <c r="B667" s="741"/>
      <c r="C667" s="475" t="s">
        <v>2301</v>
      </c>
      <c r="D667" s="507"/>
      <c r="E667" s="508"/>
      <c r="F667" s="509"/>
    </row>
    <row r="668" spans="1:6" x14ac:dyDescent="0.25">
      <c r="A668" s="497"/>
      <c r="B668" s="741"/>
      <c r="C668" s="475" t="s">
        <v>2302</v>
      </c>
      <c r="D668" s="507"/>
      <c r="E668" s="508"/>
      <c r="F668" s="509"/>
    </row>
    <row r="669" spans="1:6" x14ac:dyDescent="0.25">
      <c r="A669" s="497"/>
      <c r="B669" s="741"/>
      <c r="C669" s="475" t="s">
        <v>2303</v>
      </c>
      <c r="D669" s="507"/>
      <c r="E669" s="508"/>
      <c r="F669" s="509"/>
    </row>
    <row r="670" spans="1:6" ht="31.5" x14ac:dyDescent="0.25">
      <c r="A670" s="497"/>
      <c r="B670" s="741"/>
      <c r="C670" s="475" t="s">
        <v>2304</v>
      </c>
      <c r="D670" s="507"/>
      <c r="E670" s="508"/>
      <c r="F670" s="509"/>
    </row>
    <row r="671" spans="1:6" ht="31.5" x14ac:dyDescent="0.25">
      <c r="A671" s="497"/>
      <c r="B671" s="741"/>
      <c r="C671" s="475" t="s">
        <v>2305</v>
      </c>
      <c r="D671" s="507"/>
      <c r="E671" s="508"/>
      <c r="F671" s="509"/>
    </row>
    <row r="672" spans="1:6" ht="31.5" x14ac:dyDescent="0.25">
      <c r="A672" s="497"/>
      <c r="B672" s="741"/>
      <c r="C672" s="475" t="s">
        <v>2306</v>
      </c>
      <c r="D672" s="507"/>
      <c r="E672" s="508"/>
      <c r="F672" s="509"/>
    </row>
    <row r="673" spans="1:6" ht="31.5" x14ac:dyDescent="0.25">
      <c r="A673" s="497"/>
      <c r="B673" s="741"/>
      <c r="C673" s="475" t="s">
        <v>2307</v>
      </c>
      <c r="D673" s="507"/>
      <c r="E673" s="508"/>
      <c r="F673" s="509"/>
    </row>
    <row r="674" spans="1:6" ht="31.5" x14ac:dyDescent="0.25">
      <c r="A674" s="497"/>
      <c r="B674" s="741"/>
      <c r="C674" s="475" t="s">
        <v>2308</v>
      </c>
      <c r="D674" s="507"/>
      <c r="E674" s="508"/>
      <c r="F674" s="509"/>
    </row>
    <row r="675" spans="1:6" ht="31.5" x14ac:dyDescent="0.25">
      <c r="A675" s="497"/>
      <c r="B675" s="741"/>
      <c r="C675" s="475" t="s">
        <v>2309</v>
      </c>
      <c r="D675" s="507"/>
      <c r="E675" s="508"/>
      <c r="F675" s="509"/>
    </row>
    <row r="676" spans="1:6" ht="31.5" x14ac:dyDescent="0.25">
      <c r="A676" s="497"/>
      <c r="B676" s="741"/>
      <c r="C676" s="475" t="s">
        <v>2310</v>
      </c>
      <c r="D676" s="507"/>
      <c r="E676" s="508"/>
      <c r="F676" s="509"/>
    </row>
    <row r="677" spans="1:6" ht="31.5" x14ac:dyDescent="0.25">
      <c r="A677" s="497"/>
      <c r="B677" s="741"/>
      <c r="C677" s="475" t="s">
        <v>2311</v>
      </c>
      <c r="D677" s="507"/>
      <c r="E677" s="508"/>
      <c r="F677" s="509"/>
    </row>
    <row r="678" spans="1:6" x14ac:dyDescent="0.25">
      <c r="A678" s="497"/>
      <c r="B678" s="741"/>
      <c r="C678" s="475" t="s">
        <v>2312</v>
      </c>
      <c r="D678" s="507"/>
      <c r="E678" s="508"/>
      <c r="F678" s="509"/>
    </row>
    <row r="679" spans="1:6" ht="31.5" x14ac:dyDescent="0.25">
      <c r="A679" s="497"/>
      <c r="B679" s="741"/>
      <c r="C679" s="475" t="s">
        <v>2313</v>
      </c>
      <c r="D679" s="507"/>
      <c r="E679" s="508"/>
      <c r="F679" s="509"/>
    </row>
    <row r="680" spans="1:6" ht="31.5" x14ac:dyDescent="0.25">
      <c r="A680" s="497"/>
      <c r="B680" s="741"/>
      <c r="C680" s="475" t="s">
        <v>2314</v>
      </c>
      <c r="D680" s="507"/>
      <c r="E680" s="508"/>
      <c r="F680" s="509"/>
    </row>
    <row r="681" spans="1:6" x14ac:dyDescent="0.25">
      <c r="A681" s="497"/>
      <c r="B681" s="741"/>
      <c r="C681" s="475" t="s">
        <v>2315</v>
      </c>
      <c r="D681" s="507"/>
      <c r="E681" s="508"/>
      <c r="F681" s="509"/>
    </row>
    <row r="682" spans="1:6" ht="31.5" x14ac:dyDescent="0.25">
      <c r="A682" s="497"/>
      <c r="B682" s="741"/>
      <c r="C682" s="475" t="s">
        <v>2316</v>
      </c>
      <c r="D682" s="507"/>
      <c r="E682" s="508"/>
      <c r="F682" s="509"/>
    </row>
    <row r="683" spans="1:6" ht="31.5" x14ac:dyDescent="0.25">
      <c r="A683" s="497"/>
      <c r="B683" s="741"/>
      <c r="C683" s="475" t="s">
        <v>2317</v>
      </c>
      <c r="D683" s="507"/>
      <c r="E683" s="508"/>
      <c r="F683" s="509"/>
    </row>
    <row r="684" spans="1:6" ht="31.5" x14ac:dyDescent="0.25">
      <c r="A684" s="497"/>
      <c r="B684" s="741"/>
      <c r="C684" s="475" t="s">
        <v>2318</v>
      </c>
      <c r="D684" s="507"/>
      <c r="E684" s="508"/>
      <c r="F684" s="509"/>
    </row>
    <row r="685" spans="1:6" ht="31.5" x14ac:dyDescent="0.25">
      <c r="A685" s="497"/>
      <c r="B685" s="741"/>
      <c r="C685" s="475" t="s">
        <v>2319</v>
      </c>
      <c r="D685" s="507"/>
      <c r="E685" s="508"/>
      <c r="F685" s="509"/>
    </row>
    <row r="686" spans="1:6" ht="31.5" x14ac:dyDescent="0.25">
      <c r="A686" s="497"/>
      <c r="B686" s="741"/>
      <c r="C686" s="475" t="s">
        <v>2320</v>
      </c>
      <c r="D686" s="507"/>
      <c r="E686" s="508"/>
      <c r="F686" s="509"/>
    </row>
    <row r="687" spans="1:6" ht="31.5" x14ac:dyDescent="0.25">
      <c r="A687" s="497"/>
      <c r="B687" s="741"/>
      <c r="C687" s="475" t="s">
        <v>2321</v>
      </c>
      <c r="D687" s="507"/>
      <c r="E687" s="508"/>
      <c r="F687" s="509"/>
    </row>
    <row r="688" spans="1:6" ht="31.5" x14ac:dyDescent="0.25">
      <c r="A688" s="497"/>
      <c r="B688" s="741"/>
      <c r="C688" s="475" t="s">
        <v>2322</v>
      </c>
      <c r="D688" s="507"/>
      <c r="E688" s="508"/>
      <c r="F688" s="509"/>
    </row>
    <row r="689" spans="1:6" ht="31.5" x14ac:dyDescent="0.25">
      <c r="A689" s="497"/>
      <c r="B689" s="741"/>
      <c r="C689" s="475" t="s">
        <v>2323</v>
      </c>
      <c r="D689" s="507"/>
      <c r="E689" s="508"/>
      <c r="F689" s="509"/>
    </row>
    <row r="690" spans="1:6" ht="31.5" x14ac:dyDescent="0.25">
      <c r="A690" s="497"/>
      <c r="B690" s="741"/>
      <c r="C690" s="475" t="s">
        <v>2324</v>
      </c>
      <c r="D690" s="507"/>
      <c r="E690" s="508"/>
      <c r="F690" s="509"/>
    </row>
    <row r="691" spans="1:6" ht="31.5" x14ac:dyDescent="0.25">
      <c r="A691" s="497"/>
      <c r="B691" s="741"/>
      <c r="C691" s="475" t="s">
        <v>2325</v>
      </c>
      <c r="D691" s="507"/>
      <c r="E691" s="508"/>
      <c r="F691" s="509"/>
    </row>
    <row r="692" spans="1:6" ht="31.5" x14ac:dyDescent="0.25">
      <c r="A692" s="497"/>
      <c r="B692" s="741"/>
      <c r="C692" s="475" t="s">
        <v>2326</v>
      </c>
      <c r="D692" s="507"/>
      <c r="E692" s="508"/>
      <c r="F692" s="509"/>
    </row>
    <row r="693" spans="1:6" ht="31.5" x14ac:dyDescent="0.25">
      <c r="A693" s="497"/>
      <c r="B693" s="741"/>
      <c r="C693" s="475" t="s">
        <v>2327</v>
      </c>
      <c r="D693" s="507"/>
      <c r="E693" s="508"/>
      <c r="F693" s="509"/>
    </row>
    <row r="694" spans="1:6" ht="47.25" x14ac:dyDescent="0.25">
      <c r="A694" s="497"/>
      <c r="B694" s="741"/>
      <c r="C694" s="690" t="s">
        <v>2653</v>
      </c>
      <c r="D694" s="691">
        <v>280</v>
      </c>
      <c r="E694" s="508"/>
      <c r="F694" s="509"/>
    </row>
    <row r="695" spans="1:6" x14ac:dyDescent="0.25">
      <c r="A695" s="498"/>
      <c r="B695" s="741"/>
      <c r="C695" s="690" t="s">
        <v>2909</v>
      </c>
      <c r="D695" s="691"/>
      <c r="E695" s="508"/>
      <c r="F695" s="509"/>
    </row>
    <row r="696" spans="1:6" ht="31.5" x14ac:dyDescent="0.25">
      <c r="A696" s="469" t="s">
        <v>19</v>
      </c>
      <c r="B696" s="467" t="s">
        <v>3095</v>
      </c>
      <c r="C696" s="490" t="s">
        <v>2328</v>
      </c>
      <c r="D696" s="507">
        <v>0.24</v>
      </c>
      <c r="E696" s="508"/>
      <c r="F696" s="509"/>
    </row>
    <row r="697" spans="1:6" ht="31.5" x14ac:dyDescent="0.25">
      <c r="A697" s="469"/>
      <c r="B697" s="510"/>
      <c r="C697" s="490" t="s">
        <v>2910</v>
      </c>
      <c r="D697" s="507">
        <v>0.28000000000000003</v>
      </c>
      <c r="E697" s="508"/>
      <c r="F697" s="509"/>
    </row>
    <row r="698" spans="1:6" ht="31.5" x14ac:dyDescent="0.25">
      <c r="A698" s="469"/>
      <c r="B698" s="510"/>
      <c r="C698" s="724" t="s">
        <v>2911</v>
      </c>
      <c r="D698" s="725">
        <v>0.28000000000000003</v>
      </c>
      <c r="E698" s="508"/>
      <c r="F698" s="509"/>
    </row>
    <row r="699" spans="1:6" ht="31.5" x14ac:dyDescent="0.25">
      <c r="A699" s="469"/>
      <c r="B699" s="510"/>
      <c r="C699" s="724" t="s">
        <v>2912</v>
      </c>
      <c r="D699" s="725">
        <v>0.28000000000000003</v>
      </c>
      <c r="E699" s="508"/>
      <c r="F699" s="509"/>
    </row>
    <row r="700" spans="1:6" ht="31.5" x14ac:dyDescent="0.25">
      <c r="A700" s="1042" t="s">
        <v>20</v>
      </c>
      <c r="B700" s="1290" t="s">
        <v>1862</v>
      </c>
      <c r="C700" s="742" t="s">
        <v>2654</v>
      </c>
      <c r="D700" s="1372">
        <v>2.31</v>
      </c>
      <c r="E700" s="517"/>
      <c r="F700" s="509"/>
    </row>
    <row r="701" spans="1:6" ht="31.5" x14ac:dyDescent="0.25">
      <c r="A701" s="1043"/>
      <c r="B701" s="1341"/>
      <c r="C701" s="742" t="s">
        <v>2655</v>
      </c>
      <c r="D701" s="1373"/>
      <c r="E701" s="517"/>
      <c r="F701" s="509"/>
    </row>
    <row r="702" spans="1:6" ht="31.5" x14ac:dyDescent="0.25">
      <c r="A702" s="1043"/>
      <c r="B702" s="510"/>
      <c r="C702" s="742" t="s">
        <v>2913</v>
      </c>
      <c r="D702" s="1372">
        <v>2.38</v>
      </c>
      <c r="E702" s="517"/>
      <c r="F702" s="509"/>
    </row>
    <row r="703" spans="1:6" ht="31.5" x14ac:dyDescent="0.25">
      <c r="A703" s="1047"/>
      <c r="B703" s="726"/>
      <c r="C703" s="742" t="s">
        <v>2914</v>
      </c>
      <c r="D703" s="1373"/>
      <c r="E703" s="517"/>
      <c r="F703" s="509"/>
    </row>
    <row r="704" spans="1:6" x14ac:dyDescent="0.25">
      <c r="A704" s="498" t="s">
        <v>21</v>
      </c>
      <c r="B704" s="484"/>
      <c r="C704" s="499"/>
      <c r="D704" s="507"/>
      <c r="E704" s="508"/>
      <c r="F704" s="509"/>
    </row>
    <row r="705" spans="1:6" x14ac:dyDescent="0.25">
      <c r="A705" s="484" t="s">
        <v>293</v>
      </c>
      <c r="B705" s="470"/>
      <c r="C705" s="472"/>
      <c r="D705" s="507"/>
      <c r="E705" s="508"/>
      <c r="F705" s="509"/>
    </row>
    <row r="706" spans="1:6" x14ac:dyDescent="0.25">
      <c r="A706" s="494"/>
      <c r="B706" s="494"/>
      <c r="C706" s="518"/>
      <c r="D706" s="519"/>
      <c r="E706" s="508"/>
      <c r="F706" s="509"/>
    </row>
    <row r="707" spans="1:6" x14ac:dyDescent="0.25">
      <c r="A707" s="494"/>
      <c r="B707" s="494"/>
      <c r="C707" s="433"/>
      <c r="D707" s="519"/>
      <c r="E707" s="508"/>
      <c r="F707" s="509"/>
    </row>
    <row r="708" spans="1:6" x14ac:dyDescent="0.25">
      <c r="A708" s="426"/>
      <c r="B708" s="426"/>
      <c r="D708" s="520"/>
    </row>
    <row r="710" spans="1:6" x14ac:dyDescent="0.25">
      <c r="A710" s="461" t="s">
        <v>332</v>
      </c>
      <c r="B710" s="462"/>
      <c r="C710" s="463"/>
      <c r="D710" s="463"/>
      <c r="E710" s="464"/>
    </row>
    <row r="711" spans="1:6" ht="31.5" x14ac:dyDescent="0.25">
      <c r="A711" s="1036" t="s">
        <v>122</v>
      </c>
      <c r="B711" s="1036" t="s">
        <v>333</v>
      </c>
      <c r="C711" s="1029" t="s">
        <v>334</v>
      </c>
      <c r="D711" s="1033" t="s">
        <v>125</v>
      </c>
      <c r="E711" s="1029" t="s">
        <v>126</v>
      </c>
    </row>
    <row r="712" spans="1:6" x14ac:dyDescent="0.25">
      <c r="A712" s="443" t="s">
        <v>18</v>
      </c>
      <c r="B712" s="332"/>
      <c r="C712" s="430"/>
      <c r="D712" s="472"/>
      <c r="E712" s="1044"/>
    </row>
    <row r="713" spans="1:6" x14ac:dyDescent="0.25">
      <c r="A713" s="443" t="s">
        <v>19</v>
      </c>
      <c r="B713" s="1288" t="s">
        <v>2656</v>
      </c>
      <c r="C713" s="332" t="s">
        <v>2657</v>
      </c>
      <c r="D713" s="1251" t="s">
        <v>2658</v>
      </c>
      <c r="E713" s="1044"/>
    </row>
    <row r="714" spans="1:6" ht="31.5" x14ac:dyDescent="0.25">
      <c r="A714" s="447"/>
      <c r="B714" s="1306"/>
      <c r="C714" s="430" t="s">
        <v>2659</v>
      </c>
      <c r="D714" s="1252"/>
      <c r="E714" s="1044"/>
    </row>
    <row r="715" spans="1:6" ht="47.25" x14ac:dyDescent="0.25">
      <c r="A715" s="443" t="s">
        <v>20</v>
      </c>
      <c r="B715" s="332" t="s">
        <v>2329</v>
      </c>
      <c r="C715" s="430" t="s">
        <v>2330</v>
      </c>
      <c r="D715" s="430" t="s">
        <v>2331</v>
      </c>
      <c r="E715" s="1044" t="s">
        <v>2332</v>
      </c>
    </row>
    <row r="716" spans="1:6" x14ac:dyDescent="0.25">
      <c r="A716" s="447"/>
      <c r="B716" s="1288" t="s">
        <v>2915</v>
      </c>
      <c r="C716" s="439" t="s">
        <v>2916</v>
      </c>
      <c r="D716" s="1251" t="s">
        <v>2917</v>
      </c>
      <c r="E716" s="1251" t="s">
        <v>2918</v>
      </c>
    </row>
    <row r="717" spans="1:6" x14ac:dyDescent="0.25">
      <c r="A717" s="451"/>
      <c r="B717" s="1306"/>
      <c r="C717" s="439" t="s">
        <v>2919</v>
      </c>
      <c r="D717" s="1252"/>
      <c r="E717" s="1252"/>
    </row>
    <row r="718" spans="1:6" ht="63" x14ac:dyDescent="0.25">
      <c r="A718" s="451" t="s">
        <v>21</v>
      </c>
      <c r="B718" s="455" t="s">
        <v>2920</v>
      </c>
      <c r="C718" s="419" t="s">
        <v>1876</v>
      </c>
      <c r="D718" s="430" t="s">
        <v>2921</v>
      </c>
      <c r="E718" s="1031"/>
    </row>
    <row r="719" spans="1:6" ht="47.25" x14ac:dyDescent="0.25">
      <c r="A719" s="454" t="s">
        <v>151</v>
      </c>
      <c r="B719" s="455" t="s">
        <v>2922</v>
      </c>
      <c r="C719" s="419" t="s">
        <v>2923</v>
      </c>
      <c r="D719" s="430" t="s">
        <v>2924</v>
      </c>
      <c r="E719" s="1044"/>
    </row>
    <row r="720" spans="1:6" x14ac:dyDescent="0.25">
      <c r="A720" s="645"/>
      <c r="B720" s="743"/>
      <c r="C720" s="605"/>
      <c r="D720" s="605"/>
      <c r="E720" s="729"/>
    </row>
    <row r="721" spans="1:6" x14ac:dyDescent="0.25">
      <c r="A721" s="645"/>
      <c r="B721" s="743"/>
      <c r="C721" s="605"/>
      <c r="D721" s="605"/>
      <c r="E721" s="729"/>
    </row>
    <row r="722" spans="1:6" x14ac:dyDescent="0.25">
      <c r="D722" s="446"/>
      <c r="E722" s="446"/>
    </row>
    <row r="723" spans="1:6" x14ac:dyDescent="0.25">
      <c r="D723" s="446"/>
      <c r="E723" s="446"/>
    </row>
    <row r="725" spans="1:6" x14ac:dyDescent="0.25">
      <c r="A725" s="461" t="s">
        <v>348</v>
      </c>
      <c r="B725" s="462"/>
      <c r="C725" s="463"/>
      <c r="D725" s="463"/>
      <c r="E725" s="521"/>
      <c r="F725" s="502"/>
    </row>
    <row r="726" spans="1:6" x14ac:dyDescent="0.25">
      <c r="A726" s="522" t="s">
        <v>122</v>
      </c>
      <c r="B726" s="1045" t="s">
        <v>349</v>
      </c>
      <c r="C726" s="1045" t="s">
        <v>350</v>
      </c>
      <c r="D726" s="1050" t="s">
        <v>351</v>
      </c>
      <c r="E726" s="1045" t="s">
        <v>352</v>
      </c>
    </row>
    <row r="727" spans="1:6" x14ac:dyDescent="0.25">
      <c r="A727" s="1042" t="s">
        <v>18</v>
      </c>
      <c r="B727" s="436" t="s">
        <v>2333</v>
      </c>
      <c r="C727" s="455" t="s">
        <v>2334</v>
      </c>
      <c r="D727" s="673"/>
      <c r="E727" s="524" t="s">
        <v>132</v>
      </c>
      <c r="F727" s="433"/>
    </row>
    <row r="728" spans="1:6" x14ac:dyDescent="0.25">
      <c r="A728" s="1043"/>
      <c r="B728" s="436" t="s">
        <v>2335</v>
      </c>
      <c r="C728" s="455" t="s">
        <v>2336</v>
      </c>
      <c r="D728" s="673"/>
      <c r="E728" s="524" t="s">
        <v>132</v>
      </c>
      <c r="F728" s="433"/>
    </row>
    <row r="729" spans="1:6" x14ac:dyDescent="0.25">
      <c r="A729" s="1043"/>
      <c r="B729" s="436" t="s">
        <v>2333</v>
      </c>
      <c r="C729" s="455" t="s">
        <v>2337</v>
      </c>
      <c r="D729" s="673"/>
      <c r="E729" s="524" t="s">
        <v>132</v>
      </c>
      <c r="F729" s="433"/>
    </row>
    <row r="730" spans="1:6" x14ac:dyDescent="0.25">
      <c r="A730" s="735"/>
      <c r="B730" s="436" t="s">
        <v>2338</v>
      </c>
      <c r="C730" s="455" t="s">
        <v>2339</v>
      </c>
      <c r="D730" s="674"/>
      <c r="E730" s="524" t="s">
        <v>132</v>
      </c>
      <c r="F730" s="433"/>
    </row>
    <row r="731" spans="1:6" x14ac:dyDescent="0.25">
      <c r="A731" s="735"/>
      <c r="B731" s="436" t="s">
        <v>2340</v>
      </c>
      <c r="C731" s="455" t="s">
        <v>2341</v>
      </c>
      <c r="D731" s="674"/>
      <c r="E731" s="524" t="s">
        <v>2342</v>
      </c>
      <c r="F731" s="433"/>
    </row>
    <row r="732" spans="1:6" x14ac:dyDescent="0.25">
      <c r="A732" s="735"/>
      <c r="B732" s="1065" t="s">
        <v>2660</v>
      </c>
      <c r="C732" s="551" t="s">
        <v>2661</v>
      </c>
      <c r="D732" s="527" t="s">
        <v>1449</v>
      </c>
      <c r="E732" s="1037" t="s">
        <v>132</v>
      </c>
      <c r="F732" s="433"/>
    </row>
    <row r="733" spans="1:6" ht="31.5" x14ac:dyDescent="0.25">
      <c r="A733" s="735"/>
      <c r="B733" s="1065" t="s">
        <v>2662</v>
      </c>
      <c r="C733" s="551" t="s">
        <v>2341</v>
      </c>
      <c r="D733" s="637" t="s">
        <v>1452</v>
      </c>
      <c r="E733" s="551" t="s">
        <v>2426</v>
      </c>
      <c r="F733" s="433"/>
    </row>
    <row r="734" spans="1:6" x14ac:dyDescent="0.25">
      <c r="A734" s="735"/>
      <c r="B734" s="1065" t="s">
        <v>2663</v>
      </c>
      <c r="C734" s="551" t="s">
        <v>2664</v>
      </c>
      <c r="D734" s="527" t="s">
        <v>1452</v>
      </c>
      <c r="E734" s="1037" t="s">
        <v>132</v>
      </c>
      <c r="F734" s="433"/>
    </row>
    <row r="735" spans="1:6" x14ac:dyDescent="0.25">
      <c r="A735" s="735"/>
      <c r="B735" s="1037" t="s">
        <v>2660</v>
      </c>
      <c r="C735" s="551" t="s">
        <v>2925</v>
      </c>
      <c r="D735" s="527" t="s">
        <v>1452</v>
      </c>
      <c r="E735" s="1037" t="s">
        <v>457</v>
      </c>
      <c r="F735" s="433"/>
    </row>
    <row r="736" spans="1:6" x14ac:dyDescent="0.25">
      <c r="A736" s="735"/>
      <c r="B736" s="1037" t="s">
        <v>2662</v>
      </c>
      <c r="C736" s="551" t="s">
        <v>2826</v>
      </c>
      <c r="D736" s="637" t="s">
        <v>1452</v>
      </c>
      <c r="E736" s="672"/>
      <c r="F736" s="433"/>
    </row>
    <row r="737" spans="1:6" x14ac:dyDescent="0.25">
      <c r="A737" s="735"/>
      <c r="B737" s="1037" t="s">
        <v>2926</v>
      </c>
      <c r="C737" s="551" t="s">
        <v>2927</v>
      </c>
      <c r="D737" s="527" t="s">
        <v>2928</v>
      </c>
      <c r="E737" s="671"/>
      <c r="F737" s="433"/>
    </row>
    <row r="738" spans="1:6" ht="31.5" x14ac:dyDescent="0.25">
      <c r="A738" s="735"/>
      <c r="B738" s="1347" t="s">
        <v>2674</v>
      </c>
      <c r="C738" s="551" t="s">
        <v>2929</v>
      </c>
      <c r="D738" s="527" t="s">
        <v>2930</v>
      </c>
      <c r="E738" s="671"/>
      <c r="F738" s="433"/>
    </row>
    <row r="739" spans="1:6" ht="31.5" x14ac:dyDescent="0.25">
      <c r="A739" s="735"/>
      <c r="B739" s="1348"/>
      <c r="C739" s="551" t="s">
        <v>2931</v>
      </c>
      <c r="D739" s="527" t="s">
        <v>2930</v>
      </c>
      <c r="E739" s="671"/>
      <c r="F739" s="433"/>
    </row>
    <row r="740" spans="1:6" x14ac:dyDescent="0.25">
      <c r="A740" s="639" t="s">
        <v>19</v>
      </c>
      <c r="B740" s="1065" t="s">
        <v>2343</v>
      </c>
      <c r="C740" s="551" t="s">
        <v>2344</v>
      </c>
      <c r="D740" s="527" t="s">
        <v>2345</v>
      </c>
      <c r="E740" s="1037" t="s">
        <v>2346</v>
      </c>
      <c r="F740" s="433"/>
    </row>
    <row r="741" spans="1:6" x14ac:dyDescent="0.25">
      <c r="A741" s="638"/>
      <c r="B741" s="1065" t="s">
        <v>2347</v>
      </c>
      <c r="C741" s="551" t="s">
        <v>2348</v>
      </c>
      <c r="D741" s="637" t="s">
        <v>2349</v>
      </c>
      <c r="E741" s="637" t="s">
        <v>2350</v>
      </c>
      <c r="F741" s="433"/>
    </row>
    <row r="742" spans="1:6" x14ac:dyDescent="0.25">
      <c r="A742" s="638"/>
      <c r="B742" s="1065" t="s">
        <v>2351</v>
      </c>
      <c r="C742" s="551" t="s">
        <v>2352</v>
      </c>
      <c r="D742" s="527" t="s">
        <v>396</v>
      </c>
      <c r="E742" s="1037" t="s">
        <v>2350</v>
      </c>
      <c r="F742" s="433"/>
    </row>
    <row r="743" spans="1:6" x14ac:dyDescent="0.25">
      <c r="A743" s="638"/>
      <c r="B743" s="1065" t="s">
        <v>2353</v>
      </c>
      <c r="C743" s="551" t="s">
        <v>2354</v>
      </c>
      <c r="D743" s="527"/>
      <c r="E743" s="1037" t="s">
        <v>2355</v>
      </c>
      <c r="F743" s="433"/>
    </row>
    <row r="744" spans="1:6" x14ac:dyDescent="0.25">
      <c r="A744" s="638"/>
      <c r="B744" s="1065" t="s">
        <v>2353</v>
      </c>
      <c r="C744" s="551" t="s">
        <v>2356</v>
      </c>
      <c r="D744" s="527"/>
      <c r="E744" s="1037" t="s">
        <v>2355</v>
      </c>
      <c r="F744" s="433"/>
    </row>
    <row r="745" spans="1:6" x14ac:dyDescent="0.25">
      <c r="A745" s="638"/>
      <c r="B745" s="1065" t="s">
        <v>2357</v>
      </c>
      <c r="C745" s="551" t="s">
        <v>2358</v>
      </c>
      <c r="D745" s="527" t="s">
        <v>1510</v>
      </c>
      <c r="E745" s="1037" t="s">
        <v>2355</v>
      </c>
      <c r="F745" s="433"/>
    </row>
    <row r="746" spans="1:6" ht="31.5" x14ac:dyDescent="0.25">
      <c r="A746" s="638"/>
      <c r="B746" s="1065" t="s">
        <v>2359</v>
      </c>
      <c r="C746" s="551" t="s">
        <v>2360</v>
      </c>
      <c r="D746" s="527" t="s">
        <v>2361</v>
      </c>
      <c r="E746" s="1037" t="s">
        <v>2355</v>
      </c>
      <c r="F746" s="433"/>
    </row>
    <row r="747" spans="1:6" ht="31.5" x14ac:dyDescent="0.25">
      <c r="A747" s="638"/>
      <c r="B747" s="1065" t="s">
        <v>2333</v>
      </c>
      <c r="C747" s="551" t="s">
        <v>2362</v>
      </c>
      <c r="D747" s="527" t="s">
        <v>2363</v>
      </c>
      <c r="E747" s="1037" t="s">
        <v>2355</v>
      </c>
      <c r="F747" s="433"/>
    </row>
    <row r="748" spans="1:6" x14ac:dyDescent="0.25">
      <c r="A748" s="638"/>
      <c r="B748" s="439" t="s">
        <v>2665</v>
      </c>
      <c r="C748" s="439" t="s">
        <v>2666</v>
      </c>
      <c r="D748" s="439" t="s">
        <v>2667</v>
      </c>
      <c r="E748" s="1080"/>
      <c r="F748" s="433"/>
    </row>
    <row r="749" spans="1:6" x14ac:dyDescent="0.25">
      <c r="A749" s="638"/>
      <c r="B749" s="439" t="s">
        <v>2668</v>
      </c>
      <c r="C749" s="439" t="s">
        <v>2669</v>
      </c>
      <c r="D749" s="702"/>
      <c r="E749" s="1080"/>
      <c r="F749" s="433"/>
    </row>
    <row r="750" spans="1:6" x14ac:dyDescent="0.25">
      <c r="A750" s="638"/>
      <c r="B750" s="439" t="s">
        <v>2670</v>
      </c>
      <c r="C750" s="439" t="s">
        <v>2671</v>
      </c>
      <c r="D750" s="439" t="s">
        <v>2672</v>
      </c>
      <c r="E750" s="1080"/>
      <c r="F750" s="433"/>
    </row>
    <row r="751" spans="1:6" x14ac:dyDescent="0.25">
      <c r="A751" s="638"/>
      <c r="B751" s="704" t="s">
        <v>1691</v>
      </c>
      <c r="C751" s="439" t="s">
        <v>2673</v>
      </c>
      <c r="D751" s="439" t="s">
        <v>1510</v>
      </c>
      <c r="E751" s="1080"/>
      <c r="F751" s="433"/>
    </row>
    <row r="752" spans="1:6" x14ac:dyDescent="0.25">
      <c r="A752" s="638"/>
      <c r="B752" s="441" t="s">
        <v>2674</v>
      </c>
      <c r="C752" s="677" t="s">
        <v>2675</v>
      </c>
      <c r="D752" s="439" t="s">
        <v>1510</v>
      </c>
      <c r="E752" s="1080"/>
      <c r="F752" s="433"/>
    </row>
    <row r="753" spans="1:6" x14ac:dyDescent="0.25">
      <c r="A753" s="638"/>
      <c r="B753" s="563"/>
      <c r="C753" s="677" t="s">
        <v>2676</v>
      </c>
      <c r="D753" s="439" t="s">
        <v>396</v>
      </c>
      <c r="E753" s="1080"/>
      <c r="F753" s="433"/>
    </row>
    <row r="754" spans="1:6" x14ac:dyDescent="0.25">
      <c r="A754" s="638"/>
      <c r="B754" s="563"/>
      <c r="C754" s="677" t="s">
        <v>2677</v>
      </c>
      <c r="D754" s="439" t="s">
        <v>2678</v>
      </c>
      <c r="E754" s="1080"/>
      <c r="F754" s="433"/>
    </row>
    <row r="755" spans="1:6" x14ac:dyDescent="0.25">
      <c r="A755" s="638"/>
      <c r="B755" s="563"/>
      <c r="C755" s="677" t="s">
        <v>2679</v>
      </c>
      <c r="D755" s="439" t="s">
        <v>2680</v>
      </c>
      <c r="E755" s="1080"/>
      <c r="F755" s="433"/>
    </row>
    <row r="756" spans="1:6" x14ac:dyDescent="0.25">
      <c r="A756" s="638"/>
      <c r="B756" s="563"/>
      <c r="C756" s="677" t="s">
        <v>2681</v>
      </c>
      <c r="D756" s="439" t="s">
        <v>2682</v>
      </c>
      <c r="E756" s="1080"/>
      <c r="F756" s="433"/>
    </row>
    <row r="757" spans="1:6" x14ac:dyDescent="0.25">
      <c r="A757" s="638"/>
      <c r="B757" s="563"/>
      <c r="C757" s="677" t="s">
        <v>2683</v>
      </c>
      <c r="D757" s="439" t="s">
        <v>2684</v>
      </c>
      <c r="E757" s="1080"/>
      <c r="F757" s="433"/>
    </row>
    <row r="758" spans="1:6" x14ac:dyDescent="0.25">
      <c r="A758" s="638"/>
      <c r="B758" s="563"/>
      <c r="C758" s="677" t="s">
        <v>2685</v>
      </c>
      <c r="D758" s="439" t="s">
        <v>2686</v>
      </c>
      <c r="E758" s="1080"/>
      <c r="F758" s="433"/>
    </row>
    <row r="759" spans="1:6" x14ac:dyDescent="0.25">
      <c r="A759" s="638"/>
      <c r="B759" s="563"/>
      <c r="C759" s="677" t="s">
        <v>2687</v>
      </c>
      <c r="D759" s="439" t="s">
        <v>2688</v>
      </c>
      <c r="E759" s="1080"/>
      <c r="F759" s="433"/>
    </row>
    <row r="760" spans="1:6" x14ac:dyDescent="0.25">
      <c r="A760" s="638"/>
      <c r="B760" s="563"/>
      <c r="C760" s="677" t="s">
        <v>2689</v>
      </c>
      <c r="D760" s="439" t="s">
        <v>2690</v>
      </c>
      <c r="E760" s="1080"/>
      <c r="F760" s="433"/>
    </row>
    <row r="761" spans="1:6" x14ac:dyDescent="0.25">
      <c r="A761" s="638"/>
      <c r="B761" s="563"/>
      <c r="C761" s="677" t="s">
        <v>2691</v>
      </c>
      <c r="D761" s="439" t="s">
        <v>2692</v>
      </c>
      <c r="E761" s="1080"/>
      <c r="F761" s="433"/>
    </row>
    <row r="762" spans="1:6" x14ac:dyDescent="0.25">
      <c r="A762" s="638"/>
      <c r="B762" s="563"/>
      <c r="C762" s="677" t="s">
        <v>2693</v>
      </c>
      <c r="D762" s="439" t="s">
        <v>2694</v>
      </c>
      <c r="E762" s="1080"/>
      <c r="F762" s="433"/>
    </row>
    <row r="763" spans="1:6" x14ac:dyDescent="0.25">
      <c r="A763" s="638"/>
      <c r="B763" s="563"/>
      <c r="C763" s="677" t="s">
        <v>2695</v>
      </c>
      <c r="D763" s="439" t="s">
        <v>2696</v>
      </c>
      <c r="E763" s="1080"/>
      <c r="F763" s="433"/>
    </row>
    <row r="764" spans="1:6" x14ac:dyDescent="0.25">
      <c r="A764" s="638"/>
      <c r="B764" s="563"/>
      <c r="C764" s="677" t="s">
        <v>2697</v>
      </c>
      <c r="D764" s="439" t="s">
        <v>2698</v>
      </c>
      <c r="E764" s="1080"/>
      <c r="F764" s="433"/>
    </row>
    <row r="765" spans="1:6" x14ac:dyDescent="0.25">
      <c r="A765" s="638"/>
      <c r="B765" s="563"/>
      <c r="C765" s="677" t="s">
        <v>2699</v>
      </c>
      <c r="D765" s="439" t="s">
        <v>2700</v>
      </c>
      <c r="E765" s="1080"/>
      <c r="F765" s="433"/>
    </row>
    <row r="766" spans="1:6" x14ac:dyDescent="0.25">
      <c r="A766" s="638"/>
      <c r="B766" s="563"/>
      <c r="C766" s="677" t="s">
        <v>2701</v>
      </c>
      <c r="D766" s="439" t="s">
        <v>2702</v>
      </c>
      <c r="E766" s="1080"/>
      <c r="F766" s="433"/>
    </row>
    <row r="767" spans="1:6" x14ac:dyDescent="0.25">
      <c r="A767" s="638"/>
      <c r="B767" s="563"/>
      <c r="C767" s="677" t="s">
        <v>2703</v>
      </c>
      <c r="D767" s="439" t="s">
        <v>2704</v>
      </c>
      <c r="E767" s="1080"/>
      <c r="F767" s="433"/>
    </row>
    <row r="768" spans="1:6" x14ac:dyDescent="0.25">
      <c r="A768" s="638"/>
      <c r="B768" s="563"/>
      <c r="C768" s="677" t="s">
        <v>2705</v>
      </c>
      <c r="D768" s="439" t="s">
        <v>2706</v>
      </c>
      <c r="E768" s="1080"/>
      <c r="F768" s="433"/>
    </row>
    <row r="769" spans="1:6" x14ac:dyDescent="0.25">
      <c r="A769" s="638"/>
      <c r="B769" s="563"/>
      <c r="C769" s="677" t="s">
        <v>2707</v>
      </c>
      <c r="D769" s="439" t="s">
        <v>2708</v>
      </c>
      <c r="E769" s="1080"/>
      <c r="F769" s="433"/>
    </row>
    <row r="770" spans="1:6" x14ac:dyDescent="0.25">
      <c r="A770" s="638"/>
      <c r="B770" s="563"/>
      <c r="C770" s="677" t="s">
        <v>2709</v>
      </c>
      <c r="D770" s="439" t="s">
        <v>405</v>
      </c>
      <c r="E770" s="1080"/>
      <c r="F770" s="433"/>
    </row>
    <row r="771" spans="1:6" x14ac:dyDescent="0.25">
      <c r="A771" s="638"/>
      <c r="B771" s="563"/>
      <c r="C771" s="677" t="s">
        <v>2710</v>
      </c>
      <c r="D771" s="439" t="s">
        <v>1898</v>
      </c>
      <c r="E771" s="1080"/>
      <c r="F771" s="433"/>
    </row>
    <row r="772" spans="1:6" x14ac:dyDescent="0.25">
      <c r="A772" s="638"/>
      <c r="B772" s="563"/>
      <c r="C772" s="677" t="s">
        <v>2711</v>
      </c>
      <c r="D772" s="439" t="s">
        <v>2712</v>
      </c>
      <c r="E772" s="1080"/>
      <c r="F772" s="433"/>
    </row>
    <row r="773" spans="1:6" x14ac:dyDescent="0.25">
      <c r="A773" s="638"/>
      <c r="B773" s="563"/>
      <c r="C773" s="677" t="s">
        <v>2713</v>
      </c>
      <c r="D773" s="439" t="s">
        <v>2714</v>
      </c>
      <c r="E773" s="1080"/>
      <c r="F773" s="433"/>
    </row>
    <row r="774" spans="1:6" x14ac:dyDescent="0.25">
      <c r="A774" s="638"/>
      <c r="B774" s="563"/>
      <c r="C774" s="677" t="s">
        <v>2715</v>
      </c>
      <c r="D774" s="439" t="s">
        <v>2345</v>
      </c>
      <c r="E774" s="1080"/>
      <c r="F774" s="433"/>
    </row>
    <row r="775" spans="1:6" x14ac:dyDescent="0.25">
      <c r="A775" s="638"/>
      <c r="B775" s="563"/>
      <c r="C775" s="677" t="s">
        <v>2716</v>
      </c>
      <c r="D775" s="439" t="s">
        <v>2717</v>
      </c>
      <c r="E775" s="1080"/>
      <c r="F775" s="433"/>
    </row>
    <row r="776" spans="1:6" x14ac:dyDescent="0.25">
      <c r="A776" s="638"/>
      <c r="B776" s="563"/>
      <c r="C776" s="677" t="s">
        <v>2718</v>
      </c>
      <c r="D776" s="439" t="s">
        <v>2672</v>
      </c>
      <c r="E776" s="1080"/>
      <c r="F776" s="433"/>
    </row>
    <row r="777" spans="1:6" x14ac:dyDescent="0.25">
      <c r="A777" s="638"/>
      <c r="B777" s="563"/>
      <c r="C777" s="677" t="s">
        <v>2719</v>
      </c>
      <c r="D777" s="439" t="s">
        <v>2349</v>
      </c>
      <c r="E777" s="1080"/>
      <c r="F777" s="433"/>
    </row>
    <row r="778" spans="1:6" x14ac:dyDescent="0.25">
      <c r="A778" s="638"/>
      <c r="B778" s="563"/>
      <c r="C778" s="677" t="s">
        <v>2720</v>
      </c>
      <c r="D778" s="439" t="s">
        <v>2721</v>
      </c>
      <c r="E778" s="1080"/>
      <c r="F778" s="433"/>
    </row>
    <row r="779" spans="1:6" x14ac:dyDescent="0.25">
      <c r="A779" s="638"/>
      <c r="B779" s="563"/>
      <c r="C779" s="677" t="s">
        <v>2722</v>
      </c>
      <c r="D779" s="439" t="s">
        <v>2723</v>
      </c>
      <c r="E779" s="1080"/>
      <c r="F779" s="433"/>
    </row>
    <row r="780" spans="1:6" x14ac:dyDescent="0.25">
      <c r="A780" s="638"/>
      <c r="B780" s="563"/>
      <c r="C780" s="677" t="s">
        <v>2724</v>
      </c>
      <c r="D780" s="439" t="s">
        <v>2725</v>
      </c>
      <c r="E780" s="1080"/>
      <c r="F780" s="433"/>
    </row>
    <row r="781" spans="1:6" x14ac:dyDescent="0.25">
      <c r="A781" s="638"/>
      <c r="B781" s="563"/>
      <c r="C781" s="677" t="s">
        <v>2726</v>
      </c>
      <c r="D781" s="439" t="s">
        <v>2727</v>
      </c>
      <c r="E781" s="1080"/>
      <c r="F781" s="433"/>
    </row>
    <row r="782" spans="1:6" x14ac:dyDescent="0.25">
      <c r="A782" s="638"/>
      <c r="B782" s="563"/>
      <c r="C782" s="677" t="s">
        <v>2728</v>
      </c>
      <c r="D782" s="439" t="s">
        <v>2729</v>
      </c>
      <c r="E782" s="1080"/>
      <c r="F782" s="433"/>
    </row>
    <row r="783" spans="1:6" x14ac:dyDescent="0.25">
      <c r="A783" s="638"/>
      <c r="B783" s="563"/>
      <c r="C783" s="677" t="s">
        <v>2730</v>
      </c>
      <c r="D783" s="439" t="s">
        <v>2731</v>
      </c>
      <c r="E783" s="1080"/>
      <c r="F783" s="433"/>
    </row>
    <row r="784" spans="1:6" x14ac:dyDescent="0.25">
      <c r="A784" s="638"/>
      <c r="B784" s="564"/>
      <c r="C784" s="677" t="s">
        <v>2732</v>
      </c>
      <c r="D784" s="439" t="s">
        <v>2667</v>
      </c>
      <c r="E784" s="1080"/>
      <c r="F784" s="433"/>
    </row>
    <row r="785" spans="1:6" ht="31.5" x14ac:dyDescent="0.25">
      <c r="A785" s="638"/>
      <c r="B785" s="477" t="s">
        <v>2932</v>
      </c>
      <c r="C785" s="455" t="s">
        <v>2933</v>
      </c>
      <c r="D785" s="455" t="s">
        <v>2686</v>
      </c>
      <c r="E785" s="727" t="s">
        <v>132</v>
      </c>
      <c r="F785" s="433"/>
    </row>
    <row r="786" spans="1:6" x14ac:dyDescent="0.25">
      <c r="A786" s="638"/>
      <c r="B786" s="439" t="s">
        <v>1514</v>
      </c>
      <c r="C786" s="439" t="s">
        <v>2934</v>
      </c>
      <c r="D786" s="702" t="s">
        <v>2684</v>
      </c>
      <c r="E786" s="702" t="s">
        <v>132</v>
      </c>
      <c r="F786" s="433"/>
    </row>
    <row r="787" spans="1:6" x14ac:dyDescent="0.25">
      <c r="A787" s="638"/>
      <c r="B787" s="1290" t="s">
        <v>2935</v>
      </c>
      <c r="C787" s="439" t="s">
        <v>2936</v>
      </c>
      <c r="D787" s="439" t="s">
        <v>2700</v>
      </c>
      <c r="E787" s="702"/>
      <c r="F787" s="433"/>
    </row>
    <row r="788" spans="1:6" x14ac:dyDescent="0.25">
      <c r="A788" s="638"/>
      <c r="B788" s="1291"/>
      <c r="C788" s="439" t="s">
        <v>2937</v>
      </c>
      <c r="D788" s="439" t="s">
        <v>2672</v>
      </c>
      <c r="E788" s="702"/>
      <c r="F788" s="433"/>
    </row>
    <row r="789" spans="1:6" x14ac:dyDescent="0.25">
      <c r="A789" s="443" t="s">
        <v>20</v>
      </c>
      <c r="B789" s="444" t="s">
        <v>356</v>
      </c>
      <c r="C789" s="1251" t="s">
        <v>2364</v>
      </c>
      <c r="D789" s="1251" t="s">
        <v>2365</v>
      </c>
      <c r="E789" s="1251" t="s">
        <v>2366</v>
      </c>
      <c r="F789" s="518"/>
    </row>
    <row r="790" spans="1:6" x14ac:dyDescent="0.25">
      <c r="A790" s="447"/>
      <c r="B790" s="444" t="s">
        <v>2367</v>
      </c>
      <c r="C790" s="1252"/>
      <c r="D790" s="1252"/>
      <c r="E790" s="1252"/>
      <c r="F790" s="518"/>
    </row>
    <row r="791" spans="1:6" x14ac:dyDescent="0.25">
      <c r="A791" s="447"/>
      <c r="B791" s="444" t="s">
        <v>2368</v>
      </c>
      <c r="C791" s="472" t="s">
        <v>2369</v>
      </c>
      <c r="D791" s="529" t="s">
        <v>2370</v>
      </c>
      <c r="E791" s="1044" t="s">
        <v>2366</v>
      </c>
      <c r="F791" s="518"/>
    </row>
    <row r="792" spans="1:6" ht="31.5" x14ac:dyDescent="0.25">
      <c r="A792" s="447"/>
      <c r="B792" s="1106" t="s">
        <v>2938</v>
      </c>
      <c r="C792" s="430" t="s">
        <v>2939</v>
      </c>
      <c r="D792" s="430"/>
      <c r="E792" s="430" t="s">
        <v>2940</v>
      </c>
      <c r="F792" s="518"/>
    </row>
    <row r="793" spans="1:6" x14ac:dyDescent="0.25">
      <c r="A793" s="447"/>
      <c r="B793" s="1106" t="s">
        <v>2941</v>
      </c>
      <c r="C793" s="430" t="s">
        <v>2942</v>
      </c>
      <c r="D793" s="531"/>
      <c r="E793" s="430" t="s">
        <v>2940</v>
      </c>
      <c r="F793" s="518"/>
    </row>
    <row r="794" spans="1:6" ht="31.5" x14ac:dyDescent="0.25">
      <c r="A794" s="447"/>
      <c r="B794" s="1106" t="s">
        <v>2938</v>
      </c>
      <c r="C794" s="430" t="s">
        <v>2943</v>
      </c>
      <c r="D794" s="531"/>
      <c r="E794" s="430" t="s">
        <v>2940</v>
      </c>
      <c r="F794" s="518"/>
    </row>
    <row r="795" spans="1:6" x14ac:dyDescent="0.25">
      <c r="A795" s="447"/>
      <c r="B795" s="1106" t="s">
        <v>2944</v>
      </c>
      <c r="C795" s="430" t="s">
        <v>2945</v>
      </c>
      <c r="D795" s="531"/>
      <c r="E795" s="430" t="s">
        <v>2940</v>
      </c>
      <c r="F795" s="518"/>
    </row>
    <row r="796" spans="1:6" ht="31.5" x14ac:dyDescent="0.25">
      <c r="A796" s="447"/>
      <c r="B796" s="1106" t="s">
        <v>2938</v>
      </c>
      <c r="C796" s="430" t="s">
        <v>2946</v>
      </c>
      <c r="D796" s="531"/>
      <c r="E796" s="430" t="s">
        <v>2940</v>
      </c>
      <c r="F796" s="518"/>
    </row>
    <row r="797" spans="1:6" x14ac:dyDescent="0.25">
      <c r="A797" s="447"/>
      <c r="B797" s="1106" t="s">
        <v>2947</v>
      </c>
      <c r="C797" s="430" t="s">
        <v>2948</v>
      </c>
      <c r="D797" s="531"/>
      <c r="E797" s="430" t="s">
        <v>2940</v>
      </c>
      <c r="F797" s="518"/>
    </row>
    <row r="798" spans="1:6" x14ac:dyDescent="0.25">
      <c r="A798" s="447"/>
      <c r="B798" s="1106" t="s">
        <v>2944</v>
      </c>
      <c r="C798" s="430" t="s">
        <v>2949</v>
      </c>
      <c r="D798" s="531"/>
      <c r="E798" s="430" t="s">
        <v>2940</v>
      </c>
      <c r="F798" s="518"/>
    </row>
    <row r="799" spans="1:6" ht="31.5" x14ac:dyDescent="0.25">
      <c r="A799" s="447"/>
      <c r="B799" s="1106" t="s">
        <v>2950</v>
      </c>
      <c r="C799" s="430" t="s">
        <v>2951</v>
      </c>
      <c r="D799" s="531" t="s">
        <v>1265</v>
      </c>
      <c r="E799" s="430" t="s">
        <v>2952</v>
      </c>
      <c r="F799" s="518"/>
    </row>
    <row r="800" spans="1:6" ht="31.5" x14ac:dyDescent="0.25">
      <c r="A800" s="443" t="s">
        <v>21</v>
      </c>
      <c r="B800" s="530" t="s">
        <v>2371</v>
      </c>
      <c r="C800" s="430" t="s">
        <v>2372</v>
      </c>
      <c r="D800" s="529" t="s">
        <v>900</v>
      </c>
      <c r="E800" s="1044" t="s">
        <v>848</v>
      </c>
      <c r="F800" s="518"/>
    </row>
    <row r="801" spans="1:6" ht="31.5" x14ac:dyDescent="0.25">
      <c r="A801" s="447"/>
      <c r="B801" s="530" t="s">
        <v>2373</v>
      </c>
      <c r="C801" s="430" t="s">
        <v>2374</v>
      </c>
      <c r="D801" s="529" t="s">
        <v>414</v>
      </c>
      <c r="E801" s="1044" t="s">
        <v>848</v>
      </c>
      <c r="F801" s="518"/>
    </row>
    <row r="802" spans="1:6" x14ac:dyDescent="0.25">
      <c r="A802" s="447"/>
      <c r="B802" s="530" t="s">
        <v>2375</v>
      </c>
      <c r="C802" s="430" t="s">
        <v>2376</v>
      </c>
      <c r="D802" s="529" t="s">
        <v>1917</v>
      </c>
      <c r="E802" s="1044" t="s">
        <v>848</v>
      </c>
      <c r="F802" s="518"/>
    </row>
    <row r="803" spans="1:6" ht="31.5" x14ac:dyDescent="0.25">
      <c r="A803" s="447"/>
      <c r="B803" s="530" t="s">
        <v>2377</v>
      </c>
      <c r="C803" s="430" t="s">
        <v>2378</v>
      </c>
      <c r="D803" s="529" t="s">
        <v>1535</v>
      </c>
      <c r="E803" s="1044" t="s">
        <v>848</v>
      </c>
      <c r="F803" s="518"/>
    </row>
    <row r="804" spans="1:6" x14ac:dyDescent="0.25">
      <c r="A804" s="447"/>
      <c r="B804" s="530" t="s">
        <v>2379</v>
      </c>
      <c r="C804" s="430" t="s">
        <v>2378</v>
      </c>
      <c r="D804" s="529" t="s">
        <v>1535</v>
      </c>
      <c r="E804" s="1044" t="s">
        <v>848</v>
      </c>
      <c r="F804" s="518"/>
    </row>
    <row r="805" spans="1:6" ht="31.5" x14ac:dyDescent="0.25">
      <c r="A805" s="447"/>
      <c r="B805" s="530" t="s">
        <v>2380</v>
      </c>
      <c r="C805" s="430" t="s">
        <v>2381</v>
      </c>
      <c r="D805" s="529" t="s">
        <v>2382</v>
      </c>
      <c r="E805" s="1044" t="s">
        <v>848</v>
      </c>
      <c r="F805" s="518"/>
    </row>
    <row r="806" spans="1:6" ht="47.25" x14ac:dyDescent="0.25">
      <c r="A806" s="447"/>
      <c r="B806" s="530" t="s">
        <v>2383</v>
      </c>
      <c r="C806" s="430" t="s">
        <v>2384</v>
      </c>
      <c r="D806" s="529" t="s">
        <v>1535</v>
      </c>
      <c r="E806" s="1044" t="s">
        <v>132</v>
      </c>
      <c r="F806" s="518"/>
    </row>
    <row r="807" spans="1:6" ht="31.5" x14ac:dyDescent="0.25">
      <c r="A807" s="447"/>
      <c r="B807" s="530" t="s">
        <v>2385</v>
      </c>
      <c r="C807" s="430" t="s">
        <v>2386</v>
      </c>
      <c r="D807" s="529" t="s">
        <v>424</v>
      </c>
      <c r="E807" s="1044" t="s">
        <v>132</v>
      </c>
      <c r="F807" s="518" t="s">
        <v>130</v>
      </c>
    </row>
    <row r="808" spans="1:6" x14ac:dyDescent="0.25">
      <c r="A808" s="447"/>
      <c r="B808" s="530" t="s">
        <v>2733</v>
      </c>
      <c r="C808" s="430" t="s">
        <v>2734</v>
      </c>
      <c r="D808" s="529" t="s">
        <v>1107</v>
      </c>
      <c r="E808" s="1044" t="s">
        <v>2735</v>
      </c>
      <c r="F808" s="518"/>
    </row>
    <row r="809" spans="1:6" ht="31.5" x14ac:dyDescent="0.25">
      <c r="A809" s="447"/>
      <c r="B809" s="530" t="s">
        <v>2736</v>
      </c>
      <c r="C809" s="430" t="s">
        <v>2737</v>
      </c>
      <c r="D809" s="529" t="s">
        <v>141</v>
      </c>
      <c r="E809" s="1044" t="s">
        <v>2735</v>
      </c>
      <c r="F809" s="518"/>
    </row>
    <row r="810" spans="1:6" ht="47.25" x14ac:dyDescent="0.25">
      <c r="A810" s="447"/>
      <c r="B810" s="444" t="s">
        <v>2738</v>
      </c>
      <c r="C810" s="430" t="s">
        <v>2739</v>
      </c>
      <c r="D810" s="529" t="s">
        <v>1273</v>
      </c>
      <c r="E810" s="1044" t="s">
        <v>912</v>
      </c>
      <c r="F810" s="518"/>
    </row>
    <row r="811" spans="1:6" ht="31.5" x14ac:dyDescent="0.25">
      <c r="A811" s="447"/>
      <c r="B811" s="530" t="s">
        <v>2740</v>
      </c>
      <c r="C811" s="430" t="s">
        <v>2741</v>
      </c>
      <c r="D811" s="529" t="s">
        <v>431</v>
      </c>
      <c r="E811" s="1044" t="s">
        <v>132</v>
      </c>
      <c r="F811" s="518"/>
    </row>
    <row r="812" spans="1:6" x14ac:dyDescent="0.25">
      <c r="A812" s="447"/>
      <c r="B812" s="530" t="s">
        <v>855</v>
      </c>
      <c r="C812" s="430" t="s">
        <v>2953</v>
      </c>
      <c r="D812" s="529" t="s">
        <v>2954</v>
      </c>
      <c r="E812" s="1044" t="s">
        <v>2955</v>
      </c>
      <c r="F812" s="518"/>
    </row>
    <row r="813" spans="1:6" x14ac:dyDescent="0.25">
      <c r="A813" s="447"/>
      <c r="B813" s="530" t="s">
        <v>2956</v>
      </c>
      <c r="C813" s="1251" t="s">
        <v>2957</v>
      </c>
      <c r="D813" s="1290" t="s">
        <v>424</v>
      </c>
      <c r="E813" s="1251" t="s">
        <v>2955</v>
      </c>
      <c r="F813" s="518"/>
    </row>
    <row r="814" spans="1:6" ht="31.5" x14ac:dyDescent="0.25">
      <c r="A814" s="447"/>
      <c r="B814" s="530" t="s">
        <v>2958</v>
      </c>
      <c r="C814" s="1252"/>
      <c r="D814" s="1291"/>
      <c r="E814" s="1252"/>
      <c r="F814" s="518"/>
    </row>
    <row r="815" spans="1:6" ht="31.5" x14ac:dyDescent="0.25">
      <c r="A815" s="447"/>
      <c r="B815" s="530" t="s">
        <v>2959</v>
      </c>
      <c r="C815" s="430" t="s">
        <v>2960</v>
      </c>
      <c r="D815" s="529" t="s">
        <v>2961</v>
      </c>
      <c r="E815" s="1044" t="s">
        <v>132</v>
      </c>
      <c r="F815" s="518"/>
    </row>
    <row r="816" spans="1:6" ht="31.5" x14ac:dyDescent="0.25">
      <c r="A816" s="447"/>
      <c r="B816" s="444" t="s">
        <v>2962</v>
      </c>
      <c r="C816" s="430" t="s">
        <v>2963</v>
      </c>
      <c r="D816" s="531" t="s">
        <v>2964</v>
      </c>
      <c r="E816" s="1044" t="s">
        <v>2955</v>
      </c>
      <c r="F816" s="518"/>
    </row>
    <row r="817" spans="1:6" x14ac:dyDescent="0.25">
      <c r="A817" s="447"/>
      <c r="B817" s="530" t="s">
        <v>2965</v>
      </c>
      <c r="C817" s="430" t="s">
        <v>2966</v>
      </c>
      <c r="D817" s="529" t="s">
        <v>141</v>
      </c>
      <c r="E817" s="1044" t="s">
        <v>2967</v>
      </c>
      <c r="F817" s="518"/>
    </row>
    <row r="818" spans="1:6" x14ac:dyDescent="0.25">
      <c r="A818" s="447"/>
      <c r="B818" s="530" t="s">
        <v>2968</v>
      </c>
      <c r="C818" s="430" t="s">
        <v>2969</v>
      </c>
      <c r="D818" s="529" t="s">
        <v>2954</v>
      </c>
      <c r="E818" s="1044" t="s">
        <v>2967</v>
      </c>
      <c r="F818" s="518"/>
    </row>
    <row r="819" spans="1:6" x14ac:dyDescent="0.25">
      <c r="A819" s="451"/>
      <c r="B819" s="444" t="s">
        <v>2970</v>
      </c>
      <c r="C819" s="430" t="s">
        <v>2971</v>
      </c>
      <c r="D819" s="529" t="s">
        <v>2972</v>
      </c>
      <c r="E819" s="1044" t="s">
        <v>2967</v>
      </c>
      <c r="F819" s="518"/>
    </row>
    <row r="820" spans="1:6" ht="31.5" x14ac:dyDescent="0.25">
      <c r="A820" s="447" t="s">
        <v>151</v>
      </c>
      <c r="B820" s="430" t="s">
        <v>2387</v>
      </c>
      <c r="C820" s="430" t="s">
        <v>2388</v>
      </c>
      <c r="D820" s="531" t="s">
        <v>911</v>
      </c>
      <c r="E820" s="1044" t="s">
        <v>132</v>
      </c>
      <c r="F820" s="432"/>
    </row>
    <row r="821" spans="1:6" ht="31.5" x14ac:dyDescent="0.25">
      <c r="A821" s="447"/>
      <c r="B821" s="430" t="s">
        <v>2389</v>
      </c>
      <c r="C821" s="430" t="s">
        <v>2390</v>
      </c>
      <c r="D821" s="531" t="s">
        <v>2391</v>
      </c>
      <c r="E821" s="1044" t="s">
        <v>132</v>
      </c>
      <c r="F821" s="432"/>
    </row>
    <row r="822" spans="1:6" ht="41.25" customHeight="1" x14ac:dyDescent="0.25">
      <c r="A822" s="447"/>
      <c r="B822" s="430" t="s">
        <v>2392</v>
      </c>
      <c r="C822" s="430" t="s">
        <v>2393</v>
      </c>
      <c r="D822" s="531" t="s">
        <v>442</v>
      </c>
      <c r="E822" s="1044" t="s">
        <v>132</v>
      </c>
      <c r="F822" s="432"/>
    </row>
    <row r="823" spans="1:6" ht="37.5" customHeight="1" x14ac:dyDescent="0.25">
      <c r="A823" s="447"/>
      <c r="B823" s="430" t="s">
        <v>2394</v>
      </c>
      <c r="C823" s="430" t="s">
        <v>2395</v>
      </c>
      <c r="D823" s="656" t="s">
        <v>1917</v>
      </c>
      <c r="E823" s="1044" t="s">
        <v>132</v>
      </c>
      <c r="F823" s="432"/>
    </row>
    <row r="824" spans="1:6" x14ac:dyDescent="0.25">
      <c r="A824" s="447"/>
      <c r="B824" s="430" t="s">
        <v>654</v>
      </c>
      <c r="C824" s="430" t="s">
        <v>2396</v>
      </c>
      <c r="D824" s="531" t="s">
        <v>911</v>
      </c>
      <c r="E824" s="430" t="s">
        <v>132</v>
      </c>
      <c r="F824" s="432"/>
    </row>
    <row r="825" spans="1:6" x14ac:dyDescent="0.25">
      <c r="A825" s="447"/>
      <c r="B825" s="430" t="s">
        <v>2397</v>
      </c>
      <c r="C825" s="430" t="s">
        <v>907</v>
      </c>
      <c r="D825" s="531" t="s">
        <v>424</v>
      </c>
      <c r="E825" s="430" t="s">
        <v>132</v>
      </c>
      <c r="F825" s="432"/>
    </row>
    <row r="826" spans="1:6" ht="31.5" x14ac:dyDescent="0.25">
      <c r="A826" s="447"/>
      <c r="B826" s="430" t="s">
        <v>2398</v>
      </c>
      <c r="C826" s="430" t="s">
        <v>2399</v>
      </c>
      <c r="D826" s="531" t="s">
        <v>2400</v>
      </c>
      <c r="E826" s="430" t="s">
        <v>132</v>
      </c>
      <c r="F826" s="432"/>
    </row>
    <row r="827" spans="1:6" x14ac:dyDescent="0.25">
      <c r="A827" s="452"/>
      <c r="B827" s="430" t="s">
        <v>2742</v>
      </c>
      <c r="C827" s="430" t="s">
        <v>2743</v>
      </c>
      <c r="D827" s="430" t="s">
        <v>1107</v>
      </c>
      <c r="E827" s="1044" t="s">
        <v>912</v>
      </c>
      <c r="F827" s="432"/>
    </row>
    <row r="828" spans="1:6" x14ac:dyDescent="0.25">
      <c r="A828" s="452"/>
      <c r="B828" s="1276" t="s">
        <v>2744</v>
      </c>
      <c r="C828" s="1276" t="s">
        <v>2745</v>
      </c>
      <c r="D828" s="1276" t="s">
        <v>2746</v>
      </c>
      <c r="E828" s="1044" t="s">
        <v>132</v>
      </c>
      <c r="F828" s="432"/>
    </row>
    <row r="829" spans="1:6" x14ac:dyDescent="0.25">
      <c r="A829" s="452"/>
      <c r="B829" s="1276"/>
      <c r="C829" s="1276"/>
      <c r="D829" s="1276"/>
      <c r="E829" s="1044" t="s">
        <v>2735</v>
      </c>
      <c r="F829" s="432"/>
    </row>
    <row r="830" spans="1:6" x14ac:dyDescent="0.25">
      <c r="A830" s="452"/>
      <c r="B830" s="430" t="s">
        <v>2747</v>
      </c>
      <c r="C830" s="430" t="s">
        <v>2748</v>
      </c>
      <c r="D830" s="430" t="s">
        <v>911</v>
      </c>
      <c r="E830" s="1044" t="s">
        <v>132</v>
      </c>
      <c r="F830" s="432"/>
    </row>
    <row r="831" spans="1:6" x14ac:dyDescent="0.25">
      <c r="A831" s="452"/>
      <c r="B831" s="430" t="s">
        <v>2749</v>
      </c>
      <c r="C831" s="430" t="s">
        <v>2750</v>
      </c>
      <c r="D831" s="419"/>
      <c r="E831" s="1044" t="s">
        <v>360</v>
      </c>
      <c r="F831" s="432"/>
    </row>
    <row r="832" spans="1:6" ht="31.5" x14ac:dyDescent="0.25">
      <c r="A832" s="452"/>
      <c r="B832" s="430" t="s">
        <v>2973</v>
      </c>
      <c r="C832" s="430" t="s">
        <v>2974</v>
      </c>
      <c r="D832" s="531" t="s">
        <v>2975</v>
      </c>
      <c r="E832" s="1044" t="s">
        <v>132</v>
      </c>
      <c r="F832" s="432"/>
    </row>
    <row r="833" spans="1:6" x14ac:dyDescent="0.25">
      <c r="A833" s="452"/>
      <c r="B833" s="430" t="s">
        <v>2976</v>
      </c>
      <c r="C833" s="430" t="s">
        <v>2977</v>
      </c>
      <c r="D833" s="430" t="s">
        <v>1107</v>
      </c>
      <c r="E833" s="1044" t="s">
        <v>848</v>
      </c>
      <c r="F833" s="432"/>
    </row>
    <row r="834" spans="1:6" x14ac:dyDescent="0.25">
      <c r="A834" s="452"/>
      <c r="B834" s="1030" t="s">
        <v>2978</v>
      </c>
      <c r="C834" s="430" t="s">
        <v>2979</v>
      </c>
      <c r="D834" s="430" t="s">
        <v>2975</v>
      </c>
      <c r="E834" s="1044" t="s">
        <v>848</v>
      </c>
      <c r="F834" s="432"/>
    </row>
    <row r="835" spans="1:6" x14ac:dyDescent="0.25">
      <c r="A835" s="452"/>
      <c r="B835" s="430" t="s">
        <v>2980</v>
      </c>
      <c r="C835" s="430" t="s">
        <v>2981</v>
      </c>
      <c r="D835" s="430"/>
      <c r="E835" s="1044" t="s">
        <v>848</v>
      </c>
      <c r="F835" s="432"/>
    </row>
    <row r="836" spans="1:6" ht="31.5" x14ac:dyDescent="0.25">
      <c r="A836" s="532" t="s">
        <v>160</v>
      </c>
      <c r="B836" s="430" t="s">
        <v>2401</v>
      </c>
      <c r="C836" s="430" t="s">
        <v>2402</v>
      </c>
      <c r="D836" s="531" t="s">
        <v>2403</v>
      </c>
      <c r="E836" s="430" t="s">
        <v>2404</v>
      </c>
      <c r="F836" s="432"/>
    </row>
    <row r="837" spans="1:6" x14ac:dyDescent="0.25">
      <c r="A837" s="645"/>
      <c r="B837" s="605"/>
      <c r="C837" s="605"/>
      <c r="D837" s="605"/>
      <c r="E837" s="605"/>
      <c r="F837" s="432"/>
    </row>
    <row r="838" spans="1:6" x14ac:dyDescent="0.25">
      <c r="A838" s="645"/>
      <c r="B838" s="605"/>
      <c r="C838" s="605"/>
      <c r="D838" s="605"/>
      <c r="E838" s="605"/>
      <c r="F838" s="432"/>
    </row>
    <row r="841" spans="1:6" x14ac:dyDescent="0.25">
      <c r="A841" s="461" t="s">
        <v>467</v>
      </c>
      <c r="B841" s="533"/>
      <c r="C841" s="502"/>
    </row>
    <row r="842" spans="1:6" x14ac:dyDescent="0.25">
      <c r="A842" s="1029" t="s">
        <v>122</v>
      </c>
      <c r="B842" s="1056" t="s">
        <v>468</v>
      </c>
    </row>
    <row r="843" spans="1:6" x14ac:dyDescent="0.25">
      <c r="A843" s="500" t="s">
        <v>18</v>
      </c>
      <c r="B843" s="534">
        <f>AVERAGE(23.07%,'Aug_Details '!B388,Sept_Details!B204)</f>
        <v>0.21406666666666671</v>
      </c>
      <c r="C843" s="535"/>
    </row>
    <row r="844" spans="1:6" x14ac:dyDescent="0.25">
      <c r="A844" s="500" t="s">
        <v>19</v>
      </c>
      <c r="B844" s="534">
        <f>AVERAGE(12.65%,'Aug_Details '!B389,Sept_Details!B205)</f>
        <v>0.13036666666666666</v>
      </c>
      <c r="C844" s="535"/>
    </row>
    <row r="845" spans="1:6" x14ac:dyDescent="0.25">
      <c r="A845" s="500" t="s">
        <v>20</v>
      </c>
      <c r="B845" s="534">
        <f>AVERAGE(19.25%,'Aug_Details '!B390,Sept_Details!B206)</f>
        <v>0.21133333333333335</v>
      </c>
      <c r="C845" s="535"/>
    </row>
    <row r="846" spans="1:6" x14ac:dyDescent="0.25">
      <c r="A846" s="500" t="s">
        <v>21</v>
      </c>
      <c r="B846" s="534">
        <f>AVERAGE(15.99%,'Aug_Details '!B391,Sept_Details!B207)</f>
        <v>0.17413333333333333</v>
      </c>
      <c r="C846" s="535"/>
    </row>
    <row r="847" spans="1:6" x14ac:dyDescent="0.25">
      <c r="A847" s="500" t="s">
        <v>293</v>
      </c>
      <c r="B847" s="534">
        <f>AVERAGE(3.37%,'Aug_Details '!B392,Sept_Details!B208)</f>
        <v>0.1052</v>
      </c>
      <c r="C847" s="535"/>
    </row>
    <row r="850" spans="1:6" x14ac:dyDescent="0.25">
      <c r="A850" s="1270" t="s">
        <v>469</v>
      </c>
      <c r="B850" s="1270"/>
      <c r="C850" s="1346" t="s">
        <v>1207</v>
      </c>
    </row>
    <row r="851" spans="1:6" x14ac:dyDescent="0.25">
      <c r="A851" s="1045" t="s">
        <v>122</v>
      </c>
      <c r="B851" s="1045" t="s">
        <v>470</v>
      </c>
      <c r="C851" s="1346"/>
    </row>
    <row r="852" spans="1:6" x14ac:dyDescent="0.25">
      <c r="A852" s="500" t="s">
        <v>18</v>
      </c>
      <c r="B852" s="536">
        <f>SUM(17894, 'Aug_Details '!B397,Sept_Details!B213)</f>
        <v>59786</v>
      </c>
      <c r="C852" s="657">
        <f>SUM(17811,'Aug_Details '!C397,Sept_Details!C213)</f>
        <v>59537</v>
      </c>
    </row>
    <row r="853" spans="1:6" x14ac:dyDescent="0.25">
      <c r="A853" s="500" t="s">
        <v>19</v>
      </c>
      <c r="B853" s="536">
        <f>SUM(3622.84,'Aug_Details '!B398,Sept_Details!B214)</f>
        <v>13690.59</v>
      </c>
      <c r="C853" s="657">
        <f>SUM(3163,'Aug_Details '!C398,Sept_Details!C214)</f>
        <v>11745.16</v>
      </c>
      <c r="D853" s="425" t="s">
        <v>130</v>
      </c>
    </row>
    <row r="854" spans="1:6" x14ac:dyDescent="0.25">
      <c r="A854" s="500" t="s">
        <v>20</v>
      </c>
      <c r="B854" s="536">
        <f>SUM(3113.3,'Aug_Details '!B399,Sept_Details!B215)</f>
        <v>10342.730000000001</v>
      </c>
      <c r="C854" s="657">
        <f>SUM(3113.3,'Aug_Details '!C399,Sept_Details!C215)</f>
        <v>10289.730000000001</v>
      </c>
    </row>
    <row r="855" spans="1:6" x14ac:dyDescent="0.25">
      <c r="A855" s="500" t="s">
        <v>21</v>
      </c>
      <c r="B855" s="536">
        <f>SUM(2932.37,'Aug_Details '!B400,Sept_Details!B216)</f>
        <v>9107.93</v>
      </c>
      <c r="C855" s="657">
        <f>SUM(2932.37,'Aug_Details '!C400,Sept_Details!C216)</f>
        <v>9107.93</v>
      </c>
    </row>
    <row r="856" spans="1:6" x14ac:dyDescent="0.25">
      <c r="A856" s="500" t="s">
        <v>151</v>
      </c>
      <c r="B856" s="536">
        <f>SUM(4904.12,'Aug_Details '!B401,Sept_Details!B217)</f>
        <v>17870.63</v>
      </c>
      <c r="C856" s="657">
        <f>SUM(4746.6,'Aug_Details '!C401,Sept_Details!C217)</f>
        <v>17536.61</v>
      </c>
    </row>
    <row r="857" spans="1:6" x14ac:dyDescent="0.25">
      <c r="A857" s="537" t="s">
        <v>471</v>
      </c>
      <c r="B857" s="538">
        <f>SUM(B852:B856)</f>
        <v>110797.88</v>
      </c>
      <c r="C857" s="660">
        <f>SUM(C852:C856)</f>
        <v>108216.43000000001</v>
      </c>
    </row>
    <row r="861" spans="1:6" x14ac:dyDescent="0.25">
      <c r="A861" s="461" t="s">
        <v>472</v>
      </c>
      <c r="B861" s="462"/>
      <c r="C861" s="463"/>
      <c r="D861" s="463"/>
      <c r="E861" s="521"/>
      <c r="F861" s="502"/>
    </row>
    <row r="862" spans="1:6" x14ac:dyDescent="0.25">
      <c r="A862" s="1247" t="s">
        <v>122</v>
      </c>
      <c r="B862" s="1261" t="s">
        <v>274</v>
      </c>
      <c r="C862" s="1261" t="s">
        <v>473</v>
      </c>
      <c r="D862" s="1272" t="s">
        <v>474</v>
      </c>
      <c r="E862" s="1261" t="s">
        <v>475</v>
      </c>
      <c r="F862" s="539"/>
    </row>
    <row r="863" spans="1:6" x14ac:dyDescent="0.25">
      <c r="A863" s="1261"/>
      <c r="B863" s="1271"/>
      <c r="C863" s="1262"/>
      <c r="D863" s="1273"/>
      <c r="E863" s="1262"/>
      <c r="F863" s="539"/>
    </row>
    <row r="864" spans="1:6" ht="31.5" x14ac:dyDescent="0.25">
      <c r="A864" s="1042" t="s">
        <v>18</v>
      </c>
      <c r="B864" s="1057" t="s">
        <v>2751</v>
      </c>
      <c r="C864" s="540" t="s">
        <v>2752</v>
      </c>
      <c r="D864" s="531"/>
      <c r="E864" s="1055" t="s">
        <v>478</v>
      </c>
      <c r="F864" s="541"/>
    </row>
    <row r="865" spans="1:6" ht="31.5" x14ac:dyDescent="0.25">
      <c r="A865" s="1043"/>
      <c r="B865" s="1057" t="s">
        <v>2753</v>
      </c>
      <c r="C865" s="540" t="s">
        <v>2754</v>
      </c>
      <c r="D865" s="531"/>
      <c r="E865" s="1055" t="s">
        <v>478</v>
      </c>
      <c r="F865" s="541"/>
    </row>
    <row r="866" spans="1:6" ht="31.5" x14ac:dyDescent="0.25">
      <c r="A866" s="1043"/>
      <c r="B866" s="1057" t="s">
        <v>2755</v>
      </c>
      <c r="C866" s="540" t="s">
        <v>2756</v>
      </c>
      <c r="D866" s="531"/>
      <c r="E866" s="1055" t="s">
        <v>478</v>
      </c>
      <c r="F866" s="541"/>
    </row>
    <row r="867" spans="1:6" x14ac:dyDescent="0.25">
      <c r="A867" s="1043"/>
      <c r="B867" s="1297" t="s">
        <v>2757</v>
      </c>
      <c r="C867" s="540" t="s">
        <v>2758</v>
      </c>
      <c r="D867" s="531"/>
      <c r="E867" s="1055" t="s">
        <v>478</v>
      </c>
      <c r="F867" s="541"/>
    </row>
    <row r="868" spans="1:6" x14ac:dyDescent="0.25">
      <c r="A868" s="1043"/>
      <c r="B868" s="1298"/>
      <c r="C868" s="540" t="s">
        <v>2759</v>
      </c>
      <c r="D868" s="531"/>
      <c r="E868" s="1055" t="s">
        <v>478</v>
      </c>
      <c r="F868" s="541"/>
    </row>
    <row r="869" spans="1:6" ht="31.5" x14ac:dyDescent="0.25">
      <c r="A869" s="1043"/>
      <c r="B869" s="1030" t="s">
        <v>2982</v>
      </c>
      <c r="C869" s="635" t="s">
        <v>2983</v>
      </c>
      <c r="D869" s="531"/>
      <c r="E869" s="1055"/>
      <c r="F869" s="541"/>
    </row>
    <row r="870" spans="1:6" x14ac:dyDescent="0.25">
      <c r="A870" s="1043"/>
      <c r="B870" s="1031"/>
      <c r="C870" s="635" t="s">
        <v>2984</v>
      </c>
      <c r="D870" s="531"/>
      <c r="E870" s="1055"/>
      <c r="F870" s="541"/>
    </row>
    <row r="871" spans="1:6" ht="31.5" x14ac:dyDescent="0.25">
      <c r="A871" s="1043"/>
      <c r="B871" s="1044" t="s">
        <v>2985</v>
      </c>
      <c r="C871" s="635" t="s">
        <v>2986</v>
      </c>
      <c r="D871" s="531"/>
      <c r="E871" s="1055"/>
      <c r="F871" s="541"/>
    </row>
    <row r="872" spans="1:6" ht="31.5" x14ac:dyDescent="0.25">
      <c r="A872" s="1043"/>
      <c r="B872" s="1044" t="s">
        <v>2753</v>
      </c>
      <c r="C872" s="635" t="s">
        <v>2987</v>
      </c>
      <c r="D872" s="531"/>
      <c r="E872" s="1055"/>
      <c r="F872" s="541"/>
    </row>
    <row r="873" spans="1:6" ht="31.5" x14ac:dyDescent="0.25">
      <c r="A873" s="1043"/>
      <c r="B873" s="1044" t="s">
        <v>2988</v>
      </c>
      <c r="C873" s="635" t="s">
        <v>2989</v>
      </c>
      <c r="D873" s="531"/>
      <c r="E873" s="1055"/>
      <c r="F873" s="541"/>
    </row>
    <row r="874" spans="1:6" ht="31.5" x14ac:dyDescent="0.25">
      <c r="A874" s="1043"/>
      <c r="B874" s="1030" t="s">
        <v>2990</v>
      </c>
      <c r="C874" s="635" t="s">
        <v>2991</v>
      </c>
      <c r="D874" s="531"/>
      <c r="E874" s="1055"/>
      <c r="F874" s="541"/>
    </row>
    <row r="875" spans="1:6" x14ac:dyDescent="0.25">
      <c r="A875" s="1047"/>
      <c r="B875" s="1031"/>
      <c r="C875" s="635" t="s">
        <v>2992</v>
      </c>
      <c r="D875" s="531"/>
      <c r="E875" s="1055"/>
      <c r="F875" s="541"/>
    </row>
    <row r="876" spans="1:6" ht="31.5" x14ac:dyDescent="0.25">
      <c r="A876" s="452" t="s">
        <v>19</v>
      </c>
      <c r="B876" s="1083" t="s">
        <v>2405</v>
      </c>
      <c r="C876" s="635" t="s">
        <v>2406</v>
      </c>
      <c r="D876" s="542"/>
      <c r="E876" s="549" t="s">
        <v>478</v>
      </c>
      <c r="F876" s="543"/>
    </row>
    <row r="877" spans="1:6" x14ac:dyDescent="0.25">
      <c r="A877" s="452"/>
      <c r="B877" s="1084"/>
      <c r="C877" s="544" t="s">
        <v>2407</v>
      </c>
      <c r="D877" s="542"/>
      <c r="E877" s="549" t="s">
        <v>478</v>
      </c>
      <c r="F877" s="543"/>
    </row>
    <row r="878" spans="1:6" x14ac:dyDescent="0.25">
      <c r="A878" s="452"/>
      <c r="B878" s="1084"/>
      <c r="C878" s="544" t="s">
        <v>2408</v>
      </c>
      <c r="D878" s="542"/>
      <c r="E878" s="549" t="s">
        <v>478</v>
      </c>
      <c r="F878" s="543"/>
    </row>
    <row r="879" spans="1:6" x14ac:dyDescent="0.25">
      <c r="A879" s="452"/>
      <c r="B879" s="1084"/>
      <c r="C879" s="544" t="s">
        <v>2409</v>
      </c>
      <c r="D879" s="542"/>
      <c r="E879" s="549" t="s">
        <v>478</v>
      </c>
      <c r="F879" s="543"/>
    </row>
    <row r="880" spans="1:6" x14ac:dyDescent="0.25">
      <c r="A880" s="443" t="s">
        <v>20</v>
      </c>
      <c r="B880" s="1104" t="s">
        <v>2993</v>
      </c>
      <c r="C880" s="545" t="s">
        <v>2994</v>
      </c>
      <c r="D880" s="546" t="s">
        <v>2995</v>
      </c>
      <c r="E880" s="547" t="s">
        <v>478</v>
      </c>
      <c r="F880" s="543"/>
    </row>
    <row r="881" spans="1:6" ht="31.5" customHeight="1" x14ac:dyDescent="0.25">
      <c r="A881" s="443" t="s">
        <v>21</v>
      </c>
      <c r="B881" s="1297" t="s">
        <v>2410</v>
      </c>
      <c r="C881" s="548" t="s">
        <v>2411</v>
      </c>
      <c r="D881" s="439"/>
      <c r="E881" s="549" t="s">
        <v>478</v>
      </c>
      <c r="F881" s="543"/>
    </row>
    <row r="882" spans="1:6" x14ac:dyDescent="0.25">
      <c r="A882" s="447"/>
      <c r="B882" s="1298"/>
      <c r="C882" s="548" t="s">
        <v>2412</v>
      </c>
      <c r="D882" s="439"/>
      <c r="E882" s="549" t="s">
        <v>478</v>
      </c>
      <c r="F882" s="543"/>
    </row>
    <row r="883" spans="1:6" x14ac:dyDescent="0.25">
      <c r="A883" s="447"/>
      <c r="B883" s="444" t="s">
        <v>2413</v>
      </c>
      <c r="C883" s="632" t="s">
        <v>2414</v>
      </c>
      <c r="D883" s="439"/>
      <c r="E883" s="549" t="s">
        <v>478</v>
      </c>
      <c r="F883" s="543"/>
    </row>
    <row r="884" spans="1:6" x14ac:dyDescent="0.25">
      <c r="A884" s="447"/>
      <c r="B884" s="1297" t="s">
        <v>239</v>
      </c>
      <c r="C884" s="548" t="s">
        <v>2415</v>
      </c>
      <c r="D884" s="439"/>
      <c r="E884" s="549" t="s">
        <v>478</v>
      </c>
      <c r="F884" s="543"/>
    </row>
    <row r="885" spans="1:6" x14ac:dyDescent="0.25">
      <c r="A885" s="447"/>
      <c r="B885" s="1298"/>
      <c r="C885" s="548" t="s">
        <v>2416</v>
      </c>
      <c r="D885" s="439"/>
      <c r="E885" s="549" t="s">
        <v>478</v>
      </c>
      <c r="F885" s="543"/>
    </row>
    <row r="886" spans="1:6" ht="31.5" x14ac:dyDescent="0.25">
      <c r="A886" s="447"/>
      <c r="B886" s="444" t="s">
        <v>2760</v>
      </c>
      <c r="C886" s="548" t="s">
        <v>2761</v>
      </c>
      <c r="D886" s="439"/>
      <c r="E886" s="549" t="s">
        <v>478</v>
      </c>
      <c r="F886" s="543"/>
    </row>
    <row r="887" spans="1:6" ht="31.5" x14ac:dyDescent="0.25">
      <c r="A887" s="447"/>
      <c r="B887" s="1105" t="s">
        <v>2762</v>
      </c>
      <c r="C887" s="548" t="s">
        <v>2763</v>
      </c>
      <c r="D887" s="439"/>
      <c r="E887" s="549" t="s">
        <v>478</v>
      </c>
      <c r="F887" s="543"/>
    </row>
    <row r="888" spans="1:6" x14ac:dyDescent="0.25">
      <c r="A888" s="447"/>
      <c r="B888" s="1297" t="s">
        <v>2764</v>
      </c>
      <c r="C888" s="685" t="s">
        <v>2765</v>
      </c>
      <c r="D888" s="439"/>
      <c r="E888" s="549" t="s">
        <v>478</v>
      </c>
      <c r="F888" s="543"/>
    </row>
    <row r="889" spans="1:6" x14ac:dyDescent="0.25">
      <c r="A889" s="447"/>
      <c r="B889" s="1298"/>
      <c r="C889" s="683" t="s">
        <v>2766</v>
      </c>
      <c r="D889" s="439"/>
      <c r="E889" s="549" t="s">
        <v>478</v>
      </c>
      <c r="F889" s="543"/>
    </row>
    <row r="890" spans="1:6" ht="31.5" x14ac:dyDescent="0.25">
      <c r="A890" s="447"/>
      <c r="B890" s="1106" t="s">
        <v>2199</v>
      </c>
      <c r="C890" s="656" t="s">
        <v>2767</v>
      </c>
      <c r="D890" s="439"/>
      <c r="E890" s="549"/>
      <c r="F890" s="543"/>
    </row>
    <row r="891" spans="1:6" ht="31.5" x14ac:dyDescent="0.25">
      <c r="A891" s="447"/>
      <c r="B891" s="430" t="s">
        <v>2760</v>
      </c>
      <c r="C891" s="548" t="s">
        <v>2996</v>
      </c>
      <c r="D891" s="439"/>
      <c r="E891" s="549"/>
      <c r="F891" s="543"/>
    </row>
    <row r="892" spans="1:6" ht="31.5" x14ac:dyDescent="0.25">
      <c r="A892" s="447"/>
      <c r="B892" s="1083" t="s">
        <v>2997</v>
      </c>
      <c r="C892" s="548" t="s">
        <v>2998</v>
      </c>
      <c r="D892" s="439"/>
      <c r="E892" s="549"/>
      <c r="F892" s="543"/>
    </row>
    <row r="893" spans="1:6" x14ac:dyDescent="0.25">
      <c r="A893" s="447"/>
      <c r="B893" s="1084"/>
      <c r="C893" s="548" t="s">
        <v>2999</v>
      </c>
      <c r="D893" s="439"/>
      <c r="E893" s="549"/>
      <c r="F893" s="543"/>
    </row>
    <row r="894" spans="1:6" x14ac:dyDescent="0.25">
      <c r="A894" s="447"/>
      <c r="B894" s="1084"/>
      <c r="C894" s="548" t="s">
        <v>3000</v>
      </c>
      <c r="D894" s="439"/>
      <c r="E894" s="549"/>
      <c r="F894" s="543"/>
    </row>
    <row r="895" spans="1:6" x14ac:dyDescent="0.25">
      <c r="A895" s="447"/>
      <c r="B895" s="1084"/>
      <c r="C895" s="548" t="s">
        <v>3001</v>
      </c>
      <c r="D895" s="439"/>
      <c r="E895" s="549"/>
      <c r="F895" s="543"/>
    </row>
    <row r="896" spans="1:6" x14ac:dyDescent="0.25">
      <c r="A896" s="447"/>
      <c r="B896" s="1084"/>
      <c r="C896" s="548" t="s">
        <v>3002</v>
      </c>
      <c r="D896" s="439"/>
      <c r="E896" s="549"/>
      <c r="F896" s="543"/>
    </row>
    <row r="897" spans="1:6" x14ac:dyDescent="0.25">
      <c r="A897" s="447"/>
      <c r="B897" s="1084"/>
      <c r="C897" s="548" t="s">
        <v>3003</v>
      </c>
      <c r="D897" s="439"/>
      <c r="E897" s="549"/>
      <c r="F897" s="543"/>
    </row>
    <row r="898" spans="1:6" x14ac:dyDescent="0.25">
      <c r="A898" s="447"/>
      <c r="B898" s="1084"/>
      <c r="C898" s="548" t="s">
        <v>3004</v>
      </c>
      <c r="D898" s="439"/>
      <c r="E898" s="549"/>
      <c r="F898" s="543"/>
    </row>
    <row r="899" spans="1:6" x14ac:dyDescent="0.25">
      <c r="A899" s="447"/>
      <c r="B899" s="1084"/>
      <c r="C899" s="548" t="s">
        <v>3005</v>
      </c>
      <c r="D899" s="439"/>
      <c r="E899" s="549"/>
      <c r="F899" s="543"/>
    </row>
    <row r="900" spans="1:6" x14ac:dyDescent="0.25">
      <c r="A900" s="447"/>
      <c r="B900" s="1084"/>
      <c r="C900" s="548" t="s">
        <v>3006</v>
      </c>
      <c r="D900" s="439"/>
      <c r="E900" s="549"/>
      <c r="F900" s="543"/>
    </row>
    <row r="901" spans="1:6" x14ac:dyDescent="0.25">
      <c r="A901" s="447"/>
      <c r="B901" s="1084"/>
      <c r="C901" s="548" t="s">
        <v>3007</v>
      </c>
      <c r="D901" s="439"/>
      <c r="E901" s="549"/>
      <c r="F901" s="543"/>
    </row>
    <row r="902" spans="1:6" x14ac:dyDescent="0.25">
      <c r="A902" s="447"/>
      <c r="B902" s="1085"/>
      <c r="C902" s="548" t="s">
        <v>3008</v>
      </c>
      <c r="D902" s="439"/>
      <c r="E902" s="549"/>
      <c r="F902" s="543"/>
    </row>
    <row r="903" spans="1:6" ht="31.5" x14ac:dyDescent="0.25">
      <c r="A903" s="447"/>
      <c r="B903" s="1083" t="s">
        <v>2193</v>
      </c>
      <c r="C903" s="548" t="s">
        <v>3009</v>
      </c>
      <c r="D903" s="439"/>
      <c r="E903" s="549"/>
      <c r="F903" s="543"/>
    </row>
    <row r="904" spans="1:6" x14ac:dyDescent="0.25">
      <c r="A904" s="447"/>
      <c r="B904" s="1084"/>
      <c r="C904" s="548" t="s">
        <v>3010</v>
      </c>
      <c r="D904" s="439"/>
      <c r="E904" s="549"/>
      <c r="F904" s="543"/>
    </row>
    <row r="905" spans="1:6" x14ac:dyDescent="0.25">
      <c r="A905" s="447"/>
      <c r="B905" s="1085"/>
      <c r="C905" s="548" t="s">
        <v>3011</v>
      </c>
      <c r="D905" s="439"/>
      <c r="E905" s="549"/>
      <c r="F905" s="543"/>
    </row>
    <row r="906" spans="1:6" x14ac:dyDescent="0.25">
      <c r="A906" s="447"/>
      <c r="B906" s="1083" t="s">
        <v>3012</v>
      </c>
      <c r="C906" s="425" t="s">
        <v>3013</v>
      </c>
      <c r="D906" s="439"/>
      <c r="E906" s="549"/>
      <c r="F906" s="543"/>
    </row>
    <row r="907" spans="1:6" x14ac:dyDescent="0.25">
      <c r="A907" s="447"/>
      <c r="B907" s="1084"/>
      <c r="C907" s="425" t="s">
        <v>3014</v>
      </c>
      <c r="D907" s="439"/>
      <c r="E907" s="549"/>
      <c r="F907" s="543"/>
    </row>
    <row r="908" spans="1:6" x14ac:dyDescent="0.25">
      <c r="A908" s="447"/>
      <c r="B908" s="1084"/>
      <c r="C908" s="425" t="s">
        <v>3015</v>
      </c>
      <c r="D908" s="439"/>
      <c r="E908" s="549"/>
      <c r="F908" s="543"/>
    </row>
    <row r="909" spans="1:6" ht="31.5" x14ac:dyDescent="0.25">
      <c r="A909" s="447"/>
      <c r="B909" s="1083" t="s">
        <v>2205</v>
      </c>
      <c r="C909" s="548" t="s">
        <v>3016</v>
      </c>
      <c r="D909" s="439"/>
      <c r="E909" s="549"/>
      <c r="F909" s="543"/>
    </row>
    <row r="910" spans="1:6" x14ac:dyDescent="0.25">
      <c r="A910" s="447"/>
      <c r="B910" s="1085"/>
      <c r="C910" s="548" t="s">
        <v>3017</v>
      </c>
      <c r="D910" s="439"/>
      <c r="E910" s="549"/>
      <c r="F910" s="543"/>
    </row>
    <row r="911" spans="1:6" ht="31.5" x14ac:dyDescent="0.25">
      <c r="A911" s="447"/>
      <c r="B911" s="430" t="s">
        <v>3018</v>
      </c>
      <c r="C911" s="548" t="s">
        <v>3019</v>
      </c>
      <c r="D911" s="439"/>
      <c r="E911" s="549"/>
      <c r="F911" s="543"/>
    </row>
    <row r="912" spans="1:6" ht="31.5" x14ac:dyDescent="0.25">
      <c r="A912" s="447"/>
      <c r="B912" s="430" t="s">
        <v>3020</v>
      </c>
      <c r="C912" s="548" t="s">
        <v>3021</v>
      </c>
      <c r="D912" s="439"/>
      <c r="E912" s="549"/>
      <c r="F912" s="543"/>
    </row>
    <row r="913" spans="1:6" ht="47.25" x14ac:dyDescent="0.25">
      <c r="A913" s="447"/>
      <c r="B913" s="1083" t="s">
        <v>3022</v>
      </c>
      <c r="C913" s="548" t="s">
        <v>3023</v>
      </c>
      <c r="D913" s="439"/>
      <c r="E913" s="549"/>
      <c r="F913" s="543"/>
    </row>
    <row r="914" spans="1:6" x14ac:dyDescent="0.25">
      <c r="A914" s="447"/>
      <c r="B914" s="1084"/>
      <c r="C914" s="548" t="s">
        <v>3024</v>
      </c>
      <c r="D914" s="439"/>
      <c r="E914" s="549"/>
      <c r="F914" s="543"/>
    </row>
    <row r="915" spans="1:6" x14ac:dyDescent="0.25">
      <c r="A915" s="447"/>
      <c r="B915" s="1085"/>
      <c r="C915" s="548" t="s">
        <v>3025</v>
      </c>
      <c r="D915" s="439"/>
      <c r="E915" s="549"/>
      <c r="F915" s="543"/>
    </row>
    <row r="916" spans="1:6" ht="47.25" x14ac:dyDescent="0.25">
      <c r="A916" s="447"/>
      <c r="B916" s="1084" t="s">
        <v>3026</v>
      </c>
      <c r="C916" s="548" t="s">
        <v>3027</v>
      </c>
      <c r="D916" s="439"/>
      <c r="E916" s="549"/>
      <c r="F916" s="543"/>
    </row>
    <row r="917" spans="1:6" x14ac:dyDescent="0.25">
      <c r="A917" s="447"/>
      <c r="B917" s="1084"/>
      <c r="C917" s="548" t="s">
        <v>3028</v>
      </c>
      <c r="D917" s="439"/>
      <c r="E917" s="549"/>
      <c r="F917" s="543"/>
    </row>
    <row r="918" spans="1:6" x14ac:dyDescent="0.25">
      <c r="A918" s="447"/>
      <c r="B918" s="1084"/>
      <c r="C918" s="548" t="s">
        <v>3029</v>
      </c>
      <c r="D918" s="439"/>
      <c r="E918" s="549"/>
      <c r="F918" s="543"/>
    </row>
    <row r="919" spans="1:6" x14ac:dyDescent="0.25">
      <c r="A919" s="447"/>
      <c r="B919" s="1084"/>
      <c r="C919" s="548" t="s">
        <v>3030</v>
      </c>
      <c r="D919" s="439"/>
      <c r="E919" s="549"/>
      <c r="F919" s="543"/>
    </row>
    <row r="920" spans="1:6" x14ac:dyDescent="0.25">
      <c r="A920" s="447"/>
      <c r="B920" s="1084"/>
      <c r="C920" s="548" t="s">
        <v>3031</v>
      </c>
      <c r="D920" s="439"/>
      <c r="E920" s="549"/>
      <c r="F920" s="543"/>
    </row>
    <row r="921" spans="1:6" x14ac:dyDescent="0.25">
      <c r="A921" s="447"/>
      <c r="B921" s="1084"/>
      <c r="C921" s="548" t="s">
        <v>3032</v>
      </c>
      <c r="D921" s="439"/>
      <c r="E921" s="549"/>
      <c r="F921" s="543"/>
    </row>
    <row r="922" spans="1:6" x14ac:dyDescent="0.25">
      <c r="A922" s="447"/>
      <c r="B922" s="1084"/>
      <c r="C922" s="548" t="s">
        <v>3033</v>
      </c>
      <c r="D922" s="439"/>
      <c r="E922" s="549"/>
      <c r="F922" s="543"/>
    </row>
    <row r="923" spans="1:6" x14ac:dyDescent="0.25">
      <c r="A923" s="447"/>
      <c r="B923" s="1084"/>
      <c r="C923" s="548" t="s">
        <v>3034</v>
      </c>
      <c r="D923" s="439"/>
      <c r="E923" s="549"/>
      <c r="F923" s="543"/>
    </row>
    <row r="924" spans="1:6" x14ac:dyDescent="0.25">
      <c r="A924" s="447"/>
      <c r="B924" s="1084"/>
      <c r="C924" s="548" t="s">
        <v>3035</v>
      </c>
      <c r="D924" s="439"/>
      <c r="E924" s="549"/>
      <c r="F924" s="543"/>
    </row>
    <row r="925" spans="1:6" x14ac:dyDescent="0.25">
      <c r="A925" s="447"/>
      <c r="B925" s="1084"/>
      <c r="C925" s="548" t="s">
        <v>3036</v>
      </c>
      <c r="D925" s="439"/>
      <c r="E925" s="549"/>
      <c r="F925" s="543"/>
    </row>
    <row r="926" spans="1:6" x14ac:dyDescent="0.25">
      <c r="A926" s="447"/>
      <c r="B926" s="1084"/>
      <c r="C926" s="548" t="s">
        <v>3037</v>
      </c>
      <c r="D926" s="439"/>
      <c r="E926" s="549"/>
      <c r="F926" s="543"/>
    </row>
    <row r="927" spans="1:6" x14ac:dyDescent="0.25">
      <c r="A927" s="447"/>
      <c r="B927" s="1084"/>
      <c r="C927" s="548" t="s">
        <v>3038</v>
      </c>
      <c r="D927" s="439"/>
      <c r="E927" s="549"/>
      <c r="F927" s="543"/>
    </row>
    <row r="928" spans="1:6" x14ac:dyDescent="0.25">
      <c r="A928" s="447"/>
      <c r="B928" s="1084"/>
      <c r="C928" s="548" t="s">
        <v>3039</v>
      </c>
      <c r="D928" s="439"/>
      <c r="E928" s="549"/>
      <c r="F928" s="543"/>
    </row>
    <row r="929" spans="1:6" x14ac:dyDescent="0.25">
      <c r="A929" s="447"/>
      <c r="B929" s="1084"/>
      <c r="C929" s="548" t="s">
        <v>3040</v>
      </c>
      <c r="D929" s="439"/>
      <c r="E929" s="549"/>
      <c r="F929" s="543"/>
    </row>
    <row r="930" spans="1:6" x14ac:dyDescent="0.25">
      <c r="A930" s="447"/>
      <c r="B930" s="1084"/>
      <c r="C930" s="548" t="s">
        <v>3041</v>
      </c>
      <c r="D930" s="439"/>
      <c r="E930" s="549"/>
      <c r="F930" s="543"/>
    </row>
    <row r="931" spans="1:6" x14ac:dyDescent="0.25">
      <c r="A931" s="447"/>
      <c r="B931" s="1084"/>
      <c r="C931" s="548" t="s">
        <v>3042</v>
      </c>
      <c r="D931" s="439"/>
      <c r="E931" s="549"/>
      <c r="F931" s="543"/>
    </row>
    <row r="932" spans="1:6" x14ac:dyDescent="0.25">
      <c r="A932" s="447"/>
      <c r="B932" s="1084"/>
      <c r="C932" s="548" t="s">
        <v>3043</v>
      </c>
      <c r="D932" s="439"/>
      <c r="E932" s="549"/>
      <c r="F932" s="543"/>
    </row>
    <row r="933" spans="1:6" x14ac:dyDescent="0.25">
      <c r="A933" s="447"/>
      <c r="B933" s="1084"/>
      <c r="C933" s="548" t="s">
        <v>3044</v>
      </c>
      <c r="D933" s="439"/>
      <c r="E933" s="549"/>
      <c r="F933" s="543"/>
    </row>
    <row r="934" spans="1:6" x14ac:dyDescent="0.25">
      <c r="A934" s="447"/>
      <c r="B934" s="1084"/>
      <c r="C934" s="548" t="s">
        <v>3045</v>
      </c>
      <c r="D934" s="439"/>
      <c r="E934" s="549"/>
      <c r="F934" s="543"/>
    </row>
    <row r="935" spans="1:6" x14ac:dyDescent="0.25">
      <c r="A935" s="447"/>
      <c r="B935" s="1084"/>
      <c r="C935" s="548" t="s">
        <v>3046</v>
      </c>
      <c r="D935" s="439"/>
      <c r="E935" s="549"/>
      <c r="F935" s="543"/>
    </row>
    <row r="936" spans="1:6" x14ac:dyDescent="0.25">
      <c r="A936" s="447"/>
      <c r="B936" s="1084"/>
      <c r="C936" s="548" t="s">
        <v>3047</v>
      </c>
      <c r="D936" s="439"/>
      <c r="E936" s="549"/>
      <c r="F936" s="543"/>
    </row>
    <row r="937" spans="1:6" x14ac:dyDescent="0.25">
      <c r="A937" s="447"/>
      <c r="B937" s="1084"/>
      <c r="C937" s="548" t="s">
        <v>3048</v>
      </c>
      <c r="D937" s="439"/>
      <c r="E937" s="549"/>
      <c r="F937" s="543"/>
    </row>
    <row r="938" spans="1:6" x14ac:dyDescent="0.25">
      <c r="A938" s="447"/>
      <c r="B938" s="1084"/>
      <c r="C938" s="548" t="s">
        <v>3049</v>
      </c>
      <c r="D938" s="439"/>
      <c r="E938" s="549"/>
      <c r="F938" s="543"/>
    </row>
    <row r="939" spans="1:6" x14ac:dyDescent="0.25">
      <c r="A939" s="447"/>
      <c r="B939" s="1084"/>
      <c r="C939" s="548" t="s">
        <v>3050</v>
      </c>
      <c r="D939" s="439"/>
      <c r="E939" s="549"/>
      <c r="F939" s="543"/>
    </row>
    <row r="940" spans="1:6" x14ac:dyDescent="0.25">
      <c r="A940" s="447"/>
      <c r="B940" s="1084"/>
      <c r="C940" s="548" t="s">
        <v>3051</v>
      </c>
      <c r="D940" s="439"/>
      <c r="E940" s="549"/>
      <c r="F940" s="543"/>
    </row>
    <row r="941" spans="1:6" x14ac:dyDescent="0.25">
      <c r="A941" s="447"/>
      <c r="B941" s="1084"/>
      <c r="C941" s="548" t="s">
        <v>3052</v>
      </c>
      <c r="D941" s="439"/>
      <c r="E941" s="549"/>
      <c r="F941" s="543"/>
    </row>
    <row r="942" spans="1:6" x14ac:dyDescent="0.25">
      <c r="A942" s="447"/>
      <c r="B942" s="1084"/>
      <c r="C942" s="548" t="s">
        <v>3053</v>
      </c>
      <c r="D942" s="439"/>
      <c r="E942" s="549"/>
      <c r="F942" s="543"/>
    </row>
    <row r="943" spans="1:6" x14ac:dyDescent="0.25">
      <c r="A943" s="447"/>
      <c r="B943" s="1084"/>
      <c r="C943" s="548" t="s">
        <v>3054</v>
      </c>
      <c r="D943" s="439"/>
      <c r="E943" s="549"/>
      <c r="F943" s="543"/>
    </row>
    <row r="944" spans="1:6" x14ac:dyDescent="0.25">
      <c r="A944" s="550" t="s">
        <v>293</v>
      </c>
      <c r="B944" s="1395" t="s">
        <v>2417</v>
      </c>
      <c r="C944" s="552" t="s">
        <v>2418</v>
      </c>
      <c r="D944" s="553"/>
      <c r="E944" s="554"/>
      <c r="F944" s="502"/>
    </row>
    <row r="945" spans="1:6" x14ac:dyDescent="0.25">
      <c r="A945" s="555"/>
      <c r="B945" s="1396"/>
      <c r="C945" s="552" t="s">
        <v>2419</v>
      </c>
      <c r="D945" s="553"/>
      <c r="E945" s="554"/>
      <c r="F945" s="502"/>
    </row>
    <row r="946" spans="1:6" x14ac:dyDescent="0.25">
      <c r="A946" s="555"/>
      <c r="B946" s="1395" t="s">
        <v>832</v>
      </c>
      <c r="C946" s="552" t="s">
        <v>2420</v>
      </c>
      <c r="D946" s="553"/>
      <c r="E946" s="554"/>
      <c r="F946" s="502"/>
    </row>
    <row r="947" spans="1:6" x14ac:dyDescent="0.25">
      <c r="A947" s="555"/>
      <c r="B947" s="1396"/>
      <c r="C947" s="552" t="s">
        <v>2421</v>
      </c>
      <c r="D947" s="553"/>
      <c r="E947" s="554"/>
      <c r="F947" s="502"/>
    </row>
    <row r="948" spans="1:6" x14ac:dyDescent="0.25">
      <c r="A948" s="555"/>
      <c r="B948" s="625" t="s">
        <v>2422</v>
      </c>
      <c r="C948" s="552" t="s">
        <v>2423</v>
      </c>
      <c r="D948" s="553"/>
      <c r="E948" s="554"/>
      <c r="F948" s="502"/>
    </row>
    <row r="949" spans="1:6" x14ac:dyDescent="0.25">
      <c r="A949" s="555"/>
      <c r="B949" s="1395" t="s">
        <v>2768</v>
      </c>
      <c r="C949" s="552" t="s">
        <v>2769</v>
      </c>
      <c r="D949" s="553"/>
      <c r="E949" s="549" t="s">
        <v>478</v>
      </c>
      <c r="F949" s="502"/>
    </row>
    <row r="950" spans="1:6" x14ac:dyDescent="0.25">
      <c r="A950" s="555"/>
      <c r="B950" s="1397"/>
      <c r="C950" s="552" t="s">
        <v>2770</v>
      </c>
      <c r="D950" s="553"/>
      <c r="E950" s="549" t="s">
        <v>478</v>
      </c>
      <c r="F950" s="502"/>
    </row>
    <row r="951" spans="1:6" x14ac:dyDescent="0.25">
      <c r="A951" s="555"/>
      <c r="B951" s="1397"/>
      <c r="C951" s="552" t="s">
        <v>2771</v>
      </c>
      <c r="D951" s="553"/>
      <c r="E951" s="549" t="s">
        <v>478</v>
      </c>
      <c r="F951" s="502"/>
    </row>
    <row r="952" spans="1:6" x14ac:dyDescent="0.25">
      <c r="A952" s="555"/>
      <c r="B952" s="1396"/>
      <c r="C952" s="552" t="s">
        <v>2772</v>
      </c>
      <c r="D952" s="553"/>
      <c r="E952" s="549" t="s">
        <v>478</v>
      </c>
      <c r="F952" s="502"/>
    </row>
    <row r="953" spans="1:6" ht="31.5" x14ac:dyDescent="0.25">
      <c r="A953" s="555"/>
      <c r="B953" s="625" t="s">
        <v>3055</v>
      </c>
      <c r="C953" s="730" t="s">
        <v>3056</v>
      </c>
      <c r="D953" s="553"/>
      <c r="E953" s="553"/>
      <c r="F953" s="502"/>
    </row>
    <row r="954" spans="1:6" ht="31.5" x14ac:dyDescent="0.25">
      <c r="A954" s="555"/>
      <c r="B954" s="747" t="s">
        <v>3057</v>
      </c>
      <c r="C954" s="552" t="s">
        <v>3058</v>
      </c>
      <c r="D954" s="553"/>
      <c r="E954" s="553"/>
      <c r="F954" s="502"/>
    </row>
    <row r="955" spans="1:6" x14ac:dyDescent="0.25">
      <c r="A955" s="555"/>
      <c r="B955" s="748"/>
      <c r="C955" s="552" t="s">
        <v>3059</v>
      </c>
      <c r="D955" s="553"/>
      <c r="E955" s="553"/>
      <c r="F955" s="502"/>
    </row>
    <row r="956" spans="1:6" x14ac:dyDescent="0.25">
      <c r="A956" s="555"/>
      <c r="B956" s="748"/>
      <c r="C956" s="552" t="s">
        <v>3060</v>
      </c>
      <c r="D956" s="553"/>
      <c r="E956" s="553"/>
      <c r="F956" s="502"/>
    </row>
    <row r="957" spans="1:6" x14ac:dyDescent="0.25">
      <c r="A957" s="555"/>
      <c r="B957" s="748"/>
      <c r="C957" s="552" t="s">
        <v>3061</v>
      </c>
      <c r="D957" s="553"/>
      <c r="E957" s="553"/>
      <c r="F957" s="502"/>
    </row>
    <row r="958" spans="1:6" x14ac:dyDescent="0.25">
      <c r="A958" s="556"/>
      <c r="B958" s="749"/>
      <c r="C958" s="552" t="s">
        <v>3062</v>
      </c>
      <c r="D958" s="553"/>
      <c r="E958" s="553"/>
      <c r="F958" s="502"/>
    </row>
    <row r="959" spans="1:6" x14ac:dyDescent="0.25">
      <c r="A959" s="744"/>
      <c r="B959" s="650"/>
      <c r="C959" s="745"/>
      <c r="D959" s="746"/>
      <c r="E959" s="746"/>
      <c r="F959" s="502"/>
    </row>
    <row r="960" spans="1:6" x14ac:dyDescent="0.25">
      <c r="A960" s="483"/>
      <c r="B960" s="483"/>
      <c r="C960" s="562"/>
      <c r="D960" s="560"/>
      <c r="E960" s="561"/>
    </row>
    <row r="963" spans="1:9" x14ac:dyDescent="0.25">
      <c r="A963" s="427" t="s">
        <v>562</v>
      </c>
      <c r="B963" s="427"/>
      <c r="C963" s="428"/>
      <c r="D963" s="428"/>
      <c r="E963" s="428"/>
      <c r="F963" s="428"/>
      <c r="G963" s="428"/>
      <c r="H963" s="428"/>
      <c r="I963" s="428"/>
    </row>
    <row r="965" spans="1:9" s="433" customFormat="1" ht="30.75" customHeight="1" x14ac:dyDescent="0.25">
      <c r="A965" s="1247" t="s">
        <v>122</v>
      </c>
      <c r="B965" s="1254" t="s">
        <v>563</v>
      </c>
      <c r="C965" s="1254" t="s">
        <v>564</v>
      </c>
      <c r="D965" s="1261" t="s">
        <v>565</v>
      </c>
      <c r="E965" s="1261" t="s">
        <v>566</v>
      </c>
      <c r="F965" s="1247" t="s">
        <v>126</v>
      </c>
      <c r="H965" s="1035"/>
    </row>
    <row r="966" spans="1:9" x14ac:dyDescent="0.25">
      <c r="A966" s="1247"/>
      <c r="B966" s="1255"/>
      <c r="C966" s="1255"/>
      <c r="D966" s="1262"/>
      <c r="E966" s="1262"/>
      <c r="F966" s="1247"/>
      <c r="H966" s="1035"/>
    </row>
    <row r="967" spans="1:9" x14ac:dyDescent="0.25">
      <c r="A967" s="441"/>
      <c r="B967" s="441"/>
      <c r="C967" s="441"/>
      <c r="D967" s="441"/>
      <c r="E967" s="441"/>
      <c r="F967" s="441"/>
    </row>
    <row r="968" spans="1:9" x14ac:dyDescent="0.25">
      <c r="A968" s="563"/>
      <c r="B968" s="563"/>
      <c r="C968" s="563"/>
      <c r="D968" s="563"/>
      <c r="E968" s="563"/>
      <c r="F968" s="563"/>
    </row>
    <row r="969" spans="1:9" x14ac:dyDescent="0.25">
      <c r="A969" s="563"/>
      <c r="B969" s="563"/>
      <c r="C969" s="563"/>
      <c r="D969" s="563"/>
      <c r="E969" s="563"/>
      <c r="F969" s="563"/>
    </row>
    <row r="970" spans="1:9" x14ac:dyDescent="0.25">
      <c r="A970" s="563"/>
      <c r="B970" s="563"/>
      <c r="C970" s="563"/>
      <c r="D970" s="563"/>
      <c r="E970" s="563"/>
      <c r="F970" s="563"/>
    </row>
    <row r="971" spans="1:9" x14ac:dyDescent="0.25">
      <c r="A971" s="564"/>
      <c r="B971" s="564"/>
      <c r="C971" s="564"/>
      <c r="D971" s="564"/>
      <c r="E971" s="564"/>
      <c r="F971" s="564"/>
    </row>
    <row r="974" spans="1:9" ht="15.75" customHeight="1" x14ac:dyDescent="0.25">
      <c r="A974" s="1247" t="s">
        <v>122</v>
      </c>
      <c r="B974" s="1254" t="s">
        <v>567</v>
      </c>
      <c r="C974" s="1254" t="s">
        <v>564</v>
      </c>
      <c r="D974" s="1261" t="s">
        <v>565</v>
      </c>
      <c r="E974" s="1029"/>
      <c r="F974" s="1247" t="s">
        <v>126</v>
      </c>
      <c r="H974" s="1035"/>
    </row>
    <row r="975" spans="1:9" ht="30.75" customHeight="1" x14ac:dyDescent="0.25">
      <c r="A975" s="1247"/>
      <c r="B975" s="1255"/>
      <c r="C975" s="1255"/>
      <c r="D975" s="1262"/>
      <c r="E975" s="1045" t="s">
        <v>566</v>
      </c>
      <c r="F975" s="1247"/>
      <c r="H975" s="1035"/>
    </row>
    <row r="976" spans="1:9" x14ac:dyDescent="0.25">
      <c r="A976" s="441"/>
      <c r="B976" s="441"/>
      <c r="C976" s="441"/>
      <c r="D976" s="441"/>
      <c r="E976" s="441"/>
      <c r="F976" s="441"/>
    </row>
    <row r="977" spans="1:6" x14ac:dyDescent="0.25">
      <c r="A977" s="563"/>
      <c r="B977" s="563"/>
      <c r="C977" s="563"/>
      <c r="D977" s="563"/>
      <c r="E977" s="563"/>
      <c r="F977" s="563"/>
    </row>
    <row r="978" spans="1:6" x14ac:dyDescent="0.25">
      <c r="A978" s="563"/>
      <c r="B978" s="563"/>
      <c r="C978" s="563"/>
      <c r="D978" s="563"/>
      <c r="E978" s="563"/>
      <c r="F978" s="563"/>
    </row>
    <row r="979" spans="1:6" x14ac:dyDescent="0.25">
      <c r="A979" s="563"/>
      <c r="B979" s="563"/>
      <c r="C979" s="563"/>
      <c r="D979" s="563"/>
      <c r="E979" s="563"/>
      <c r="F979" s="563"/>
    </row>
    <row r="980" spans="1:6" x14ac:dyDescent="0.25">
      <c r="A980" s="564"/>
      <c r="B980" s="564"/>
      <c r="C980" s="564"/>
      <c r="D980" s="564"/>
      <c r="E980" s="564"/>
      <c r="F980" s="564"/>
    </row>
    <row r="983" spans="1:6" ht="15.75" customHeight="1" x14ac:dyDescent="0.25">
      <c r="A983" s="1247" t="s">
        <v>122</v>
      </c>
      <c r="B983" s="1254" t="s">
        <v>568</v>
      </c>
      <c r="C983" s="1254" t="s">
        <v>569</v>
      </c>
      <c r="D983" s="1247" t="s">
        <v>126</v>
      </c>
      <c r="F983" s="1259"/>
    </row>
    <row r="984" spans="1:6" x14ac:dyDescent="0.25">
      <c r="A984" s="1247"/>
      <c r="B984" s="1255"/>
      <c r="C984" s="1255"/>
      <c r="D984" s="1247"/>
      <c r="F984" s="1259"/>
    </row>
    <row r="985" spans="1:6" x14ac:dyDescent="0.25">
      <c r="A985" s="441"/>
      <c r="B985" s="441"/>
      <c r="C985" s="441"/>
      <c r="D985" s="441"/>
    </row>
    <row r="986" spans="1:6" x14ac:dyDescent="0.25">
      <c r="A986" s="563"/>
      <c r="B986" s="563"/>
      <c r="C986" s="563"/>
      <c r="D986" s="563"/>
    </row>
    <row r="987" spans="1:6" x14ac:dyDescent="0.25">
      <c r="A987" s="563"/>
      <c r="B987" s="563"/>
      <c r="C987" s="563"/>
      <c r="D987" s="563"/>
    </row>
    <row r="988" spans="1:6" x14ac:dyDescent="0.25">
      <c r="A988" s="563"/>
      <c r="B988" s="563"/>
      <c r="C988" s="563"/>
      <c r="D988" s="563"/>
    </row>
    <row r="989" spans="1:6" x14ac:dyDescent="0.25">
      <c r="A989" s="564"/>
      <c r="B989" s="564"/>
      <c r="C989" s="564"/>
      <c r="D989" s="564"/>
    </row>
    <row r="992" spans="1:6" s="433" customFormat="1" x14ac:dyDescent="0.25">
      <c r="A992" s="1029" t="s">
        <v>122</v>
      </c>
      <c r="B992" s="1056" t="s">
        <v>570</v>
      </c>
      <c r="C992" s="1029" t="s">
        <v>571</v>
      </c>
      <c r="D992" s="1029" t="s">
        <v>572</v>
      </c>
      <c r="E992" s="1029" t="s">
        <v>126</v>
      </c>
    </row>
    <row r="993" spans="1:9" x14ac:dyDescent="0.25">
      <c r="A993" s="441"/>
      <c r="B993" s="441"/>
      <c r="C993" s="441"/>
      <c r="D993" s="441"/>
      <c r="E993" s="441"/>
    </row>
    <row r="994" spans="1:9" x14ac:dyDescent="0.25">
      <c r="A994" s="563"/>
      <c r="B994" s="563"/>
      <c r="C994" s="563"/>
      <c r="D994" s="563"/>
      <c r="E994" s="563"/>
    </row>
    <row r="995" spans="1:9" x14ac:dyDescent="0.25">
      <c r="A995" s="563"/>
      <c r="B995" s="563"/>
      <c r="C995" s="563"/>
      <c r="D995" s="563"/>
      <c r="E995" s="563"/>
    </row>
    <row r="996" spans="1:9" x14ac:dyDescent="0.25">
      <c r="A996" s="563"/>
      <c r="B996" s="563"/>
      <c r="C996" s="563"/>
      <c r="D996" s="563"/>
      <c r="E996" s="563"/>
    </row>
    <row r="997" spans="1:9" x14ac:dyDescent="0.25">
      <c r="A997" s="564"/>
      <c r="B997" s="564"/>
      <c r="C997" s="564"/>
      <c r="D997" s="564"/>
      <c r="E997" s="564"/>
    </row>
    <row r="1000" spans="1:9" x14ac:dyDescent="0.25">
      <c r="A1000" s="427" t="s">
        <v>573</v>
      </c>
      <c r="B1000" s="427"/>
      <c r="C1000" s="428"/>
      <c r="D1000" s="428"/>
      <c r="E1000" s="428"/>
      <c r="F1000" s="428"/>
      <c r="G1000" s="428"/>
      <c r="H1000" s="428"/>
      <c r="I1000" s="428"/>
    </row>
    <row r="1002" spans="1:9" ht="31.5" x14ac:dyDescent="0.25">
      <c r="A1002" s="1029" t="s">
        <v>122</v>
      </c>
      <c r="B1002" s="1056" t="s">
        <v>574</v>
      </c>
      <c r="C1002" s="1056" t="s">
        <v>575</v>
      </c>
      <c r="D1002" s="1056" t="s">
        <v>576</v>
      </c>
      <c r="E1002" s="1056" t="s">
        <v>577</v>
      </c>
    </row>
    <row r="1003" spans="1:9" x14ac:dyDescent="0.25">
      <c r="A1003" s="500" t="s">
        <v>18</v>
      </c>
      <c r="B1003" s="434" t="s">
        <v>578</v>
      </c>
      <c r="C1003" s="439"/>
      <c r="D1003" s="439"/>
      <c r="E1003" s="439"/>
    </row>
    <row r="1004" spans="1:9" x14ac:dyDescent="0.25">
      <c r="A1004" s="454" t="s">
        <v>20</v>
      </c>
      <c r="B1004" s="565" t="s">
        <v>579</v>
      </c>
      <c r="C1004" s="439"/>
      <c r="D1004" s="439"/>
      <c r="E1004" s="439"/>
    </row>
    <row r="1005" spans="1:9" x14ac:dyDescent="0.25">
      <c r="A1005" s="500" t="s">
        <v>21</v>
      </c>
      <c r="B1005" s="565" t="s">
        <v>580</v>
      </c>
      <c r="C1005" s="470"/>
      <c r="D1005" s="439"/>
      <c r="E1005" s="1072"/>
    </row>
    <row r="1008" spans="1:9" x14ac:dyDescent="0.25">
      <c r="A1008" s="427" t="s">
        <v>581</v>
      </c>
      <c r="B1008" s="427"/>
      <c r="C1008" s="428"/>
      <c r="D1008" s="428"/>
      <c r="E1008" s="428"/>
      <c r="F1008" s="428"/>
      <c r="G1008" s="428"/>
      <c r="H1008" s="428"/>
      <c r="I1008" s="428"/>
    </row>
    <row r="1010" spans="1:6" s="433" customFormat="1" ht="31.5" x14ac:dyDescent="0.25">
      <c r="A1010" s="1036" t="s">
        <v>122</v>
      </c>
      <c r="B1010" s="1029" t="s">
        <v>582</v>
      </c>
      <c r="C1010" s="1056" t="s">
        <v>583</v>
      </c>
      <c r="D1010" s="1029" t="s">
        <v>584</v>
      </c>
      <c r="E1010" s="1029" t="s">
        <v>585</v>
      </c>
    </row>
    <row r="1011" spans="1:6" ht="31.5" x14ac:dyDescent="0.25">
      <c r="A1011" s="443" t="s">
        <v>18</v>
      </c>
      <c r="B1011" s="667" t="s">
        <v>2424</v>
      </c>
      <c r="C1011" s="551" t="s">
        <v>641</v>
      </c>
      <c r="D1011" s="668">
        <v>44012</v>
      </c>
      <c r="E1011" s="1037" t="s">
        <v>2425</v>
      </c>
      <c r="F1011" s="432"/>
    </row>
    <row r="1012" spans="1:6" ht="31.5" x14ac:dyDescent="0.25">
      <c r="A1012" s="447"/>
      <c r="B1012" s="667" t="s">
        <v>2424</v>
      </c>
      <c r="C1012" s="551" t="s">
        <v>641</v>
      </c>
      <c r="D1012" s="668">
        <v>44042</v>
      </c>
      <c r="E1012" s="1037" t="s">
        <v>2426</v>
      </c>
      <c r="F1012" s="432"/>
    </row>
    <row r="1013" spans="1:6" x14ac:dyDescent="0.25">
      <c r="A1013" s="447"/>
      <c r="B1013" s="667" t="s">
        <v>1964</v>
      </c>
      <c r="C1013" s="551" t="s">
        <v>641</v>
      </c>
      <c r="D1013" s="668">
        <v>43993</v>
      </c>
      <c r="E1013" s="659" t="s">
        <v>1961</v>
      </c>
      <c r="F1013" s="432"/>
    </row>
    <row r="1014" spans="1:6" ht="63" x14ac:dyDescent="0.25">
      <c r="A1014" s="443" t="s">
        <v>19</v>
      </c>
      <c r="B1014" s="444" t="s">
        <v>2427</v>
      </c>
      <c r="C1014" s="492" t="s">
        <v>2428</v>
      </c>
      <c r="D1014" s="1071">
        <v>44039</v>
      </c>
      <c r="E1014" s="470" t="s">
        <v>1137</v>
      </c>
    </row>
    <row r="1015" spans="1:6" ht="47.25" x14ac:dyDescent="0.25">
      <c r="A1015" s="447"/>
      <c r="B1015" s="444" t="s">
        <v>2429</v>
      </c>
      <c r="C1015" s="633" t="s">
        <v>2430</v>
      </c>
      <c r="D1015" s="1071">
        <v>44012</v>
      </c>
      <c r="E1015" s="470" t="s">
        <v>2431</v>
      </c>
    </row>
    <row r="1016" spans="1:6" ht="31.5" x14ac:dyDescent="0.25">
      <c r="A1016" s="447"/>
      <c r="B1016" s="444" t="s">
        <v>2432</v>
      </c>
      <c r="C1016" s="633" t="s">
        <v>641</v>
      </c>
      <c r="D1016" s="567">
        <v>44014</v>
      </c>
      <c r="E1016" s="524" t="s">
        <v>2433</v>
      </c>
    </row>
    <row r="1017" spans="1:6" x14ac:dyDescent="0.25">
      <c r="A1017" s="447"/>
      <c r="B1017" s="444" t="s">
        <v>2434</v>
      </c>
      <c r="C1017" s="633" t="s">
        <v>641</v>
      </c>
      <c r="D1017" s="1071">
        <v>44019</v>
      </c>
      <c r="E1017" s="470" t="s">
        <v>2433</v>
      </c>
    </row>
    <row r="1018" spans="1:6" x14ac:dyDescent="0.25">
      <c r="A1018" s="447"/>
      <c r="B1018" s="444" t="s">
        <v>2435</v>
      </c>
      <c r="C1018" s="633" t="s">
        <v>641</v>
      </c>
      <c r="D1018" s="1071">
        <v>44021</v>
      </c>
      <c r="E1018" s="470" t="s">
        <v>2433</v>
      </c>
    </row>
    <row r="1019" spans="1:6" x14ac:dyDescent="0.25">
      <c r="A1019" s="447"/>
      <c r="B1019" s="444" t="s">
        <v>2436</v>
      </c>
      <c r="C1019" s="633" t="s">
        <v>641</v>
      </c>
      <c r="D1019" s="1071">
        <v>44025</v>
      </c>
      <c r="E1019" s="470" t="s">
        <v>2433</v>
      </c>
    </row>
    <row r="1020" spans="1:6" ht="31.5" x14ac:dyDescent="0.25">
      <c r="A1020" s="447"/>
      <c r="B1020" s="444" t="s">
        <v>2437</v>
      </c>
      <c r="C1020" s="633" t="s">
        <v>2438</v>
      </c>
      <c r="D1020" s="1071">
        <v>44029</v>
      </c>
      <c r="E1020" s="466" t="s">
        <v>2439</v>
      </c>
    </row>
    <row r="1021" spans="1:6" ht="31.5" x14ac:dyDescent="0.25">
      <c r="A1021" s="447"/>
      <c r="B1021" s="444" t="s">
        <v>2440</v>
      </c>
      <c r="C1021" s="633" t="s">
        <v>641</v>
      </c>
      <c r="D1021" s="1071">
        <v>44029</v>
      </c>
      <c r="E1021" s="470" t="s">
        <v>2433</v>
      </c>
    </row>
    <row r="1022" spans="1:6" ht="31.5" x14ac:dyDescent="0.25">
      <c r="A1022" s="447"/>
      <c r="B1022" s="444" t="s">
        <v>2441</v>
      </c>
      <c r="C1022" s="633" t="s">
        <v>641</v>
      </c>
      <c r="D1022" s="1071">
        <v>44032</v>
      </c>
      <c r="E1022" s="470" t="s">
        <v>2433</v>
      </c>
    </row>
    <row r="1023" spans="1:6" ht="31.5" x14ac:dyDescent="0.25">
      <c r="A1023" s="447"/>
      <c r="B1023" s="444" t="s">
        <v>2442</v>
      </c>
      <c r="C1023" s="633" t="s">
        <v>641</v>
      </c>
      <c r="D1023" s="1071">
        <v>44039</v>
      </c>
      <c r="E1023" s="470" t="s">
        <v>2433</v>
      </c>
    </row>
    <row r="1024" spans="1:6" ht="31.5" x14ac:dyDescent="0.25">
      <c r="A1024" s="447"/>
      <c r="B1024" s="444" t="s">
        <v>2443</v>
      </c>
      <c r="C1024" s="633" t="s">
        <v>641</v>
      </c>
      <c r="D1024" s="1071">
        <v>44039</v>
      </c>
      <c r="E1024" s="470" t="s">
        <v>2433</v>
      </c>
    </row>
    <row r="1025" spans="1:6" x14ac:dyDescent="0.25">
      <c r="A1025" s="447"/>
      <c r="B1025" s="444" t="s">
        <v>2444</v>
      </c>
      <c r="C1025" s="633" t="s">
        <v>641</v>
      </c>
      <c r="D1025" s="1071">
        <v>44041</v>
      </c>
      <c r="E1025" s="470" t="s">
        <v>2433</v>
      </c>
    </row>
    <row r="1026" spans="1:6" ht="47.25" x14ac:dyDescent="0.25">
      <c r="A1026" s="447"/>
      <c r="B1026" s="444" t="s">
        <v>2445</v>
      </c>
      <c r="C1026" s="633" t="s">
        <v>2446</v>
      </c>
      <c r="D1026" s="1071">
        <v>44012</v>
      </c>
      <c r="E1026" s="470" t="s">
        <v>2431</v>
      </c>
    </row>
    <row r="1027" spans="1:6" ht="47.25" x14ac:dyDescent="0.25">
      <c r="A1027" s="447"/>
      <c r="B1027" s="444" t="s">
        <v>2447</v>
      </c>
      <c r="C1027" s="633" t="s">
        <v>2446</v>
      </c>
      <c r="D1027" s="1071">
        <v>44029</v>
      </c>
      <c r="E1027" s="470" t="s">
        <v>2448</v>
      </c>
    </row>
    <row r="1028" spans="1:6" ht="63" x14ac:dyDescent="0.25">
      <c r="A1028" s="447"/>
      <c r="B1028" s="444" t="s">
        <v>2449</v>
      </c>
      <c r="C1028" s="633" t="s">
        <v>2446</v>
      </c>
      <c r="D1028" s="1071">
        <v>44039</v>
      </c>
      <c r="E1028" s="470" t="s">
        <v>1137</v>
      </c>
    </row>
    <row r="1029" spans="1:6" ht="47.25" x14ac:dyDescent="0.25">
      <c r="A1029" s="447"/>
      <c r="B1029" s="444" t="s">
        <v>2773</v>
      </c>
      <c r="C1029" s="1044" t="s">
        <v>2774</v>
      </c>
      <c r="D1029" s="1071">
        <v>44041</v>
      </c>
      <c r="E1029" s="466" t="s">
        <v>2775</v>
      </c>
    </row>
    <row r="1030" spans="1:6" ht="47.25" x14ac:dyDescent="0.25">
      <c r="A1030" s="451"/>
      <c r="B1030" s="444" t="s">
        <v>3063</v>
      </c>
      <c r="C1030" s="1044" t="s">
        <v>3064</v>
      </c>
      <c r="D1030" s="1071">
        <v>44091</v>
      </c>
      <c r="E1030" s="1044" t="s">
        <v>3065</v>
      </c>
    </row>
    <row r="1031" spans="1:6" ht="31.5" x14ac:dyDescent="0.25">
      <c r="A1031" s="447" t="s">
        <v>20</v>
      </c>
      <c r="B1031" s="430" t="s">
        <v>2450</v>
      </c>
      <c r="C1031" s="633" t="s">
        <v>641</v>
      </c>
      <c r="D1031" s="1071">
        <v>43998</v>
      </c>
      <c r="E1031" s="466" t="s">
        <v>2451</v>
      </c>
    </row>
    <row r="1032" spans="1:6" ht="31.5" x14ac:dyDescent="0.25">
      <c r="A1032" s="447"/>
      <c r="B1032" s="430" t="s">
        <v>2776</v>
      </c>
      <c r="C1032" s="1094" t="s">
        <v>2777</v>
      </c>
      <c r="D1032" s="1071">
        <v>44055</v>
      </c>
      <c r="E1032" s="466" t="s">
        <v>2778</v>
      </c>
    </row>
    <row r="1033" spans="1:6" ht="31.5" x14ac:dyDescent="0.25">
      <c r="A1033" s="447"/>
      <c r="B1033" s="444" t="s">
        <v>3066</v>
      </c>
      <c r="C1033" s="1094" t="s">
        <v>3067</v>
      </c>
      <c r="D1033" s="1071">
        <v>44087</v>
      </c>
      <c r="E1033" s="466" t="s">
        <v>3068</v>
      </c>
    </row>
    <row r="1034" spans="1:6" ht="31.5" x14ac:dyDescent="0.25">
      <c r="A1034" s="447"/>
      <c r="B1034" s="444" t="s">
        <v>3069</v>
      </c>
      <c r="C1034" s="1094" t="s">
        <v>3067</v>
      </c>
      <c r="D1034" s="1071">
        <v>44077</v>
      </c>
      <c r="E1034" s="466" t="s">
        <v>3070</v>
      </c>
    </row>
    <row r="1035" spans="1:6" ht="47.25" x14ac:dyDescent="0.25">
      <c r="A1035" s="447"/>
      <c r="B1035" s="444" t="s">
        <v>3071</v>
      </c>
      <c r="C1035" s="1094" t="s">
        <v>3067</v>
      </c>
      <c r="D1035" s="1071">
        <v>44087</v>
      </c>
      <c r="E1035" s="466" t="s">
        <v>3068</v>
      </c>
    </row>
    <row r="1036" spans="1:6" ht="96" customHeight="1" x14ac:dyDescent="0.25">
      <c r="A1036" s="443" t="s">
        <v>21</v>
      </c>
      <c r="B1036" s="430" t="s">
        <v>2452</v>
      </c>
      <c r="C1036" s="492" t="s">
        <v>2428</v>
      </c>
      <c r="D1036" s="568">
        <v>44013</v>
      </c>
      <c r="E1036" s="466" t="s">
        <v>1151</v>
      </c>
      <c r="F1036" s="518"/>
    </row>
    <row r="1037" spans="1:6" ht="51.75" customHeight="1" x14ac:dyDescent="0.25">
      <c r="A1037" s="447"/>
      <c r="B1037" s="430" t="s">
        <v>2453</v>
      </c>
      <c r="C1037" s="492" t="s">
        <v>641</v>
      </c>
      <c r="D1037" s="568">
        <v>44013</v>
      </c>
      <c r="E1037" s="1044" t="s">
        <v>2048</v>
      </c>
      <c r="F1037" s="518"/>
    </row>
    <row r="1038" spans="1:6" ht="31.5" x14ac:dyDescent="0.25">
      <c r="A1038" s="447"/>
      <c r="B1038" s="430" t="s">
        <v>2454</v>
      </c>
      <c r="C1038" s="492" t="s">
        <v>641</v>
      </c>
      <c r="D1038" s="568" t="s">
        <v>2455</v>
      </c>
      <c r="E1038" s="1044" t="s">
        <v>2048</v>
      </c>
      <c r="F1038" s="518"/>
    </row>
    <row r="1039" spans="1:6" ht="35.25" customHeight="1" x14ac:dyDescent="0.25">
      <c r="A1039" s="447"/>
      <c r="B1039" s="430" t="s">
        <v>2456</v>
      </c>
      <c r="C1039" s="492" t="s">
        <v>641</v>
      </c>
      <c r="D1039" s="669"/>
      <c r="E1039" s="1044" t="s">
        <v>2048</v>
      </c>
      <c r="F1039" s="518"/>
    </row>
    <row r="1040" spans="1:6" ht="67.5" customHeight="1" x14ac:dyDescent="0.25">
      <c r="A1040" s="447"/>
      <c r="B1040" s="430" t="s">
        <v>2457</v>
      </c>
      <c r="C1040" s="492" t="s">
        <v>641</v>
      </c>
      <c r="D1040" s="568">
        <v>44039</v>
      </c>
      <c r="E1040" s="1044" t="s">
        <v>2048</v>
      </c>
      <c r="F1040" s="518"/>
    </row>
    <row r="1041" spans="1:6" ht="63" x14ac:dyDescent="0.25">
      <c r="A1041" s="447"/>
      <c r="B1041" s="430" t="s">
        <v>2458</v>
      </c>
      <c r="C1041" s="492" t="s">
        <v>641</v>
      </c>
      <c r="D1041" s="568">
        <v>44021</v>
      </c>
      <c r="E1041" s="1044" t="s">
        <v>2048</v>
      </c>
      <c r="F1041" s="518"/>
    </row>
    <row r="1042" spans="1:6" ht="31.5" x14ac:dyDescent="0.25">
      <c r="A1042" s="447"/>
      <c r="B1042" s="430" t="s">
        <v>2459</v>
      </c>
      <c r="C1042" s="492" t="s">
        <v>641</v>
      </c>
      <c r="D1042" s="675"/>
      <c r="E1042" s="1044" t="s">
        <v>2048</v>
      </c>
      <c r="F1042" s="518"/>
    </row>
    <row r="1043" spans="1:6" x14ac:dyDescent="0.25">
      <c r="A1043" s="447"/>
      <c r="B1043" s="430" t="s">
        <v>2779</v>
      </c>
      <c r="C1043" s="466" t="s">
        <v>2780</v>
      </c>
      <c r="D1043" s="568">
        <v>44049</v>
      </c>
      <c r="E1043" s="466"/>
      <c r="F1043" s="518"/>
    </row>
    <row r="1044" spans="1:6" ht="47.25" x14ac:dyDescent="0.25">
      <c r="A1044" s="447"/>
      <c r="B1044" s="687" t="s">
        <v>2781</v>
      </c>
      <c r="C1044" s="686" t="s">
        <v>2782</v>
      </c>
      <c r="D1044" s="568">
        <v>44046</v>
      </c>
      <c r="E1044" s="1044" t="s">
        <v>2783</v>
      </c>
      <c r="F1044" s="518"/>
    </row>
    <row r="1045" spans="1:6" ht="75" x14ac:dyDescent="0.25">
      <c r="A1045" s="447"/>
      <c r="B1045" s="688" t="s">
        <v>2784</v>
      </c>
      <c r="C1045" s="419" t="s">
        <v>2428</v>
      </c>
      <c r="D1045" s="669">
        <v>44047</v>
      </c>
      <c r="E1045" s="1044" t="s">
        <v>2785</v>
      </c>
      <c r="F1045" s="518"/>
    </row>
    <row r="1046" spans="1:6" ht="63" x14ac:dyDescent="0.25">
      <c r="A1046" s="447"/>
      <c r="B1046" s="689" t="s">
        <v>2786</v>
      </c>
      <c r="C1046" s="419" t="s">
        <v>2787</v>
      </c>
      <c r="D1046" s="669">
        <v>44047</v>
      </c>
      <c r="E1046" s="1044" t="s">
        <v>2788</v>
      </c>
      <c r="F1046" s="518"/>
    </row>
    <row r="1047" spans="1:6" ht="63" x14ac:dyDescent="0.25">
      <c r="A1047" s="447"/>
      <c r="B1047" s="689" t="s">
        <v>2789</v>
      </c>
      <c r="C1047" s="419" t="s">
        <v>2787</v>
      </c>
      <c r="D1047" s="669">
        <v>44053</v>
      </c>
      <c r="E1047" s="1044" t="s">
        <v>2788</v>
      </c>
      <c r="F1047" s="518"/>
    </row>
    <row r="1048" spans="1:6" ht="63" x14ac:dyDescent="0.25">
      <c r="A1048" s="447"/>
      <c r="B1048" s="689" t="s">
        <v>2790</v>
      </c>
      <c r="C1048" s="419" t="s">
        <v>2787</v>
      </c>
      <c r="D1048" s="669">
        <v>44054</v>
      </c>
      <c r="E1048" s="1044" t="s">
        <v>2788</v>
      </c>
      <c r="F1048" s="518"/>
    </row>
    <row r="1049" spans="1:6" ht="63" x14ac:dyDescent="0.25">
      <c r="A1049" s="447"/>
      <c r="B1049" s="689" t="s">
        <v>2791</v>
      </c>
      <c r="C1049" s="419" t="s">
        <v>2787</v>
      </c>
      <c r="D1049" s="669">
        <v>44067</v>
      </c>
      <c r="E1049" s="1044" t="s">
        <v>2788</v>
      </c>
      <c r="F1049" s="518"/>
    </row>
    <row r="1050" spans="1:6" ht="63" x14ac:dyDescent="0.25">
      <c r="A1050" s="447"/>
      <c r="B1050" s="689" t="s">
        <v>2792</v>
      </c>
      <c r="C1050" s="419" t="s">
        <v>1584</v>
      </c>
      <c r="D1050" s="669">
        <v>44069</v>
      </c>
      <c r="E1050" s="1044" t="s">
        <v>1324</v>
      </c>
      <c r="F1050" s="518"/>
    </row>
    <row r="1051" spans="1:6" ht="63" x14ac:dyDescent="0.25">
      <c r="A1051" s="447"/>
      <c r="B1051" s="430" t="s">
        <v>3072</v>
      </c>
      <c r="C1051" s="466" t="s">
        <v>3064</v>
      </c>
      <c r="D1051" s="568">
        <v>44098</v>
      </c>
      <c r="E1051" s="1044" t="s">
        <v>1324</v>
      </c>
      <c r="F1051" s="518"/>
    </row>
    <row r="1052" spans="1:6" ht="31.5" x14ac:dyDescent="0.25">
      <c r="A1052" s="443" t="s">
        <v>293</v>
      </c>
      <c r="B1052" s="430" t="s">
        <v>2460</v>
      </c>
      <c r="C1052" s="1072" t="s">
        <v>641</v>
      </c>
      <c r="D1052" s="568">
        <v>44021</v>
      </c>
      <c r="E1052" s="430" t="s">
        <v>642</v>
      </c>
      <c r="F1052" s="518"/>
    </row>
    <row r="1053" spans="1:6" ht="63" x14ac:dyDescent="0.25">
      <c r="A1053" s="447"/>
      <c r="B1053" s="444" t="s">
        <v>2461</v>
      </c>
      <c r="C1053" s="1072" t="s">
        <v>641</v>
      </c>
      <c r="D1053" s="453">
        <v>44028</v>
      </c>
      <c r="E1053" s="430" t="s">
        <v>642</v>
      </c>
      <c r="F1053" s="518"/>
    </row>
    <row r="1054" spans="1:6" ht="31.5" x14ac:dyDescent="0.25">
      <c r="A1054" s="447"/>
      <c r="B1054" s="430" t="s">
        <v>3073</v>
      </c>
      <c r="C1054" s="470" t="s">
        <v>2428</v>
      </c>
      <c r="D1054" s="568">
        <v>44092</v>
      </c>
      <c r="E1054" s="430" t="s">
        <v>3074</v>
      </c>
      <c r="F1054" s="518"/>
    </row>
    <row r="1055" spans="1:6" ht="47.25" x14ac:dyDescent="0.25">
      <c r="A1055" s="447"/>
      <c r="B1055" s="444" t="s">
        <v>3075</v>
      </c>
      <c r="C1055" s="470" t="s">
        <v>1966</v>
      </c>
      <c r="D1055" s="568">
        <v>44098</v>
      </c>
      <c r="E1055" s="430" t="s">
        <v>1412</v>
      </c>
      <c r="F1055" s="518"/>
    </row>
    <row r="1056" spans="1:6" ht="31.5" x14ac:dyDescent="0.25">
      <c r="A1056" s="447"/>
      <c r="B1056" s="444" t="s">
        <v>3076</v>
      </c>
      <c r="C1056" s="470" t="s">
        <v>1966</v>
      </c>
      <c r="D1056" s="453">
        <v>44086</v>
      </c>
      <c r="E1056" s="430" t="s">
        <v>1412</v>
      </c>
      <c r="F1056" s="518"/>
    </row>
    <row r="1057" spans="1:9" ht="31.5" x14ac:dyDescent="0.25">
      <c r="A1057" s="443" t="s">
        <v>644</v>
      </c>
      <c r="B1057" s="444" t="s">
        <v>2462</v>
      </c>
      <c r="C1057" s="750" t="s">
        <v>1314</v>
      </c>
      <c r="D1057" s="453">
        <v>44025</v>
      </c>
      <c r="E1057" s="1044" t="s">
        <v>2463</v>
      </c>
      <c r="F1057" s="518"/>
    </row>
    <row r="1058" spans="1:9" ht="31.5" x14ac:dyDescent="0.25">
      <c r="A1058" s="451"/>
      <c r="B1058" s="444" t="s">
        <v>3077</v>
      </c>
      <c r="C1058" s="750" t="s">
        <v>3064</v>
      </c>
      <c r="D1058" s="453">
        <v>44083</v>
      </c>
      <c r="E1058" s="1044" t="s">
        <v>3078</v>
      </c>
      <c r="F1058" s="518"/>
    </row>
    <row r="1059" spans="1:9" x14ac:dyDescent="0.25">
      <c r="A1059" s="645"/>
      <c r="B1059" s="605"/>
      <c r="C1059" s="751"/>
      <c r="D1059" s="607"/>
      <c r="E1059" s="729"/>
      <c r="F1059" s="518"/>
    </row>
    <row r="1060" spans="1:9" x14ac:dyDescent="0.25">
      <c r="A1060" s="483"/>
      <c r="B1060" s="483"/>
      <c r="C1060" s="571"/>
      <c r="D1060" s="572"/>
      <c r="E1060" s="573"/>
      <c r="F1060" s="518"/>
    </row>
    <row r="1063" spans="1:9" x14ac:dyDescent="0.25">
      <c r="A1063" s="427" t="s">
        <v>645</v>
      </c>
      <c r="B1063" s="427"/>
      <c r="C1063" s="428"/>
      <c r="D1063" s="428"/>
      <c r="E1063" s="428"/>
      <c r="F1063" s="428"/>
      <c r="G1063" s="428"/>
      <c r="H1063" s="428"/>
      <c r="I1063" s="428"/>
    </row>
    <row r="1065" spans="1:9" x14ac:dyDescent="0.25">
      <c r="A1065" s="1045" t="s">
        <v>122</v>
      </c>
      <c r="B1065" s="1045" t="s">
        <v>646</v>
      </c>
      <c r="C1065" s="1045" t="s">
        <v>647</v>
      </c>
      <c r="D1065" s="1045" t="s">
        <v>126</v>
      </c>
    </row>
    <row r="1066" spans="1:9" x14ac:dyDescent="0.25">
      <c r="A1066" s="441"/>
      <c r="B1066" s="441"/>
      <c r="C1066" s="441"/>
      <c r="D1066" s="441"/>
    </row>
    <row r="1067" spans="1:9" x14ac:dyDescent="0.25">
      <c r="A1067" s="563"/>
      <c r="B1067" s="563"/>
      <c r="C1067" s="563"/>
      <c r="D1067" s="563"/>
    </row>
    <row r="1068" spans="1:9" x14ac:dyDescent="0.25">
      <c r="A1068" s="563"/>
      <c r="B1068" s="563"/>
      <c r="C1068" s="563"/>
      <c r="D1068" s="563"/>
    </row>
    <row r="1069" spans="1:9" x14ac:dyDescent="0.25">
      <c r="A1069" s="563"/>
      <c r="B1069" s="563"/>
      <c r="C1069" s="563"/>
      <c r="D1069" s="563"/>
    </row>
    <row r="1070" spans="1:9" x14ac:dyDescent="0.25">
      <c r="A1070" s="564"/>
      <c r="B1070" s="564"/>
      <c r="C1070" s="564"/>
      <c r="D1070" s="564"/>
    </row>
    <row r="1073" spans="1:9" x14ac:dyDescent="0.25">
      <c r="A1073" s="427" t="s">
        <v>648</v>
      </c>
      <c r="B1073" s="427"/>
      <c r="C1073" s="428"/>
      <c r="D1073" s="428"/>
      <c r="E1073" s="428"/>
      <c r="F1073" s="428"/>
      <c r="G1073" s="428"/>
      <c r="H1073" s="428"/>
      <c r="I1073" s="428"/>
    </row>
    <row r="1075" spans="1:9" s="574" customFormat="1" ht="47.25" x14ac:dyDescent="0.25">
      <c r="A1075" s="1056" t="s">
        <v>122</v>
      </c>
      <c r="B1075" s="1056" t="s">
        <v>649</v>
      </c>
      <c r="C1075" s="1056" t="s">
        <v>650</v>
      </c>
      <c r="D1075" s="1056" t="s">
        <v>651</v>
      </c>
      <c r="E1075" s="1056" t="s">
        <v>652</v>
      </c>
      <c r="F1075" s="1056" t="s">
        <v>99</v>
      </c>
      <c r="G1075" s="1056" t="s">
        <v>653</v>
      </c>
    </row>
    <row r="1076" spans="1:9" s="574" customFormat="1" x14ac:dyDescent="0.25">
      <c r="A1076" s="575" t="s">
        <v>18</v>
      </c>
      <c r="B1076" s="576" t="s">
        <v>3096</v>
      </c>
      <c r="C1076" s="1072">
        <f>2+'Aug_Details '!C507+Sept_Details!C373</f>
        <v>13</v>
      </c>
      <c r="D1076" s="1072"/>
      <c r="E1076" s="577">
        <f>2.28+'Aug_Details '!E507+Sept_Details!E373</f>
        <v>9.5599999999999987</v>
      </c>
      <c r="F1076" s="578"/>
      <c r="G1076" s="1056"/>
    </row>
    <row r="1077" spans="1:9" x14ac:dyDescent="0.25">
      <c r="A1077" s="500" t="s">
        <v>19</v>
      </c>
      <c r="B1077" s="579" t="s">
        <v>3097</v>
      </c>
      <c r="C1077" s="576">
        <f>9+'Aug_Details '!C508+Sept_Details!C374</f>
        <v>18</v>
      </c>
      <c r="D1077" s="576">
        <f>7+'Aug_Details '!D508+Sept_Details!D374</f>
        <v>21</v>
      </c>
      <c r="E1077" s="580">
        <f>3.46+'Aug_Details '!E508+Sept_Details!E374</f>
        <v>7.52</v>
      </c>
      <c r="F1077" s="581">
        <v>1</v>
      </c>
      <c r="G1077" s="439"/>
    </row>
    <row r="1078" spans="1:9" x14ac:dyDescent="0.25">
      <c r="A1078" s="500" t="s">
        <v>20</v>
      </c>
      <c r="B1078" s="579" t="s">
        <v>2249</v>
      </c>
      <c r="C1078" s="1072">
        <f>52+'Aug_Details '!C509</f>
        <v>119</v>
      </c>
      <c r="D1078" s="1072">
        <f>31+'Aug_Details '!D509</f>
        <v>45</v>
      </c>
      <c r="E1078" s="582">
        <f>151.24+'Aug_Details '!E509</f>
        <v>178.17000000000002</v>
      </c>
      <c r="F1078" s="581"/>
      <c r="G1078" s="439"/>
    </row>
    <row r="1079" spans="1:9" x14ac:dyDescent="0.25">
      <c r="A1079" s="500" t="s">
        <v>21</v>
      </c>
      <c r="B1079" s="579" t="s">
        <v>3098</v>
      </c>
      <c r="C1079" s="1072">
        <f>92+Sept_Details!C376</f>
        <v>184</v>
      </c>
      <c r="D1079" s="1072"/>
      <c r="E1079" s="582">
        <f>56.28+Sept_Details!E376</f>
        <v>61.58</v>
      </c>
      <c r="F1079" s="581"/>
      <c r="G1079" s="439"/>
    </row>
    <row r="1080" spans="1:9" x14ac:dyDescent="0.25">
      <c r="A1080" s="500" t="s">
        <v>151</v>
      </c>
      <c r="B1080" s="576"/>
      <c r="C1080" s="1072"/>
      <c r="D1080" s="1072"/>
      <c r="E1080" s="582"/>
      <c r="F1080" s="581"/>
      <c r="G1080" s="439"/>
    </row>
    <row r="1083" spans="1:9" ht="30.75" customHeight="1" x14ac:dyDescent="0.25">
      <c r="A1083" s="1260" t="s">
        <v>659</v>
      </c>
      <c r="B1083" s="1260"/>
      <c r="C1083" s="1260"/>
      <c r="D1083" s="1260"/>
      <c r="E1083" s="1260"/>
      <c r="F1083" s="1260"/>
      <c r="G1083" s="1260"/>
      <c r="H1083" s="1260"/>
      <c r="I1083" s="1260"/>
    </row>
    <row r="1085" spans="1:9" s="720" customFormat="1" ht="32.25" customHeight="1" x14ac:dyDescent="0.25">
      <c r="A1085" s="1247" t="s">
        <v>122</v>
      </c>
      <c r="B1085" s="1256" t="s">
        <v>660</v>
      </c>
      <c r="C1085" s="1257"/>
      <c r="D1085" s="1258" t="s">
        <v>661</v>
      </c>
      <c r="E1085" s="1258"/>
      <c r="F1085" s="1247" t="s">
        <v>126</v>
      </c>
      <c r="G1085" s="1035"/>
      <c r="H1085" s="1035"/>
      <c r="I1085" s="1035"/>
    </row>
    <row r="1086" spans="1:9" s="720" customFormat="1" x14ac:dyDescent="0.25">
      <c r="A1086" s="1247"/>
      <c r="B1086" s="1029" t="s">
        <v>662</v>
      </c>
      <c r="C1086" s="1029" t="s">
        <v>663</v>
      </c>
      <c r="D1086" s="1029" t="s">
        <v>664</v>
      </c>
      <c r="E1086" s="1056" t="s">
        <v>665</v>
      </c>
      <c r="F1086" s="1247"/>
      <c r="G1086" s="1035"/>
      <c r="H1086" s="1035"/>
      <c r="I1086" s="1035"/>
    </row>
    <row r="1087" spans="1:9" ht="220.5" x14ac:dyDescent="0.25">
      <c r="A1087" s="454" t="s">
        <v>19</v>
      </c>
      <c r="B1087" s="454"/>
      <c r="C1087" s="439"/>
      <c r="D1087" s="439"/>
      <c r="E1087" s="430" t="s">
        <v>2796</v>
      </c>
      <c r="F1087" s="1070"/>
    </row>
    <row r="1088" spans="1:9" x14ac:dyDescent="0.25">
      <c r="A1088" s="454"/>
      <c r="B1088" s="454"/>
      <c r="C1088" s="439"/>
      <c r="D1088" s="439"/>
      <c r="E1088" s="477"/>
      <c r="F1088" s="1070"/>
    </row>
    <row r="1091" spans="1:9" x14ac:dyDescent="0.25">
      <c r="A1091" s="1045" t="s">
        <v>122</v>
      </c>
      <c r="B1091" s="1045" t="s">
        <v>667</v>
      </c>
      <c r="C1091" s="1045" t="s">
        <v>569</v>
      </c>
      <c r="D1091" s="1045" t="s">
        <v>126</v>
      </c>
    </row>
    <row r="1092" spans="1:9" x14ac:dyDescent="0.25">
      <c r="A1092" s="583"/>
      <c r="B1092" s="583"/>
      <c r="C1092" s="563"/>
      <c r="D1092" s="563"/>
    </row>
    <row r="1093" spans="1:9" x14ac:dyDescent="0.25">
      <c r="A1093" s="564"/>
      <c r="B1093" s="564"/>
      <c r="C1093" s="564"/>
      <c r="D1093" s="564"/>
    </row>
    <row r="1096" spans="1:9" x14ac:dyDescent="0.25">
      <c r="A1096" s="427" t="s">
        <v>668</v>
      </c>
      <c r="B1096" s="427"/>
      <c r="C1096" s="428"/>
      <c r="D1096" s="428"/>
      <c r="E1096" s="428"/>
      <c r="F1096" s="428"/>
      <c r="G1096" s="428"/>
      <c r="H1096" s="428"/>
      <c r="I1096" s="428"/>
    </row>
    <row r="1098" spans="1:9" ht="31.5" x14ac:dyDescent="0.25">
      <c r="A1098" s="1029" t="s">
        <v>122</v>
      </c>
      <c r="B1098" s="584" t="s">
        <v>669</v>
      </c>
    </row>
    <row r="1099" spans="1:9" x14ac:dyDescent="0.25">
      <c r="A1099" s="585" t="s">
        <v>18</v>
      </c>
      <c r="B1099" s="586"/>
    </row>
    <row r="1100" spans="1:9" x14ac:dyDescent="0.25">
      <c r="A1100" s="585" t="s">
        <v>19</v>
      </c>
      <c r="B1100" s="586">
        <v>1</v>
      </c>
    </row>
    <row r="1101" spans="1:9" x14ac:dyDescent="0.25">
      <c r="A1101" s="585" t="s">
        <v>20</v>
      </c>
      <c r="B1101" s="586">
        <v>1</v>
      </c>
    </row>
    <row r="1102" spans="1:9" x14ac:dyDescent="0.25">
      <c r="A1102" s="585" t="s">
        <v>666</v>
      </c>
      <c r="B1102" s="586"/>
    </row>
    <row r="1103" spans="1:9" x14ac:dyDescent="0.25">
      <c r="A1103" s="585" t="s">
        <v>293</v>
      </c>
      <c r="B1103" s="587"/>
    </row>
    <row r="1109" spans="1:9" x14ac:dyDescent="0.25">
      <c r="A1109" s="427" t="s">
        <v>670</v>
      </c>
      <c r="B1109" s="427"/>
      <c r="C1109" s="428"/>
      <c r="D1109" s="428"/>
      <c r="E1109" s="428"/>
      <c r="F1109" s="428"/>
      <c r="G1109" s="428"/>
      <c r="H1109" s="428"/>
      <c r="I1109" s="428"/>
    </row>
    <row r="1110" spans="1:9" x14ac:dyDescent="0.25">
      <c r="A1110" s="1248" t="s">
        <v>671</v>
      </c>
      <c r="B1110" s="1249"/>
      <c r="C1110" s="1249"/>
      <c r="D1110" s="1249"/>
      <c r="E1110" s="1250"/>
      <c r="F1110" s="588"/>
    </row>
    <row r="1111" spans="1:9" x14ac:dyDescent="0.25">
      <c r="A1111" s="1036" t="s">
        <v>122</v>
      </c>
      <c r="B1111" s="1029" t="s">
        <v>646</v>
      </c>
      <c r="C1111" s="1029" t="s">
        <v>672</v>
      </c>
      <c r="D1111" s="589" t="s">
        <v>673</v>
      </c>
      <c r="E1111" s="1029" t="s">
        <v>126</v>
      </c>
      <c r="F1111" s="590"/>
    </row>
    <row r="1112" spans="1:9" x14ac:dyDescent="0.25">
      <c r="A1112" s="454" t="s">
        <v>18</v>
      </c>
      <c r="B1112" s="454"/>
      <c r="C1112" s="430"/>
      <c r="D1112" s="531"/>
      <c r="E1112" s="499"/>
      <c r="F1112" s="591"/>
      <c r="G1112" s="496"/>
      <c r="H1112" s="496"/>
    </row>
    <row r="1113" spans="1:9" x14ac:dyDescent="0.25">
      <c r="A1113" s="454" t="s">
        <v>19</v>
      </c>
      <c r="B1113" s="451"/>
      <c r="C1113" s="1085"/>
      <c r="D1113" s="531"/>
      <c r="E1113" s="499"/>
      <c r="F1113" s="591"/>
      <c r="G1113" s="496"/>
      <c r="H1113" s="496"/>
    </row>
    <row r="1114" spans="1:9" x14ac:dyDescent="0.25">
      <c r="A1114" s="443" t="s">
        <v>20</v>
      </c>
      <c r="B1114" s="451"/>
      <c r="C1114" s="1085"/>
      <c r="D1114" s="531"/>
      <c r="E1114" s="499"/>
      <c r="F1114" s="591"/>
      <c r="G1114" s="496"/>
      <c r="H1114" s="496"/>
    </row>
    <row r="1115" spans="1:9" ht="16.5" customHeight="1" x14ac:dyDescent="0.25">
      <c r="A1115" s="454" t="s">
        <v>21</v>
      </c>
      <c r="B1115" s="592"/>
      <c r="C1115" s="1106"/>
      <c r="D1115" s="531"/>
      <c r="E1115" s="499"/>
      <c r="F1115" s="591"/>
      <c r="G1115" s="496"/>
      <c r="H1115" s="496"/>
    </row>
    <row r="1116" spans="1:9" x14ac:dyDescent="0.25">
      <c r="A1116" s="451" t="s">
        <v>151</v>
      </c>
      <c r="B1116" s="593"/>
      <c r="C1116" s="444"/>
      <c r="D1116" s="531"/>
      <c r="E1116" s="499"/>
      <c r="F1116" s="591"/>
      <c r="G1116" s="496"/>
      <c r="H1116" s="496"/>
    </row>
    <row r="1117" spans="1:9" ht="31.5" x14ac:dyDescent="0.25">
      <c r="A1117" s="454" t="s">
        <v>160</v>
      </c>
      <c r="B1117" s="455" t="s">
        <v>2465</v>
      </c>
      <c r="C1117" s="642" t="s">
        <v>2466</v>
      </c>
      <c r="D1117" s="445" t="s">
        <v>2467</v>
      </c>
      <c r="E1117" s="455" t="s">
        <v>2468</v>
      </c>
      <c r="F1117" s="591"/>
      <c r="G1117" s="496"/>
      <c r="H1117" s="496"/>
    </row>
    <row r="1118" spans="1:9" x14ac:dyDescent="0.25">
      <c r="C1118" s="456"/>
      <c r="D1118" s="518"/>
      <c r="E1118" s="496"/>
      <c r="F1118" s="594"/>
    </row>
    <row r="1119" spans="1:9" x14ac:dyDescent="0.25">
      <c r="C1119" s="456"/>
      <c r="D1119" s="518"/>
      <c r="E1119" s="496"/>
      <c r="F1119" s="594"/>
    </row>
    <row r="1121" spans="1:9" x14ac:dyDescent="0.25">
      <c r="A1121" s="427" t="s">
        <v>676</v>
      </c>
      <c r="B1121" s="427"/>
      <c r="C1121" s="428"/>
      <c r="D1121" s="428"/>
      <c r="E1121" s="428"/>
      <c r="F1121" s="428"/>
      <c r="G1121" s="428"/>
      <c r="H1121" s="428"/>
      <c r="I1121" s="428"/>
    </row>
    <row r="1123" spans="1:9" ht="31.5" x14ac:dyDescent="0.25">
      <c r="A1123" s="1029" t="s">
        <v>122</v>
      </c>
      <c r="B1123" s="1029" t="s">
        <v>677</v>
      </c>
      <c r="C1123" s="1056" t="s">
        <v>678</v>
      </c>
      <c r="D1123" s="1056" t="s">
        <v>126</v>
      </c>
      <c r="F1123" s="1035"/>
      <c r="G1123" s="1035"/>
      <c r="H1123" s="1035"/>
    </row>
    <row r="1124" spans="1:9" x14ac:dyDescent="0.25">
      <c r="A1124" s="484" t="s">
        <v>19</v>
      </c>
      <c r="B1124" s="1029"/>
      <c r="C1124" s="1029"/>
      <c r="D1124" s="1029"/>
      <c r="E1124" s="573"/>
      <c r="F1124" s="1035"/>
      <c r="G1124" s="1035"/>
      <c r="H1124" s="1035"/>
    </row>
    <row r="1125" spans="1:9" x14ac:dyDescent="0.25">
      <c r="A1125" s="494"/>
      <c r="B1125" s="494"/>
      <c r="C1125" s="1035"/>
      <c r="D1125" s="1035"/>
      <c r="E1125" s="574"/>
      <c r="F1125" s="1035"/>
      <c r="G1125" s="1035"/>
      <c r="H1125" s="1035"/>
    </row>
    <row r="1127" spans="1:9" x14ac:dyDescent="0.25">
      <c r="A1127" s="427" t="s">
        <v>679</v>
      </c>
      <c r="B1127" s="427"/>
      <c r="C1127" s="428"/>
      <c r="D1127" s="428"/>
      <c r="E1127" s="428"/>
      <c r="F1127" s="428"/>
      <c r="G1127" s="428"/>
      <c r="H1127" s="428"/>
      <c r="I1127" s="428"/>
    </row>
    <row r="1128" spans="1:9" x14ac:dyDescent="0.25">
      <c r="A1128" s="427"/>
      <c r="B1128" s="427"/>
      <c r="C1128" s="428"/>
      <c r="D1128" s="428"/>
      <c r="E1128" s="428"/>
      <c r="F1128" s="428"/>
      <c r="G1128" s="428"/>
      <c r="H1128" s="428"/>
      <c r="I1128" s="428"/>
    </row>
    <row r="1129" spans="1:9" x14ac:dyDescent="0.25">
      <c r="A1129" s="426"/>
      <c r="B1129" s="426"/>
    </row>
    <row r="1130" spans="1:9" x14ac:dyDescent="0.25">
      <c r="A1130" s="1029" t="s">
        <v>122</v>
      </c>
      <c r="B1130" s="1056" t="s">
        <v>680</v>
      </c>
      <c r="C1130" s="1029" t="s">
        <v>681</v>
      </c>
      <c r="D1130" s="1029" t="s">
        <v>569</v>
      </c>
      <c r="E1130" s="1056" t="s">
        <v>126</v>
      </c>
    </row>
    <row r="1131" spans="1:9" x14ac:dyDescent="0.25">
      <c r="A1131" s="1042" t="s">
        <v>18</v>
      </c>
      <c r="B1131" s="1042"/>
      <c r="C1131" s="595"/>
      <c r="D1131" s="472"/>
      <c r="E1131" s="524"/>
      <c r="F1131" s="574"/>
    </row>
    <row r="1132" spans="1:9" ht="78.75" x14ac:dyDescent="0.25">
      <c r="A1132" s="443" t="s">
        <v>19</v>
      </c>
      <c r="B1132" s="1388">
        <f>SUM(2,'Aug_Details '!B563:B582)</f>
        <v>12</v>
      </c>
      <c r="C1132" s="477" t="s">
        <v>2469</v>
      </c>
      <c r="D1132" s="1251" t="s">
        <v>2470</v>
      </c>
      <c r="E1132" s="430"/>
    </row>
    <row r="1133" spans="1:9" ht="31.5" x14ac:dyDescent="0.25">
      <c r="A1133" s="447"/>
      <c r="B1133" s="1389"/>
      <c r="C1133" s="477" t="s">
        <v>2471</v>
      </c>
      <c r="D1133" s="1253"/>
      <c r="E1133" s="430"/>
    </row>
    <row r="1134" spans="1:9" x14ac:dyDescent="0.25">
      <c r="A1134" s="447"/>
      <c r="B1134" s="1389"/>
      <c r="C1134" s="477" t="s">
        <v>2472</v>
      </c>
      <c r="D1134" s="1251" t="s">
        <v>2473</v>
      </c>
      <c r="E1134" s="430"/>
    </row>
    <row r="1135" spans="1:9" x14ac:dyDescent="0.25">
      <c r="A1135" s="447"/>
      <c r="B1135" s="1389"/>
      <c r="C1135" s="477" t="s">
        <v>2474</v>
      </c>
      <c r="D1135" s="1252"/>
      <c r="E1135" s="430"/>
    </row>
    <row r="1136" spans="1:9" ht="47.25" x14ac:dyDescent="0.25">
      <c r="A1136" s="447"/>
      <c r="B1136" s="1389"/>
      <c r="C1136" s="477" t="s">
        <v>2797</v>
      </c>
      <c r="D1136" s="430" t="s">
        <v>2798</v>
      </c>
      <c r="E1136" s="430"/>
    </row>
    <row r="1137" spans="1:5" ht="47.25" x14ac:dyDescent="0.25">
      <c r="A1137" s="447"/>
      <c r="B1137" s="1389"/>
      <c r="C1137" s="477" t="s">
        <v>2797</v>
      </c>
      <c r="D1137" s="430" t="s">
        <v>2799</v>
      </c>
      <c r="E1137" s="430"/>
    </row>
    <row r="1138" spans="1:5" ht="47.25" x14ac:dyDescent="0.25">
      <c r="A1138" s="447"/>
      <c r="B1138" s="1389"/>
      <c r="C1138" s="477" t="s">
        <v>2797</v>
      </c>
      <c r="D1138" s="430" t="s">
        <v>2800</v>
      </c>
      <c r="E1138" s="430"/>
    </row>
    <row r="1139" spans="1:5" ht="47.25" x14ac:dyDescent="0.25">
      <c r="A1139" s="447"/>
      <c r="B1139" s="1389"/>
      <c r="C1139" s="477" t="s">
        <v>2797</v>
      </c>
      <c r="D1139" s="430" t="s">
        <v>2801</v>
      </c>
      <c r="E1139" s="430"/>
    </row>
    <row r="1140" spans="1:5" ht="63" x14ac:dyDescent="0.25">
      <c r="A1140" s="447"/>
      <c r="B1140" s="1389"/>
      <c r="C1140" s="477" t="s">
        <v>2802</v>
      </c>
      <c r="D1140" s="1083" t="s">
        <v>929</v>
      </c>
      <c r="E1140" s="430"/>
    </row>
    <row r="1141" spans="1:5" ht="47.25" x14ac:dyDescent="0.25">
      <c r="A1141" s="447"/>
      <c r="B1141" s="1389"/>
      <c r="C1141" s="477" t="s">
        <v>2803</v>
      </c>
      <c r="D1141" s="1084"/>
      <c r="E1141" s="430"/>
    </row>
    <row r="1142" spans="1:5" ht="47.25" x14ac:dyDescent="0.25">
      <c r="A1142" s="447"/>
      <c r="B1142" s="1389"/>
      <c r="C1142" s="477" t="s">
        <v>2804</v>
      </c>
      <c r="D1142" s="1084"/>
      <c r="E1142" s="430"/>
    </row>
    <row r="1143" spans="1:5" ht="63" x14ac:dyDescent="0.25">
      <c r="A1143" s="447"/>
      <c r="B1143" s="1389"/>
      <c r="C1143" s="430" t="s">
        <v>2805</v>
      </c>
      <c r="D1143" s="1085"/>
      <c r="E1143" s="430"/>
    </row>
    <row r="1144" spans="1:5" ht="47.25" x14ac:dyDescent="0.25">
      <c r="A1144" s="447"/>
      <c r="B1144" s="1389"/>
      <c r="C1144" s="477" t="s">
        <v>2803</v>
      </c>
      <c r="D1144" s="430" t="s">
        <v>2806</v>
      </c>
      <c r="E1144" s="430"/>
    </row>
    <row r="1145" spans="1:5" ht="47.25" x14ac:dyDescent="0.25">
      <c r="A1145" s="447"/>
      <c r="B1145" s="1389"/>
      <c r="C1145" s="477" t="s">
        <v>2804</v>
      </c>
      <c r="D1145" s="430" t="s">
        <v>2699</v>
      </c>
      <c r="E1145" s="430"/>
    </row>
    <row r="1146" spans="1:5" ht="63" x14ac:dyDescent="0.25">
      <c r="A1146" s="447"/>
      <c r="B1146" s="1389"/>
      <c r="C1146" s="430" t="s">
        <v>2805</v>
      </c>
      <c r="D1146" s="430" t="s">
        <v>2807</v>
      </c>
      <c r="E1146" s="430"/>
    </row>
    <row r="1147" spans="1:5" ht="31.5" x14ac:dyDescent="0.25">
      <c r="A1147" s="447"/>
      <c r="B1147" s="1389"/>
      <c r="C1147" s="477" t="s">
        <v>2808</v>
      </c>
      <c r="D1147" s="1083" t="s">
        <v>2809</v>
      </c>
      <c r="E1147" s="430"/>
    </row>
    <row r="1148" spans="1:5" x14ac:dyDescent="0.25">
      <c r="A1148" s="447"/>
      <c r="B1148" s="1389"/>
      <c r="C1148" s="477" t="s">
        <v>2810</v>
      </c>
      <c r="D1148" s="1084"/>
      <c r="E1148" s="430"/>
    </row>
    <row r="1149" spans="1:5" ht="31.5" x14ac:dyDescent="0.25">
      <c r="A1149" s="447"/>
      <c r="B1149" s="1389"/>
      <c r="C1149" s="477" t="s">
        <v>2811</v>
      </c>
      <c r="D1149" s="1084"/>
      <c r="E1149" s="430"/>
    </row>
    <row r="1150" spans="1:5" ht="31.5" x14ac:dyDescent="0.25">
      <c r="A1150" s="447"/>
      <c r="B1150" s="1389"/>
      <c r="C1150" s="477" t="s">
        <v>2812</v>
      </c>
      <c r="D1150" s="1084"/>
      <c r="E1150" s="430"/>
    </row>
    <row r="1151" spans="1:5" ht="31.5" x14ac:dyDescent="0.25">
      <c r="A1151" s="447"/>
      <c r="B1151" s="1389"/>
      <c r="C1151" s="477" t="s">
        <v>2813</v>
      </c>
      <c r="D1151" s="1084"/>
      <c r="E1151" s="430"/>
    </row>
    <row r="1152" spans="1:5" x14ac:dyDescent="0.25">
      <c r="A1152" s="447"/>
      <c r="B1152" s="1389"/>
      <c r="C1152" s="477" t="s">
        <v>2814</v>
      </c>
      <c r="D1152" s="1084"/>
      <c r="E1152" s="430"/>
    </row>
    <row r="1153" spans="1:5" ht="31.5" x14ac:dyDescent="0.25">
      <c r="A1153" s="447"/>
      <c r="B1153" s="1389"/>
      <c r="C1153" s="477" t="s">
        <v>2815</v>
      </c>
      <c r="D1153" s="1084"/>
      <c r="E1153" s="430"/>
    </row>
    <row r="1154" spans="1:5" x14ac:dyDescent="0.25">
      <c r="A1154" s="447"/>
      <c r="B1154" s="1389"/>
      <c r="C1154" s="477" t="s">
        <v>2816</v>
      </c>
      <c r="D1154" s="1085"/>
      <c r="E1154" s="430"/>
    </row>
    <row r="1155" spans="1:5" x14ac:dyDescent="0.25">
      <c r="A1155" s="451"/>
      <c r="B1155" s="1390"/>
      <c r="C1155" s="477" t="s">
        <v>2817</v>
      </c>
      <c r="D1155" s="430" t="s">
        <v>2818</v>
      </c>
      <c r="E1155" s="430"/>
    </row>
    <row r="1156" spans="1:5" x14ac:dyDescent="0.25">
      <c r="A1156" s="447" t="s">
        <v>20</v>
      </c>
      <c r="B1156" s="451"/>
      <c r="C1156" s="439"/>
      <c r="D1156" s="473"/>
      <c r="E1156" s="430"/>
    </row>
    <row r="1157" spans="1:5" ht="30.75" customHeight="1" x14ac:dyDescent="0.25">
      <c r="A1157" s="443" t="s">
        <v>21</v>
      </c>
      <c r="B1157" s="1391">
        <f>SUM(6,'Aug_Details '!B584:B587,Sept_Details!B436)</f>
        <v>13</v>
      </c>
      <c r="C1157" s="1044" t="s">
        <v>2475</v>
      </c>
      <c r="D1157" s="1083" t="s">
        <v>2476</v>
      </c>
      <c r="E1157" s="1044"/>
    </row>
    <row r="1158" spans="1:5" ht="31.5" x14ac:dyDescent="0.25">
      <c r="A1158" s="447"/>
      <c r="B1158" s="1392"/>
      <c r="C1158" s="1048" t="s">
        <v>2477</v>
      </c>
      <c r="D1158" s="1083" t="s">
        <v>2478</v>
      </c>
      <c r="E1158" s="1044"/>
    </row>
    <row r="1159" spans="1:5" ht="47.25" x14ac:dyDescent="0.25">
      <c r="A1159" s="447"/>
      <c r="B1159" s="1392"/>
      <c r="C1159" s="1048" t="s">
        <v>2479</v>
      </c>
      <c r="D1159" s="1083" t="s">
        <v>2480</v>
      </c>
      <c r="E1159" s="1044"/>
    </row>
    <row r="1160" spans="1:5" ht="47.25" x14ac:dyDescent="0.25">
      <c r="A1160" s="447"/>
      <c r="B1160" s="1392"/>
      <c r="C1160" s="1251" t="s">
        <v>2481</v>
      </c>
      <c r="D1160" s="1083" t="s">
        <v>2482</v>
      </c>
      <c r="E1160" s="1044"/>
    </row>
    <row r="1161" spans="1:5" x14ac:dyDescent="0.25">
      <c r="A1161" s="447"/>
      <c r="B1161" s="1392"/>
      <c r="C1161" s="1252"/>
      <c r="D1161" s="1083" t="s">
        <v>675</v>
      </c>
      <c r="E1161" s="1044"/>
    </row>
    <row r="1162" spans="1:5" ht="47.25" x14ac:dyDescent="0.25">
      <c r="A1162" s="447"/>
      <c r="B1162" s="1392"/>
      <c r="C1162" s="1048" t="s">
        <v>2483</v>
      </c>
      <c r="D1162" s="1083" t="s">
        <v>2484</v>
      </c>
      <c r="E1162" s="1044"/>
    </row>
    <row r="1163" spans="1:5" x14ac:dyDescent="0.25">
      <c r="A1163" s="447"/>
      <c r="B1163" s="1392"/>
      <c r="C1163" s="1251" t="s">
        <v>2819</v>
      </c>
      <c r="D1163" s="455" t="s">
        <v>1191</v>
      </c>
      <c r="E1163" s="1044"/>
    </row>
    <row r="1164" spans="1:5" x14ac:dyDescent="0.25">
      <c r="A1164" s="447"/>
      <c r="B1164" s="1392"/>
      <c r="C1164" s="1253"/>
      <c r="D1164" s="499" t="s">
        <v>2820</v>
      </c>
      <c r="E1164" s="1044"/>
    </row>
    <row r="1165" spans="1:5" x14ac:dyDescent="0.25">
      <c r="A1165" s="447"/>
      <c r="B1165" s="1392"/>
      <c r="C1165" s="1253"/>
      <c r="D1165" s="499" t="s">
        <v>692</v>
      </c>
      <c r="E1165" s="1044"/>
    </row>
    <row r="1166" spans="1:5" x14ac:dyDescent="0.25">
      <c r="A1166" s="447"/>
      <c r="B1166" s="1392"/>
      <c r="C1166" s="1252"/>
      <c r="D1166" s="499" t="s">
        <v>2821</v>
      </c>
      <c r="E1166" s="1044"/>
    </row>
    <row r="1167" spans="1:5" ht="31.5" x14ac:dyDescent="0.25">
      <c r="A1167" s="447"/>
      <c r="B1167" s="1392"/>
      <c r="C1167" s="430" t="s">
        <v>3082</v>
      </c>
      <c r="D1167" s="455" t="s">
        <v>3083</v>
      </c>
      <c r="E1167" s="1044"/>
    </row>
    <row r="1168" spans="1:5" ht="47.25" x14ac:dyDescent="0.25">
      <c r="A1168" s="447"/>
      <c r="B1168" s="1392"/>
      <c r="C1168" s="430" t="s">
        <v>3084</v>
      </c>
      <c r="D1168" s="499" t="s">
        <v>3085</v>
      </c>
      <c r="E1168" s="1044"/>
    </row>
    <row r="1169" spans="1:5" ht="31.5" x14ac:dyDescent="0.25">
      <c r="A1169" s="447"/>
      <c r="B1169" s="1392"/>
      <c r="C1169" s="472" t="s">
        <v>3086</v>
      </c>
      <c r="D1169" s="433" t="s">
        <v>807</v>
      </c>
      <c r="E1169" s="1044"/>
    </row>
    <row r="1170" spans="1:5" ht="31.5" x14ac:dyDescent="0.25">
      <c r="A1170" s="443" t="s">
        <v>151</v>
      </c>
      <c r="B1170" s="1393">
        <f>1+'Aug_Details '!B588+Sept_Details!B439</f>
        <v>5</v>
      </c>
      <c r="C1170" s="1083" t="s">
        <v>2485</v>
      </c>
      <c r="D1170" s="455" t="s">
        <v>2486</v>
      </c>
      <c r="E1170" s="430"/>
    </row>
    <row r="1171" spans="1:5" ht="31.5" x14ac:dyDescent="0.25">
      <c r="A1171" s="447"/>
      <c r="B1171" s="1394"/>
      <c r="C1171" s="1083" t="s">
        <v>2822</v>
      </c>
      <c r="D1171" s="455" t="s">
        <v>2823</v>
      </c>
      <c r="E1171" s="430"/>
    </row>
    <row r="1172" spans="1:5" ht="31.5" x14ac:dyDescent="0.25">
      <c r="A1172" s="447"/>
      <c r="B1172" s="1394"/>
      <c r="C1172" s="1083" t="s">
        <v>3087</v>
      </c>
      <c r="D1172" s="455" t="s">
        <v>2016</v>
      </c>
      <c r="E1172" s="430"/>
    </row>
    <row r="1173" spans="1:5" x14ac:dyDescent="0.25">
      <c r="A1173" s="447"/>
      <c r="B1173" s="1394"/>
      <c r="C1173" s="1083" t="s">
        <v>3088</v>
      </c>
      <c r="D1173" s="455" t="s">
        <v>3089</v>
      </c>
      <c r="E1173" s="430"/>
    </row>
    <row r="1174" spans="1:5" x14ac:dyDescent="0.25">
      <c r="A1174" s="451"/>
      <c r="B1174" s="1394"/>
      <c r="C1174" s="1083" t="s">
        <v>3090</v>
      </c>
      <c r="D1174" s="455" t="s">
        <v>3091</v>
      </c>
      <c r="E1174" s="430"/>
    </row>
    <row r="1175" spans="1:5" ht="63" x14ac:dyDescent="0.25">
      <c r="A1175" s="447" t="s">
        <v>160</v>
      </c>
      <c r="B1175" s="1385">
        <v>3</v>
      </c>
      <c r="C1175" s="430" t="s">
        <v>2487</v>
      </c>
      <c r="D1175" s="570" t="s">
        <v>2488</v>
      </c>
      <c r="E1175" s="654" t="s">
        <v>2083</v>
      </c>
    </row>
    <row r="1176" spans="1:5" ht="47.25" customHeight="1" x14ac:dyDescent="0.25">
      <c r="A1176" s="563"/>
      <c r="B1176" s="1386"/>
      <c r="C1176" s="1276" t="s">
        <v>2489</v>
      </c>
      <c r="D1176" s="455" t="s">
        <v>2490</v>
      </c>
      <c r="E1176" s="1327" t="s">
        <v>2090</v>
      </c>
    </row>
    <row r="1177" spans="1:5" x14ac:dyDescent="0.25">
      <c r="A1177" s="563"/>
      <c r="B1177" s="1386"/>
      <c r="C1177" s="1276"/>
      <c r="D1177" s="455" t="s">
        <v>2491</v>
      </c>
      <c r="E1177" s="1328"/>
    </row>
    <row r="1178" spans="1:5" ht="31.5" x14ac:dyDescent="0.25">
      <c r="A1178" s="564"/>
      <c r="B1178" s="1387"/>
      <c r="C1178" s="477" t="s">
        <v>2492</v>
      </c>
      <c r="D1178" s="455" t="s">
        <v>2491</v>
      </c>
      <c r="E1178" s="455" t="s">
        <v>2095</v>
      </c>
    </row>
  </sheetData>
  <mergeCells count="172">
    <mergeCell ref="E813:E814"/>
    <mergeCell ref="B1132:B1155"/>
    <mergeCell ref="B1157:B1169"/>
    <mergeCell ref="B1170:B1174"/>
    <mergeCell ref="C413:C414"/>
    <mergeCell ref="D413:D414"/>
    <mergeCell ref="B575:B576"/>
    <mergeCell ref="D702:D703"/>
    <mergeCell ref="B716:B717"/>
    <mergeCell ref="D716:D717"/>
    <mergeCell ref="E716:E717"/>
    <mergeCell ref="B738:B739"/>
    <mergeCell ref="B787:B788"/>
    <mergeCell ref="C1160:C1161"/>
    <mergeCell ref="E862:E863"/>
    <mergeCell ref="B881:B882"/>
    <mergeCell ref="B884:B885"/>
    <mergeCell ref="B944:B945"/>
    <mergeCell ref="B946:B947"/>
    <mergeCell ref="B867:B868"/>
    <mergeCell ref="B888:B889"/>
    <mergeCell ref="B949:B952"/>
    <mergeCell ref="A850:B850"/>
    <mergeCell ref="C850:C851"/>
    <mergeCell ref="B1175:B1178"/>
    <mergeCell ref="C1176:C1177"/>
    <mergeCell ref="E1176:E1177"/>
    <mergeCell ref="A1085:A1086"/>
    <mergeCell ref="B1085:C1085"/>
    <mergeCell ref="D1085:E1085"/>
    <mergeCell ref="F1085:F1086"/>
    <mergeCell ref="A1110:E1110"/>
    <mergeCell ref="D1132:D1133"/>
    <mergeCell ref="D1134:D1135"/>
    <mergeCell ref="C1163:C1166"/>
    <mergeCell ref="A983:A984"/>
    <mergeCell ref="B983:B984"/>
    <mergeCell ref="C983:C984"/>
    <mergeCell ref="D983:D984"/>
    <mergeCell ref="F983:F984"/>
    <mergeCell ref="A1083:I1083"/>
    <mergeCell ref="F965:F966"/>
    <mergeCell ref="A974:A975"/>
    <mergeCell ref="B974:B975"/>
    <mergeCell ref="C974:C975"/>
    <mergeCell ref="D974:D975"/>
    <mergeCell ref="F974:F975"/>
    <mergeCell ref="A965:A966"/>
    <mergeCell ref="B965:B966"/>
    <mergeCell ref="C965:C966"/>
    <mergeCell ref="D965:D966"/>
    <mergeCell ref="E965:E966"/>
    <mergeCell ref="A862:A863"/>
    <mergeCell ref="B862:B863"/>
    <mergeCell ref="C862:C863"/>
    <mergeCell ref="D862:D863"/>
    <mergeCell ref="D519:D523"/>
    <mergeCell ref="B555:B556"/>
    <mergeCell ref="D555:D556"/>
    <mergeCell ref="C813:C814"/>
    <mergeCell ref="D813:D814"/>
    <mergeCell ref="B454:B456"/>
    <mergeCell ref="D454:D456"/>
    <mergeCell ref="B501:B503"/>
    <mergeCell ref="D501:D503"/>
    <mergeCell ref="E501:E523"/>
    <mergeCell ref="B504:B511"/>
    <mergeCell ref="D504:D511"/>
    <mergeCell ref="B512:B518"/>
    <mergeCell ref="D512:D518"/>
    <mergeCell ref="B519:B523"/>
    <mergeCell ref="A148:A150"/>
    <mergeCell ref="B148:B150"/>
    <mergeCell ref="C148:C150"/>
    <mergeCell ref="D148:H148"/>
    <mergeCell ref="D272:D276"/>
    <mergeCell ref="D277:D279"/>
    <mergeCell ref="D280:D284"/>
    <mergeCell ref="B317:B327"/>
    <mergeCell ref="D317:D327"/>
    <mergeCell ref="B191:B192"/>
    <mergeCell ref="C191:C192"/>
    <mergeCell ref="B219:B225"/>
    <mergeCell ref="C219:C225"/>
    <mergeCell ref="D255:D266"/>
    <mergeCell ref="D267:D271"/>
    <mergeCell ref="D201:D207"/>
    <mergeCell ref="C209:C214"/>
    <mergeCell ref="F216:F218"/>
    <mergeCell ref="H229:H234"/>
    <mergeCell ref="I148:I150"/>
    <mergeCell ref="D149:E149"/>
    <mergeCell ref="G150:H150"/>
    <mergeCell ref="C132:C137"/>
    <mergeCell ref="D132:D137"/>
    <mergeCell ref="E132:E137"/>
    <mergeCell ref="C138:C139"/>
    <mergeCell ref="D138:D139"/>
    <mergeCell ref="E138:E139"/>
    <mergeCell ref="C12:C14"/>
    <mergeCell ref="D12:D14"/>
    <mergeCell ref="C65:C70"/>
    <mergeCell ref="D65:D70"/>
    <mergeCell ref="E65:E70"/>
    <mergeCell ref="C71:C72"/>
    <mergeCell ref="D71:D72"/>
    <mergeCell ref="E71:E72"/>
    <mergeCell ref="A1:I1"/>
    <mergeCell ref="A2:I2"/>
    <mergeCell ref="A4:I4"/>
    <mergeCell ref="A5:I5"/>
    <mergeCell ref="A6:I6"/>
    <mergeCell ref="A7:I7"/>
    <mergeCell ref="B31:B33"/>
    <mergeCell ref="C31:C32"/>
    <mergeCell ref="C18:C19"/>
    <mergeCell ref="D18:D19"/>
    <mergeCell ref="B103:B106"/>
    <mergeCell ref="D103:D106"/>
    <mergeCell ref="C107:C110"/>
    <mergeCell ref="D107:D109"/>
    <mergeCell ref="B174:B180"/>
    <mergeCell ref="D174:D175"/>
    <mergeCell ref="D176:D180"/>
    <mergeCell ref="D193:D195"/>
    <mergeCell ref="D196:D199"/>
    <mergeCell ref="B130:B131"/>
    <mergeCell ref="B153:B155"/>
    <mergeCell ref="B163:B169"/>
    <mergeCell ref="D163:D169"/>
    <mergeCell ref="B170:B172"/>
    <mergeCell ref="D170:D172"/>
    <mergeCell ref="B185:B190"/>
    <mergeCell ref="D185:D190"/>
    <mergeCell ref="I229:I234"/>
    <mergeCell ref="H235:H242"/>
    <mergeCell ref="I235:I242"/>
    <mergeCell ref="B305:B308"/>
    <mergeCell ref="E359:E369"/>
    <mergeCell ref="E370:E380"/>
    <mergeCell ref="E381:E390"/>
    <mergeCell ref="E391:E400"/>
    <mergeCell ref="B328:B338"/>
    <mergeCell ref="D328:D338"/>
    <mergeCell ref="B339:B348"/>
    <mergeCell ref="D339:D348"/>
    <mergeCell ref="B349:B358"/>
    <mergeCell ref="D349:D358"/>
    <mergeCell ref="E401:E410"/>
    <mergeCell ref="C571:C573"/>
    <mergeCell ref="C586:C587"/>
    <mergeCell ref="B593:B594"/>
    <mergeCell ref="B700:B701"/>
    <mergeCell ref="D700:D701"/>
    <mergeCell ref="B713:B714"/>
    <mergeCell ref="D713:D714"/>
    <mergeCell ref="B828:B829"/>
    <mergeCell ref="C828:C829"/>
    <mergeCell ref="D828:D829"/>
    <mergeCell ref="B426:B435"/>
    <mergeCell ref="D426:D435"/>
    <mergeCell ref="B436:B445"/>
    <mergeCell ref="D436:D445"/>
    <mergeCell ref="B446:B453"/>
    <mergeCell ref="D446:D453"/>
    <mergeCell ref="B415:B425"/>
    <mergeCell ref="D415:D425"/>
    <mergeCell ref="E555:E556"/>
    <mergeCell ref="B569:B570"/>
    <mergeCell ref="C789:C790"/>
    <mergeCell ref="D789:D790"/>
    <mergeCell ref="E789:E790"/>
  </mergeCells>
  <pageMargins left="0.7" right="0.7" top="0.75" bottom="0.75" header="0.3" footer="0.3"/>
  <pageSetup paperSize="9" scale="87" orientation="landscape" horizontalDpi="4294967294"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524"/>
  <sheetViews>
    <sheetView topLeftCell="A1461" zoomScaleNormal="100" workbookViewId="0">
      <selection activeCell="G1330" sqref="G1330"/>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3099</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ht="84.75" customHeight="1" x14ac:dyDescent="0.25">
      <c r="A12" s="1042" t="s">
        <v>18</v>
      </c>
      <c r="B12" s="1290" t="s">
        <v>3100</v>
      </c>
      <c r="C12" s="1361" t="s">
        <v>3101</v>
      </c>
      <c r="D12" s="430" t="s">
        <v>3102</v>
      </c>
      <c r="E12" s="431"/>
      <c r="F12" s="432"/>
      <c r="I12" s="425" t="s">
        <v>130</v>
      </c>
    </row>
    <row r="13" spans="1:9" ht="31.5" customHeight="1" x14ac:dyDescent="0.25">
      <c r="A13" s="1043"/>
      <c r="B13" s="1291"/>
      <c r="C13" s="1363"/>
      <c r="D13" s="430" t="s">
        <v>3103</v>
      </c>
      <c r="E13" s="431"/>
      <c r="F13" s="432"/>
    </row>
    <row r="14" spans="1:9" ht="31.5" x14ac:dyDescent="0.25">
      <c r="A14" s="1043"/>
      <c r="B14" s="1290" t="s">
        <v>3104</v>
      </c>
      <c r="C14" s="672" t="s">
        <v>3105</v>
      </c>
      <c r="D14" s="430" t="s">
        <v>3103</v>
      </c>
      <c r="E14" s="431"/>
      <c r="F14" s="432"/>
    </row>
    <row r="15" spans="1:9" ht="31.5" x14ac:dyDescent="0.25">
      <c r="A15" s="1043"/>
      <c r="B15" s="1291"/>
      <c r="C15" s="672" t="s">
        <v>3106</v>
      </c>
      <c r="D15" s="430" t="s">
        <v>3102</v>
      </c>
      <c r="E15" s="431"/>
      <c r="F15" s="432"/>
    </row>
    <row r="16" spans="1:9" ht="31.5" x14ac:dyDescent="0.25">
      <c r="A16" s="1043"/>
      <c r="B16" s="631" t="s">
        <v>3107</v>
      </c>
      <c r="C16" s="768" t="s">
        <v>3108</v>
      </c>
      <c r="D16" s="456" t="s">
        <v>3109</v>
      </c>
      <c r="E16" s="431"/>
      <c r="F16" s="432"/>
    </row>
    <row r="17" spans="1:6" ht="47.25" x14ac:dyDescent="0.25">
      <c r="A17" s="1043"/>
      <c r="B17" s="631" t="s">
        <v>2538</v>
      </c>
      <c r="C17" s="672" t="s">
        <v>3110</v>
      </c>
      <c r="D17" s="430" t="s">
        <v>3111</v>
      </c>
      <c r="E17" s="431"/>
      <c r="F17" s="432"/>
    </row>
    <row r="18" spans="1:6" ht="31.5" x14ac:dyDescent="0.25">
      <c r="A18" s="1043"/>
      <c r="B18" s="1290" t="s">
        <v>3112</v>
      </c>
      <c r="C18" s="1361" t="s">
        <v>3101</v>
      </c>
      <c r="D18" s="430" t="s">
        <v>3102</v>
      </c>
      <c r="E18" s="431"/>
      <c r="F18" s="432"/>
    </row>
    <row r="19" spans="1:6" ht="51" customHeight="1" x14ac:dyDescent="0.25">
      <c r="A19" s="1047"/>
      <c r="B19" s="1291"/>
      <c r="C19" s="1363"/>
      <c r="D19" s="430" t="s">
        <v>3103</v>
      </c>
      <c r="E19" s="431"/>
      <c r="F19" s="432"/>
    </row>
    <row r="20" spans="1:6" ht="47.25" x14ac:dyDescent="0.25">
      <c r="A20" s="1043" t="s">
        <v>19</v>
      </c>
      <c r="B20" s="1030" t="s">
        <v>3113</v>
      </c>
      <c r="C20" s="671" t="s">
        <v>3114</v>
      </c>
      <c r="D20" s="430"/>
      <c r="E20" s="430"/>
      <c r="F20" s="433"/>
    </row>
    <row r="21" spans="1:6" x14ac:dyDescent="0.25">
      <c r="A21" s="1043"/>
      <c r="B21" s="1057" t="s">
        <v>3115</v>
      </c>
      <c r="C21" s="671"/>
      <c r="D21" s="430"/>
      <c r="E21" s="430"/>
      <c r="F21" s="433"/>
    </row>
    <row r="22" spans="1:6" ht="47.25" x14ac:dyDescent="0.25">
      <c r="A22" s="1042" t="s">
        <v>20</v>
      </c>
      <c r="B22" s="631" t="s">
        <v>2827</v>
      </c>
      <c r="C22" s="477" t="s">
        <v>3116</v>
      </c>
      <c r="D22" s="430" t="s">
        <v>3117</v>
      </c>
      <c r="E22" s="418" t="s">
        <v>3118</v>
      </c>
      <c r="F22" s="433"/>
    </row>
    <row r="23" spans="1:6" ht="31.5" x14ac:dyDescent="0.25">
      <c r="A23" s="1043"/>
      <c r="B23" s="429" t="s">
        <v>1226</v>
      </c>
      <c r="C23" s="530" t="s">
        <v>3119</v>
      </c>
      <c r="D23" s="430" t="s">
        <v>3120</v>
      </c>
      <c r="E23" s="736" t="s">
        <v>3121</v>
      </c>
      <c r="F23" s="433"/>
    </row>
    <row r="24" spans="1:6" ht="78.75" x14ac:dyDescent="0.25">
      <c r="A24" s="1043"/>
      <c r="B24" s="764"/>
      <c r="C24" s="444" t="s">
        <v>3122</v>
      </c>
      <c r="D24" s="430" t="s">
        <v>3123</v>
      </c>
      <c r="E24" s="736" t="s">
        <v>3124</v>
      </c>
      <c r="F24" s="433"/>
    </row>
    <row r="25" spans="1:6" ht="47.25" x14ac:dyDescent="0.25">
      <c r="A25" s="1043"/>
      <c r="B25" s="547"/>
      <c r="C25" s="530" t="s">
        <v>3125</v>
      </c>
      <c r="D25" s="430" t="s">
        <v>3126</v>
      </c>
      <c r="E25" s="736" t="s">
        <v>2527</v>
      </c>
      <c r="F25" s="433"/>
    </row>
    <row r="26" spans="1:6" ht="31.5" x14ac:dyDescent="0.25">
      <c r="A26" s="1043"/>
      <c r="B26" s="592" t="s">
        <v>2070</v>
      </c>
      <c r="C26" s="776" t="s">
        <v>3127</v>
      </c>
      <c r="D26" s="430" t="s">
        <v>3128</v>
      </c>
      <c r="E26" s="736" t="s">
        <v>2527</v>
      </c>
      <c r="F26" s="433"/>
    </row>
    <row r="27" spans="1:6" ht="78.75" x14ac:dyDescent="0.25">
      <c r="A27" s="1047"/>
      <c r="B27" s="566" t="s">
        <v>3129</v>
      </c>
      <c r="C27" s="430" t="s">
        <v>3122</v>
      </c>
      <c r="D27" s="430" t="s">
        <v>3123</v>
      </c>
      <c r="E27" s="736" t="s">
        <v>3124</v>
      </c>
      <c r="F27" s="433"/>
    </row>
    <row r="28" spans="1:6" ht="63" x14ac:dyDescent="0.25">
      <c r="A28" s="1043" t="s">
        <v>21</v>
      </c>
      <c r="B28" s="444" t="s">
        <v>3130</v>
      </c>
      <c r="C28" s="434" t="s">
        <v>3131</v>
      </c>
      <c r="D28" s="430" t="s">
        <v>2040</v>
      </c>
      <c r="E28" s="442" t="s">
        <v>1324</v>
      </c>
      <c r="F28" s="440"/>
    </row>
    <row r="29" spans="1:6" ht="63" x14ac:dyDescent="0.25">
      <c r="A29" s="1043"/>
      <c r="B29" s="444" t="s">
        <v>3132</v>
      </c>
      <c r="C29" s="434" t="s">
        <v>3133</v>
      </c>
      <c r="D29" s="430" t="s">
        <v>2040</v>
      </c>
      <c r="E29" s="442" t="s">
        <v>1324</v>
      </c>
      <c r="F29" s="440"/>
    </row>
    <row r="30" spans="1:6" ht="63" x14ac:dyDescent="0.25">
      <c r="A30" s="1043"/>
      <c r="B30" s="444" t="s">
        <v>3134</v>
      </c>
      <c r="C30" s="434" t="s">
        <v>3135</v>
      </c>
      <c r="D30" s="430" t="s">
        <v>2040</v>
      </c>
      <c r="E30" s="442" t="s">
        <v>1324</v>
      </c>
      <c r="F30" s="440"/>
    </row>
    <row r="31" spans="1:6" ht="63" x14ac:dyDescent="0.25">
      <c r="A31" s="1043"/>
      <c r="B31" s="444" t="s">
        <v>3136</v>
      </c>
      <c r="C31" s="434" t="s">
        <v>3137</v>
      </c>
      <c r="D31" s="430" t="s">
        <v>2040</v>
      </c>
      <c r="E31" s="442" t="s">
        <v>1324</v>
      </c>
      <c r="F31" s="440"/>
    </row>
    <row r="32" spans="1:6" ht="63" x14ac:dyDescent="0.25">
      <c r="A32" s="1043"/>
      <c r="B32" s="430" t="s">
        <v>3138</v>
      </c>
      <c r="C32" s="434" t="s">
        <v>3139</v>
      </c>
      <c r="D32" s="430" t="s">
        <v>2040</v>
      </c>
      <c r="E32" s="442" t="s">
        <v>1324</v>
      </c>
      <c r="F32" s="440"/>
    </row>
    <row r="33" spans="1:6" ht="63" x14ac:dyDescent="0.25">
      <c r="A33" s="1043"/>
      <c r="B33" s="1085" t="s">
        <v>3140</v>
      </c>
      <c r="C33" s="434" t="s">
        <v>3141</v>
      </c>
      <c r="D33" s="430" t="s">
        <v>2040</v>
      </c>
      <c r="E33" s="442" t="s">
        <v>1324</v>
      </c>
      <c r="F33" s="440"/>
    </row>
    <row r="34" spans="1:6" ht="47.25" x14ac:dyDescent="0.25">
      <c r="A34" s="443" t="s">
        <v>151</v>
      </c>
      <c r="B34" s="455" t="s">
        <v>3142</v>
      </c>
      <c r="C34" s="477" t="s">
        <v>3143</v>
      </c>
      <c r="D34" s="455" t="s">
        <v>2040</v>
      </c>
      <c r="E34" s="430"/>
      <c r="F34" s="446"/>
    </row>
    <row r="35" spans="1:6" ht="47.25" x14ac:dyDescent="0.25">
      <c r="A35" s="447"/>
      <c r="B35" s="430" t="s">
        <v>3144</v>
      </c>
      <c r="C35" s="477" t="s">
        <v>3143</v>
      </c>
      <c r="D35" s="455" t="s">
        <v>2040</v>
      </c>
      <c r="E35" s="430"/>
      <c r="F35" s="446"/>
    </row>
    <row r="36" spans="1:6" ht="47.25" x14ac:dyDescent="0.25">
      <c r="A36" s="447"/>
      <c r="B36" s="455" t="s">
        <v>3140</v>
      </c>
      <c r="C36" s="477" t="s">
        <v>3143</v>
      </c>
      <c r="D36" s="455" t="s">
        <v>2040</v>
      </c>
      <c r="E36" s="430"/>
      <c r="F36" s="446"/>
    </row>
    <row r="37" spans="1:6" ht="47.25" x14ac:dyDescent="0.25">
      <c r="A37" s="447"/>
      <c r="B37" s="430" t="s">
        <v>3145</v>
      </c>
      <c r="C37" s="477" t="s">
        <v>3146</v>
      </c>
      <c r="D37" s="455" t="s">
        <v>2040</v>
      </c>
      <c r="E37" s="430"/>
      <c r="F37" s="446"/>
    </row>
    <row r="38" spans="1:6" ht="47.25" x14ac:dyDescent="0.25">
      <c r="A38" s="447"/>
      <c r="B38" s="455" t="s">
        <v>3147</v>
      </c>
      <c r="C38" s="477" t="s">
        <v>3148</v>
      </c>
      <c r="D38" s="455" t="s">
        <v>2040</v>
      </c>
      <c r="E38" s="430"/>
      <c r="F38" s="446"/>
    </row>
    <row r="39" spans="1:6" ht="47.25" x14ac:dyDescent="0.25">
      <c r="A39" s="447"/>
      <c r="B39" s="455" t="s">
        <v>1691</v>
      </c>
      <c r="C39" s="477" t="s">
        <v>3149</v>
      </c>
      <c r="D39" s="455" t="s">
        <v>2040</v>
      </c>
      <c r="E39" s="430"/>
      <c r="F39" s="446"/>
    </row>
    <row r="40" spans="1:6" ht="47.25" x14ac:dyDescent="0.25">
      <c r="A40" s="447"/>
      <c r="B40" s="430" t="s">
        <v>3150</v>
      </c>
      <c r="C40" s="477" t="s">
        <v>3151</v>
      </c>
      <c r="D40" s="455" t="s">
        <v>2040</v>
      </c>
      <c r="E40" s="430"/>
      <c r="F40" s="446"/>
    </row>
    <row r="41" spans="1:6" ht="47.25" x14ac:dyDescent="0.25">
      <c r="A41" s="447"/>
      <c r="B41" s="455" t="s">
        <v>3152</v>
      </c>
      <c r="C41" s="477" t="s">
        <v>3153</v>
      </c>
      <c r="D41" s="455" t="s">
        <v>2040</v>
      </c>
      <c r="E41" s="430"/>
      <c r="F41" s="446"/>
    </row>
    <row r="42" spans="1:6" ht="47.25" x14ac:dyDescent="0.25">
      <c r="A42" s="447"/>
      <c r="B42" s="455" t="s">
        <v>3154</v>
      </c>
      <c r="C42" s="477" t="s">
        <v>3155</v>
      </c>
      <c r="D42" s="455" t="s">
        <v>2040</v>
      </c>
      <c r="E42" s="430"/>
      <c r="F42" s="446"/>
    </row>
    <row r="43" spans="1:6" ht="47.25" x14ac:dyDescent="0.25">
      <c r="A43" s="447"/>
      <c r="B43" s="430" t="s">
        <v>3156</v>
      </c>
      <c r="C43" s="477" t="s">
        <v>3157</v>
      </c>
      <c r="D43" s="455" t="s">
        <v>2040</v>
      </c>
      <c r="E43" s="430"/>
      <c r="F43" s="446"/>
    </row>
    <row r="44" spans="1:6" ht="47.25" x14ac:dyDescent="0.25">
      <c r="A44" s="447"/>
      <c r="B44" s="455" t="s">
        <v>2538</v>
      </c>
      <c r="C44" s="477" t="s">
        <v>3157</v>
      </c>
      <c r="D44" s="455" t="s">
        <v>2040</v>
      </c>
      <c r="E44" s="430"/>
      <c r="F44" s="446"/>
    </row>
    <row r="45" spans="1:6" ht="47.25" x14ac:dyDescent="0.25">
      <c r="A45" s="447"/>
      <c r="B45" s="455" t="s">
        <v>3158</v>
      </c>
      <c r="C45" s="477" t="s">
        <v>3159</v>
      </c>
      <c r="D45" s="455" t="s">
        <v>2040</v>
      </c>
      <c r="E45" s="430"/>
      <c r="F45" s="446"/>
    </row>
    <row r="46" spans="1:6" ht="47.25" x14ac:dyDescent="0.25">
      <c r="A46" s="447"/>
      <c r="B46" s="455" t="s">
        <v>2517</v>
      </c>
      <c r="C46" s="477" t="s">
        <v>3159</v>
      </c>
      <c r="D46" s="455" t="s">
        <v>2040</v>
      </c>
      <c r="E46" s="430"/>
      <c r="F46" s="446"/>
    </row>
    <row r="47" spans="1:6" ht="47.25" x14ac:dyDescent="0.25">
      <c r="A47" s="447"/>
      <c r="B47" s="430" t="s">
        <v>3160</v>
      </c>
      <c r="C47" s="477" t="s">
        <v>3159</v>
      </c>
      <c r="D47" s="455" t="s">
        <v>2040</v>
      </c>
      <c r="E47" s="430"/>
      <c r="F47" s="446"/>
    </row>
    <row r="48" spans="1:6" ht="47.25" x14ac:dyDescent="0.25">
      <c r="A48" s="447"/>
      <c r="B48" s="430" t="s">
        <v>3161</v>
      </c>
      <c r="C48" s="477" t="s">
        <v>3159</v>
      </c>
      <c r="D48" s="455" t="s">
        <v>2040</v>
      </c>
      <c r="E48" s="430"/>
      <c r="F48" s="446"/>
    </row>
    <row r="49" spans="1:9" ht="47.25" x14ac:dyDescent="0.25">
      <c r="A49" s="447"/>
      <c r="B49" s="430" t="s">
        <v>3162</v>
      </c>
      <c r="C49" s="477" t="s">
        <v>3159</v>
      </c>
      <c r="D49" s="455" t="s">
        <v>2040</v>
      </c>
      <c r="E49" s="430"/>
      <c r="F49" s="446"/>
    </row>
    <row r="50" spans="1:9" x14ac:dyDescent="0.25">
      <c r="A50" s="869" t="s">
        <v>160</v>
      </c>
      <c r="B50" s="1094" t="s">
        <v>3163</v>
      </c>
      <c r="C50" s="1337" t="s">
        <v>3164</v>
      </c>
      <c r="D50" s="1276" t="s">
        <v>3165</v>
      </c>
      <c r="E50" s="1276" t="s">
        <v>786</v>
      </c>
      <c r="F50" s="448"/>
    </row>
    <row r="51" spans="1:9" x14ac:dyDescent="0.25">
      <c r="A51" s="872"/>
      <c r="B51" s="1094" t="s">
        <v>3166</v>
      </c>
      <c r="C51" s="1337"/>
      <c r="D51" s="1276"/>
      <c r="E51" s="1276"/>
      <c r="F51" s="448"/>
    </row>
    <row r="52" spans="1:9" x14ac:dyDescent="0.25">
      <c r="A52" s="872"/>
      <c r="B52" s="1094" t="s">
        <v>3167</v>
      </c>
      <c r="C52" s="1337"/>
      <c r="D52" s="1276"/>
      <c r="E52" s="1276"/>
      <c r="F52" s="448"/>
    </row>
    <row r="53" spans="1:9" x14ac:dyDescent="0.25">
      <c r="A53" s="870"/>
      <c r="B53" s="1094" t="s">
        <v>3168</v>
      </c>
      <c r="C53" s="1337"/>
      <c r="D53" s="1276"/>
      <c r="E53" s="1276"/>
      <c r="F53" s="448"/>
    </row>
    <row r="54" spans="1:9" x14ac:dyDescent="0.25">
      <c r="A54" s="640"/>
      <c r="B54" s="729"/>
      <c r="C54" s="641"/>
      <c r="D54" s="729"/>
      <c r="E54" s="729"/>
      <c r="F54" s="448"/>
    </row>
    <row r="55" spans="1:9" x14ac:dyDescent="0.25">
      <c r="A55" s="640"/>
      <c r="B55" s="729"/>
      <c r="C55" s="641"/>
      <c r="D55" s="729"/>
      <c r="E55" s="729"/>
      <c r="F55" s="448"/>
    </row>
    <row r="56" spans="1:9" x14ac:dyDescent="0.25">
      <c r="A56" s="640"/>
      <c r="B56" s="729"/>
      <c r="C56" s="641"/>
      <c r="D56" s="729"/>
      <c r="E56" s="729"/>
      <c r="F56" s="448"/>
    </row>
    <row r="57" spans="1:9" ht="31.5" x14ac:dyDescent="0.25">
      <c r="A57" s="1036" t="s">
        <v>122</v>
      </c>
      <c r="B57" s="1033" t="s">
        <v>161</v>
      </c>
      <c r="C57" s="1029" t="s">
        <v>162</v>
      </c>
      <c r="D57" s="1029" t="s">
        <v>163</v>
      </c>
      <c r="E57" s="1029" t="s">
        <v>126</v>
      </c>
      <c r="I57" s="450"/>
    </row>
    <row r="58" spans="1:9" ht="31.5" x14ac:dyDescent="0.25">
      <c r="A58" s="443" t="s">
        <v>18</v>
      </c>
      <c r="B58" s="631" t="s">
        <v>2538</v>
      </c>
      <c r="C58" s="477" t="s">
        <v>3169</v>
      </c>
      <c r="D58" s="698" t="s">
        <v>3170</v>
      </c>
      <c r="E58" s="439"/>
      <c r="F58" s="432"/>
      <c r="I58" s="450"/>
    </row>
    <row r="59" spans="1:9" ht="31.5" x14ac:dyDescent="0.25">
      <c r="A59" s="447"/>
      <c r="B59" s="1290" t="s">
        <v>3171</v>
      </c>
      <c r="C59" s="530" t="s">
        <v>3172</v>
      </c>
      <c r="D59" s="767">
        <v>44134</v>
      </c>
      <c r="E59" s="441"/>
      <c r="F59" s="432"/>
      <c r="I59" s="450"/>
    </row>
    <row r="60" spans="1:9" ht="31.5" x14ac:dyDescent="0.25">
      <c r="A60" s="451"/>
      <c r="B60" s="1291"/>
      <c r="C60" s="530" t="s">
        <v>3102</v>
      </c>
      <c r="D60" s="767">
        <v>44134</v>
      </c>
      <c r="E60" s="441"/>
      <c r="F60" s="432"/>
      <c r="I60" s="450"/>
    </row>
    <row r="61" spans="1:9" x14ac:dyDescent="0.25">
      <c r="A61" s="451" t="s">
        <v>19</v>
      </c>
      <c r="B61" s="1054"/>
      <c r="C61" s="444"/>
      <c r="D61" s="453"/>
      <c r="E61" s="429"/>
      <c r="F61" s="432"/>
      <c r="I61" s="450"/>
    </row>
    <row r="62" spans="1:9" ht="31.5" x14ac:dyDescent="0.25">
      <c r="A62" s="443" t="s">
        <v>20</v>
      </c>
      <c r="B62" s="566" t="s">
        <v>712</v>
      </c>
      <c r="C62" s="430" t="s">
        <v>3173</v>
      </c>
      <c r="D62" s="453" t="s">
        <v>3174</v>
      </c>
      <c r="E62" s="430" t="s">
        <v>3175</v>
      </c>
      <c r="F62" s="432"/>
      <c r="I62" s="450"/>
    </row>
    <row r="63" spans="1:9" x14ac:dyDescent="0.25">
      <c r="A63" s="443" t="s">
        <v>21</v>
      </c>
      <c r="B63" s="631" t="s">
        <v>1691</v>
      </c>
      <c r="C63" s="457" t="s">
        <v>3176</v>
      </c>
      <c r="D63" s="438"/>
      <c r="E63" s="430"/>
      <c r="F63" s="432"/>
      <c r="I63" s="450"/>
    </row>
    <row r="64" spans="1:9" x14ac:dyDescent="0.25">
      <c r="A64" s="447"/>
      <c r="B64" s="711"/>
      <c r="C64" s="479" t="s">
        <v>3177</v>
      </c>
      <c r="D64" s="438"/>
      <c r="E64" s="430"/>
      <c r="F64" s="432"/>
      <c r="I64" s="450"/>
    </row>
    <row r="65" spans="1:9" ht="31.5" x14ac:dyDescent="0.25">
      <c r="A65" s="447"/>
      <c r="B65" s="711"/>
      <c r="C65" s="479" t="s">
        <v>3178</v>
      </c>
      <c r="D65" s="438"/>
      <c r="E65" s="430"/>
      <c r="F65" s="432"/>
      <c r="I65" s="450"/>
    </row>
    <row r="66" spans="1:9" ht="31.5" x14ac:dyDescent="0.25">
      <c r="A66" s="447"/>
      <c r="B66" s="711"/>
      <c r="C66" s="479" t="s">
        <v>3179</v>
      </c>
      <c r="D66" s="438"/>
      <c r="E66" s="430"/>
      <c r="F66" s="432"/>
      <c r="I66" s="450"/>
    </row>
    <row r="67" spans="1:9" x14ac:dyDescent="0.25">
      <c r="A67" s="447"/>
      <c r="B67" s="711"/>
      <c r="C67" s="479" t="s">
        <v>3180</v>
      </c>
      <c r="D67" s="438"/>
      <c r="E67" s="430"/>
      <c r="F67" s="432"/>
      <c r="I67" s="450"/>
    </row>
    <row r="68" spans="1:9" x14ac:dyDescent="0.25">
      <c r="A68" s="447"/>
      <c r="B68" s="711"/>
      <c r="C68" s="479" t="s">
        <v>3181</v>
      </c>
      <c r="D68" s="438"/>
      <c r="E68" s="430"/>
      <c r="F68" s="432"/>
      <c r="I68" s="450"/>
    </row>
    <row r="69" spans="1:9" x14ac:dyDescent="0.25">
      <c r="A69" s="447"/>
      <c r="B69" s="711"/>
      <c r="C69" s="479" t="s">
        <v>3182</v>
      </c>
      <c r="D69" s="438"/>
      <c r="E69" s="430"/>
      <c r="F69" s="432"/>
      <c r="I69" s="450"/>
    </row>
    <row r="70" spans="1:9" ht="31.5" x14ac:dyDescent="0.25">
      <c r="A70" s="447"/>
      <c r="B70" s="711"/>
      <c r="C70" s="479" t="s">
        <v>3183</v>
      </c>
      <c r="D70" s="438"/>
      <c r="E70" s="430"/>
      <c r="F70" s="432"/>
      <c r="I70" s="450"/>
    </row>
    <row r="71" spans="1:9" ht="31.5" x14ac:dyDescent="0.25">
      <c r="A71" s="447"/>
      <c r="B71" s="711"/>
      <c r="C71" s="479" t="s">
        <v>3184</v>
      </c>
      <c r="D71" s="438"/>
      <c r="E71" s="430"/>
      <c r="F71" s="432"/>
      <c r="I71" s="450"/>
    </row>
    <row r="72" spans="1:9" ht="31.5" x14ac:dyDescent="0.25">
      <c r="A72" s="447"/>
      <c r="B72" s="711"/>
      <c r="C72" s="479" t="s">
        <v>3185</v>
      </c>
      <c r="D72" s="438"/>
      <c r="E72" s="430"/>
      <c r="F72" s="432"/>
      <c r="I72" s="450"/>
    </row>
    <row r="73" spans="1:9" x14ac:dyDescent="0.25">
      <c r="A73" s="447"/>
      <c r="B73" s="711"/>
      <c r="C73" s="479" t="s">
        <v>3186</v>
      </c>
      <c r="D73" s="438"/>
      <c r="E73" s="430"/>
      <c r="F73" s="432"/>
      <c r="I73" s="450"/>
    </row>
    <row r="74" spans="1:9" ht="31.5" x14ac:dyDescent="0.25">
      <c r="A74" s="447"/>
      <c r="B74" s="711"/>
      <c r="C74" s="479" t="s">
        <v>3187</v>
      </c>
      <c r="D74" s="438"/>
      <c r="E74" s="430"/>
      <c r="F74" s="432"/>
      <c r="I74" s="450"/>
    </row>
    <row r="75" spans="1:9" ht="31.5" x14ac:dyDescent="0.25">
      <c r="A75" s="447"/>
      <c r="B75" s="711"/>
      <c r="C75" s="479" t="s">
        <v>3188</v>
      </c>
      <c r="D75" s="438"/>
      <c r="E75" s="430"/>
      <c r="F75" s="432"/>
      <c r="I75" s="450"/>
    </row>
    <row r="76" spans="1:9" x14ac:dyDescent="0.25">
      <c r="A76" s="447"/>
      <c r="B76" s="711"/>
      <c r="C76" s="479" t="s">
        <v>3189</v>
      </c>
      <c r="D76" s="438"/>
      <c r="E76" s="430"/>
      <c r="F76" s="432"/>
      <c r="I76" s="450"/>
    </row>
    <row r="77" spans="1:9" x14ac:dyDescent="0.25">
      <c r="A77" s="447"/>
      <c r="B77" s="711"/>
      <c r="C77" s="479" t="s">
        <v>3190</v>
      </c>
      <c r="D77" s="438"/>
      <c r="E77" s="430"/>
      <c r="F77" s="432"/>
      <c r="I77" s="450"/>
    </row>
    <row r="78" spans="1:9" x14ac:dyDescent="0.25">
      <c r="A78" s="447"/>
      <c r="B78" s="711"/>
      <c r="C78" s="479" t="s">
        <v>3191</v>
      </c>
      <c r="D78" s="438"/>
      <c r="E78" s="430"/>
      <c r="F78" s="432"/>
      <c r="I78" s="450"/>
    </row>
    <row r="79" spans="1:9" x14ac:dyDescent="0.25">
      <c r="A79" s="447"/>
      <c r="B79" s="711"/>
      <c r="C79" s="479" t="s">
        <v>3192</v>
      </c>
      <c r="D79" s="438"/>
      <c r="E79" s="430"/>
      <c r="F79" s="432"/>
      <c r="I79" s="450"/>
    </row>
    <row r="80" spans="1:9" x14ac:dyDescent="0.25">
      <c r="A80" s="447"/>
      <c r="B80" s="711"/>
      <c r="C80" s="479" t="s">
        <v>3193</v>
      </c>
      <c r="D80" s="438"/>
      <c r="E80" s="430"/>
      <c r="F80" s="432"/>
      <c r="I80" s="450"/>
    </row>
    <row r="81" spans="1:9" x14ac:dyDescent="0.25">
      <c r="A81" s="447"/>
      <c r="B81" s="711"/>
      <c r="C81" s="479" t="s">
        <v>3194</v>
      </c>
      <c r="D81" s="438"/>
      <c r="E81" s="430"/>
      <c r="F81" s="432"/>
      <c r="I81" s="450"/>
    </row>
    <row r="82" spans="1:9" x14ac:dyDescent="0.25">
      <c r="A82" s="447"/>
      <c r="B82" s="711"/>
      <c r="C82" s="479" t="s">
        <v>3195</v>
      </c>
      <c r="D82" s="438"/>
      <c r="E82" s="430"/>
      <c r="F82" s="432"/>
      <c r="I82" s="450"/>
    </row>
    <row r="83" spans="1:9" x14ac:dyDescent="0.25">
      <c r="A83" s="447"/>
      <c r="B83" s="711"/>
      <c r="C83" s="479" t="s">
        <v>3196</v>
      </c>
      <c r="D83" s="438"/>
      <c r="E83" s="430"/>
      <c r="F83" s="432"/>
      <c r="I83" s="450"/>
    </row>
    <row r="84" spans="1:9" ht="31.5" x14ac:dyDescent="0.25">
      <c r="A84" s="447"/>
      <c r="B84" s="711"/>
      <c r="C84" s="479" t="s">
        <v>3197</v>
      </c>
      <c r="D84" s="438"/>
      <c r="E84" s="430"/>
      <c r="F84" s="432"/>
      <c r="I84" s="450"/>
    </row>
    <row r="85" spans="1:9" x14ac:dyDescent="0.25">
      <c r="A85" s="447"/>
      <c r="B85" s="711"/>
      <c r="C85" s="479" t="s">
        <v>3198</v>
      </c>
      <c r="D85" s="438"/>
      <c r="E85" s="430"/>
      <c r="F85" s="432"/>
      <c r="I85" s="450"/>
    </row>
    <row r="86" spans="1:9" ht="31.5" x14ac:dyDescent="0.25">
      <c r="A86" s="447"/>
      <c r="B86" s="711"/>
      <c r="C86" s="479" t="s">
        <v>3199</v>
      </c>
      <c r="D86" s="438"/>
      <c r="E86" s="430"/>
      <c r="F86" s="432"/>
      <c r="I86" s="450"/>
    </row>
    <row r="87" spans="1:9" ht="31.5" x14ac:dyDescent="0.25">
      <c r="A87" s="447"/>
      <c r="B87" s="711"/>
      <c r="C87" s="479" t="s">
        <v>3200</v>
      </c>
      <c r="D87" s="438"/>
      <c r="E87" s="430"/>
      <c r="F87" s="432"/>
      <c r="I87" s="450"/>
    </row>
    <row r="88" spans="1:9" x14ac:dyDescent="0.25">
      <c r="A88" s="447"/>
      <c r="B88" s="711"/>
      <c r="C88" s="479" t="s">
        <v>3201</v>
      </c>
      <c r="D88" s="438"/>
      <c r="E88" s="430"/>
      <c r="F88" s="432"/>
      <c r="I88" s="450"/>
    </row>
    <row r="89" spans="1:9" x14ac:dyDescent="0.25">
      <c r="A89" s="451"/>
      <c r="B89" s="711"/>
      <c r="C89" s="479" t="s">
        <v>3202</v>
      </c>
      <c r="D89" s="438"/>
      <c r="E89" s="430"/>
      <c r="F89" s="432"/>
      <c r="I89" s="450"/>
    </row>
    <row r="90" spans="1:9" x14ac:dyDescent="0.25">
      <c r="A90" s="550" t="s">
        <v>151</v>
      </c>
      <c r="B90" s="664"/>
      <c r="C90" s="728"/>
      <c r="D90" s="666"/>
      <c r="E90" s="551"/>
      <c r="F90" s="432"/>
      <c r="I90" s="450"/>
    </row>
    <row r="91" spans="1:9" x14ac:dyDescent="0.25">
      <c r="A91" s="454" t="s">
        <v>160</v>
      </c>
      <c r="B91" s="1094"/>
      <c r="C91" s="430"/>
      <c r="D91" s="455"/>
      <c r="E91" s="430"/>
    </row>
    <row r="92" spans="1:9" x14ac:dyDescent="0.25">
      <c r="A92" s="426"/>
    </row>
    <row r="96" spans="1:9" x14ac:dyDescent="0.25">
      <c r="A96" s="427" t="s">
        <v>171</v>
      </c>
      <c r="B96" s="427"/>
      <c r="C96" s="428"/>
      <c r="D96" s="428"/>
      <c r="E96" s="428"/>
      <c r="F96" s="428"/>
      <c r="G96" s="428"/>
      <c r="H96" s="428"/>
      <c r="I96" s="428"/>
    </row>
    <row r="98" spans="1:9" x14ac:dyDescent="0.25">
      <c r="A98" s="461" t="s">
        <v>172</v>
      </c>
      <c r="B98" s="462"/>
      <c r="C98" s="463"/>
      <c r="D98" s="463"/>
      <c r="E98" s="463"/>
      <c r="F98" s="463"/>
      <c r="G98" s="463"/>
      <c r="H98" s="463"/>
      <c r="I98" s="464"/>
    </row>
    <row r="99" spans="1:9" x14ac:dyDescent="0.25">
      <c r="A99" s="1247" t="s">
        <v>122</v>
      </c>
      <c r="B99" s="1292" t="s">
        <v>173</v>
      </c>
      <c r="C99" s="1254" t="s">
        <v>174</v>
      </c>
      <c r="D99" s="1283" t="s">
        <v>175</v>
      </c>
      <c r="E99" s="1284"/>
      <c r="F99" s="1284"/>
      <c r="G99" s="1284"/>
      <c r="H99" s="1285"/>
      <c r="I99" s="1247" t="s">
        <v>126</v>
      </c>
    </row>
    <row r="100" spans="1:9" x14ac:dyDescent="0.25">
      <c r="A100" s="1261"/>
      <c r="B100" s="1292"/>
      <c r="C100" s="1293"/>
      <c r="D100" s="1277" t="s">
        <v>176</v>
      </c>
      <c r="E100" s="1277"/>
      <c r="F100" s="1051" t="s">
        <v>177</v>
      </c>
      <c r="G100" s="1045" t="s">
        <v>176</v>
      </c>
      <c r="H100" s="1045" t="s">
        <v>177</v>
      </c>
      <c r="I100" s="1247"/>
    </row>
    <row r="101" spans="1:9" ht="36" customHeight="1" x14ac:dyDescent="0.25">
      <c r="A101" s="1261"/>
      <c r="B101" s="1254"/>
      <c r="C101" s="1255"/>
      <c r="D101" s="1056" t="s">
        <v>178</v>
      </c>
      <c r="E101" s="1056" t="s">
        <v>179</v>
      </c>
      <c r="F101" s="1034" t="s">
        <v>180</v>
      </c>
      <c r="G101" s="1256" t="s">
        <v>181</v>
      </c>
      <c r="H101" s="1278"/>
      <c r="I101" s="1247"/>
    </row>
    <row r="102" spans="1:9" ht="31.5" customHeight="1" x14ac:dyDescent="0.25">
      <c r="A102" s="1042" t="s">
        <v>18</v>
      </c>
      <c r="B102" s="1042" t="s">
        <v>197</v>
      </c>
      <c r="C102" s="1094" t="s">
        <v>3203</v>
      </c>
      <c r="D102" s="1251" t="s">
        <v>3204</v>
      </c>
      <c r="E102" s="466"/>
      <c r="F102" s="466"/>
      <c r="G102" s="1029"/>
      <c r="H102" s="1029"/>
      <c r="I102" s="468"/>
    </row>
    <row r="103" spans="1:9" x14ac:dyDescent="0.25">
      <c r="A103" s="1043"/>
      <c r="B103" s="1043"/>
      <c r="C103" s="1094" t="s">
        <v>3205</v>
      </c>
      <c r="D103" s="1253"/>
      <c r="E103" s="466"/>
      <c r="F103" s="1049"/>
      <c r="G103" s="1029"/>
      <c r="H103" s="1029"/>
      <c r="I103" s="468"/>
    </row>
    <row r="104" spans="1:9" x14ac:dyDescent="0.25">
      <c r="A104" s="1043"/>
      <c r="B104" s="1043"/>
      <c r="C104" s="1094" t="s">
        <v>3206</v>
      </c>
      <c r="D104" s="1253"/>
      <c r="E104" s="466"/>
      <c r="F104" s="1049"/>
      <c r="G104" s="1029"/>
      <c r="H104" s="1029"/>
      <c r="I104" s="468"/>
    </row>
    <row r="105" spans="1:9" x14ac:dyDescent="0.25">
      <c r="A105" s="1043"/>
      <c r="B105" s="1047"/>
      <c r="C105" s="1094" t="s">
        <v>3207</v>
      </c>
      <c r="D105" s="1252"/>
      <c r="E105" s="466"/>
      <c r="F105" s="1049"/>
      <c r="G105" s="1029"/>
      <c r="H105" s="1029"/>
      <c r="I105" s="468"/>
    </row>
    <row r="106" spans="1:9" ht="31.5" x14ac:dyDescent="0.25">
      <c r="A106" s="1042" t="s">
        <v>19</v>
      </c>
      <c r="B106" s="1062" t="s">
        <v>197</v>
      </c>
      <c r="C106" s="472" t="s">
        <v>3208</v>
      </c>
      <c r="D106" s="1251" t="s">
        <v>863</v>
      </c>
      <c r="E106" s="1056"/>
      <c r="F106" s="1085"/>
      <c r="G106" s="466"/>
      <c r="H106" s="466"/>
      <c r="I106" s="1029"/>
    </row>
    <row r="107" spans="1:9" x14ac:dyDescent="0.25">
      <c r="A107" s="1043"/>
      <c r="B107" s="723"/>
      <c r="C107" s="472" t="s">
        <v>3209</v>
      </c>
      <c r="D107" s="1253"/>
      <c r="E107" s="1056"/>
      <c r="F107" s="1085"/>
      <c r="G107" s="466"/>
      <c r="H107" s="466"/>
      <c r="I107" s="1036"/>
    </row>
    <row r="108" spans="1:9" ht="31.5" x14ac:dyDescent="0.25">
      <c r="A108" s="1043"/>
      <c r="B108" s="723"/>
      <c r="C108" s="472" t="s">
        <v>3210</v>
      </c>
      <c r="D108" s="1252"/>
      <c r="E108" s="1056"/>
      <c r="F108" s="1085"/>
      <c r="G108" s="466"/>
      <c r="H108" s="466"/>
      <c r="I108" s="1036"/>
    </row>
    <row r="109" spans="1:9" x14ac:dyDescent="0.25">
      <c r="A109" s="1043"/>
      <c r="B109" s="723"/>
      <c r="C109" s="472" t="s">
        <v>3211</v>
      </c>
      <c r="D109" s="1032" t="s">
        <v>869</v>
      </c>
      <c r="E109" s="1056"/>
      <c r="F109" s="1085"/>
      <c r="G109" s="466"/>
      <c r="H109" s="466"/>
      <c r="I109" s="1036"/>
    </row>
    <row r="110" spans="1:9" x14ac:dyDescent="0.25">
      <c r="A110" s="1043"/>
      <c r="B110" s="766"/>
      <c r="C110" s="472" t="s">
        <v>3212</v>
      </c>
      <c r="D110" s="1044" t="s">
        <v>872</v>
      </c>
      <c r="E110" s="1056"/>
      <c r="F110" s="1085"/>
      <c r="G110" s="466"/>
      <c r="H110" s="466"/>
      <c r="I110" s="1036"/>
    </row>
    <row r="111" spans="1:9" ht="31.5" x14ac:dyDescent="0.25">
      <c r="A111" s="1047"/>
      <c r="B111" s="723" t="s">
        <v>1468</v>
      </c>
      <c r="C111" s="472" t="s">
        <v>3213</v>
      </c>
      <c r="D111" s="1083" t="s">
        <v>2114</v>
      </c>
      <c r="E111" s="1056"/>
      <c r="F111" s="1085"/>
      <c r="G111" s="466"/>
      <c r="H111" s="466"/>
      <c r="I111" s="1036"/>
    </row>
    <row r="112" spans="1:9" x14ac:dyDescent="0.25">
      <c r="A112" s="1043" t="s">
        <v>20</v>
      </c>
      <c r="B112" s="443" t="s">
        <v>197</v>
      </c>
      <c r="C112" s="430" t="s">
        <v>3214</v>
      </c>
      <c r="D112" s="1251" t="s">
        <v>3215</v>
      </c>
      <c r="E112" s="472"/>
      <c r="F112" s="430"/>
      <c r="G112" s="466"/>
      <c r="H112" s="466"/>
      <c r="I112" s="1251" t="s">
        <v>1252</v>
      </c>
    </row>
    <row r="113" spans="1:9" ht="31.5" x14ac:dyDescent="0.25">
      <c r="A113" s="474"/>
      <c r="B113" s="1274" t="s">
        <v>197</v>
      </c>
      <c r="C113" s="444" t="s">
        <v>3216</v>
      </c>
      <c r="D113" s="1253"/>
      <c r="E113" s="472"/>
      <c r="F113" s="1083"/>
      <c r="G113" s="466"/>
      <c r="H113" s="466"/>
      <c r="I113" s="1253"/>
    </row>
    <row r="114" spans="1:9" ht="31.5" x14ac:dyDescent="0.25">
      <c r="A114" s="474"/>
      <c r="B114" s="1275"/>
      <c r="C114" s="444" t="s">
        <v>3217</v>
      </c>
      <c r="D114" s="1253"/>
      <c r="E114" s="472"/>
      <c r="F114" s="1083"/>
      <c r="G114" s="466"/>
      <c r="H114" s="466"/>
      <c r="I114" s="1253"/>
    </row>
    <row r="115" spans="1:9" x14ac:dyDescent="0.25">
      <c r="A115" s="474"/>
      <c r="B115" s="1275"/>
      <c r="C115" s="444" t="s">
        <v>3218</v>
      </c>
      <c r="D115" s="1253"/>
      <c r="E115" s="472"/>
      <c r="F115" s="1083"/>
      <c r="G115" s="466"/>
      <c r="H115" s="466"/>
      <c r="I115" s="1253"/>
    </row>
    <row r="116" spans="1:9" x14ac:dyDescent="0.25">
      <c r="A116" s="474"/>
      <c r="B116" s="1275"/>
      <c r="C116" s="444" t="s">
        <v>3219</v>
      </c>
      <c r="D116" s="1252"/>
      <c r="E116" s="472"/>
      <c r="F116" s="1083"/>
      <c r="G116" s="466"/>
      <c r="H116" s="466"/>
      <c r="I116" s="1252"/>
    </row>
    <row r="117" spans="1:9" x14ac:dyDescent="0.25">
      <c r="A117" s="474"/>
      <c r="B117" s="1275"/>
      <c r="C117" s="444" t="s">
        <v>3220</v>
      </c>
      <c r="D117" s="430"/>
      <c r="E117" s="472"/>
      <c r="F117" s="1083"/>
      <c r="G117" s="466"/>
      <c r="H117" s="466"/>
      <c r="I117" s="1030"/>
    </row>
    <row r="118" spans="1:9" x14ac:dyDescent="0.25">
      <c r="A118" s="474"/>
      <c r="B118" s="1275"/>
      <c r="C118" s="444" t="s">
        <v>3221</v>
      </c>
      <c r="D118" s="430" t="s">
        <v>3222</v>
      </c>
      <c r="E118" s="472"/>
      <c r="F118" s="1083"/>
      <c r="G118" s="466"/>
      <c r="H118" s="466"/>
      <c r="I118" s="1030" t="s">
        <v>2095</v>
      </c>
    </row>
    <row r="119" spans="1:9" ht="31.5" x14ac:dyDescent="0.25">
      <c r="A119" s="474"/>
      <c r="B119" s="1275"/>
      <c r="C119" s="444" t="s">
        <v>3223</v>
      </c>
      <c r="D119" s="430"/>
      <c r="E119" s="472"/>
      <c r="F119" s="1251" t="s">
        <v>3224</v>
      </c>
      <c r="G119" s="466"/>
      <c r="H119" s="466"/>
      <c r="I119" s="1251" t="s">
        <v>3225</v>
      </c>
    </row>
    <row r="120" spans="1:9" ht="31.5" x14ac:dyDescent="0.25">
      <c r="A120" s="474"/>
      <c r="B120" s="1275"/>
      <c r="C120" s="444" t="s">
        <v>3226</v>
      </c>
      <c r="D120" s="430"/>
      <c r="E120" s="472"/>
      <c r="F120" s="1253"/>
      <c r="G120" s="466"/>
      <c r="H120" s="466"/>
      <c r="I120" s="1253"/>
    </row>
    <row r="121" spans="1:9" ht="31.5" x14ac:dyDescent="0.25">
      <c r="A121" s="474"/>
      <c r="B121" s="1275"/>
      <c r="C121" s="444" t="s">
        <v>3227</v>
      </c>
      <c r="D121" s="430"/>
      <c r="E121" s="472"/>
      <c r="F121" s="1253"/>
      <c r="G121" s="466"/>
      <c r="H121" s="466"/>
      <c r="I121" s="1253"/>
    </row>
    <row r="122" spans="1:9" ht="31.5" x14ac:dyDescent="0.25">
      <c r="A122" s="474"/>
      <c r="B122" s="1279"/>
      <c r="C122" s="444" t="s">
        <v>3228</v>
      </c>
      <c r="D122" s="430"/>
      <c r="E122" s="472"/>
      <c r="F122" s="1252"/>
      <c r="G122" s="466"/>
      <c r="H122" s="466"/>
      <c r="I122" s="1252"/>
    </row>
    <row r="123" spans="1:9" ht="31.5" x14ac:dyDescent="0.25">
      <c r="A123" s="476" t="s">
        <v>21</v>
      </c>
      <c r="B123" s="1286" t="s">
        <v>197</v>
      </c>
      <c r="C123" s="693" t="s">
        <v>3229</v>
      </c>
      <c r="D123" s="430" t="s">
        <v>218</v>
      </c>
      <c r="E123" s="430"/>
      <c r="F123" s="491"/>
      <c r="G123" s="477"/>
      <c r="H123" s="477"/>
      <c r="I123" s="439"/>
    </row>
    <row r="124" spans="1:9" ht="31.5" x14ac:dyDescent="0.25">
      <c r="A124" s="452"/>
      <c r="B124" s="1287"/>
      <c r="C124" s="479" t="s">
        <v>3230</v>
      </c>
      <c r="D124" s="430"/>
      <c r="E124" s="430"/>
      <c r="F124" s="430" t="s">
        <v>3231</v>
      </c>
      <c r="G124" s="530"/>
      <c r="H124" s="477"/>
      <c r="I124" s="439"/>
    </row>
    <row r="125" spans="1:9" ht="31.5" x14ac:dyDescent="0.25">
      <c r="A125" s="452"/>
      <c r="B125" s="1287"/>
      <c r="C125" s="479" t="s">
        <v>3232</v>
      </c>
      <c r="D125" s="430"/>
      <c r="E125" s="430"/>
      <c r="F125" s="430" t="s">
        <v>3233</v>
      </c>
      <c r="G125" s="530"/>
      <c r="H125" s="477"/>
      <c r="I125" s="439"/>
    </row>
    <row r="126" spans="1:9" ht="47.25" x14ac:dyDescent="0.25">
      <c r="A126" s="452"/>
      <c r="B126" s="1400"/>
      <c r="C126" s="479" t="s">
        <v>777</v>
      </c>
      <c r="D126" s="430"/>
      <c r="E126" s="430"/>
      <c r="F126" s="430"/>
      <c r="G126" s="530"/>
      <c r="H126" s="430" t="s">
        <v>3234</v>
      </c>
      <c r="I126" s="439"/>
    </row>
    <row r="127" spans="1:9" ht="31.5" x14ac:dyDescent="0.25">
      <c r="A127" s="454" t="s">
        <v>151</v>
      </c>
      <c r="B127" s="1081" t="s">
        <v>197</v>
      </c>
      <c r="C127" s="457" t="s">
        <v>777</v>
      </c>
      <c r="D127" s="439"/>
      <c r="E127" s="1085"/>
      <c r="F127" s="1085"/>
      <c r="G127" s="477"/>
      <c r="H127" s="477" t="s">
        <v>3235</v>
      </c>
      <c r="I127" s="439"/>
    </row>
    <row r="128" spans="1:9" x14ac:dyDescent="0.25">
      <c r="A128" s="454" t="s">
        <v>160</v>
      </c>
      <c r="B128" s="1038" t="s">
        <v>1040</v>
      </c>
      <c r="C128" s="712"/>
      <c r="D128" s="430"/>
      <c r="E128" s="430"/>
      <c r="F128" s="430"/>
      <c r="G128" s="477"/>
      <c r="H128" s="1044"/>
      <c r="I128" s="1030"/>
    </row>
    <row r="129" spans="1:9" x14ac:dyDescent="0.25">
      <c r="A129" s="645"/>
      <c r="B129" s="640"/>
      <c r="C129" s="646"/>
      <c r="D129" s="605"/>
      <c r="E129" s="605"/>
      <c r="F129" s="605"/>
      <c r="G129" s="647"/>
      <c r="H129" s="647"/>
      <c r="I129" s="648"/>
    </row>
    <row r="132" spans="1:9" x14ac:dyDescent="0.25">
      <c r="A132" s="461" t="s">
        <v>229</v>
      </c>
      <c r="B132" s="462"/>
      <c r="C132" s="463"/>
      <c r="D132" s="463"/>
      <c r="E132" s="464"/>
    </row>
    <row r="133" spans="1:9" x14ac:dyDescent="0.25">
      <c r="A133" s="1036" t="s">
        <v>122</v>
      </c>
      <c r="B133" s="1033" t="s">
        <v>230</v>
      </c>
      <c r="C133" s="1029" t="s">
        <v>274</v>
      </c>
      <c r="D133" s="1033" t="s">
        <v>232</v>
      </c>
      <c r="E133" s="1029" t="s">
        <v>126</v>
      </c>
    </row>
    <row r="134" spans="1:9" ht="47.25" x14ac:dyDescent="0.25">
      <c r="A134" s="523" t="s">
        <v>18</v>
      </c>
      <c r="B134" s="769" t="s">
        <v>3236</v>
      </c>
      <c r="C134" s="772" t="s">
        <v>3237</v>
      </c>
      <c r="D134" s="1077">
        <v>28</v>
      </c>
      <c r="E134" s="739"/>
    </row>
    <row r="135" spans="1:9" ht="31.5" x14ac:dyDescent="0.25">
      <c r="A135" s="474"/>
      <c r="B135" s="770"/>
      <c r="C135" s="772" t="s">
        <v>3238</v>
      </c>
      <c r="D135" s="1078"/>
      <c r="E135" s="739"/>
    </row>
    <row r="136" spans="1:9" ht="31.5" x14ac:dyDescent="0.25">
      <c r="A136" s="474"/>
      <c r="B136" s="770"/>
      <c r="C136" s="772" t="s">
        <v>3239</v>
      </c>
      <c r="D136" s="1078"/>
      <c r="E136" s="739"/>
    </row>
    <row r="137" spans="1:9" ht="31.5" x14ac:dyDescent="0.25">
      <c r="A137" s="474"/>
      <c r="B137" s="770"/>
      <c r="C137" s="772" t="s">
        <v>3240</v>
      </c>
      <c r="D137" s="1078"/>
      <c r="E137" s="739"/>
    </row>
    <row r="138" spans="1:9" ht="31.5" x14ac:dyDescent="0.25">
      <c r="A138" s="474"/>
      <c r="B138" s="770"/>
      <c r="C138" s="772" t="s">
        <v>3241</v>
      </c>
      <c r="D138" s="1078"/>
      <c r="E138" s="739"/>
    </row>
    <row r="139" spans="1:9" ht="31.5" x14ac:dyDescent="0.25">
      <c r="A139" s="474"/>
      <c r="B139" s="770"/>
      <c r="C139" s="772" t="s">
        <v>3242</v>
      </c>
      <c r="D139" s="1078"/>
      <c r="E139" s="739"/>
    </row>
    <row r="140" spans="1:9" ht="31.5" x14ac:dyDescent="0.25">
      <c r="A140" s="474"/>
      <c r="B140" s="770"/>
      <c r="C140" s="772" t="s">
        <v>3243</v>
      </c>
      <c r="D140" s="1078"/>
      <c r="E140" s="739"/>
    </row>
    <row r="141" spans="1:9" ht="31.5" x14ac:dyDescent="0.25">
      <c r="A141" s="474"/>
      <c r="B141" s="770"/>
      <c r="C141" s="772" t="s">
        <v>3244</v>
      </c>
      <c r="D141" s="1078"/>
      <c r="E141" s="739"/>
    </row>
    <row r="142" spans="1:9" ht="31.5" x14ac:dyDescent="0.25">
      <c r="A142" s="474"/>
      <c r="B142" s="770"/>
      <c r="C142" s="772" t="s">
        <v>3245</v>
      </c>
      <c r="D142" s="1078"/>
      <c r="E142" s="739"/>
    </row>
    <row r="143" spans="1:9" ht="31.5" x14ac:dyDescent="0.25">
      <c r="A143" s="474"/>
      <c r="B143" s="770"/>
      <c r="C143" s="772" t="s">
        <v>3246</v>
      </c>
      <c r="D143" s="1078"/>
      <c r="E143" s="739"/>
    </row>
    <row r="144" spans="1:9" ht="31.5" x14ac:dyDescent="0.25">
      <c r="A144" s="474"/>
      <c r="B144" s="770"/>
      <c r="C144" s="772" t="s">
        <v>3247</v>
      </c>
      <c r="D144" s="1078"/>
      <c r="E144" s="739"/>
    </row>
    <row r="145" spans="1:5" ht="31.5" x14ac:dyDescent="0.25">
      <c r="A145" s="474"/>
      <c r="B145" s="770"/>
      <c r="C145" s="772" t="s">
        <v>3248</v>
      </c>
      <c r="D145" s="1078"/>
      <c r="E145" s="739"/>
    </row>
    <row r="146" spans="1:5" ht="31.5" x14ac:dyDescent="0.25">
      <c r="A146" s="474"/>
      <c r="B146" s="770"/>
      <c r="C146" s="772" t="s">
        <v>3249</v>
      </c>
      <c r="D146" s="1078"/>
      <c r="E146" s="739"/>
    </row>
    <row r="147" spans="1:5" ht="31.5" x14ac:dyDescent="0.25">
      <c r="A147" s="474"/>
      <c r="B147" s="770"/>
      <c r="C147" s="772" t="s">
        <v>3250</v>
      </c>
      <c r="D147" s="1078"/>
      <c r="E147" s="739"/>
    </row>
    <row r="148" spans="1:5" ht="31.5" x14ac:dyDescent="0.25">
      <c r="A148" s="474"/>
      <c r="B148" s="770"/>
      <c r="C148" s="772" t="s">
        <v>3251</v>
      </c>
      <c r="D148" s="1078"/>
      <c r="E148" s="739"/>
    </row>
    <row r="149" spans="1:5" ht="31.5" x14ac:dyDescent="0.25">
      <c r="A149" s="474"/>
      <c r="B149" s="770"/>
      <c r="C149" s="772" t="s">
        <v>3252</v>
      </c>
      <c r="D149" s="1078"/>
      <c r="E149" s="739"/>
    </row>
    <row r="150" spans="1:5" ht="31.5" x14ac:dyDescent="0.25">
      <c r="A150" s="474"/>
      <c r="B150" s="770"/>
      <c r="C150" s="772" t="s">
        <v>3253</v>
      </c>
      <c r="D150" s="1078"/>
      <c r="E150" s="739"/>
    </row>
    <row r="151" spans="1:5" ht="31.5" x14ac:dyDescent="0.25">
      <c r="A151" s="474"/>
      <c r="B151" s="770"/>
      <c r="C151" s="772" t="s">
        <v>3254</v>
      </c>
      <c r="D151" s="1078"/>
      <c r="E151" s="739"/>
    </row>
    <row r="152" spans="1:5" ht="31.5" x14ac:dyDescent="0.25">
      <c r="A152" s="474"/>
      <c r="B152" s="770"/>
      <c r="C152" s="772" t="s">
        <v>3255</v>
      </c>
      <c r="D152" s="1078"/>
      <c r="E152" s="739"/>
    </row>
    <row r="153" spans="1:5" ht="31.5" x14ac:dyDescent="0.25">
      <c r="A153" s="474"/>
      <c r="B153" s="770"/>
      <c r="C153" s="772" t="s">
        <v>3256</v>
      </c>
      <c r="D153" s="1078"/>
      <c r="E153" s="739"/>
    </row>
    <row r="154" spans="1:5" ht="31.5" x14ac:dyDescent="0.25">
      <c r="A154" s="474"/>
      <c r="B154" s="770"/>
      <c r="C154" s="772" t="s">
        <v>3257</v>
      </c>
      <c r="D154" s="1078"/>
      <c r="E154" s="739"/>
    </row>
    <row r="155" spans="1:5" ht="31.5" x14ac:dyDescent="0.25">
      <c r="A155" s="474"/>
      <c r="B155" s="770"/>
      <c r="C155" s="772" t="s">
        <v>3258</v>
      </c>
      <c r="D155" s="1078"/>
      <c r="E155" s="739"/>
    </row>
    <row r="156" spans="1:5" ht="31.5" x14ac:dyDescent="0.25">
      <c r="A156" s="474"/>
      <c r="B156" s="770"/>
      <c r="C156" s="772" t="s">
        <v>3259</v>
      </c>
      <c r="D156" s="1078"/>
      <c r="E156" s="739"/>
    </row>
    <row r="157" spans="1:5" ht="31.5" x14ac:dyDescent="0.25">
      <c r="A157" s="474"/>
      <c r="B157" s="770"/>
      <c r="C157" s="772" t="s">
        <v>3260</v>
      </c>
      <c r="D157" s="1078"/>
      <c r="E157" s="739"/>
    </row>
    <row r="158" spans="1:5" ht="31.5" x14ac:dyDescent="0.25">
      <c r="A158" s="474"/>
      <c r="B158" s="770"/>
      <c r="C158" s="772" t="s">
        <v>3261</v>
      </c>
      <c r="D158" s="1078"/>
      <c r="E158" s="739"/>
    </row>
    <row r="159" spans="1:5" ht="31.5" x14ac:dyDescent="0.25">
      <c r="A159" s="474"/>
      <c r="B159" s="770"/>
      <c r="C159" s="772" t="s">
        <v>3262</v>
      </c>
      <c r="D159" s="1078"/>
      <c r="E159" s="739"/>
    </row>
    <row r="160" spans="1:5" ht="31.5" x14ac:dyDescent="0.25">
      <c r="A160" s="474"/>
      <c r="B160" s="770"/>
      <c r="C160" s="772" t="s">
        <v>3263</v>
      </c>
      <c r="D160" s="1078"/>
      <c r="E160" s="739"/>
    </row>
    <row r="161" spans="1:5" ht="31.5" x14ac:dyDescent="0.25">
      <c r="A161" s="474"/>
      <c r="B161" s="771"/>
      <c r="C161" s="772" t="s">
        <v>3264</v>
      </c>
      <c r="D161" s="1079"/>
      <c r="E161" s="739"/>
    </row>
    <row r="162" spans="1:5" ht="47.25" customHeight="1" x14ac:dyDescent="0.25">
      <c r="A162" s="497"/>
      <c r="B162" s="1360" t="s">
        <v>3265</v>
      </c>
      <c r="C162" s="772" t="s">
        <v>3266</v>
      </c>
      <c r="D162" s="1078">
        <v>487</v>
      </c>
      <c r="E162" s="739"/>
    </row>
    <row r="163" spans="1:5" x14ac:dyDescent="0.25">
      <c r="A163" s="497"/>
      <c r="B163" s="1360"/>
      <c r="C163" s="772" t="s">
        <v>3267</v>
      </c>
      <c r="D163" s="1078"/>
      <c r="E163" s="739"/>
    </row>
    <row r="164" spans="1:5" x14ac:dyDescent="0.25">
      <c r="A164" s="497"/>
      <c r="B164" s="1360"/>
      <c r="C164" s="772" t="s">
        <v>3268</v>
      </c>
      <c r="D164" s="1078"/>
      <c r="E164" s="739"/>
    </row>
    <row r="165" spans="1:5" ht="31.5" x14ac:dyDescent="0.25">
      <c r="A165" s="497"/>
      <c r="B165" s="1360"/>
      <c r="C165" s="772" t="s">
        <v>3269</v>
      </c>
      <c r="D165" s="1078"/>
      <c r="E165" s="739"/>
    </row>
    <row r="166" spans="1:5" x14ac:dyDescent="0.25">
      <c r="A166" s="497"/>
      <c r="B166" s="1360"/>
      <c r="C166" s="772" t="s">
        <v>3270</v>
      </c>
      <c r="D166" s="1078"/>
      <c r="E166" s="739"/>
    </row>
    <row r="167" spans="1:5" ht="31.5" x14ac:dyDescent="0.25">
      <c r="A167" s="497"/>
      <c r="B167" s="1360"/>
      <c r="C167" s="772" t="s">
        <v>3271</v>
      </c>
      <c r="D167" s="1078"/>
      <c r="E167" s="739"/>
    </row>
    <row r="168" spans="1:5" x14ac:dyDescent="0.25">
      <c r="A168" s="497"/>
      <c r="B168" s="1360"/>
      <c r="C168" s="772" t="s">
        <v>3272</v>
      </c>
      <c r="D168" s="1078"/>
      <c r="E168" s="739"/>
    </row>
    <row r="169" spans="1:5" x14ac:dyDescent="0.25">
      <c r="A169" s="497"/>
      <c r="B169" s="1360"/>
      <c r="C169" s="772" t="s">
        <v>3273</v>
      </c>
      <c r="D169" s="1078"/>
      <c r="E169" s="739"/>
    </row>
    <row r="170" spans="1:5" x14ac:dyDescent="0.25">
      <c r="A170" s="497"/>
      <c r="B170" s="1360"/>
      <c r="C170" s="772" t="s">
        <v>3274</v>
      </c>
      <c r="D170" s="1078"/>
      <c r="E170" s="739"/>
    </row>
    <row r="171" spans="1:5" x14ac:dyDescent="0.25">
      <c r="A171" s="497"/>
      <c r="B171" s="1360"/>
      <c r="C171" s="772" t="s">
        <v>3275</v>
      </c>
      <c r="D171" s="1078"/>
      <c r="E171" s="739"/>
    </row>
    <row r="172" spans="1:5" ht="31.5" x14ac:dyDescent="0.25">
      <c r="A172" s="497"/>
      <c r="B172" s="1360"/>
      <c r="C172" s="772" t="s">
        <v>3276</v>
      </c>
      <c r="D172" s="1078"/>
      <c r="E172" s="739"/>
    </row>
    <row r="173" spans="1:5" ht="31.5" x14ac:dyDescent="0.25">
      <c r="A173" s="497"/>
      <c r="B173" s="1360"/>
      <c r="C173" s="772" t="s">
        <v>3277</v>
      </c>
      <c r="D173" s="1078"/>
      <c r="E173" s="739"/>
    </row>
    <row r="174" spans="1:5" ht="31.5" x14ac:dyDescent="0.25">
      <c r="A174" s="497"/>
      <c r="B174" s="1360"/>
      <c r="C174" s="772" t="s">
        <v>3278</v>
      </c>
      <c r="D174" s="1078"/>
      <c r="E174" s="739"/>
    </row>
    <row r="175" spans="1:5" ht="47.25" x14ac:dyDescent="0.25">
      <c r="A175" s="497"/>
      <c r="B175" s="1360"/>
      <c r="C175" s="772" t="s">
        <v>3279</v>
      </c>
      <c r="D175" s="1078"/>
      <c r="E175" s="739"/>
    </row>
    <row r="176" spans="1:5" ht="31.5" x14ac:dyDescent="0.25">
      <c r="A176" s="497"/>
      <c r="B176" s="1360"/>
      <c r="C176" s="772" t="s">
        <v>3280</v>
      </c>
      <c r="D176" s="1078"/>
      <c r="E176" s="739"/>
    </row>
    <row r="177" spans="1:5" ht="47.25" x14ac:dyDescent="0.25">
      <c r="A177" s="497"/>
      <c r="B177" s="1360"/>
      <c r="C177" s="772" t="s">
        <v>3281</v>
      </c>
      <c r="D177" s="1078"/>
      <c r="E177" s="739"/>
    </row>
    <row r="178" spans="1:5" x14ac:dyDescent="0.25">
      <c r="A178" s="497"/>
      <c r="B178" s="1360"/>
      <c r="C178" s="772" t="s">
        <v>3282</v>
      </c>
      <c r="D178" s="1078"/>
      <c r="E178" s="739"/>
    </row>
    <row r="179" spans="1:5" ht="31.5" x14ac:dyDescent="0.25">
      <c r="A179" s="497"/>
      <c r="B179" s="1360"/>
      <c r="C179" s="772" t="s">
        <v>3283</v>
      </c>
      <c r="D179" s="1078"/>
      <c r="E179" s="739"/>
    </row>
    <row r="180" spans="1:5" x14ac:dyDescent="0.25">
      <c r="A180" s="497"/>
      <c r="B180" s="1360"/>
      <c r="C180" s="772" t="s">
        <v>3284</v>
      </c>
      <c r="D180" s="1078"/>
      <c r="E180" s="739"/>
    </row>
    <row r="181" spans="1:5" x14ac:dyDescent="0.25">
      <c r="A181" s="497"/>
      <c r="B181" s="1360"/>
      <c r="C181" s="772" t="s">
        <v>3285</v>
      </c>
      <c r="D181" s="1078"/>
      <c r="E181" s="739"/>
    </row>
    <row r="182" spans="1:5" ht="31.5" x14ac:dyDescent="0.25">
      <c r="A182" s="497"/>
      <c r="B182" s="1360"/>
      <c r="C182" s="772" t="s">
        <v>3286</v>
      </c>
      <c r="D182" s="1078"/>
      <c r="E182" s="739"/>
    </row>
    <row r="183" spans="1:5" x14ac:dyDescent="0.25">
      <c r="A183" s="497"/>
      <c r="B183" s="1360"/>
      <c r="C183" s="772" t="s">
        <v>3287</v>
      </c>
      <c r="D183" s="1078"/>
      <c r="E183" s="739"/>
    </row>
    <row r="184" spans="1:5" x14ac:dyDescent="0.25">
      <c r="A184" s="497"/>
      <c r="B184" s="1360"/>
      <c r="C184" s="772" t="s">
        <v>3288</v>
      </c>
      <c r="D184" s="1078"/>
      <c r="E184" s="739"/>
    </row>
    <row r="185" spans="1:5" ht="63" x14ac:dyDescent="0.25">
      <c r="A185" s="497"/>
      <c r="B185" s="1360"/>
      <c r="C185" s="772" t="s">
        <v>3289</v>
      </c>
      <c r="D185" s="1078"/>
      <c r="E185" s="739"/>
    </row>
    <row r="186" spans="1:5" ht="31.5" x14ac:dyDescent="0.25">
      <c r="A186" s="497"/>
      <c r="B186" s="1360"/>
      <c r="C186" s="772" t="s">
        <v>3290</v>
      </c>
      <c r="D186" s="1078"/>
      <c r="E186" s="739"/>
    </row>
    <row r="187" spans="1:5" ht="31.5" x14ac:dyDescent="0.25">
      <c r="A187" s="497"/>
      <c r="B187" s="1360"/>
      <c r="C187" s="772" t="s">
        <v>3291</v>
      </c>
      <c r="D187" s="1078"/>
      <c r="E187" s="739"/>
    </row>
    <row r="188" spans="1:5" x14ac:dyDescent="0.25">
      <c r="A188" s="497"/>
      <c r="B188" s="1360"/>
      <c r="C188" s="772" t="s">
        <v>3292</v>
      </c>
      <c r="D188" s="1078"/>
      <c r="E188" s="739"/>
    </row>
    <row r="189" spans="1:5" x14ac:dyDescent="0.25">
      <c r="A189" s="497"/>
      <c r="B189" s="1360"/>
      <c r="C189" s="772" t="s">
        <v>3293</v>
      </c>
      <c r="D189" s="1078"/>
      <c r="E189" s="739"/>
    </row>
    <row r="190" spans="1:5" ht="31.5" x14ac:dyDescent="0.25">
      <c r="A190" s="497"/>
      <c r="B190" s="1360"/>
      <c r="C190" s="772" t="s">
        <v>3294</v>
      </c>
      <c r="D190" s="1078"/>
      <c r="E190" s="739"/>
    </row>
    <row r="191" spans="1:5" ht="31.5" x14ac:dyDescent="0.25">
      <c r="A191" s="497"/>
      <c r="B191" s="1360"/>
      <c r="C191" s="772" t="s">
        <v>3295</v>
      </c>
      <c r="D191" s="1078"/>
      <c r="E191" s="739"/>
    </row>
    <row r="192" spans="1:5" ht="47.25" x14ac:dyDescent="0.25">
      <c r="A192" s="497"/>
      <c r="B192" s="1360"/>
      <c r="C192" s="772" t="s">
        <v>3296</v>
      </c>
      <c r="D192" s="1078"/>
      <c r="E192" s="739"/>
    </row>
    <row r="193" spans="1:5" ht="47.25" x14ac:dyDescent="0.25">
      <c r="A193" s="497"/>
      <c r="B193" s="1360"/>
      <c r="C193" s="772" t="s">
        <v>3297</v>
      </c>
      <c r="D193" s="1078"/>
      <c r="E193" s="739"/>
    </row>
    <row r="194" spans="1:5" ht="51" customHeight="1" x14ac:dyDescent="0.25">
      <c r="A194" s="497"/>
      <c r="B194" s="1360"/>
      <c r="C194" s="773" t="s">
        <v>3298</v>
      </c>
      <c r="D194" s="1078"/>
      <c r="E194" s="739"/>
    </row>
    <row r="195" spans="1:5" ht="31.5" x14ac:dyDescent="0.25">
      <c r="A195" s="497"/>
      <c r="B195" s="1360"/>
      <c r="C195" s="772" t="s">
        <v>3299</v>
      </c>
      <c r="D195" s="1078"/>
      <c r="E195" s="739"/>
    </row>
    <row r="196" spans="1:5" ht="31.5" x14ac:dyDescent="0.25">
      <c r="A196" s="497"/>
      <c r="B196" s="1360"/>
      <c r="C196" s="772" t="s">
        <v>3300</v>
      </c>
      <c r="D196" s="1078"/>
      <c r="E196" s="739"/>
    </row>
    <row r="197" spans="1:5" ht="63" x14ac:dyDescent="0.25">
      <c r="A197" s="497"/>
      <c r="B197" s="1360"/>
      <c r="C197" s="772" t="s">
        <v>3301</v>
      </c>
      <c r="D197" s="1078"/>
      <c r="E197" s="739"/>
    </row>
    <row r="198" spans="1:5" ht="47.25" x14ac:dyDescent="0.25">
      <c r="A198" s="497"/>
      <c r="B198" s="1360"/>
      <c r="C198" s="772" t="s">
        <v>3302</v>
      </c>
      <c r="D198" s="1078"/>
      <c r="E198" s="739"/>
    </row>
    <row r="199" spans="1:5" ht="47.25" x14ac:dyDescent="0.25">
      <c r="A199" s="497"/>
      <c r="B199" s="1360"/>
      <c r="C199" s="772" t="s">
        <v>3303</v>
      </c>
      <c r="D199" s="1078"/>
      <c r="E199" s="739"/>
    </row>
    <row r="200" spans="1:5" ht="47.25" x14ac:dyDescent="0.25">
      <c r="A200" s="497"/>
      <c r="B200" s="1360"/>
      <c r="C200" s="772" t="s">
        <v>3304</v>
      </c>
      <c r="D200" s="1078"/>
      <c r="E200" s="739"/>
    </row>
    <row r="201" spans="1:5" ht="31.5" x14ac:dyDescent="0.25">
      <c r="A201" s="497"/>
      <c r="B201" s="1360"/>
      <c r="C201" s="772" t="s">
        <v>3305</v>
      </c>
      <c r="D201" s="1078"/>
      <c r="E201" s="739"/>
    </row>
    <row r="202" spans="1:5" x14ac:dyDescent="0.25">
      <c r="A202" s="497"/>
      <c r="B202" s="1360"/>
      <c r="C202" s="772" t="s">
        <v>3306</v>
      </c>
      <c r="D202" s="1078"/>
      <c r="E202" s="739"/>
    </row>
    <row r="203" spans="1:5" x14ac:dyDescent="0.25">
      <c r="A203" s="497"/>
      <c r="B203" s="1360"/>
      <c r="C203" s="772" t="s">
        <v>3307</v>
      </c>
      <c r="D203" s="1078"/>
      <c r="E203" s="739"/>
    </row>
    <row r="204" spans="1:5" x14ac:dyDescent="0.25">
      <c r="A204" s="497"/>
      <c r="B204" s="1360"/>
      <c r="C204" s="772" t="s">
        <v>3308</v>
      </c>
      <c r="D204" s="1078"/>
      <c r="E204" s="739"/>
    </row>
    <row r="205" spans="1:5" ht="47.25" x14ac:dyDescent="0.25">
      <c r="A205" s="497"/>
      <c r="B205" s="1360"/>
      <c r="C205" s="772" t="s">
        <v>3309</v>
      </c>
      <c r="D205" s="1078"/>
      <c r="E205" s="739"/>
    </row>
    <row r="206" spans="1:5" ht="31.5" x14ac:dyDescent="0.25">
      <c r="A206" s="497"/>
      <c r="B206" s="1360"/>
      <c r="C206" s="772" t="s">
        <v>3310</v>
      </c>
      <c r="D206" s="1078"/>
      <c r="E206" s="739"/>
    </row>
    <row r="207" spans="1:5" ht="51.75" customHeight="1" x14ac:dyDescent="0.25">
      <c r="A207" s="497"/>
      <c r="B207" s="1360"/>
      <c r="C207" s="773" t="s">
        <v>3311</v>
      </c>
      <c r="D207" s="1078"/>
      <c r="E207" s="739"/>
    </row>
    <row r="208" spans="1:5" ht="31.5" x14ac:dyDescent="0.25">
      <c r="A208" s="497"/>
      <c r="B208" s="1360"/>
      <c r="C208" s="772" t="s">
        <v>3312</v>
      </c>
      <c r="D208" s="1078"/>
      <c r="E208" s="739"/>
    </row>
    <row r="209" spans="1:5" ht="31.5" x14ac:dyDescent="0.25">
      <c r="A209" s="497"/>
      <c r="B209" s="1360"/>
      <c r="C209" s="772" t="s">
        <v>3313</v>
      </c>
      <c r="D209" s="1078"/>
      <c r="E209" s="739"/>
    </row>
    <row r="210" spans="1:5" ht="47.25" x14ac:dyDescent="0.25">
      <c r="A210" s="497"/>
      <c r="B210" s="1360"/>
      <c r="C210" s="772" t="s">
        <v>3314</v>
      </c>
      <c r="D210" s="1078"/>
      <c r="E210" s="739"/>
    </row>
    <row r="211" spans="1:5" ht="31.5" x14ac:dyDescent="0.25">
      <c r="A211" s="497"/>
      <c r="B211" s="1360"/>
      <c r="C211" s="772" t="s">
        <v>3315</v>
      </c>
      <c r="D211" s="1078"/>
      <c r="E211" s="739"/>
    </row>
    <row r="212" spans="1:5" ht="31.5" x14ac:dyDescent="0.25">
      <c r="A212" s="497"/>
      <c r="B212" s="1360"/>
      <c r="C212" s="772" t="s">
        <v>3316</v>
      </c>
      <c r="D212" s="1078"/>
      <c r="E212" s="739"/>
    </row>
    <row r="213" spans="1:5" ht="31.5" x14ac:dyDescent="0.25">
      <c r="A213" s="497"/>
      <c r="B213" s="1360"/>
      <c r="C213" s="772" t="s">
        <v>3317</v>
      </c>
      <c r="D213" s="1078"/>
      <c r="E213" s="739"/>
    </row>
    <row r="214" spans="1:5" ht="47.25" x14ac:dyDescent="0.25">
      <c r="A214" s="497"/>
      <c r="B214" s="1360"/>
      <c r="C214" s="772" t="s">
        <v>3318</v>
      </c>
      <c r="D214" s="1078"/>
      <c r="E214" s="739"/>
    </row>
    <row r="215" spans="1:5" ht="31.5" x14ac:dyDescent="0.25">
      <c r="A215" s="497"/>
      <c r="B215" s="1360"/>
      <c r="C215" s="772" t="s">
        <v>3319</v>
      </c>
      <c r="D215" s="1078"/>
      <c r="E215" s="739"/>
    </row>
    <row r="216" spans="1:5" ht="47.25" x14ac:dyDescent="0.25">
      <c r="A216" s="497"/>
      <c r="B216" s="1360"/>
      <c r="C216" s="772" t="s">
        <v>3320</v>
      </c>
      <c r="D216" s="1078"/>
      <c r="E216" s="739"/>
    </row>
    <row r="217" spans="1:5" x14ac:dyDescent="0.25">
      <c r="A217" s="497"/>
      <c r="B217" s="1360"/>
      <c r="C217" s="772" t="s">
        <v>3321</v>
      </c>
      <c r="D217" s="1078"/>
      <c r="E217" s="739"/>
    </row>
    <row r="218" spans="1:5" ht="63" x14ac:dyDescent="0.25">
      <c r="A218" s="497"/>
      <c r="B218" s="1360"/>
      <c r="C218" s="772" t="s">
        <v>3322</v>
      </c>
      <c r="D218" s="1078"/>
      <c r="E218" s="739"/>
    </row>
    <row r="219" spans="1:5" ht="31.5" x14ac:dyDescent="0.25">
      <c r="A219" s="497"/>
      <c r="B219" s="1360"/>
      <c r="C219" s="772" t="s">
        <v>3323</v>
      </c>
      <c r="D219" s="1078"/>
      <c r="E219" s="739"/>
    </row>
    <row r="220" spans="1:5" ht="37.5" customHeight="1" x14ac:dyDescent="0.25">
      <c r="A220" s="497"/>
      <c r="B220" s="1360"/>
      <c r="C220" s="773" t="s">
        <v>3324</v>
      </c>
      <c r="D220" s="1078"/>
      <c r="E220" s="739"/>
    </row>
    <row r="221" spans="1:5" ht="63" x14ac:dyDescent="0.25">
      <c r="A221" s="497"/>
      <c r="B221" s="1360"/>
      <c r="C221" s="772" t="s">
        <v>3325</v>
      </c>
      <c r="D221" s="1078"/>
      <c r="E221" s="739"/>
    </row>
    <row r="222" spans="1:5" ht="31.5" x14ac:dyDescent="0.25">
      <c r="A222" s="497"/>
      <c r="B222" s="1360"/>
      <c r="C222" s="772" t="s">
        <v>3326</v>
      </c>
      <c r="D222" s="1078"/>
      <c r="E222" s="739"/>
    </row>
    <row r="223" spans="1:5" x14ac:dyDescent="0.25">
      <c r="A223" s="497"/>
      <c r="B223" s="1360"/>
      <c r="C223" s="772" t="s">
        <v>3327</v>
      </c>
      <c r="D223" s="1078"/>
      <c r="E223" s="739"/>
    </row>
    <row r="224" spans="1:5" ht="31.5" x14ac:dyDescent="0.25">
      <c r="A224" s="497"/>
      <c r="B224" s="1360"/>
      <c r="C224" s="772" t="s">
        <v>3328</v>
      </c>
      <c r="D224" s="1078"/>
      <c r="E224" s="739"/>
    </row>
    <row r="225" spans="1:5" ht="31.5" x14ac:dyDescent="0.25">
      <c r="A225" s="497"/>
      <c r="B225" s="1360"/>
      <c r="C225" s="772" t="s">
        <v>3329</v>
      </c>
      <c r="D225" s="1078"/>
      <c r="E225" s="739"/>
    </row>
    <row r="226" spans="1:5" ht="31.5" x14ac:dyDescent="0.25">
      <c r="A226" s="497"/>
      <c r="B226" s="1360"/>
      <c r="C226" s="772" t="s">
        <v>3330</v>
      </c>
      <c r="D226" s="1078"/>
      <c r="E226" s="739"/>
    </row>
    <row r="227" spans="1:5" ht="31.5" x14ac:dyDescent="0.25">
      <c r="A227" s="497"/>
      <c r="B227" s="1360"/>
      <c r="C227" s="772" t="s">
        <v>3331</v>
      </c>
      <c r="D227" s="1078"/>
      <c r="E227" s="739"/>
    </row>
    <row r="228" spans="1:5" ht="31.5" x14ac:dyDescent="0.25">
      <c r="A228" s="497"/>
      <c r="B228" s="1360"/>
      <c r="C228" s="772" t="s">
        <v>3332</v>
      </c>
      <c r="D228" s="1078"/>
      <c r="E228" s="739"/>
    </row>
    <row r="229" spans="1:5" ht="31.5" x14ac:dyDescent="0.25">
      <c r="A229" s="497"/>
      <c r="B229" s="1360"/>
      <c r="C229" s="772" t="s">
        <v>3333</v>
      </c>
      <c r="D229" s="1078"/>
      <c r="E229" s="739"/>
    </row>
    <row r="230" spans="1:5" x14ac:dyDescent="0.25">
      <c r="A230" s="497"/>
      <c r="B230" s="1360"/>
      <c r="C230" s="772" t="s">
        <v>3334</v>
      </c>
      <c r="D230" s="1078"/>
      <c r="E230" s="739"/>
    </row>
    <row r="231" spans="1:5" ht="33.75" customHeight="1" x14ac:dyDescent="0.25">
      <c r="A231" s="497"/>
      <c r="B231" s="1360"/>
      <c r="C231" s="773" t="s">
        <v>3335</v>
      </c>
      <c r="D231" s="1078"/>
      <c r="E231" s="739"/>
    </row>
    <row r="232" spans="1:5" ht="31.5" x14ac:dyDescent="0.25">
      <c r="A232" s="497"/>
      <c r="B232" s="1360"/>
      <c r="C232" s="772" t="s">
        <v>3336</v>
      </c>
      <c r="D232" s="1078"/>
      <c r="E232" s="739"/>
    </row>
    <row r="233" spans="1:5" x14ac:dyDescent="0.25">
      <c r="A233" s="497"/>
      <c r="B233" s="1360"/>
      <c r="C233" s="772" t="s">
        <v>3337</v>
      </c>
      <c r="D233" s="1078"/>
      <c r="E233" s="739"/>
    </row>
    <row r="234" spans="1:5" ht="51" customHeight="1" x14ac:dyDescent="0.25">
      <c r="A234" s="497"/>
      <c r="B234" s="1360"/>
      <c r="C234" s="773" t="s">
        <v>3338</v>
      </c>
      <c r="D234" s="1078"/>
      <c r="E234" s="739"/>
    </row>
    <row r="235" spans="1:5" x14ac:dyDescent="0.25">
      <c r="A235" s="497"/>
      <c r="B235" s="1360"/>
      <c r="C235" s="772" t="s">
        <v>3339</v>
      </c>
      <c r="D235" s="1078"/>
      <c r="E235" s="739"/>
    </row>
    <row r="236" spans="1:5" ht="31.5" x14ac:dyDescent="0.25">
      <c r="A236" s="497"/>
      <c r="B236" s="1360"/>
      <c r="C236" s="772" t="s">
        <v>3340</v>
      </c>
      <c r="D236" s="1078"/>
      <c r="E236" s="739"/>
    </row>
    <row r="237" spans="1:5" ht="31.5" x14ac:dyDescent="0.25">
      <c r="A237" s="497"/>
      <c r="B237" s="1360"/>
      <c r="C237" s="772" t="s">
        <v>3341</v>
      </c>
      <c r="D237" s="1078"/>
      <c r="E237" s="739"/>
    </row>
    <row r="238" spans="1:5" ht="31.5" x14ac:dyDescent="0.25">
      <c r="A238" s="497"/>
      <c r="B238" s="1360"/>
      <c r="C238" s="772" t="s">
        <v>3342</v>
      </c>
      <c r="D238" s="1078"/>
      <c r="E238" s="739"/>
    </row>
    <row r="239" spans="1:5" x14ac:dyDescent="0.25">
      <c r="A239" s="497"/>
      <c r="B239" s="1360"/>
      <c r="C239" s="772" t="s">
        <v>3343</v>
      </c>
      <c r="D239" s="1078"/>
      <c r="E239" s="739"/>
    </row>
    <row r="240" spans="1:5" ht="31.5" x14ac:dyDescent="0.25">
      <c r="A240" s="497"/>
      <c r="B240" s="1360"/>
      <c r="C240" s="772" t="s">
        <v>3344</v>
      </c>
      <c r="D240" s="1078"/>
      <c r="E240" s="739"/>
    </row>
    <row r="241" spans="1:5" ht="31.5" x14ac:dyDescent="0.25">
      <c r="A241" s="497"/>
      <c r="B241" s="1360"/>
      <c r="C241" s="772" t="s">
        <v>3345</v>
      </c>
      <c r="D241" s="1078"/>
      <c r="E241" s="739"/>
    </row>
    <row r="242" spans="1:5" ht="31.5" x14ac:dyDescent="0.25">
      <c r="A242" s="497"/>
      <c r="B242" s="1360"/>
      <c r="C242" s="772" t="s">
        <v>3346</v>
      </c>
      <c r="D242" s="1078"/>
      <c r="E242" s="739"/>
    </row>
    <row r="243" spans="1:5" ht="31.5" x14ac:dyDescent="0.25">
      <c r="A243" s="497"/>
      <c r="B243" s="1360"/>
      <c r="C243" s="772" t="s">
        <v>3347</v>
      </c>
      <c r="D243" s="1078"/>
      <c r="E243" s="739"/>
    </row>
    <row r="244" spans="1:5" x14ac:dyDescent="0.25">
      <c r="A244" s="497"/>
      <c r="B244" s="1360"/>
      <c r="C244" s="772" t="s">
        <v>3348</v>
      </c>
      <c r="D244" s="1078"/>
      <c r="E244" s="739"/>
    </row>
    <row r="245" spans="1:5" ht="31.5" x14ac:dyDescent="0.25">
      <c r="A245" s="497"/>
      <c r="B245" s="1360"/>
      <c r="C245" s="772" t="s">
        <v>3349</v>
      </c>
      <c r="D245" s="1078"/>
      <c r="E245" s="739"/>
    </row>
    <row r="246" spans="1:5" x14ac:dyDescent="0.25">
      <c r="A246" s="497"/>
      <c r="B246" s="1360"/>
      <c r="C246" s="772" t="s">
        <v>3350</v>
      </c>
      <c r="D246" s="1078"/>
      <c r="E246" s="739"/>
    </row>
    <row r="247" spans="1:5" ht="31.5" x14ac:dyDescent="0.25">
      <c r="A247" s="497"/>
      <c r="B247" s="1360"/>
      <c r="C247" s="772" t="s">
        <v>3351</v>
      </c>
      <c r="D247" s="1078"/>
      <c r="E247" s="739"/>
    </row>
    <row r="248" spans="1:5" x14ac:dyDescent="0.25">
      <c r="A248" s="497"/>
      <c r="B248" s="1360"/>
      <c r="C248" s="772" t="s">
        <v>3352</v>
      </c>
      <c r="D248" s="1078"/>
      <c r="E248" s="739"/>
    </row>
    <row r="249" spans="1:5" ht="31.5" x14ac:dyDescent="0.25">
      <c r="A249" s="497"/>
      <c r="B249" s="1360"/>
      <c r="C249" s="772" t="s">
        <v>3353</v>
      </c>
      <c r="D249" s="1078"/>
      <c r="E249" s="739"/>
    </row>
    <row r="250" spans="1:5" x14ac:dyDescent="0.25">
      <c r="A250" s="497"/>
      <c r="B250" s="1360"/>
      <c r="C250" s="772" t="s">
        <v>3354</v>
      </c>
      <c r="D250" s="1078"/>
      <c r="E250" s="739"/>
    </row>
    <row r="251" spans="1:5" ht="47.25" x14ac:dyDescent="0.25">
      <c r="A251" s="497"/>
      <c r="B251" s="1360"/>
      <c r="C251" s="772" t="s">
        <v>3355</v>
      </c>
      <c r="D251" s="1078"/>
      <c r="E251" s="739"/>
    </row>
    <row r="252" spans="1:5" ht="31.5" x14ac:dyDescent="0.25">
      <c r="A252" s="497"/>
      <c r="B252" s="1360"/>
      <c r="C252" s="772" t="s">
        <v>3356</v>
      </c>
      <c r="D252" s="1078"/>
      <c r="E252" s="739"/>
    </row>
    <row r="253" spans="1:5" ht="47.25" x14ac:dyDescent="0.25">
      <c r="A253" s="497"/>
      <c r="B253" s="1360"/>
      <c r="C253" s="772" t="s">
        <v>3357</v>
      </c>
      <c r="D253" s="1078"/>
      <c r="E253" s="739"/>
    </row>
    <row r="254" spans="1:5" ht="31.5" x14ac:dyDescent="0.25">
      <c r="A254" s="497"/>
      <c r="B254" s="1360"/>
      <c r="C254" s="772" t="s">
        <v>3358</v>
      </c>
      <c r="D254" s="1078"/>
      <c r="E254" s="739"/>
    </row>
    <row r="255" spans="1:5" ht="31.5" x14ac:dyDescent="0.25">
      <c r="A255" s="497"/>
      <c r="B255" s="1360"/>
      <c r="C255" s="772" t="s">
        <v>3359</v>
      </c>
      <c r="D255" s="1078"/>
      <c r="E255" s="739"/>
    </row>
    <row r="256" spans="1:5" x14ac:dyDescent="0.25">
      <c r="A256" s="497"/>
      <c r="B256" s="1360"/>
      <c r="C256" s="772" t="s">
        <v>3360</v>
      </c>
      <c r="D256" s="1078"/>
      <c r="E256" s="739"/>
    </row>
    <row r="257" spans="1:5" x14ac:dyDescent="0.25">
      <c r="A257" s="497"/>
      <c r="B257" s="1360"/>
      <c r="C257" s="772" t="s">
        <v>3361</v>
      </c>
      <c r="D257" s="1078"/>
      <c r="E257" s="739"/>
    </row>
    <row r="258" spans="1:5" x14ac:dyDescent="0.25">
      <c r="A258" s="497"/>
      <c r="B258" s="1360"/>
      <c r="C258" s="772" t="s">
        <v>3362</v>
      </c>
      <c r="D258" s="1078"/>
      <c r="E258" s="739"/>
    </row>
    <row r="259" spans="1:5" x14ac:dyDescent="0.25">
      <c r="A259" s="497"/>
      <c r="B259" s="1360"/>
      <c r="C259" s="772" t="s">
        <v>3363</v>
      </c>
      <c r="D259" s="1078"/>
      <c r="E259" s="739"/>
    </row>
    <row r="260" spans="1:5" x14ac:dyDescent="0.25">
      <c r="A260" s="497"/>
      <c r="B260" s="1360"/>
      <c r="C260" s="772" t="s">
        <v>3364</v>
      </c>
      <c r="D260" s="1078"/>
      <c r="E260" s="739"/>
    </row>
    <row r="261" spans="1:5" ht="31.5" x14ac:dyDescent="0.25">
      <c r="A261" s="497"/>
      <c r="B261" s="1360"/>
      <c r="C261" s="772" t="s">
        <v>3365</v>
      </c>
      <c r="D261" s="1078"/>
      <c r="E261" s="739"/>
    </row>
    <row r="262" spans="1:5" ht="31.5" x14ac:dyDescent="0.25">
      <c r="A262" s="497"/>
      <c r="B262" s="1360"/>
      <c r="C262" s="772" t="s">
        <v>3366</v>
      </c>
      <c r="D262" s="1078"/>
      <c r="E262" s="739"/>
    </row>
    <row r="263" spans="1:5" x14ac:dyDescent="0.25">
      <c r="A263" s="497"/>
      <c r="B263" s="1360"/>
      <c r="C263" s="772" t="s">
        <v>3367</v>
      </c>
      <c r="D263" s="1078"/>
      <c r="E263" s="739"/>
    </row>
    <row r="264" spans="1:5" x14ac:dyDescent="0.25">
      <c r="A264" s="497"/>
      <c r="B264" s="1360"/>
      <c r="C264" s="772" t="s">
        <v>3368</v>
      </c>
      <c r="D264" s="1078"/>
      <c r="E264" s="739"/>
    </row>
    <row r="265" spans="1:5" ht="31.5" x14ac:dyDescent="0.25">
      <c r="A265" s="497"/>
      <c r="B265" s="1360"/>
      <c r="C265" s="772" t="s">
        <v>3369</v>
      </c>
      <c r="D265" s="1078"/>
      <c r="E265" s="739"/>
    </row>
    <row r="266" spans="1:5" x14ac:dyDescent="0.25">
      <c r="A266" s="497"/>
      <c r="B266" s="1360"/>
      <c r="C266" s="772" t="s">
        <v>3370</v>
      </c>
      <c r="D266" s="1078"/>
      <c r="E266" s="739"/>
    </row>
    <row r="267" spans="1:5" ht="47.25" x14ac:dyDescent="0.25">
      <c r="A267" s="497"/>
      <c r="B267" s="1360"/>
      <c r="C267" s="772" t="s">
        <v>3371</v>
      </c>
      <c r="D267" s="1078"/>
      <c r="E267" s="739"/>
    </row>
    <row r="268" spans="1:5" x14ac:dyDescent="0.25">
      <c r="A268" s="497"/>
      <c r="B268" s="1360"/>
      <c r="C268" s="772" t="s">
        <v>3372</v>
      </c>
      <c r="D268" s="1078"/>
      <c r="E268" s="739"/>
    </row>
    <row r="269" spans="1:5" ht="31.5" x14ac:dyDescent="0.25">
      <c r="A269" s="497"/>
      <c r="B269" s="1360"/>
      <c r="C269" s="772" t="s">
        <v>3373</v>
      </c>
      <c r="D269" s="1078"/>
      <c r="E269" s="739"/>
    </row>
    <row r="270" spans="1:5" ht="31.5" x14ac:dyDescent="0.25">
      <c r="A270" s="497"/>
      <c r="B270" s="1360"/>
      <c r="C270" s="772" t="s">
        <v>3374</v>
      </c>
      <c r="D270" s="1078"/>
      <c r="E270" s="739"/>
    </row>
    <row r="271" spans="1:5" ht="31.5" x14ac:dyDescent="0.25">
      <c r="A271" s="497"/>
      <c r="B271" s="1360"/>
      <c r="C271" s="772" t="s">
        <v>3375</v>
      </c>
      <c r="D271" s="1078"/>
      <c r="E271" s="739"/>
    </row>
    <row r="272" spans="1:5" ht="31.5" x14ac:dyDescent="0.25">
      <c r="A272" s="497"/>
      <c r="B272" s="1360"/>
      <c r="C272" s="772" t="s">
        <v>3376</v>
      </c>
      <c r="D272" s="1078"/>
      <c r="E272" s="739"/>
    </row>
    <row r="273" spans="1:5" ht="31.5" x14ac:dyDescent="0.25">
      <c r="A273" s="497"/>
      <c r="B273" s="1360"/>
      <c r="C273" s="772" t="s">
        <v>3377</v>
      </c>
      <c r="D273" s="1078"/>
      <c r="E273" s="739"/>
    </row>
    <row r="274" spans="1:5" x14ac:dyDescent="0.25">
      <c r="A274" s="497"/>
      <c r="B274" s="1360"/>
      <c r="C274" s="772" t="s">
        <v>3378</v>
      </c>
      <c r="D274" s="1078"/>
      <c r="E274" s="739"/>
    </row>
    <row r="275" spans="1:5" ht="31.5" x14ac:dyDescent="0.25">
      <c r="A275" s="497"/>
      <c r="B275" s="1360"/>
      <c r="C275" s="772" t="s">
        <v>3379</v>
      </c>
      <c r="D275" s="1078"/>
      <c r="E275" s="739"/>
    </row>
    <row r="276" spans="1:5" ht="31.5" x14ac:dyDescent="0.25">
      <c r="A276" s="497"/>
      <c r="B276" s="1360"/>
      <c r="C276" s="772" t="s">
        <v>3380</v>
      </c>
      <c r="D276" s="1078"/>
      <c r="E276" s="739"/>
    </row>
    <row r="277" spans="1:5" ht="31.5" x14ac:dyDescent="0.25">
      <c r="A277" s="497"/>
      <c r="B277" s="1360"/>
      <c r="C277" s="772" t="s">
        <v>3381</v>
      </c>
      <c r="D277" s="1078"/>
      <c r="E277" s="739"/>
    </row>
    <row r="278" spans="1:5" ht="31.5" x14ac:dyDescent="0.25">
      <c r="A278" s="497"/>
      <c r="B278" s="1360"/>
      <c r="C278" s="772" t="s">
        <v>3382</v>
      </c>
      <c r="D278" s="1078"/>
      <c r="E278" s="739"/>
    </row>
    <row r="279" spans="1:5" ht="31.5" x14ac:dyDescent="0.25">
      <c r="A279" s="497"/>
      <c r="B279" s="1360"/>
      <c r="C279" s="772" t="s">
        <v>3383</v>
      </c>
      <c r="D279" s="1078"/>
      <c r="E279" s="739"/>
    </row>
    <row r="280" spans="1:5" ht="63" x14ac:dyDescent="0.25">
      <c r="A280" s="497"/>
      <c r="B280" s="1360"/>
      <c r="C280" s="772" t="s">
        <v>3384</v>
      </c>
      <c r="D280" s="1078"/>
      <c r="E280" s="739"/>
    </row>
    <row r="281" spans="1:5" ht="47.25" x14ac:dyDescent="0.25">
      <c r="A281" s="497"/>
      <c r="B281" s="1360"/>
      <c r="C281" s="772" t="s">
        <v>3385</v>
      </c>
      <c r="D281" s="1078"/>
      <c r="E281" s="739"/>
    </row>
    <row r="282" spans="1:5" ht="31.5" x14ac:dyDescent="0.25">
      <c r="A282" s="497"/>
      <c r="B282" s="1360"/>
      <c r="C282" s="772" t="s">
        <v>3386</v>
      </c>
      <c r="D282" s="1078"/>
      <c r="E282" s="739"/>
    </row>
    <row r="283" spans="1:5" ht="31.5" x14ac:dyDescent="0.25">
      <c r="A283" s="497"/>
      <c r="B283" s="1360"/>
      <c r="C283" s="772" t="s">
        <v>3387</v>
      </c>
      <c r="D283" s="1078"/>
      <c r="E283" s="739"/>
    </row>
    <row r="284" spans="1:5" ht="63" x14ac:dyDescent="0.25">
      <c r="A284" s="497"/>
      <c r="B284" s="1360"/>
      <c r="C284" s="772" t="s">
        <v>3388</v>
      </c>
      <c r="D284" s="1078"/>
      <c r="E284" s="739"/>
    </row>
    <row r="285" spans="1:5" ht="31.5" x14ac:dyDescent="0.25">
      <c r="A285" s="497"/>
      <c r="B285" s="1360"/>
      <c r="C285" s="456" t="s">
        <v>3389</v>
      </c>
      <c r="D285" s="1078"/>
      <c r="E285" s="739"/>
    </row>
    <row r="286" spans="1:5" ht="31.5" x14ac:dyDescent="0.25">
      <c r="A286" s="497"/>
      <c r="B286" s="1360"/>
      <c r="C286" s="772" t="s">
        <v>3390</v>
      </c>
      <c r="D286" s="1078"/>
      <c r="E286" s="739"/>
    </row>
    <row r="287" spans="1:5" ht="31.5" x14ac:dyDescent="0.25">
      <c r="A287" s="497"/>
      <c r="B287" s="1360"/>
      <c r="C287" s="772" t="s">
        <v>3391</v>
      </c>
      <c r="D287" s="1078"/>
      <c r="E287" s="739"/>
    </row>
    <row r="288" spans="1:5" ht="31.5" x14ac:dyDescent="0.25">
      <c r="A288" s="497"/>
      <c r="B288" s="1360"/>
      <c r="C288" s="772" t="s">
        <v>3392</v>
      </c>
      <c r="D288" s="1078"/>
      <c r="E288" s="739"/>
    </row>
    <row r="289" spans="1:5" ht="31.5" x14ac:dyDescent="0.25">
      <c r="A289" s="497"/>
      <c r="B289" s="1360"/>
      <c r="C289" s="772" t="s">
        <v>3393</v>
      </c>
      <c r="D289" s="1078"/>
      <c r="E289" s="739"/>
    </row>
    <row r="290" spans="1:5" ht="31.5" x14ac:dyDescent="0.25">
      <c r="A290" s="497"/>
      <c r="B290" s="1360"/>
      <c r="C290" s="772" t="s">
        <v>3394</v>
      </c>
      <c r="D290" s="1078"/>
      <c r="E290" s="739"/>
    </row>
    <row r="291" spans="1:5" ht="31.5" x14ac:dyDescent="0.25">
      <c r="A291" s="497"/>
      <c r="B291" s="1360"/>
      <c r="C291" s="772" t="s">
        <v>3395</v>
      </c>
      <c r="D291" s="1078"/>
      <c r="E291" s="739"/>
    </row>
    <row r="292" spans="1:5" ht="31.5" x14ac:dyDescent="0.25">
      <c r="A292" s="497"/>
      <c r="B292" s="1360"/>
      <c r="C292" s="772" t="s">
        <v>3396</v>
      </c>
      <c r="D292" s="1078"/>
      <c r="E292" s="739"/>
    </row>
    <row r="293" spans="1:5" ht="47.25" x14ac:dyDescent="0.25">
      <c r="A293" s="497"/>
      <c r="B293" s="1360"/>
      <c r="C293" s="772" t="s">
        <v>3397</v>
      </c>
      <c r="D293" s="1078"/>
      <c r="E293" s="739"/>
    </row>
    <row r="294" spans="1:5" ht="47.25" x14ac:dyDescent="0.25">
      <c r="A294" s="497"/>
      <c r="B294" s="1360"/>
      <c r="C294" s="772" t="s">
        <v>3398</v>
      </c>
      <c r="D294" s="1078"/>
      <c r="E294" s="739"/>
    </row>
    <row r="295" spans="1:5" ht="47.25" x14ac:dyDescent="0.25">
      <c r="A295" s="497"/>
      <c r="B295" s="1360"/>
      <c r="C295" s="772" t="s">
        <v>3399</v>
      </c>
      <c r="D295" s="1078"/>
      <c r="E295" s="739"/>
    </row>
    <row r="296" spans="1:5" ht="31.5" x14ac:dyDescent="0.25">
      <c r="A296" s="497"/>
      <c r="B296" s="1360"/>
      <c r="C296" s="772" t="s">
        <v>3400</v>
      </c>
      <c r="D296" s="1078"/>
      <c r="E296" s="739"/>
    </row>
    <row r="297" spans="1:5" ht="31.5" x14ac:dyDescent="0.25">
      <c r="A297" s="497"/>
      <c r="B297" s="1360"/>
      <c r="C297" s="772" t="s">
        <v>3401</v>
      </c>
      <c r="D297" s="1078"/>
      <c r="E297" s="739"/>
    </row>
    <row r="298" spans="1:5" x14ac:dyDescent="0.25">
      <c r="A298" s="497"/>
      <c r="B298" s="1360"/>
      <c r="C298" s="772" t="s">
        <v>3402</v>
      </c>
      <c r="D298" s="1078"/>
      <c r="E298" s="739"/>
    </row>
    <row r="299" spans="1:5" ht="31.5" x14ac:dyDescent="0.25">
      <c r="A299" s="497"/>
      <c r="B299" s="1360"/>
      <c r="C299" s="772" t="s">
        <v>3403</v>
      </c>
      <c r="D299" s="1078"/>
      <c r="E299" s="739"/>
    </row>
    <row r="300" spans="1:5" ht="31.5" x14ac:dyDescent="0.25">
      <c r="A300" s="497"/>
      <c r="B300" s="1360"/>
      <c r="C300" s="772" t="s">
        <v>3404</v>
      </c>
      <c r="D300" s="1078"/>
      <c r="E300" s="739"/>
    </row>
    <row r="301" spans="1:5" ht="31.5" x14ac:dyDescent="0.25">
      <c r="A301" s="497"/>
      <c r="B301" s="1360"/>
      <c r="C301" s="772" t="s">
        <v>3405</v>
      </c>
      <c r="D301" s="1078"/>
      <c r="E301" s="739"/>
    </row>
    <row r="302" spans="1:5" ht="47.25" x14ac:dyDescent="0.25">
      <c r="A302" s="497"/>
      <c r="B302" s="1360"/>
      <c r="C302" s="772" t="s">
        <v>3406</v>
      </c>
      <c r="D302" s="1078"/>
      <c r="E302" s="739"/>
    </row>
    <row r="303" spans="1:5" ht="47.25" x14ac:dyDescent="0.25">
      <c r="A303" s="497"/>
      <c r="B303" s="1360"/>
      <c r="C303" s="772" t="s">
        <v>3407</v>
      </c>
      <c r="D303" s="1078"/>
      <c r="E303" s="739"/>
    </row>
    <row r="304" spans="1:5" ht="47.25" x14ac:dyDescent="0.25">
      <c r="A304" s="497"/>
      <c r="B304" s="1360"/>
      <c r="C304" s="772" t="s">
        <v>3408</v>
      </c>
      <c r="D304" s="1078"/>
      <c r="E304" s="739"/>
    </row>
    <row r="305" spans="1:5" ht="31.5" x14ac:dyDescent="0.25">
      <c r="A305" s="497"/>
      <c r="B305" s="1360"/>
      <c r="C305" s="772" t="s">
        <v>3409</v>
      </c>
      <c r="D305" s="1078"/>
      <c r="E305" s="739"/>
    </row>
    <row r="306" spans="1:5" ht="31.5" x14ac:dyDescent="0.25">
      <c r="A306" s="497"/>
      <c r="B306" s="1360"/>
      <c r="C306" s="772" t="s">
        <v>3410</v>
      </c>
      <c r="D306" s="1078"/>
      <c r="E306" s="739"/>
    </row>
    <row r="307" spans="1:5" x14ac:dyDescent="0.25">
      <c r="A307" s="497"/>
      <c r="B307" s="1360"/>
      <c r="C307" s="772" t="s">
        <v>3411</v>
      </c>
      <c r="D307" s="1078"/>
      <c r="E307" s="739"/>
    </row>
    <row r="308" spans="1:5" ht="31.5" x14ac:dyDescent="0.25">
      <c r="A308" s="497"/>
      <c r="B308" s="1360"/>
      <c r="C308" s="772" t="s">
        <v>3412</v>
      </c>
      <c r="D308" s="1078"/>
      <c r="E308" s="739"/>
    </row>
    <row r="309" spans="1:5" ht="31.5" x14ac:dyDescent="0.25">
      <c r="A309" s="497"/>
      <c r="B309" s="1360"/>
      <c r="C309" s="772" t="s">
        <v>3413</v>
      </c>
      <c r="D309" s="1078"/>
      <c r="E309" s="739"/>
    </row>
    <row r="310" spans="1:5" ht="31.5" x14ac:dyDescent="0.25">
      <c r="A310" s="497"/>
      <c r="B310" s="1360"/>
      <c r="C310" s="772" t="s">
        <v>3414</v>
      </c>
      <c r="D310" s="1078"/>
      <c r="E310" s="739"/>
    </row>
    <row r="311" spans="1:5" x14ac:dyDescent="0.25">
      <c r="A311" s="497"/>
      <c r="B311" s="1360"/>
      <c r="C311" s="772" t="s">
        <v>3415</v>
      </c>
      <c r="D311" s="1078"/>
      <c r="E311" s="739"/>
    </row>
    <row r="312" spans="1:5" x14ac:dyDescent="0.25">
      <c r="A312" s="497"/>
      <c r="B312" s="1360"/>
      <c r="C312" s="772" t="s">
        <v>3416</v>
      </c>
      <c r="D312" s="1078"/>
      <c r="E312" s="739"/>
    </row>
    <row r="313" spans="1:5" ht="52.5" customHeight="1" x14ac:dyDescent="0.25">
      <c r="A313" s="497"/>
      <c r="B313" s="1360"/>
      <c r="C313" s="773" t="s">
        <v>3417</v>
      </c>
      <c r="D313" s="1078"/>
      <c r="E313" s="739"/>
    </row>
    <row r="314" spans="1:5" ht="31.5" x14ac:dyDescent="0.25">
      <c r="A314" s="497"/>
      <c r="B314" s="1360"/>
      <c r="C314" s="772" t="s">
        <v>3418</v>
      </c>
      <c r="D314" s="1078"/>
      <c r="E314" s="739"/>
    </row>
    <row r="315" spans="1:5" ht="31.5" x14ac:dyDescent="0.25">
      <c r="A315" s="497"/>
      <c r="B315" s="1360"/>
      <c r="C315" s="772" t="s">
        <v>3419</v>
      </c>
      <c r="D315" s="1078"/>
      <c r="E315" s="739"/>
    </row>
    <row r="316" spans="1:5" ht="31.5" x14ac:dyDescent="0.25">
      <c r="A316" s="497"/>
      <c r="B316" s="1360"/>
      <c r="C316" s="772" t="s">
        <v>3420</v>
      </c>
      <c r="D316" s="1078"/>
      <c r="E316" s="739"/>
    </row>
    <row r="317" spans="1:5" x14ac:dyDescent="0.25">
      <c r="A317" s="497"/>
      <c r="B317" s="1360"/>
      <c r="C317" s="772" t="s">
        <v>3421</v>
      </c>
      <c r="D317" s="1078"/>
      <c r="E317" s="739"/>
    </row>
    <row r="318" spans="1:5" ht="31.5" x14ac:dyDescent="0.25">
      <c r="A318" s="497"/>
      <c r="B318" s="1360"/>
      <c r="C318" s="772" t="s">
        <v>3422</v>
      </c>
      <c r="D318" s="1078"/>
      <c r="E318" s="739"/>
    </row>
    <row r="319" spans="1:5" ht="47.25" x14ac:dyDescent="0.25">
      <c r="A319" s="497"/>
      <c r="B319" s="1360"/>
      <c r="C319" s="772" t="s">
        <v>3423</v>
      </c>
      <c r="D319" s="1078"/>
      <c r="E319" s="739"/>
    </row>
    <row r="320" spans="1:5" ht="31.5" x14ac:dyDescent="0.25">
      <c r="A320" s="497"/>
      <c r="B320" s="1360"/>
      <c r="C320" s="772" t="s">
        <v>3424</v>
      </c>
      <c r="D320" s="1078"/>
      <c r="E320" s="739"/>
    </row>
    <row r="321" spans="1:5" ht="31.5" x14ac:dyDescent="0.25">
      <c r="A321" s="497"/>
      <c r="B321" s="1360"/>
      <c r="C321" s="772" t="s">
        <v>3425</v>
      </c>
      <c r="D321" s="1078"/>
      <c r="E321" s="739"/>
    </row>
    <row r="322" spans="1:5" ht="34.5" customHeight="1" x14ac:dyDescent="0.25">
      <c r="A322" s="497"/>
      <c r="B322" s="1360"/>
      <c r="C322" s="773" t="s">
        <v>3426</v>
      </c>
      <c r="D322" s="1078"/>
      <c r="E322" s="739"/>
    </row>
    <row r="323" spans="1:5" ht="31.5" x14ac:dyDescent="0.25">
      <c r="A323" s="497"/>
      <c r="B323" s="1360"/>
      <c r="C323" s="772" t="s">
        <v>3427</v>
      </c>
      <c r="D323" s="1078"/>
      <c r="E323" s="739"/>
    </row>
    <row r="324" spans="1:5" ht="47.25" x14ac:dyDescent="0.25">
      <c r="A324" s="497"/>
      <c r="B324" s="1360"/>
      <c r="C324" s="772" t="s">
        <v>3428</v>
      </c>
      <c r="D324" s="1078"/>
      <c r="E324" s="739"/>
    </row>
    <row r="325" spans="1:5" ht="31.5" x14ac:dyDescent="0.25">
      <c r="A325" s="497"/>
      <c r="B325" s="1360"/>
      <c r="C325" s="772" t="s">
        <v>3429</v>
      </c>
      <c r="D325" s="1078"/>
      <c r="E325" s="739"/>
    </row>
    <row r="326" spans="1:5" ht="31.5" x14ac:dyDescent="0.25">
      <c r="A326" s="497"/>
      <c r="B326" s="1360"/>
      <c r="C326" s="772" t="s">
        <v>3430</v>
      </c>
      <c r="D326" s="1078"/>
      <c r="E326" s="739"/>
    </row>
    <row r="327" spans="1:5" ht="31.5" x14ac:dyDescent="0.25">
      <c r="A327" s="497"/>
      <c r="B327" s="1360"/>
      <c r="C327" s="772" t="s">
        <v>3431</v>
      </c>
      <c r="D327" s="1078"/>
      <c r="E327" s="739"/>
    </row>
    <row r="328" spans="1:5" ht="31.5" x14ac:dyDescent="0.25">
      <c r="A328" s="497"/>
      <c r="B328" s="1360"/>
      <c r="C328" s="772" t="s">
        <v>3432</v>
      </c>
      <c r="D328" s="1078"/>
      <c r="E328" s="739"/>
    </row>
    <row r="329" spans="1:5" ht="47.25" x14ac:dyDescent="0.25">
      <c r="A329" s="497"/>
      <c r="B329" s="1360"/>
      <c r="C329" s="772" t="s">
        <v>3433</v>
      </c>
      <c r="D329" s="1078"/>
      <c r="E329" s="739"/>
    </row>
    <row r="330" spans="1:5" ht="31.5" x14ac:dyDescent="0.25">
      <c r="A330" s="497"/>
      <c r="B330" s="1360"/>
      <c r="C330" s="772" t="s">
        <v>3434</v>
      </c>
      <c r="D330" s="1078"/>
      <c r="E330" s="739"/>
    </row>
    <row r="331" spans="1:5" ht="31.5" x14ac:dyDescent="0.25">
      <c r="A331" s="497"/>
      <c r="B331" s="1360"/>
      <c r="C331" s="772" t="s">
        <v>3435</v>
      </c>
      <c r="D331" s="1078"/>
      <c r="E331" s="739"/>
    </row>
    <row r="332" spans="1:5" ht="31.5" x14ac:dyDescent="0.25">
      <c r="A332" s="497"/>
      <c r="B332" s="1360"/>
      <c r="C332" s="772" t="s">
        <v>3436</v>
      </c>
      <c r="D332" s="1078"/>
      <c r="E332" s="739"/>
    </row>
    <row r="333" spans="1:5" x14ac:dyDescent="0.25">
      <c r="A333" s="497"/>
      <c r="B333" s="1360"/>
      <c r="C333" s="772" t="s">
        <v>3437</v>
      </c>
      <c r="D333" s="1078"/>
      <c r="E333" s="739"/>
    </row>
    <row r="334" spans="1:5" ht="47.25" x14ac:dyDescent="0.25">
      <c r="A334" s="497"/>
      <c r="B334" s="1360"/>
      <c r="C334" s="772" t="s">
        <v>3438</v>
      </c>
      <c r="D334" s="1078"/>
      <c r="E334" s="739"/>
    </row>
    <row r="335" spans="1:5" ht="31.5" x14ac:dyDescent="0.25">
      <c r="A335" s="497"/>
      <c r="B335" s="1360"/>
      <c r="C335" s="772" t="s">
        <v>3439</v>
      </c>
      <c r="D335" s="1078"/>
      <c r="E335" s="739"/>
    </row>
    <row r="336" spans="1:5" x14ac:dyDescent="0.25">
      <c r="A336" s="497"/>
      <c r="B336" s="1360"/>
      <c r="C336" s="772" t="s">
        <v>3440</v>
      </c>
      <c r="D336" s="1078"/>
      <c r="E336" s="739"/>
    </row>
    <row r="337" spans="1:5" x14ac:dyDescent="0.25">
      <c r="A337" s="497"/>
      <c r="B337" s="1360"/>
      <c r="C337" s="772" t="s">
        <v>3441</v>
      </c>
      <c r="D337" s="1078"/>
      <c r="E337" s="739"/>
    </row>
    <row r="338" spans="1:5" ht="47.25" x14ac:dyDescent="0.25">
      <c r="A338" s="497"/>
      <c r="B338" s="1360"/>
      <c r="C338" s="772" t="s">
        <v>3442</v>
      </c>
      <c r="D338" s="1078"/>
      <c r="E338" s="739"/>
    </row>
    <row r="339" spans="1:5" ht="31.5" x14ac:dyDescent="0.25">
      <c r="A339" s="497"/>
      <c r="B339" s="1360"/>
      <c r="C339" s="772" t="s">
        <v>3443</v>
      </c>
      <c r="D339" s="1078"/>
      <c r="E339" s="739"/>
    </row>
    <row r="340" spans="1:5" ht="31.5" x14ac:dyDescent="0.25">
      <c r="A340" s="497"/>
      <c r="B340" s="1360"/>
      <c r="C340" s="772" t="s">
        <v>3444</v>
      </c>
      <c r="D340" s="1078"/>
      <c r="E340" s="739"/>
    </row>
    <row r="341" spans="1:5" ht="31.5" x14ac:dyDescent="0.25">
      <c r="A341" s="497"/>
      <c r="B341" s="1360"/>
      <c r="C341" s="772" t="s">
        <v>3445</v>
      </c>
      <c r="D341" s="1078"/>
      <c r="E341" s="739"/>
    </row>
    <row r="342" spans="1:5" ht="31.5" x14ac:dyDescent="0.25">
      <c r="A342" s="497"/>
      <c r="B342" s="1360"/>
      <c r="C342" s="772" t="s">
        <v>3446</v>
      </c>
      <c r="D342" s="1078"/>
      <c r="E342" s="739"/>
    </row>
    <row r="343" spans="1:5" ht="31.5" x14ac:dyDescent="0.25">
      <c r="A343" s="497"/>
      <c r="B343" s="1360"/>
      <c r="C343" s="772" t="s">
        <v>3447</v>
      </c>
      <c r="D343" s="1078"/>
      <c r="E343" s="739"/>
    </row>
    <row r="344" spans="1:5" x14ac:dyDescent="0.25">
      <c r="A344" s="497"/>
      <c r="B344" s="1360"/>
      <c r="C344" s="772" t="s">
        <v>3448</v>
      </c>
      <c r="D344" s="1078"/>
      <c r="E344" s="739"/>
    </row>
    <row r="345" spans="1:5" ht="35.25" customHeight="1" x14ac:dyDescent="0.25">
      <c r="A345" s="497"/>
      <c r="B345" s="1360"/>
      <c r="C345" s="773" t="s">
        <v>3449</v>
      </c>
      <c r="D345" s="1078"/>
      <c r="E345" s="739"/>
    </row>
    <row r="346" spans="1:5" ht="36" customHeight="1" x14ac:dyDescent="0.25">
      <c r="A346" s="497"/>
      <c r="B346" s="1360"/>
      <c r="C346" s="773" t="s">
        <v>3450</v>
      </c>
      <c r="D346" s="1078"/>
      <c r="E346" s="739"/>
    </row>
    <row r="347" spans="1:5" ht="31.5" x14ac:dyDescent="0.25">
      <c r="A347" s="497"/>
      <c r="B347" s="1360"/>
      <c r="C347" s="772" t="s">
        <v>3451</v>
      </c>
      <c r="D347" s="1078"/>
      <c r="E347" s="739"/>
    </row>
    <row r="348" spans="1:5" x14ac:dyDescent="0.25">
      <c r="A348" s="497"/>
      <c r="B348" s="1360"/>
      <c r="C348" s="772" t="s">
        <v>3452</v>
      </c>
      <c r="D348" s="1078"/>
      <c r="E348" s="739"/>
    </row>
    <row r="349" spans="1:5" ht="31.5" x14ac:dyDescent="0.25">
      <c r="A349" s="497"/>
      <c r="B349" s="1360"/>
      <c r="C349" s="772" t="s">
        <v>3453</v>
      </c>
      <c r="D349" s="1078"/>
      <c r="E349" s="739"/>
    </row>
    <row r="350" spans="1:5" ht="47.25" x14ac:dyDescent="0.25">
      <c r="A350" s="497"/>
      <c r="B350" s="1360"/>
      <c r="C350" s="772" t="s">
        <v>3454</v>
      </c>
      <c r="D350" s="1078"/>
      <c r="E350" s="739"/>
    </row>
    <row r="351" spans="1:5" x14ac:dyDescent="0.25">
      <c r="A351" s="497"/>
      <c r="B351" s="1360"/>
      <c r="C351" s="772" t="s">
        <v>3455</v>
      </c>
      <c r="D351" s="1078"/>
      <c r="E351" s="739"/>
    </row>
    <row r="352" spans="1:5" ht="31.5" x14ac:dyDescent="0.25">
      <c r="A352" s="497"/>
      <c r="B352" s="1360"/>
      <c r="C352" s="772" t="s">
        <v>3456</v>
      </c>
      <c r="D352" s="1078"/>
      <c r="E352" s="739"/>
    </row>
    <row r="353" spans="1:5" ht="31.5" x14ac:dyDescent="0.25">
      <c r="A353" s="497"/>
      <c r="B353" s="1360"/>
      <c r="C353" s="772" t="s">
        <v>3457</v>
      </c>
      <c r="D353" s="1078"/>
      <c r="E353" s="739"/>
    </row>
    <row r="354" spans="1:5" ht="31.5" x14ac:dyDescent="0.25">
      <c r="A354" s="497"/>
      <c r="B354" s="1360"/>
      <c r="C354" s="772" t="s">
        <v>3458</v>
      </c>
      <c r="D354" s="1078"/>
      <c r="E354" s="739"/>
    </row>
    <row r="355" spans="1:5" ht="47.25" x14ac:dyDescent="0.25">
      <c r="A355" s="497"/>
      <c r="B355" s="1360"/>
      <c r="C355" s="772" t="s">
        <v>3459</v>
      </c>
      <c r="D355" s="1078"/>
      <c r="E355" s="739"/>
    </row>
    <row r="356" spans="1:5" ht="31.5" x14ac:dyDescent="0.25">
      <c r="A356" s="497"/>
      <c r="B356" s="1360"/>
      <c r="C356" s="772" t="s">
        <v>3460</v>
      </c>
      <c r="D356" s="1078"/>
      <c r="E356" s="739"/>
    </row>
    <row r="357" spans="1:5" ht="31.5" x14ac:dyDescent="0.25">
      <c r="A357" s="497"/>
      <c r="B357" s="1360"/>
      <c r="C357" s="772" t="s">
        <v>3461</v>
      </c>
      <c r="D357" s="1078"/>
      <c r="E357" s="739"/>
    </row>
    <row r="358" spans="1:5" x14ac:dyDescent="0.25">
      <c r="A358" s="497"/>
      <c r="B358" s="1360"/>
      <c r="C358" s="772" t="s">
        <v>3462</v>
      </c>
      <c r="D358" s="1078"/>
      <c r="E358" s="739"/>
    </row>
    <row r="359" spans="1:5" x14ac:dyDescent="0.25">
      <c r="A359" s="497"/>
      <c r="B359" s="1360"/>
      <c r="C359" s="772" t="s">
        <v>3463</v>
      </c>
      <c r="D359" s="1078"/>
      <c r="E359" s="739"/>
    </row>
    <row r="360" spans="1:5" x14ac:dyDescent="0.25">
      <c r="A360" s="497"/>
      <c r="B360" s="1360"/>
      <c r="C360" s="772" t="s">
        <v>3464</v>
      </c>
      <c r="D360" s="1078"/>
      <c r="E360" s="739"/>
    </row>
    <row r="361" spans="1:5" ht="31.5" x14ac:dyDescent="0.25">
      <c r="A361" s="497"/>
      <c r="B361" s="1360"/>
      <c r="C361" s="772" t="s">
        <v>3465</v>
      </c>
      <c r="D361" s="1078"/>
      <c r="E361" s="739"/>
    </row>
    <row r="362" spans="1:5" ht="31.5" x14ac:dyDescent="0.25">
      <c r="A362" s="497"/>
      <c r="B362" s="1360"/>
      <c r="C362" s="772" t="s">
        <v>3466</v>
      </c>
      <c r="D362" s="1078"/>
      <c r="E362" s="739"/>
    </row>
    <row r="363" spans="1:5" ht="31.5" x14ac:dyDescent="0.25">
      <c r="A363" s="497"/>
      <c r="B363" s="1360"/>
      <c r="C363" s="772" t="s">
        <v>3467</v>
      </c>
      <c r="D363" s="1078"/>
      <c r="E363" s="739"/>
    </row>
    <row r="364" spans="1:5" ht="47.25" x14ac:dyDescent="0.25">
      <c r="A364" s="497"/>
      <c r="B364" s="1360"/>
      <c r="C364" s="772" t="s">
        <v>3468</v>
      </c>
      <c r="D364" s="1078"/>
      <c r="E364" s="739"/>
    </row>
    <row r="365" spans="1:5" ht="31.5" x14ac:dyDescent="0.25">
      <c r="A365" s="497"/>
      <c r="B365" s="1360"/>
      <c r="C365" s="772" t="s">
        <v>3469</v>
      </c>
      <c r="D365" s="1078"/>
      <c r="E365" s="739"/>
    </row>
    <row r="366" spans="1:5" ht="31.5" x14ac:dyDescent="0.25">
      <c r="A366" s="497"/>
      <c r="B366" s="1360"/>
      <c r="C366" s="772" t="s">
        <v>3470</v>
      </c>
      <c r="D366" s="1078"/>
      <c r="E366" s="739"/>
    </row>
    <row r="367" spans="1:5" ht="31.5" x14ac:dyDescent="0.25">
      <c r="A367" s="497"/>
      <c r="B367" s="1360"/>
      <c r="C367" s="772" t="s">
        <v>3471</v>
      </c>
      <c r="D367" s="1078"/>
      <c r="E367" s="739"/>
    </row>
    <row r="368" spans="1:5" ht="47.25" x14ac:dyDescent="0.25">
      <c r="A368" s="497"/>
      <c r="B368" s="1360"/>
      <c r="C368" s="772" t="s">
        <v>3472</v>
      </c>
      <c r="D368" s="1078"/>
      <c r="E368" s="739"/>
    </row>
    <row r="369" spans="1:5" ht="47.25" x14ac:dyDescent="0.25">
      <c r="A369" s="497"/>
      <c r="B369" s="1360"/>
      <c r="C369" s="772" t="s">
        <v>3473</v>
      </c>
      <c r="D369" s="1078"/>
      <c r="E369" s="739"/>
    </row>
    <row r="370" spans="1:5" ht="31.5" x14ac:dyDescent="0.25">
      <c r="A370" s="497"/>
      <c r="B370" s="1360"/>
      <c r="C370" s="772" t="s">
        <v>3474</v>
      </c>
      <c r="D370" s="1078"/>
      <c r="E370" s="739"/>
    </row>
    <row r="371" spans="1:5" ht="78.75" x14ac:dyDescent="0.25">
      <c r="A371" s="497"/>
      <c r="B371" s="1360"/>
      <c r="C371" s="772" t="s">
        <v>3475</v>
      </c>
      <c r="D371" s="1078"/>
      <c r="E371" s="739"/>
    </row>
    <row r="372" spans="1:5" ht="31.5" x14ac:dyDescent="0.25">
      <c r="A372" s="497"/>
      <c r="B372" s="1360"/>
      <c r="C372" s="772" t="s">
        <v>3476</v>
      </c>
      <c r="D372" s="1078"/>
      <c r="E372" s="739"/>
    </row>
    <row r="373" spans="1:5" ht="31.5" x14ac:dyDescent="0.25">
      <c r="A373" s="497"/>
      <c r="B373" s="1360"/>
      <c r="C373" s="772" t="s">
        <v>3477</v>
      </c>
      <c r="D373" s="1078"/>
      <c r="E373" s="739"/>
    </row>
    <row r="374" spans="1:5" ht="31.5" x14ac:dyDescent="0.25">
      <c r="A374" s="497"/>
      <c r="B374" s="1360"/>
      <c r="C374" s="772" t="s">
        <v>3478</v>
      </c>
      <c r="D374" s="1078"/>
      <c r="E374" s="739"/>
    </row>
    <row r="375" spans="1:5" ht="47.25" x14ac:dyDescent="0.25">
      <c r="A375" s="497"/>
      <c r="B375" s="1360"/>
      <c r="C375" s="772" t="s">
        <v>3479</v>
      </c>
      <c r="D375" s="1078"/>
      <c r="E375" s="739"/>
    </row>
    <row r="376" spans="1:5" x14ac:dyDescent="0.25">
      <c r="A376" s="497"/>
      <c r="B376" s="1360"/>
      <c r="C376" s="772" t="s">
        <v>3480</v>
      </c>
      <c r="D376" s="1078"/>
      <c r="E376" s="739"/>
    </row>
    <row r="377" spans="1:5" x14ac:dyDescent="0.25">
      <c r="A377" s="497"/>
      <c r="B377" s="1360"/>
      <c r="C377" s="772" t="s">
        <v>3481</v>
      </c>
      <c r="D377" s="1078"/>
      <c r="E377" s="739"/>
    </row>
    <row r="378" spans="1:5" ht="31.5" x14ac:dyDescent="0.25">
      <c r="A378" s="497"/>
      <c r="B378" s="1360"/>
      <c r="C378" s="772" t="s">
        <v>3482</v>
      </c>
      <c r="D378" s="1078"/>
      <c r="E378" s="739"/>
    </row>
    <row r="379" spans="1:5" ht="47.25" x14ac:dyDescent="0.25">
      <c r="A379" s="497"/>
      <c r="B379" s="1360"/>
      <c r="C379" s="772" t="s">
        <v>3483</v>
      </c>
      <c r="D379" s="1078"/>
      <c r="E379" s="739"/>
    </row>
    <row r="380" spans="1:5" x14ac:dyDescent="0.25">
      <c r="A380" s="497"/>
      <c r="B380" s="1360"/>
      <c r="C380" s="772" t="s">
        <v>3484</v>
      </c>
      <c r="D380" s="1078"/>
      <c r="E380" s="739"/>
    </row>
    <row r="381" spans="1:5" ht="31.5" x14ac:dyDescent="0.25">
      <c r="A381" s="497"/>
      <c r="B381" s="1360"/>
      <c r="C381" s="772" t="s">
        <v>3485</v>
      </c>
      <c r="D381" s="1078"/>
      <c r="E381" s="739"/>
    </row>
    <row r="382" spans="1:5" ht="31.5" x14ac:dyDescent="0.25">
      <c r="A382" s="497"/>
      <c r="B382" s="1360"/>
      <c r="C382" s="772" t="s">
        <v>3486</v>
      </c>
      <c r="D382" s="1078"/>
      <c r="E382" s="739"/>
    </row>
    <row r="383" spans="1:5" ht="31.5" x14ac:dyDescent="0.25">
      <c r="A383" s="497"/>
      <c r="B383" s="1360"/>
      <c r="C383" s="772" t="s">
        <v>3487</v>
      </c>
      <c r="D383" s="1078"/>
      <c r="E383" s="739"/>
    </row>
    <row r="384" spans="1:5" ht="37.5" customHeight="1" x14ac:dyDescent="0.25">
      <c r="A384" s="497"/>
      <c r="B384" s="1360"/>
      <c r="C384" s="773" t="s">
        <v>3488</v>
      </c>
      <c r="D384" s="1078"/>
      <c r="E384" s="739"/>
    </row>
    <row r="385" spans="1:5" x14ac:dyDescent="0.25">
      <c r="A385" s="497"/>
      <c r="B385" s="1360"/>
      <c r="C385" s="772" t="s">
        <v>3489</v>
      </c>
      <c r="D385" s="1078"/>
      <c r="E385" s="739"/>
    </row>
    <row r="386" spans="1:5" ht="51" customHeight="1" x14ac:dyDescent="0.25">
      <c r="A386" s="497"/>
      <c r="B386" s="1360"/>
      <c r="C386" s="773" t="s">
        <v>3490</v>
      </c>
      <c r="D386" s="1078"/>
      <c r="E386" s="739"/>
    </row>
    <row r="387" spans="1:5" ht="31.5" x14ac:dyDescent="0.25">
      <c r="A387" s="497"/>
      <c r="B387" s="1360"/>
      <c r="C387" s="772" t="s">
        <v>3491</v>
      </c>
      <c r="D387" s="1078"/>
      <c r="E387" s="739"/>
    </row>
    <row r="388" spans="1:5" ht="31.5" x14ac:dyDescent="0.25">
      <c r="A388" s="497"/>
      <c r="B388" s="1360"/>
      <c r="C388" s="772" t="s">
        <v>3492</v>
      </c>
      <c r="D388" s="1078"/>
      <c r="E388" s="739"/>
    </row>
    <row r="389" spans="1:5" ht="31.5" x14ac:dyDescent="0.25">
      <c r="A389" s="497"/>
      <c r="B389" s="1360"/>
      <c r="C389" s="772" t="s">
        <v>3493</v>
      </c>
      <c r="D389" s="1078"/>
      <c r="E389" s="739"/>
    </row>
    <row r="390" spans="1:5" ht="31.5" x14ac:dyDescent="0.25">
      <c r="A390" s="497"/>
      <c r="B390" s="1360"/>
      <c r="C390" s="772" t="s">
        <v>3494</v>
      </c>
      <c r="D390" s="1078"/>
      <c r="E390" s="739"/>
    </row>
    <row r="391" spans="1:5" ht="47.25" x14ac:dyDescent="0.25">
      <c r="A391" s="497"/>
      <c r="B391" s="1360"/>
      <c r="C391" s="772" t="s">
        <v>3495</v>
      </c>
      <c r="D391" s="1078"/>
      <c r="E391" s="739"/>
    </row>
    <row r="392" spans="1:5" ht="31.5" x14ac:dyDescent="0.25">
      <c r="A392" s="497"/>
      <c r="B392" s="1360"/>
      <c r="C392" s="772" t="s">
        <v>3496</v>
      </c>
      <c r="D392" s="1078"/>
      <c r="E392" s="739"/>
    </row>
    <row r="393" spans="1:5" x14ac:dyDescent="0.25">
      <c r="A393" s="497"/>
      <c r="B393" s="1360"/>
      <c r="C393" s="772" t="s">
        <v>3497</v>
      </c>
      <c r="D393" s="1078"/>
      <c r="E393" s="739"/>
    </row>
    <row r="394" spans="1:5" ht="31.5" x14ac:dyDescent="0.25">
      <c r="A394" s="497"/>
      <c r="B394" s="1360"/>
      <c r="C394" s="772" t="s">
        <v>3498</v>
      </c>
      <c r="D394" s="1078"/>
      <c r="E394" s="739"/>
    </row>
    <row r="395" spans="1:5" ht="31.5" x14ac:dyDescent="0.25">
      <c r="A395" s="497"/>
      <c r="B395" s="1360"/>
      <c r="C395" s="772" t="s">
        <v>3499</v>
      </c>
      <c r="D395" s="1078"/>
      <c r="E395" s="739"/>
    </row>
    <row r="396" spans="1:5" x14ac:dyDescent="0.25">
      <c r="A396" s="497"/>
      <c r="B396" s="1360"/>
      <c r="C396" s="772" t="s">
        <v>3500</v>
      </c>
      <c r="D396" s="1078"/>
      <c r="E396" s="739"/>
    </row>
    <row r="397" spans="1:5" x14ac:dyDescent="0.25">
      <c r="A397" s="497"/>
      <c r="B397" s="1360"/>
      <c r="C397" s="772" t="s">
        <v>3501</v>
      </c>
      <c r="D397" s="1078"/>
      <c r="E397" s="739"/>
    </row>
    <row r="398" spans="1:5" ht="31.5" x14ac:dyDescent="0.25">
      <c r="A398" s="497"/>
      <c r="B398" s="1360"/>
      <c r="C398" s="772" t="s">
        <v>3502</v>
      </c>
      <c r="D398" s="1078"/>
      <c r="E398" s="739"/>
    </row>
    <row r="399" spans="1:5" x14ac:dyDescent="0.25">
      <c r="A399" s="497"/>
      <c r="B399" s="1360"/>
      <c r="C399" s="772" t="s">
        <v>3503</v>
      </c>
      <c r="D399" s="1078"/>
      <c r="E399" s="739"/>
    </row>
    <row r="400" spans="1:5" ht="31.5" x14ac:dyDescent="0.25">
      <c r="A400" s="497"/>
      <c r="B400" s="1360"/>
      <c r="C400" s="772" t="s">
        <v>3504</v>
      </c>
      <c r="D400" s="1078"/>
      <c r="E400" s="739"/>
    </row>
    <row r="401" spans="1:5" ht="47.25" x14ac:dyDescent="0.25">
      <c r="A401" s="497"/>
      <c r="B401" s="1360"/>
      <c r="C401" s="772" t="s">
        <v>3505</v>
      </c>
      <c r="D401" s="1078"/>
      <c r="E401" s="739"/>
    </row>
    <row r="402" spans="1:5" ht="31.5" x14ac:dyDescent="0.25">
      <c r="A402" s="497"/>
      <c r="B402" s="1360"/>
      <c r="C402" s="772" t="s">
        <v>3506</v>
      </c>
      <c r="D402" s="1078"/>
      <c r="E402" s="739"/>
    </row>
    <row r="403" spans="1:5" ht="31.5" x14ac:dyDescent="0.25">
      <c r="A403" s="497"/>
      <c r="B403" s="1360"/>
      <c r="C403" s="772" t="s">
        <v>3507</v>
      </c>
      <c r="D403" s="1078"/>
      <c r="E403" s="739"/>
    </row>
    <row r="404" spans="1:5" ht="31.5" x14ac:dyDescent="0.25">
      <c r="A404" s="497"/>
      <c r="B404" s="1360"/>
      <c r="C404" s="772" t="s">
        <v>3508</v>
      </c>
      <c r="D404" s="1078"/>
      <c r="E404" s="739"/>
    </row>
    <row r="405" spans="1:5" x14ac:dyDescent="0.25">
      <c r="A405" s="497"/>
      <c r="B405" s="1360"/>
      <c r="C405" s="772" t="s">
        <v>3509</v>
      </c>
      <c r="D405" s="1078"/>
      <c r="E405" s="739"/>
    </row>
    <row r="406" spans="1:5" ht="47.25" x14ac:dyDescent="0.25">
      <c r="A406" s="497"/>
      <c r="B406" s="1360"/>
      <c r="C406" s="772" t="s">
        <v>3510</v>
      </c>
      <c r="D406" s="1078"/>
      <c r="E406" s="739"/>
    </row>
    <row r="407" spans="1:5" ht="47.25" x14ac:dyDescent="0.25">
      <c r="A407" s="497"/>
      <c r="B407" s="1360"/>
      <c r="C407" s="772" t="s">
        <v>3511</v>
      </c>
      <c r="D407" s="1078"/>
      <c r="E407" s="739"/>
    </row>
    <row r="408" spans="1:5" x14ac:dyDescent="0.25">
      <c r="A408" s="497"/>
      <c r="B408" s="1360"/>
      <c r="C408" s="772" t="s">
        <v>3512</v>
      </c>
      <c r="D408" s="1078"/>
      <c r="E408" s="739"/>
    </row>
    <row r="409" spans="1:5" ht="31.5" x14ac:dyDescent="0.25">
      <c r="A409" s="497"/>
      <c r="B409" s="1360"/>
      <c r="C409" s="772" t="s">
        <v>3513</v>
      </c>
      <c r="D409" s="1078"/>
      <c r="E409" s="739"/>
    </row>
    <row r="410" spans="1:5" x14ac:dyDescent="0.25">
      <c r="A410" s="497"/>
      <c r="B410" s="1360"/>
      <c r="C410" s="772" t="s">
        <v>3514</v>
      </c>
      <c r="D410" s="1078"/>
      <c r="E410" s="739"/>
    </row>
    <row r="411" spans="1:5" ht="31.5" customHeight="1" x14ac:dyDescent="0.25">
      <c r="A411" s="497"/>
      <c r="B411" s="1360"/>
      <c r="C411" s="773" t="s">
        <v>3515</v>
      </c>
      <c r="D411" s="1078"/>
      <c r="E411" s="739"/>
    </row>
    <row r="412" spans="1:5" ht="47.25" x14ac:dyDescent="0.25">
      <c r="A412" s="497"/>
      <c r="B412" s="1360"/>
      <c r="C412" s="772" t="s">
        <v>3516</v>
      </c>
      <c r="D412" s="1078"/>
      <c r="E412" s="739"/>
    </row>
    <row r="413" spans="1:5" ht="31.5" x14ac:dyDescent="0.25">
      <c r="A413" s="497"/>
      <c r="B413" s="1360"/>
      <c r="C413" s="772" t="s">
        <v>3517</v>
      </c>
      <c r="D413" s="1078"/>
      <c r="E413" s="739"/>
    </row>
    <row r="414" spans="1:5" x14ac:dyDescent="0.25">
      <c r="A414" s="497"/>
      <c r="B414" s="1360"/>
      <c r="C414" s="772" t="s">
        <v>3518</v>
      </c>
      <c r="D414" s="1078"/>
      <c r="E414" s="739"/>
    </row>
    <row r="415" spans="1:5" ht="31.5" x14ac:dyDescent="0.25">
      <c r="A415" s="497"/>
      <c r="B415" s="1360"/>
      <c r="C415" s="772" t="s">
        <v>3519</v>
      </c>
      <c r="D415" s="1078"/>
      <c r="E415" s="739"/>
    </row>
    <row r="416" spans="1:5" ht="31.5" x14ac:dyDescent="0.25">
      <c r="A416" s="497"/>
      <c r="B416" s="1360"/>
      <c r="C416" s="772" t="s">
        <v>3520</v>
      </c>
      <c r="D416" s="1078"/>
      <c r="E416" s="739"/>
    </row>
    <row r="417" spans="1:5" ht="31.5" x14ac:dyDescent="0.25">
      <c r="A417" s="497"/>
      <c r="B417" s="1360"/>
      <c r="C417" s="772" t="s">
        <v>3521</v>
      </c>
      <c r="D417" s="1078"/>
      <c r="E417" s="739"/>
    </row>
    <row r="418" spans="1:5" ht="31.5" x14ac:dyDescent="0.25">
      <c r="A418" s="497"/>
      <c r="B418" s="1360"/>
      <c r="C418" s="772" t="s">
        <v>3522</v>
      </c>
      <c r="D418" s="1078"/>
      <c r="E418" s="739"/>
    </row>
    <row r="419" spans="1:5" x14ac:dyDescent="0.25">
      <c r="A419" s="497"/>
      <c r="B419" s="1360"/>
      <c r="C419" s="772" t="s">
        <v>3523</v>
      </c>
      <c r="D419" s="1078"/>
      <c r="E419" s="739"/>
    </row>
    <row r="420" spans="1:5" ht="31.5" x14ac:dyDescent="0.25">
      <c r="A420" s="497"/>
      <c r="B420" s="1360"/>
      <c r="C420" s="772" t="s">
        <v>3524</v>
      </c>
      <c r="D420" s="1078"/>
      <c r="E420" s="739"/>
    </row>
    <row r="421" spans="1:5" ht="47.25" x14ac:dyDescent="0.25">
      <c r="A421" s="497"/>
      <c r="B421" s="1360"/>
      <c r="C421" s="772" t="s">
        <v>3525</v>
      </c>
      <c r="D421" s="1078"/>
      <c r="E421" s="739"/>
    </row>
    <row r="422" spans="1:5" ht="31.5" x14ac:dyDescent="0.25">
      <c r="A422" s="497"/>
      <c r="B422" s="1360"/>
      <c r="C422" s="772" t="s">
        <v>3526</v>
      </c>
      <c r="D422" s="1078"/>
      <c r="E422" s="739"/>
    </row>
    <row r="423" spans="1:5" ht="31.5" x14ac:dyDescent="0.25">
      <c r="A423" s="497"/>
      <c r="B423" s="1360"/>
      <c r="C423" s="772" t="s">
        <v>3527</v>
      </c>
      <c r="D423" s="1078"/>
      <c r="E423" s="739"/>
    </row>
    <row r="424" spans="1:5" ht="47.25" x14ac:dyDescent="0.25">
      <c r="A424" s="497"/>
      <c r="B424" s="1360"/>
      <c r="C424" s="772" t="s">
        <v>3528</v>
      </c>
      <c r="D424" s="1078"/>
      <c r="E424" s="739"/>
    </row>
    <row r="425" spans="1:5" ht="47.25" x14ac:dyDescent="0.25">
      <c r="A425" s="497"/>
      <c r="B425" s="1360"/>
      <c r="C425" s="772" t="s">
        <v>3529</v>
      </c>
      <c r="D425" s="1078"/>
      <c r="E425" s="739"/>
    </row>
    <row r="426" spans="1:5" x14ac:dyDescent="0.25">
      <c r="A426" s="497"/>
      <c r="B426" s="1360"/>
      <c r="C426" s="772" t="s">
        <v>3530</v>
      </c>
      <c r="D426" s="1078"/>
      <c r="E426" s="739"/>
    </row>
    <row r="427" spans="1:5" ht="31.5" x14ac:dyDescent="0.25">
      <c r="A427" s="497"/>
      <c r="B427" s="1360"/>
      <c r="C427" s="772" t="s">
        <v>3531</v>
      </c>
      <c r="D427" s="1078"/>
      <c r="E427" s="739"/>
    </row>
    <row r="428" spans="1:5" ht="31.5" x14ac:dyDescent="0.25">
      <c r="A428" s="497"/>
      <c r="B428" s="1360"/>
      <c r="C428" s="772" t="s">
        <v>3532</v>
      </c>
      <c r="D428" s="1078"/>
      <c r="E428" s="739"/>
    </row>
    <row r="429" spans="1:5" ht="31.5" x14ac:dyDescent="0.25">
      <c r="A429" s="497"/>
      <c r="B429" s="1360"/>
      <c r="C429" s="772" t="s">
        <v>3533</v>
      </c>
      <c r="D429" s="1078"/>
      <c r="E429" s="739"/>
    </row>
    <row r="430" spans="1:5" x14ac:dyDescent="0.25">
      <c r="A430" s="497"/>
      <c r="B430" s="1360"/>
      <c r="C430" s="772" t="s">
        <v>3534</v>
      </c>
      <c r="D430" s="1078"/>
      <c r="E430" s="739"/>
    </row>
    <row r="431" spans="1:5" ht="31.5" x14ac:dyDescent="0.25">
      <c r="A431" s="497"/>
      <c r="B431" s="1360"/>
      <c r="C431" s="772" t="s">
        <v>3535</v>
      </c>
      <c r="D431" s="1078"/>
      <c r="E431" s="739"/>
    </row>
    <row r="432" spans="1:5" ht="31.5" x14ac:dyDescent="0.25">
      <c r="A432" s="497"/>
      <c r="B432" s="1360"/>
      <c r="C432" s="772" t="s">
        <v>3536</v>
      </c>
      <c r="D432" s="1078"/>
      <c r="E432" s="739"/>
    </row>
    <row r="433" spans="1:5" x14ac:dyDescent="0.25">
      <c r="A433" s="497"/>
      <c r="B433" s="1360"/>
      <c r="C433" s="772" t="s">
        <v>3537</v>
      </c>
      <c r="D433" s="1078"/>
      <c r="E433" s="739"/>
    </row>
    <row r="434" spans="1:5" x14ac:dyDescent="0.25">
      <c r="A434" s="497"/>
      <c r="B434" s="1360"/>
      <c r="C434" s="772" t="s">
        <v>3538</v>
      </c>
      <c r="D434" s="1078"/>
      <c r="E434" s="739"/>
    </row>
    <row r="435" spans="1:5" x14ac:dyDescent="0.25">
      <c r="A435" s="497"/>
      <c r="B435" s="1360"/>
      <c r="C435" s="772" t="s">
        <v>3539</v>
      </c>
      <c r="D435" s="1078"/>
      <c r="E435" s="739"/>
    </row>
    <row r="436" spans="1:5" x14ac:dyDescent="0.25">
      <c r="A436" s="497"/>
      <c r="B436" s="1360"/>
      <c r="C436" s="772" t="s">
        <v>3540</v>
      </c>
      <c r="D436" s="1078"/>
      <c r="E436" s="739"/>
    </row>
    <row r="437" spans="1:5" ht="31.5" x14ac:dyDescent="0.25">
      <c r="A437" s="497"/>
      <c r="B437" s="1360"/>
      <c r="C437" s="772" t="s">
        <v>3541</v>
      </c>
      <c r="D437" s="1078"/>
      <c r="E437" s="739"/>
    </row>
    <row r="438" spans="1:5" ht="47.25" x14ac:dyDescent="0.25">
      <c r="A438" s="497"/>
      <c r="B438" s="1360"/>
      <c r="C438" s="772" t="s">
        <v>3542</v>
      </c>
      <c r="D438" s="1078"/>
      <c r="E438" s="739"/>
    </row>
    <row r="439" spans="1:5" ht="31.5" x14ac:dyDescent="0.25">
      <c r="A439" s="497"/>
      <c r="B439" s="1360"/>
      <c r="C439" s="772" t="s">
        <v>3543</v>
      </c>
      <c r="D439" s="1078"/>
      <c r="E439" s="739"/>
    </row>
    <row r="440" spans="1:5" ht="31.5" x14ac:dyDescent="0.25">
      <c r="A440" s="497"/>
      <c r="B440" s="1360"/>
      <c r="C440" s="772" t="s">
        <v>3544</v>
      </c>
      <c r="D440" s="1078"/>
      <c r="E440" s="739"/>
    </row>
    <row r="441" spans="1:5" ht="51" customHeight="1" x14ac:dyDescent="0.25">
      <c r="A441" s="497"/>
      <c r="B441" s="1360"/>
      <c r="C441" s="773" t="s">
        <v>3545</v>
      </c>
      <c r="D441" s="1078"/>
      <c r="E441" s="739"/>
    </row>
    <row r="442" spans="1:5" ht="63" x14ac:dyDescent="0.25">
      <c r="A442" s="497"/>
      <c r="B442" s="1360"/>
      <c r="C442" s="772" t="s">
        <v>3546</v>
      </c>
      <c r="D442" s="1078"/>
      <c r="E442" s="739"/>
    </row>
    <row r="443" spans="1:5" ht="31.5" x14ac:dyDescent="0.25">
      <c r="A443" s="497"/>
      <c r="B443" s="1360"/>
      <c r="C443" s="772" t="s">
        <v>3547</v>
      </c>
      <c r="D443" s="1078"/>
      <c r="E443" s="739"/>
    </row>
    <row r="444" spans="1:5" ht="31.5" x14ac:dyDescent="0.25">
      <c r="A444" s="497"/>
      <c r="B444" s="1360"/>
      <c r="C444" s="772" t="s">
        <v>3548</v>
      </c>
      <c r="D444" s="1078"/>
      <c r="E444" s="739"/>
    </row>
    <row r="445" spans="1:5" ht="31.5" x14ac:dyDescent="0.25">
      <c r="A445" s="497"/>
      <c r="B445" s="1360"/>
      <c r="C445" s="772" t="s">
        <v>3549</v>
      </c>
      <c r="D445" s="1078"/>
      <c r="E445" s="739"/>
    </row>
    <row r="446" spans="1:5" ht="47.25" x14ac:dyDescent="0.25">
      <c r="A446" s="497"/>
      <c r="B446" s="1360"/>
      <c r="C446" s="772" t="s">
        <v>3550</v>
      </c>
      <c r="D446" s="1078"/>
      <c r="E446" s="739"/>
    </row>
    <row r="447" spans="1:5" x14ac:dyDescent="0.25">
      <c r="A447" s="497"/>
      <c r="B447" s="1360"/>
      <c r="C447" s="772" t="s">
        <v>3551</v>
      </c>
      <c r="D447" s="1078"/>
      <c r="E447" s="739"/>
    </row>
    <row r="448" spans="1:5" ht="47.25" x14ac:dyDescent="0.25">
      <c r="A448" s="497"/>
      <c r="B448" s="1360"/>
      <c r="C448" s="772" t="s">
        <v>3552</v>
      </c>
      <c r="D448" s="1078"/>
      <c r="E448" s="739"/>
    </row>
    <row r="449" spans="1:5" x14ac:dyDescent="0.25">
      <c r="A449" s="497"/>
      <c r="B449" s="1360"/>
      <c r="C449" s="772" t="s">
        <v>3553</v>
      </c>
      <c r="D449" s="1078"/>
      <c r="E449" s="739"/>
    </row>
    <row r="450" spans="1:5" ht="31.5" x14ac:dyDescent="0.25">
      <c r="A450" s="497"/>
      <c r="B450" s="1360"/>
      <c r="C450" s="772" t="s">
        <v>3554</v>
      </c>
      <c r="D450" s="1078"/>
      <c r="E450" s="739"/>
    </row>
    <row r="451" spans="1:5" ht="31.5" x14ac:dyDescent="0.25">
      <c r="A451" s="497"/>
      <c r="B451" s="1360"/>
      <c r="C451" s="772" t="s">
        <v>3555</v>
      </c>
      <c r="D451" s="1078"/>
      <c r="E451" s="739"/>
    </row>
    <row r="452" spans="1:5" ht="31.5" x14ac:dyDescent="0.25">
      <c r="A452" s="497"/>
      <c r="B452" s="1360"/>
      <c r="C452" s="772" t="s">
        <v>3556</v>
      </c>
      <c r="D452" s="1078"/>
      <c r="E452" s="739"/>
    </row>
    <row r="453" spans="1:5" x14ac:dyDescent="0.25">
      <c r="A453" s="497"/>
      <c r="B453" s="1360"/>
      <c r="C453" s="772" t="s">
        <v>3557</v>
      </c>
      <c r="D453" s="1078"/>
      <c r="E453" s="739"/>
    </row>
    <row r="454" spans="1:5" ht="31.5" x14ac:dyDescent="0.25">
      <c r="A454" s="497"/>
      <c r="B454" s="1360"/>
      <c r="C454" s="772" t="s">
        <v>3558</v>
      </c>
      <c r="D454" s="1078"/>
      <c r="E454" s="739"/>
    </row>
    <row r="455" spans="1:5" ht="47.25" x14ac:dyDescent="0.25">
      <c r="A455" s="497"/>
      <c r="B455" s="1360"/>
      <c r="C455" s="772" t="s">
        <v>3559</v>
      </c>
      <c r="D455" s="1078"/>
      <c r="E455" s="739"/>
    </row>
    <row r="456" spans="1:5" ht="31.5" x14ac:dyDescent="0.25">
      <c r="A456" s="497"/>
      <c r="B456" s="1360"/>
      <c r="C456" s="772" t="s">
        <v>3560</v>
      </c>
      <c r="D456" s="1078"/>
      <c r="E456" s="739"/>
    </row>
    <row r="457" spans="1:5" x14ac:dyDescent="0.25">
      <c r="A457" s="497"/>
      <c r="B457" s="1360"/>
      <c r="C457" s="772" t="s">
        <v>3561</v>
      </c>
      <c r="D457" s="1078"/>
      <c r="E457" s="739"/>
    </row>
    <row r="458" spans="1:5" x14ac:dyDescent="0.25">
      <c r="A458" s="497"/>
      <c r="B458" s="1360"/>
      <c r="C458" s="772" t="s">
        <v>3562</v>
      </c>
      <c r="D458" s="1078"/>
      <c r="E458" s="739"/>
    </row>
    <row r="459" spans="1:5" ht="31.5" x14ac:dyDescent="0.25">
      <c r="A459" s="497"/>
      <c r="B459" s="1360"/>
      <c r="C459" s="772" t="s">
        <v>3563</v>
      </c>
      <c r="D459" s="1078"/>
      <c r="E459" s="739"/>
    </row>
    <row r="460" spans="1:5" x14ac:dyDescent="0.25">
      <c r="A460" s="497"/>
      <c r="B460" s="1360"/>
      <c r="C460" s="772" t="s">
        <v>3564</v>
      </c>
      <c r="D460" s="1078"/>
      <c r="E460" s="739"/>
    </row>
    <row r="461" spans="1:5" ht="31.5" x14ac:dyDescent="0.25">
      <c r="A461" s="497"/>
      <c r="B461" s="1360"/>
      <c r="C461" s="772" t="s">
        <v>3565</v>
      </c>
      <c r="D461" s="1078"/>
      <c r="E461" s="739"/>
    </row>
    <row r="462" spans="1:5" ht="31.5" x14ac:dyDescent="0.25">
      <c r="A462" s="497"/>
      <c r="B462" s="1360"/>
      <c r="C462" s="772" t="s">
        <v>3566</v>
      </c>
      <c r="D462" s="1078"/>
      <c r="E462" s="739"/>
    </row>
    <row r="463" spans="1:5" x14ac:dyDescent="0.25">
      <c r="A463" s="497"/>
      <c r="B463" s="1360"/>
      <c r="C463" s="772" t="s">
        <v>3567</v>
      </c>
      <c r="D463" s="1078"/>
      <c r="E463" s="739"/>
    </row>
    <row r="464" spans="1:5" ht="31.5" x14ac:dyDescent="0.25">
      <c r="A464" s="497"/>
      <c r="B464" s="1360"/>
      <c r="C464" s="772" t="s">
        <v>3568</v>
      </c>
      <c r="D464" s="1078"/>
      <c r="E464" s="739"/>
    </row>
    <row r="465" spans="1:5" ht="47.25" x14ac:dyDescent="0.25">
      <c r="A465" s="497"/>
      <c r="B465" s="1360"/>
      <c r="C465" s="772" t="s">
        <v>3569</v>
      </c>
      <c r="D465" s="1078"/>
      <c r="E465" s="739"/>
    </row>
    <row r="466" spans="1:5" ht="31.5" x14ac:dyDescent="0.25">
      <c r="A466" s="497"/>
      <c r="B466" s="1360"/>
      <c r="C466" s="772" t="s">
        <v>3570</v>
      </c>
      <c r="D466" s="1078"/>
      <c r="E466" s="739"/>
    </row>
    <row r="467" spans="1:5" x14ac:dyDescent="0.25">
      <c r="A467" s="497"/>
      <c r="B467" s="1360"/>
      <c r="C467" s="772" t="s">
        <v>3571</v>
      </c>
      <c r="D467" s="1078"/>
      <c r="E467" s="739"/>
    </row>
    <row r="468" spans="1:5" x14ac:dyDescent="0.25">
      <c r="A468" s="497"/>
      <c r="B468" s="1360"/>
      <c r="C468" s="772" t="s">
        <v>3572</v>
      </c>
      <c r="D468" s="1078"/>
      <c r="E468" s="739"/>
    </row>
    <row r="469" spans="1:5" ht="47.25" x14ac:dyDescent="0.25">
      <c r="A469" s="497"/>
      <c r="B469" s="1360"/>
      <c r="C469" s="772" t="s">
        <v>3573</v>
      </c>
      <c r="D469" s="1078"/>
      <c r="E469" s="739"/>
    </row>
    <row r="470" spans="1:5" ht="51.75" customHeight="1" x14ac:dyDescent="0.25">
      <c r="A470" s="497"/>
      <c r="B470" s="1360"/>
      <c r="C470" s="773" t="s">
        <v>3574</v>
      </c>
      <c r="D470" s="1078"/>
      <c r="E470" s="739"/>
    </row>
    <row r="471" spans="1:5" ht="47.25" x14ac:dyDescent="0.25">
      <c r="A471" s="497"/>
      <c r="B471" s="1360"/>
      <c r="C471" s="772" t="s">
        <v>3575</v>
      </c>
      <c r="D471" s="1078"/>
      <c r="E471" s="739"/>
    </row>
    <row r="472" spans="1:5" ht="51.75" customHeight="1" x14ac:dyDescent="0.25">
      <c r="A472" s="497"/>
      <c r="B472" s="1360"/>
      <c r="C472" s="773" t="s">
        <v>3576</v>
      </c>
      <c r="D472" s="1078"/>
      <c r="E472" s="739"/>
    </row>
    <row r="473" spans="1:5" ht="47.25" x14ac:dyDescent="0.25">
      <c r="A473" s="497"/>
      <c r="B473" s="1360"/>
      <c r="C473" s="772" t="s">
        <v>3577</v>
      </c>
      <c r="D473" s="1078"/>
      <c r="E473" s="739"/>
    </row>
    <row r="474" spans="1:5" ht="31.5" x14ac:dyDescent="0.25">
      <c r="A474" s="497"/>
      <c r="B474" s="1360"/>
      <c r="C474" s="772" t="s">
        <v>3578</v>
      </c>
      <c r="D474" s="1078"/>
      <c r="E474" s="739"/>
    </row>
    <row r="475" spans="1:5" ht="31.5" x14ac:dyDescent="0.25">
      <c r="A475" s="497"/>
      <c r="B475" s="1360"/>
      <c r="C475" s="772" t="s">
        <v>3579</v>
      </c>
      <c r="D475" s="1078"/>
      <c r="E475" s="739"/>
    </row>
    <row r="476" spans="1:5" x14ac:dyDescent="0.25">
      <c r="A476" s="497"/>
      <c r="B476" s="1360"/>
      <c r="C476" s="772" t="s">
        <v>3580</v>
      </c>
      <c r="D476" s="1078"/>
      <c r="E476" s="739"/>
    </row>
    <row r="477" spans="1:5" ht="47.25" x14ac:dyDescent="0.25">
      <c r="A477" s="497"/>
      <c r="B477" s="1360"/>
      <c r="C477" s="772" t="s">
        <v>3581</v>
      </c>
      <c r="D477" s="1078"/>
      <c r="E477" s="739"/>
    </row>
    <row r="478" spans="1:5" ht="31.5" x14ac:dyDescent="0.25">
      <c r="A478" s="497"/>
      <c r="B478" s="1360"/>
      <c r="C478" s="772" t="s">
        <v>3582</v>
      </c>
      <c r="D478" s="1078"/>
      <c r="E478" s="739"/>
    </row>
    <row r="479" spans="1:5" ht="31.5" x14ac:dyDescent="0.25">
      <c r="A479" s="497"/>
      <c r="B479" s="1360"/>
      <c r="C479" s="772" t="s">
        <v>3583</v>
      </c>
      <c r="D479" s="1078"/>
      <c r="E479" s="739"/>
    </row>
    <row r="480" spans="1:5" x14ac:dyDescent="0.25">
      <c r="A480" s="497"/>
      <c r="B480" s="1360"/>
      <c r="C480" s="772" t="s">
        <v>3584</v>
      </c>
      <c r="D480" s="1078"/>
      <c r="E480" s="739"/>
    </row>
    <row r="481" spans="1:5" ht="33" customHeight="1" x14ac:dyDescent="0.25">
      <c r="A481" s="497"/>
      <c r="B481" s="1360"/>
      <c r="C481" s="773" t="s">
        <v>3585</v>
      </c>
      <c r="D481" s="1078"/>
      <c r="E481" s="739"/>
    </row>
    <row r="482" spans="1:5" ht="31.5" x14ac:dyDescent="0.25">
      <c r="A482" s="497"/>
      <c r="B482" s="1360"/>
      <c r="C482" s="772" t="s">
        <v>3586</v>
      </c>
      <c r="D482" s="1078"/>
      <c r="E482" s="739"/>
    </row>
    <row r="483" spans="1:5" ht="31.5" x14ac:dyDescent="0.25">
      <c r="A483" s="497"/>
      <c r="B483" s="1360"/>
      <c r="C483" s="772" t="s">
        <v>3587</v>
      </c>
      <c r="D483" s="1078"/>
      <c r="E483" s="739"/>
    </row>
    <row r="484" spans="1:5" ht="47.25" x14ac:dyDescent="0.25">
      <c r="A484" s="497"/>
      <c r="B484" s="1360"/>
      <c r="C484" s="772" t="s">
        <v>3588</v>
      </c>
      <c r="D484" s="1078"/>
      <c r="E484" s="739"/>
    </row>
    <row r="485" spans="1:5" ht="47.25" x14ac:dyDescent="0.25">
      <c r="A485" s="497"/>
      <c r="B485" s="1360"/>
      <c r="C485" s="772" t="s">
        <v>3589</v>
      </c>
      <c r="D485" s="1078"/>
      <c r="E485" s="739"/>
    </row>
    <row r="486" spans="1:5" ht="47.25" x14ac:dyDescent="0.25">
      <c r="A486" s="497"/>
      <c r="B486" s="1360"/>
      <c r="C486" s="772" t="s">
        <v>3590</v>
      </c>
      <c r="D486" s="1078"/>
      <c r="E486" s="739"/>
    </row>
    <row r="487" spans="1:5" ht="31.5" x14ac:dyDescent="0.25">
      <c r="A487" s="497"/>
      <c r="B487" s="1360"/>
      <c r="C487" s="772" t="s">
        <v>3591</v>
      </c>
      <c r="D487" s="1078"/>
      <c r="E487" s="739"/>
    </row>
    <row r="488" spans="1:5" x14ac:dyDescent="0.25">
      <c r="A488" s="497"/>
      <c r="B488" s="1360"/>
      <c r="C488" s="772" t="s">
        <v>3592</v>
      </c>
      <c r="D488" s="1078"/>
      <c r="E488" s="739"/>
    </row>
    <row r="489" spans="1:5" ht="31.5" x14ac:dyDescent="0.25">
      <c r="A489" s="497"/>
      <c r="B489" s="1360"/>
      <c r="C489" s="772" t="s">
        <v>3593</v>
      </c>
      <c r="D489" s="1078"/>
      <c r="E489" s="739"/>
    </row>
    <row r="490" spans="1:5" ht="35.25" customHeight="1" x14ac:dyDescent="0.25">
      <c r="A490" s="497"/>
      <c r="B490" s="1360"/>
      <c r="C490" s="773" t="s">
        <v>3594</v>
      </c>
      <c r="D490" s="1078"/>
      <c r="E490" s="739"/>
    </row>
    <row r="491" spans="1:5" ht="47.25" x14ac:dyDescent="0.25">
      <c r="A491" s="497"/>
      <c r="B491" s="1360"/>
      <c r="C491" s="772" t="s">
        <v>3595</v>
      </c>
      <c r="D491" s="1078"/>
      <c r="E491" s="739"/>
    </row>
    <row r="492" spans="1:5" ht="31.5" x14ac:dyDescent="0.25">
      <c r="A492" s="497"/>
      <c r="B492" s="1360"/>
      <c r="C492" s="772" t="s">
        <v>3596</v>
      </c>
      <c r="D492" s="1078"/>
      <c r="E492" s="739"/>
    </row>
    <row r="493" spans="1:5" ht="36" customHeight="1" x14ac:dyDescent="0.25">
      <c r="A493" s="497"/>
      <c r="B493" s="1360"/>
      <c r="C493" s="773" t="s">
        <v>3597</v>
      </c>
      <c r="D493" s="1078"/>
      <c r="E493" s="739"/>
    </row>
    <row r="494" spans="1:5" ht="31.5" x14ac:dyDescent="0.25">
      <c r="A494" s="497"/>
      <c r="B494" s="1360"/>
      <c r="C494" s="772" t="s">
        <v>3598</v>
      </c>
      <c r="D494" s="1078"/>
      <c r="E494" s="739"/>
    </row>
    <row r="495" spans="1:5" ht="47.25" x14ac:dyDescent="0.25">
      <c r="A495" s="497"/>
      <c r="B495" s="1360"/>
      <c r="C495" s="772" t="s">
        <v>3599</v>
      </c>
      <c r="D495" s="1078"/>
      <c r="E495" s="739"/>
    </row>
    <row r="496" spans="1:5" ht="31.5" x14ac:dyDescent="0.25">
      <c r="A496" s="497"/>
      <c r="B496" s="1360"/>
      <c r="C496" s="772" t="s">
        <v>3600</v>
      </c>
      <c r="D496" s="1078"/>
      <c r="E496" s="739"/>
    </row>
    <row r="497" spans="1:5" ht="47.25" x14ac:dyDescent="0.25">
      <c r="A497" s="497"/>
      <c r="B497" s="1360"/>
      <c r="C497" s="772" t="s">
        <v>3601</v>
      </c>
      <c r="D497" s="1078"/>
      <c r="E497" s="739"/>
    </row>
    <row r="498" spans="1:5" ht="47.25" x14ac:dyDescent="0.25">
      <c r="A498" s="497"/>
      <c r="B498" s="1360"/>
      <c r="C498" s="772" t="s">
        <v>3602</v>
      </c>
      <c r="D498" s="1078"/>
      <c r="E498" s="739"/>
    </row>
    <row r="499" spans="1:5" ht="47.25" x14ac:dyDescent="0.25">
      <c r="A499" s="497"/>
      <c r="B499" s="1360"/>
      <c r="C499" s="772" t="s">
        <v>3603</v>
      </c>
      <c r="D499" s="1078"/>
      <c r="E499" s="739"/>
    </row>
    <row r="500" spans="1:5" x14ac:dyDescent="0.25">
      <c r="A500" s="497"/>
      <c r="B500" s="1360"/>
      <c r="C500" s="772" t="s">
        <v>3604</v>
      </c>
      <c r="D500" s="1078"/>
      <c r="E500" s="739"/>
    </row>
    <row r="501" spans="1:5" x14ac:dyDescent="0.25">
      <c r="A501" s="497"/>
      <c r="B501" s="1360"/>
      <c r="C501" s="772" t="s">
        <v>3605</v>
      </c>
      <c r="D501" s="1078"/>
      <c r="E501" s="739"/>
    </row>
    <row r="502" spans="1:5" ht="31.5" x14ac:dyDescent="0.25">
      <c r="A502" s="497"/>
      <c r="B502" s="1360"/>
      <c r="C502" s="772" t="s">
        <v>3606</v>
      </c>
      <c r="D502" s="1078"/>
      <c r="E502" s="739"/>
    </row>
    <row r="503" spans="1:5" x14ac:dyDescent="0.25">
      <c r="A503" s="497"/>
      <c r="B503" s="1360"/>
      <c r="C503" s="772" t="s">
        <v>3607</v>
      </c>
      <c r="D503" s="1078"/>
      <c r="E503" s="739"/>
    </row>
    <row r="504" spans="1:5" ht="47.25" x14ac:dyDescent="0.25">
      <c r="A504" s="497"/>
      <c r="B504" s="1360"/>
      <c r="C504" s="772" t="s">
        <v>3608</v>
      </c>
      <c r="D504" s="1078"/>
      <c r="E504" s="739"/>
    </row>
    <row r="505" spans="1:5" ht="63" x14ac:dyDescent="0.25">
      <c r="A505" s="497"/>
      <c r="B505" s="1360"/>
      <c r="C505" s="772" t="s">
        <v>3609</v>
      </c>
      <c r="D505" s="1078"/>
      <c r="E505" s="739"/>
    </row>
    <row r="506" spans="1:5" x14ac:dyDescent="0.25">
      <c r="A506" s="497"/>
      <c r="B506" s="1360"/>
      <c r="C506" s="772" t="s">
        <v>3610</v>
      </c>
      <c r="D506" s="1078"/>
      <c r="E506" s="739"/>
    </row>
    <row r="507" spans="1:5" x14ac:dyDescent="0.25">
      <c r="A507" s="497"/>
      <c r="B507" s="1360"/>
      <c r="C507" s="772" t="s">
        <v>3611</v>
      </c>
      <c r="D507" s="1078"/>
      <c r="E507" s="739"/>
    </row>
    <row r="508" spans="1:5" x14ac:dyDescent="0.25">
      <c r="A508" s="497"/>
      <c r="B508" s="1360"/>
      <c r="C508" s="772" t="s">
        <v>3612</v>
      </c>
      <c r="D508" s="1078"/>
      <c r="E508" s="739"/>
    </row>
    <row r="509" spans="1:5" ht="31.5" x14ac:dyDescent="0.25">
      <c r="A509" s="497"/>
      <c r="B509" s="1360"/>
      <c r="C509" s="772" t="s">
        <v>3613</v>
      </c>
      <c r="D509" s="1078"/>
      <c r="E509" s="739"/>
    </row>
    <row r="510" spans="1:5" ht="47.25" x14ac:dyDescent="0.25">
      <c r="A510" s="497"/>
      <c r="B510" s="1360"/>
      <c r="C510" s="772" t="s">
        <v>3614</v>
      </c>
      <c r="D510" s="1078"/>
      <c r="E510" s="739"/>
    </row>
    <row r="511" spans="1:5" ht="47.25" x14ac:dyDescent="0.25">
      <c r="A511" s="497"/>
      <c r="B511" s="1360"/>
      <c r="C511" s="772" t="s">
        <v>3615</v>
      </c>
      <c r="D511" s="1078"/>
      <c r="E511" s="739"/>
    </row>
    <row r="512" spans="1:5" ht="31.5" x14ac:dyDescent="0.25">
      <c r="A512" s="497"/>
      <c r="B512" s="1360"/>
      <c r="C512" s="772" t="s">
        <v>3616</v>
      </c>
      <c r="D512" s="1078"/>
      <c r="E512" s="739"/>
    </row>
    <row r="513" spans="1:5" x14ac:dyDescent="0.25">
      <c r="A513" s="497"/>
      <c r="B513" s="1360"/>
      <c r="C513" s="772" t="s">
        <v>3617</v>
      </c>
      <c r="D513" s="1078"/>
      <c r="E513" s="739"/>
    </row>
    <row r="514" spans="1:5" ht="31.5" x14ac:dyDescent="0.25">
      <c r="A514" s="497"/>
      <c r="B514" s="1360"/>
      <c r="C514" s="772" t="s">
        <v>3618</v>
      </c>
      <c r="D514" s="1078"/>
      <c r="E514" s="739"/>
    </row>
    <row r="515" spans="1:5" ht="31.5" x14ac:dyDescent="0.25">
      <c r="A515" s="497"/>
      <c r="B515" s="1360"/>
      <c r="C515" s="772" t="s">
        <v>3619</v>
      </c>
      <c r="D515" s="1078"/>
      <c r="E515" s="739"/>
    </row>
    <row r="516" spans="1:5" x14ac:dyDescent="0.25">
      <c r="A516" s="497"/>
      <c r="B516" s="1360"/>
      <c r="C516" s="772" t="s">
        <v>3620</v>
      </c>
      <c r="D516" s="1078"/>
      <c r="E516" s="739"/>
    </row>
    <row r="517" spans="1:5" ht="31.5" x14ac:dyDescent="0.25">
      <c r="A517" s="497"/>
      <c r="B517" s="1360"/>
      <c r="C517" s="772" t="s">
        <v>3621</v>
      </c>
      <c r="D517" s="1078"/>
      <c r="E517" s="739"/>
    </row>
    <row r="518" spans="1:5" x14ac:dyDescent="0.25">
      <c r="A518" s="497"/>
      <c r="B518" s="1360"/>
      <c r="C518" s="772" t="s">
        <v>3622</v>
      </c>
      <c r="D518" s="1078"/>
      <c r="E518" s="739"/>
    </row>
    <row r="519" spans="1:5" x14ac:dyDescent="0.25">
      <c r="A519" s="497"/>
      <c r="B519" s="1360"/>
      <c r="C519" s="772" t="s">
        <v>3623</v>
      </c>
      <c r="D519" s="1078"/>
      <c r="E519" s="739"/>
    </row>
    <row r="520" spans="1:5" ht="31.5" x14ac:dyDescent="0.25">
      <c r="A520" s="497"/>
      <c r="B520" s="1360"/>
      <c r="C520" s="772" t="s">
        <v>3624</v>
      </c>
      <c r="D520" s="1078"/>
      <c r="E520" s="739"/>
    </row>
    <row r="521" spans="1:5" ht="47.25" x14ac:dyDescent="0.25">
      <c r="A521" s="497"/>
      <c r="B521" s="1360"/>
      <c r="C521" s="772" t="s">
        <v>3625</v>
      </c>
      <c r="D521" s="1078"/>
      <c r="E521" s="739"/>
    </row>
    <row r="522" spans="1:5" ht="31.5" x14ac:dyDescent="0.25">
      <c r="A522" s="497"/>
      <c r="B522" s="1360"/>
      <c r="C522" s="772" t="s">
        <v>3626</v>
      </c>
      <c r="D522" s="1078"/>
      <c r="E522" s="739"/>
    </row>
    <row r="523" spans="1:5" x14ac:dyDescent="0.25">
      <c r="A523" s="497"/>
      <c r="B523" s="1360"/>
      <c r="C523" s="772" t="s">
        <v>3627</v>
      </c>
      <c r="D523" s="1078"/>
      <c r="E523" s="739"/>
    </row>
    <row r="524" spans="1:5" ht="31.5" x14ac:dyDescent="0.25">
      <c r="A524" s="497"/>
      <c r="B524" s="1360"/>
      <c r="C524" s="772" t="s">
        <v>3628</v>
      </c>
      <c r="D524" s="1078"/>
      <c r="E524" s="739"/>
    </row>
    <row r="525" spans="1:5" ht="47.25" x14ac:dyDescent="0.25">
      <c r="A525" s="497"/>
      <c r="B525" s="1360"/>
      <c r="C525" s="772" t="s">
        <v>3629</v>
      </c>
      <c r="D525" s="1078"/>
      <c r="E525" s="739"/>
    </row>
    <row r="526" spans="1:5" x14ac:dyDescent="0.25">
      <c r="A526" s="497"/>
      <c r="B526" s="1360"/>
      <c r="C526" s="772" t="s">
        <v>3630</v>
      </c>
      <c r="D526" s="1078"/>
      <c r="E526" s="739"/>
    </row>
    <row r="527" spans="1:5" x14ac:dyDescent="0.25">
      <c r="A527" s="497"/>
      <c r="B527" s="1360"/>
      <c r="C527" s="772" t="s">
        <v>3631</v>
      </c>
      <c r="D527" s="1078"/>
      <c r="E527" s="739"/>
    </row>
    <row r="528" spans="1:5" ht="31.5" x14ac:dyDescent="0.25">
      <c r="A528" s="497"/>
      <c r="B528" s="1360"/>
      <c r="C528" s="772" t="s">
        <v>3632</v>
      </c>
      <c r="D528" s="1078"/>
      <c r="E528" s="739"/>
    </row>
    <row r="529" spans="1:5" ht="35.25" customHeight="1" x14ac:dyDescent="0.25">
      <c r="A529" s="497"/>
      <c r="B529" s="1360"/>
      <c r="C529" s="773" t="s">
        <v>3633</v>
      </c>
      <c r="D529" s="1078"/>
      <c r="E529" s="739"/>
    </row>
    <row r="530" spans="1:5" ht="31.5" x14ac:dyDescent="0.25">
      <c r="A530" s="497"/>
      <c r="B530" s="1360"/>
      <c r="C530" s="772" t="s">
        <v>3634</v>
      </c>
      <c r="D530" s="1078"/>
      <c r="E530" s="739"/>
    </row>
    <row r="531" spans="1:5" ht="31.5" x14ac:dyDescent="0.25">
      <c r="A531" s="497"/>
      <c r="B531" s="1360"/>
      <c r="C531" s="772" t="s">
        <v>3635</v>
      </c>
      <c r="D531" s="1078"/>
      <c r="E531" s="739"/>
    </row>
    <row r="532" spans="1:5" ht="31.5" x14ac:dyDescent="0.25">
      <c r="A532" s="497"/>
      <c r="B532" s="1360"/>
      <c r="C532" s="772" t="s">
        <v>3636</v>
      </c>
      <c r="D532" s="1078"/>
      <c r="E532" s="739"/>
    </row>
    <row r="533" spans="1:5" ht="31.5" x14ac:dyDescent="0.25">
      <c r="A533" s="497"/>
      <c r="B533" s="1360"/>
      <c r="C533" s="772" t="s">
        <v>3637</v>
      </c>
      <c r="D533" s="1078"/>
      <c r="E533" s="739"/>
    </row>
    <row r="534" spans="1:5" ht="31.5" x14ac:dyDescent="0.25">
      <c r="A534" s="497"/>
      <c r="B534" s="1360"/>
      <c r="C534" s="772" t="s">
        <v>3638</v>
      </c>
      <c r="D534" s="1078"/>
      <c r="E534" s="739"/>
    </row>
    <row r="535" spans="1:5" ht="31.5" x14ac:dyDescent="0.25">
      <c r="A535" s="497"/>
      <c r="B535" s="1360"/>
      <c r="C535" s="772" t="s">
        <v>3639</v>
      </c>
      <c r="D535" s="1078"/>
      <c r="E535" s="739"/>
    </row>
    <row r="536" spans="1:5" ht="47.25" x14ac:dyDescent="0.25">
      <c r="A536" s="497"/>
      <c r="B536" s="1360"/>
      <c r="C536" s="772" t="s">
        <v>3640</v>
      </c>
      <c r="D536" s="1078"/>
      <c r="E536" s="739"/>
    </row>
    <row r="537" spans="1:5" ht="31.5" x14ac:dyDescent="0.25">
      <c r="A537" s="497"/>
      <c r="B537" s="1360"/>
      <c r="C537" s="772" t="s">
        <v>3641</v>
      </c>
      <c r="D537" s="1078"/>
      <c r="E537" s="739"/>
    </row>
    <row r="538" spans="1:5" ht="31.5" x14ac:dyDescent="0.25">
      <c r="A538" s="497"/>
      <c r="B538" s="1360"/>
      <c r="C538" s="772" t="s">
        <v>3642</v>
      </c>
      <c r="D538" s="1078"/>
      <c r="E538" s="739"/>
    </row>
    <row r="539" spans="1:5" x14ac:dyDescent="0.25">
      <c r="A539" s="497"/>
      <c r="B539" s="1360"/>
      <c r="C539" s="772" t="s">
        <v>3643</v>
      </c>
      <c r="D539" s="1078"/>
      <c r="E539" s="739"/>
    </row>
    <row r="540" spans="1:5" ht="31.5" x14ac:dyDescent="0.25">
      <c r="A540" s="497"/>
      <c r="B540" s="1360"/>
      <c r="C540" s="772" t="s">
        <v>3644</v>
      </c>
      <c r="D540" s="1078"/>
      <c r="E540" s="739"/>
    </row>
    <row r="541" spans="1:5" ht="78.75" x14ac:dyDescent="0.25">
      <c r="A541" s="497"/>
      <c r="B541" s="1360"/>
      <c r="C541" s="772" t="s">
        <v>3645</v>
      </c>
      <c r="D541" s="1078"/>
      <c r="E541" s="739"/>
    </row>
    <row r="542" spans="1:5" ht="31.5" x14ac:dyDescent="0.25">
      <c r="A542" s="497"/>
      <c r="B542" s="1360"/>
      <c r="C542" s="772" t="s">
        <v>3646</v>
      </c>
      <c r="D542" s="1078"/>
      <c r="E542" s="739"/>
    </row>
    <row r="543" spans="1:5" ht="31.5" x14ac:dyDescent="0.25">
      <c r="A543" s="497"/>
      <c r="B543" s="1360"/>
      <c r="C543" s="772" t="s">
        <v>3647</v>
      </c>
      <c r="D543" s="1078"/>
      <c r="E543" s="739"/>
    </row>
    <row r="544" spans="1:5" ht="47.25" x14ac:dyDescent="0.25">
      <c r="A544" s="497"/>
      <c r="B544" s="1360"/>
      <c r="C544" s="772" t="s">
        <v>3648</v>
      </c>
      <c r="D544" s="1078"/>
      <c r="E544" s="739"/>
    </row>
    <row r="545" spans="1:5" x14ac:dyDescent="0.25">
      <c r="A545" s="497"/>
      <c r="B545" s="1360"/>
      <c r="C545" s="772" t="s">
        <v>3649</v>
      </c>
      <c r="D545" s="1078"/>
      <c r="E545" s="739"/>
    </row>
    <row r="546" spans="1:5" x14ac:dyDescent="0.25">
      <c r="A546" s="497"/>
      <c r="B546" s="1360"/>
      <c r="C546" s="772" t="s">
        <v>3650</v>
      </c>
      <c r="D546" s="1078"/>
      <c r="E546" s="739"/>
    </row>
    <row r="547" spans="1:5" ht="35.25" customHeight="1" x14ac:dyDescent="0.25">
      <c r="A547" s="497"/>
      <c r="B547" s="1360"/>
      <c r="C547" s="773" t="s">
        <v>3651</v>
      </c>
      <c r="D547" s="1078"/>
      <c r="E547" s="739"/>
    </row>
    <row r="548" spans="1:5" ht="31.5" x14ac:dyDescent="0.25">
      <c r="A548" s="497"/>
      <c r="B548" s="1360"/>
      <c r="C548" s="772" t="s">
        <v>3652</v>
      </c>
      <c r="D548" s="1078"/>
      <c r="E548" s="739"/>
    </row>
    <row r="549" spans="1:5" x14ac:dyDescent="0.25">
      <c r="A549" s="497"/>
      <c r="B549" s="1360"/>
      <c r="C549" s="772" t="s">
        <v>3653</v>
      </c>
      <c r="D549" s="1078"/>
      <c r="E549" s="739"/>
    </row>
    <row r="550" spans="1:5" ht="47.25" x14ac:dyDescent="0.25">
      <c r="A550" s="497"/>
      <c r="B550" s="1360"/>
      <c r="C550" s="772" t="s">
        <v>3654</v>
      </c>
      <c r="D550" s="1078"/>
      <c r="E550" s="739"/>
    </row>
    <row r="551" spans="1:5" ht="31.5" x14ac:dyDescent="0.25">
      <c r="A551" s="497"/>
      <c r="B551" s="1360"/>
      <c r="C551" s="772" t="s">
        <v>3655</v>
      </c>
      <c r="D551" s="1078"/>
      <c r="E551" s="739"/>
    </row>
    <row r="552" spans="1:5" x14ac:dyDescent="0.25">
      <c r="A552" s="497"/>
      <c r="B552" s="1360"/>
      <c r="C552" s="772" t="s">
        <v>3656</v>
      </c>
      <c r="D552" s="1078"/>
      <c r="E552" s="739"/>
    </row>
    <row r="553" spans="1:5" ht="31.5" x14ac:dyDescent="0.25">
      <c r="A553" s="497"/>
      <c r="B553" s="1360"/>
      <c r="C553" s="772" t="s">
        <v>3657</v>
      </c>
      <c r="D553" s="1078"/>
      <c r="E553" s="739"/>
    </row>
    <row r="554" spans="1:5" ht="31.5" x14ac:dyDescent="0.25">
      <c r="A554" s="497"/>
      <c r="B554" s="1360"/>
      <c r="C554" s="772" t="s">
        <v>3658</v>
      </c>
      <c r="D554" s="1078"/>
      <c r="E554" s="739"/>
    </row>
    <row r="555" spans="1:5" ht="47.25" x14ac:dyDescent="0.25">
      <c r="A555" s="497"/>
      <c r="B555" s="1360"/>
      <c r="C555" s="772" t="s">
        <v>3659</v>
      </c>
      <c r="D555" s="1078"/>
      <c r="E555" s="739"/>
    </row>
    <row r="556" spans="1:5" x14ac:dyDescent="0.25">
      <c r="A556" s="497"/>
      <c r="B556" s="1360"/>
      <c r="C556" s="772" t="s">
        <v>3660</v>
      </c>
      <c r="D556" s="1078"/>
      <c r="E556" s="739"/>
    </row>
    <row r="557" spans="1:5" ht="31.5" x14ac:dyDescent="0.25">
      <c r="A557" s="497"/>
      <c r="B557" s="1360"/>
      <c r="C557" s="772" t="s">
        <v>3661</v>
      </c>
      <c r="D557" s="1078"/>
      <c r="E557" s="739"/>
    </row>
    <row r="558" spans="1:5" ht="31.5" x14ac:dyDescent="0.25">
      <c r="A558" s="497"/>
      <c r="B558" s="1360"/>
      <c r="C558" s="772" t="s">
        <v>3662</v>
      </c>
      <c r="D558" s="1078"/>
      <c r="E558" s="739"/>
    </row>
    <row r="559" spans="1:5" x14ac:dyDescent="0.25">
      <c r="A559" s="497"/>
      <c r="B559" s="1360"/>
      <c r="C559" s="772" t="s">
        <v>3663</v>
      </c>
      <c r="D559" s="1078"/>
      <c r="E559" s="739"/>
    </row>
    <row r="560" spans="1:5" x14ac:dyDescent="0.25">
      <c r="A560" s="497"/>
      <c r="B560" s="1360"/>
      <c r="C560" s="772" t="s">
        <v>3664</v>
      </c>
      <c r="D560" s="1078"/>
      <c r="E560" s="739"/>
    </row>
    <row r="561" spans="1:5" ht="63" x14ac:dyDescent="0.25">
      <c r="A561" s="497"/>
      <c r="B561" s="1360"/>
      <c r="C561" s="772" t="s">
        <v>3665</v>
      </c>
      <c r="D561" s="1078"/>
      <c r="E561" s="739"/>
    </row>
    <row r="562" spans="1:5" x14ac:dyDescent="0.25">
      <c r="A562" s="497"/>
      <c r="B562" s="1360"/>
      <c r="C562" s="772" t="s">
        <v>3666</v>
      </c>
      <c r="D562" s="1078"/>
      <c r="E562" s="739"/>
    </row>
    <row r="563" spans="1:5" x14ac:dyDescent="0.25">
      <c r="A563" s="497"/>
      <c r="B563" s="1360"/>
      <c r="C563" s="772" t="s">
        <v>3667</v>
      </c>
      <c r="D563" s="1078"/>
      <c r="E563" s="739"/>
    </row>
    <row r="564" spans="1:5" ht="31.5" x14ac:dyDescent="0.25">
      <c r="A564" s="497"/>
      <c r="B564" s="1360"/>
      <c r="C564" s="772" t="s">
        <v>3668</v>
      </c>
      <c r="D564" s="1078"/>
      <c r="E564" s="739"/>
    </row>
    <row r="565" spans="1:5" x14ac:dyDescent="0.25">
      <c r="A565" s="497"/>
      <c r="B565" s="1360"/>
      <c r="C565" s="772" t="s">
        <v>3669</v>
      </c>
      <c r="D565" s="1078"/>
      <c r="E565" s="739"/>
    </row>
    <row r="566" spans="1:5" ht="31.5" x14ac:dyDescent="0.25">
      <c r="A566" s="497"/>
      <c r="B566" s="1360"/>
      <c r="C566" s="772" t="s">
        <v>3670</v>
      </c>
      <c r="D566" s="1078"/>
      <c r="E566" s="739"/>
    </row>
    <row r="567" spans="1:5" ht="31.5" x14ac:dyDescent="0.25">
      <c r="A567" s="497"/>
      <c r="B567" s="1360"/>
      <c r="C567" s="772" t="s">
        <v>3671</v>
      </c>
      <c r="D567" s="1078"/>
      <c r="E567" s="739"/>
    </row>
    <row r="568" spans="1:5" x14ac:dyDescent="0.25">
      <c r="A568" s="497"/>
      <c r="B568" s="1360"/>
      <c r="C568" s="772" t="s">
        <v>3672</v>
      </c>
      <c r="D568" s="1078"/>
      <c r="E568" s="739"/>
    </row>
    <row r="569" spans="1:5" ht="31.5" x14ac:dyDescent="0.25">
      <c r="A569" s="497"/>
      <c r="B569" s="1360"/>
      <c r="C569" s="772" t="s">
        <v>3673</v>
      </c>
      <c r="D569" s="1078"/>
      <c r="E569" s="739"/>
    </row>
    <row r="570" spans="1:5" ht="49.5" customHeight="1" x14ac:dyDescent="0.25">
      <c r="A570" s="497"/>
      <c r="B570" s="1360"/>
      <c r="C570" s="773" t="s">
        <v>3674</v>
      </c>
      <c r="D570" s="1078"/>
      <c r="E570" s="739"/>
    </row>
    <row r="571" spans="1:5" x14ac:dyDescent="0.25">
      <c r="A571" s="497"/>
      <c r="B571" s="1360"/>
      <c r="C571" s="772" t="s">
        <v>3675</v>
      </c>
      <c r="D571" s="1078"/>
      <c r="E571" s="739"/>
    </row>
    <row r="572" spans="1:5" x14ac:dyDescent="0.25">
      <c r="A572" s="497"/>
      <c r="B572" s="1360"/>
      <c r="C572" s="772" t="s">
        <v>3676</v>
      </c>
      <c r="D572" s="1078"/>
      <c r="E572" s="739"/>
    </row>
    <row r="573" spans="1:5" ht="47.25" x14ac:dyDescent="0.25">
      <c r="A573" s="497"/>
      <c r="B573" s="1360"/>
      <c r="C573" s="772" t="s">
        <v>3677</v>
      </c>
      <c r="D573" s="1078"/>
      <c r="E573" s="739"/>
    </row>
    <row r="574" spans="1:5" ht="47.25" x14ac:dyDescent="0.25">
      <c r="A574" s="497"/>
      <c r="B574" s="1360"/>
      <c r="C574" s="772" t="s">
        <v>3678</v>
      </c>
      <c r="D574" s="1078"/>
      <c r="E574" s="739"/>
    </row>
    <row r="575" spans="1:5" ht="63" x14ac:dyDescent="0.25">
      <c r="A575" s="497"/>
      <c r="B575" s="1360"/>
      <c r="C575" s="772" t="s">
        <v>3679</v>
      </c>
      <c r="D575" s="1078"/>
      <c r="E575" s="739"/>
    </row>
    <row r="576" spans="1:5" x14ac:dyDescent="0.25">
      <c r="A576" s="497"/>
      <c r="B576" s="1360"/>
      <c r="C576" s="772" t="s">
        <v>3680</v>
      </c>
      <c r="D576" s="1078"/>
      <c r="E576" s="739"/>
    </row>
    <row r="577" spans="1:5" x14ac:dyDescent="0.25">
      <c r="A577" s="497"/>
      <c r="B577" s="1360"/>
      <c r="C577" s="772" t="s">
        <v>3681</v>
      </c>
      <c r="D577" s="1078"/>
      <c r="E577" s="739"/>
    </row>
    <row r="578" spans="1:5" ht="31.5" x14ac:dyDescent="0.25">
      <c r="A578" s="497"/>
      <c r="B578" s="1360"/>
      <c r="C578" s="772" t="s">
        <v>3682</v>
      </c>
      <c r="D578" s="1078"/>
      <c r="E578" s="739"/>
    </row>
    <row r="579" spans="1:5" ht="34.5" customHeight="1" x14ac:dyDescent="0.25">
      <c r="A579" s="497"/>
      <c r="B579" s="1360"/>
      <c r="C579" s="773" t="s">
        <v>3683</v>
      </c>
      <c r="D579" s="1078"/>
      <c r="E579" s="739"/>
    </row>
    <row r="580" spans="1:5" ht="31.5" x14ac:dyDescent="0.25">
      <c r="A580" s="497"/>
      <c r="B580" s="1360"/>
      <c r="C580" s="772" t="s">
        <v>3684</v>
      </c>
      <c r="D580" s="1078"/>
      <c r="E580" s="739"/>
    </row>
    <row r="581" spans="1:5" ht="31.5" x14ac:dyDescent="0.25">
      <c r="A581" s="497"/>
      <c r="B581" s="1360"/>
      <c r="C581" s="772" t="s">
        <v>3685</v>
      </c>
      <c r="D581" s="1078"/>
      <c r="E581" s="739"/>
    </row>
    <row r="582" spans="1:5" ht="31.5" x14ac:dyDescent="0.25">
      <c r="A582" s="497"/>
      <c r="B582" s="1360"/>
      <c r="C582" s="772" t="s">
        <v>3686</v>
      </c>
      <c r="D582" s="1078"/>
      <c r="E582" s="739"/>
    </row>
    <row r="583" spans="1:5" ht="31.5" x14ac:dyDescent="0.25">
      <c r="A583" s="497"/>
      <c r="B583" s="1360"/>
      <c r="C583" s="772" t="s">
        <v>3687</v>
      </c>
      <c r="D583" s="1078"/>
      <c r="E583" s="739"/>
    </row>
    <row r="584" spans="1:5" ht="31.5" x14ac:dyDescent="0.25">
      <c r="A584" s="497"/>
      <c r="B584" s="1360"/>
      <c r="C584" s="772" t="s">
        <v>3688</v>
      </c>
      <c r="D584" s="1078"/>
      <c r="E584" s="739"/>
    </row>
    <row r="585" spans="1:5" x14ac:dyDescent="0.25">
      <c r="A585" s="497"/>
      <c r="B585" s="1360"/>
      <c r="C585" s="772" t="s">
        <v>3689</v>
      </c>
      <c r="D585" s="1078"/>
      <c r="E585" s="739"/>
    </row>
    <row r="586" spans="1:5" ht="31.5" x14ac:dyDescent="0.25">
      <c r="A586" s="497"/>
      <c r="B586" s="1360"/>
      <c r="C586" s="772" t="s">
        <v>3690</v>
      </c>
      <c r="D586" s="1078"/>
      <c r="E586" s="739"/>
    </row>
    <row r="587" spans="1:5" ht="31.5" x14ac:dyDescent="0.25">
      <c r="A587" s="497"/>
      <c r="B587" s="1360"/>
      <c r="C587" s="772" t="s">
        <v>3691</v>
      </c>
      <c r="D587" s="1078"/>
      <c r="E587" s="739"/>
    </row>
    <row r="588" spans="1:5" x14ac:dyDescent="0.25">
      <c r="A588" s="497"/>
      <c r="B588" s="1360"/>
      <c r="C588" s="772" t="s">
        <v>3692</v>
      </c>
      <c r="D588" s="1078"/>
      <c r="E588" s="739"/>
    </row>
    <row r="589" spans="1:5" ht="31.5" x14ac:dyDescent="0.25">
      <c r="A589" s="497"/>
      <c r="B589" s="1360"/>
      <c r="C589" s="772" t="s">
        <v>3693</v>
      </c>
      <c r="D589" s="1078"/>
      <c r="E589" s="739"/>
    </row>
    <row r="590" spans="1:5" ht="31.5" x14ac:dyDescent="0.25">
      <c r="A590" s="497"/>
      <c r="B590" s="1360"/>
      <c r="C590" s="772" t="s">
        <v>3694</v>
      </c>
      <c r="D590" s="1078"/>
      <c r="E590" s="739"/>
    </row>
    <row r="591" spans="1:5" ht="31.5" x14ac:dyDescent="0.25">
      <c r="A591" s="497"/>
      <c r="B591" s="1360"/>
      <c r="C591" s="772" t="s">
        <v>3695</v>
      </c>
      <c r="D591" s="1078"/>
      <c r="E591" s="739"/>
    </row>
    <row r="592" spans="1:5" ht="31.5" x14ac:dyDescent="0.25">
      <c r="A592" s="497"/>
      <c r="B592" s="1360"/>
      <c r="C592" s="772" t="s">
        <v>3696</v>
      </c>
      <c r="D592" s="1078"/>
      <c r="E592" s="739"/>
    </row>
    <row r="593" spans="1:5" ht="31.5" x14ac:dyDescent="0.25">
      <c r="A593" s="497"/>
      <c r="B593" s="1360"/>
      <c r="C593" s="772" t="s">
        <v>3697</v>
      </c>
      <c r="D593" s="1078"/>
      <c r="E593" s="739"/>
    </row>
    <row r="594" spans="1:5" x14ac:dyDescent="0.25">
      <c r="A594" s="497"/>
      <c r="B594" s="1360"/>
      <c r="C594" s="772" t="s">
        <v>3698</v>
      </c>
      <c r="D594" s="1078"/>
      <c r="E594" s="739"/>
    </row>
    <row r="595" spans="1:5" ht="31.5" x14ac:dyDescent="0.25">
      <c r="A595" s="497"/>
      <c r="B595" s="1360"/>
      <c r="C595" s="772" t="s">
        <v>3699</v>
      </c>
      <c r="D595" s="1078"/>
      <c r="E595" s="739"/>
    </row>
    <row r="596" spans="1:5" ht="31.5" x14ac:dyDescent="0.25">
      <c r="A596" s="497"/>
      <c r="B596" s="1360"/>
      <c r="C596" s="772" t="s">
        <v>3700</v>
      </c>
      <c r="D596" s="1078"/>
      <c r="E596" s="739"/>
    </row>
    <row r="597" spans="1:5" ht="47.25" x14ac:dyDescent="0.25">
      <c r="A597" s="497"/>
      <c r="B597" s="1360"/>
      <c r="C597" s="772" t="s">
        <v>3701</v>
      </c>
      <c r="D597" s="1078"/>
      <c r="E597" s="739"/>
    </row>
    <row r="598" spans="1:5" ht="31.5" x14ac:dyDescent="0.25">
      <c r="A598" s="497"/>
      <c r="B598" s="1360"/>
      <c r="C598" s="772" t="s">
        <v>3702</v>
      </c>
      <c r="D598" s="1078"/>
      <c r="E598" s="739"/>
    </row>
    <row r="599" spans="1:5" ht="31.5" x14ac:dyDescent="0.25">
      <c r="A599" s="497"/>
      <c r="B599" s="1360"/>
      <c r="C599" s="772" t="s">
        <v>3703</v>
      </c>
      <c r="D599" s="1078"/>
      <c r="E599" s="739"/>
    </row>
    <row r="600" spans="1:5" x14ac:dyDescent="0.25">
      <c r="A600" s="497"/>
      <c r="B600" s="1360"/>
      <c r="C600" s="772" t="s">
        <v>3704</v>
      </c>
      <c r="D600" s="1078"/>
      <c r="E600" s="739"/>
    </row>
    <row r="601" spans="1:5" ht="31.5" x14ac:dyDescent="0.25">
      <c r="A601" s="497"/>
      <c r="B601" s="1360"/>
      <c r="C601" s="772" t="s">
        <v>3705</v>
      </c>
      <c r="D601" s="1078"/>
      <c r="E601" s="739"/>
    </row>
    <row r="602" spans="1:5" ht="47.25" x14ac:dyDescent="0.25">
      <c r="A602" s="497"/>
      <c r="B602" s="1360"/>
      <c r="C602" s="772" t="s">
        <v>3706</v>
      </c>
      <c r="D602" s="1078"/>
      <c r="E602" s="739"/>
    </row>
    <row r="603" spans="1:5" ht="31.5" x14ac:dyDescent="0.25">
      <c r="A603" s="497"/>
      <c r="B603" s="1360"/>
      <c r="C603" s="772" t="s">
        <v>3707</v>
      </c>
      <c r="D603" s="1078"/>
      <c r="E603" s="739"/>
    </row>
    <row r="604" spans="1:5" ht="31.5" x14ac:dyDescent="0.25">
      <c r="A604" s="497"/>
      <c r="B604" s="1360"/>
      <c r="C604" s="772" t="s">
        <v>3708</v>
      </c>
      <c r="D604" s="1078"/>
      <c r="E604" s="739"/>
    </row>
    <row r="605" spans="1:5" ht="31.5" x14ac:dyDescent="0.25">
      <c r="A605" s="497"/>
      <c r="B605" s="1360"/>
      <c r="C605" s="772" t="s">
        <v>3709</v>
      </c>
      <c r="D605" s="1078"/>
      <c r="E605" s="739"/>
    </row>
    <row r="606" spans="1:5" ht="31.5" x14ac:dyDescent="0.25">
      <c r="A606" s="497"/>
      <c r="B606" s="1360"/>
      <c r="C606" s="772" t="s">
        <v>3710</v>
      </c>
      <c r="D606" s="1078"/>
      <c r="E606" s="739"/>
    </row>
    <row r="607" spans="1:5" ht="31.5" x14ac:dyDescent="0.25">
      <c r="A607" s="497"/>
      <c r="B607" s="1360"/>
      <c r="C607" s="772" t="s">
        <v>3711</v>
      </c>
      <c r="D607" s="1078"/>
      <c r="E607" s="739"/>
    </row>
    <row r="608" spans="1:5" ht="63" x14ac:dyDescent="0.25">
      <c r="A608" s="497"/>
      <c r="B608" s="1360"/>
      <c r="C608" s="772" t="s">
        <v>3712</v>
      </c>
      <c r="D608" s="1078"/>
      <c r="E608" s="739"/>
    </row>
    <row r="609" spans="1:5" ht="31.5" x14ac:dyDescent="0.25">
      <c r="A609" s="497"/>
      <c r="B609" s="1360"/>
      <c r="C609" s="772" t="s">
        <v>3713</v>
      </c>
      <c r="D609" s="1078"/>
      <c r="E609" s="739"/>
    </row>
    <row r="610" spans="1:5" ht="31.5" x14ac:dyDescent="0.25">
      <c r="A610" s="497"/>
      <c r="B610" s="1360"/>
      <c r="C610" s="772" t="s">
        <v>3714</v>
      </c>
      <c r="D610" s="1078"/>
      <c r="E610" s="739"/>
    </row>
    <row r="611" spans="1:5" ht="31.5" x14ac:dyDescent="0.25">
      <c r="A611" s="497"/>
      <c r="B611" s="1360"/>
      <c r="C611" s="772" t="s">
        <v>3715</v>
      </c>
      <c r="D611" s="1078"/>
      <c r="E611" s="739"/>
    </row>
    <row r="612" spans="1:5" ht="31.5" x14ac:dyDescent="0.25">
      <c r="A612" s="497"/>
      <c r="B612" s="1360"/>
      <c r="C612" s="772" t="s">
        <v>3716</v>
      </c>
      <c r="D612" s="1078"/>
      <c r="E612" s="739"/>
    </row>
    <row r="613" spans="1:5" ht="31.5" x14ac:dyDescent="0.25">
      <c r="A613" s="497"/>
      <c r="B613" s="1360"/>
      <c r="C613" s="772" t="s">
        <v>3717</v>
      </c>
      <c r="D613" s="1078"/>
      <c r="E613" s="739"/>
    </row>
    <row r="614" spans="1:5" ht="31.5" x14ac:dyDescent="0.25">
      <c r="A614" s="497"/>
      <c r="B614" s="1360"/>
      <c r="C614" s="772" t="s">
        <v>3718</v>
      </c>
      <c r="D614" s="1078"/>
      <c r="E614" s="739"/>
    </row>
    <row r="615" spans="1:5" x14ac:dyDescent="0.25">
      <c r="A615" s="497"/>
      <c r="B615" s="1360"/>
      <c r="C615" s="772" t="s">
        <v>3719</v>
      </c>
      <c r="D615" s="1078"/>
      <c r="E615" s="739"/>
    </row>
    <row r="616" spans="1:5" ht="31.5" x14ac:dyDescent="0.25">
      <c r="A616" s="497"/>
      <c r="B616" s="1360"/>
      <c r="C616" s="772" t="s">
        <v>3720</v>
      </c>
      <c r="D616" s="1078"/>
      <c r="E616" s="739"/>
    </row>
    <row r="617" spans="1:5" x14ac:dyDescent="0.25">
      <c r="A617" s="497"/>
      <c r="B617" s="1360"/>
      <c r="C617" s="772" t="s">
        <v>3721</v>
      </c>
      <c r="D617" s="1078"/>
      <c r="E617" s="739"/>
    </row>
    <row r="618" spans="1:5" ht="31.5" x14ac:dyDescent="0.25">
      <c r="A618" s="497"/>
      <c r="B618" s="1360"/>
      <c r="C618" s="772" t="s">
        <v>3722</v>
      </c>
      <c r="D618" s="1078"/>
      <c r="E618" s="739"/>
    </row>
    <row r="619" spans="1:5" x14ac:dyDescent="0.25">
      <c r="A619" s="497"/>
      <c r="B619" s="1360"/>
      <c r="C619" s="772" t="s">
        <v>3723</v>
      </c>
      <c r="D619" s="1078"/>
      <c r="E619" s="739"/>
    </row>
    <row r="620" spans="1:5" ht="31.5" x14ac:dyDescent="0.25">
      <c r="A620" s="497"/>
      <c r="B620" s="1360"/>
      <c r="C620" s="772" t="s">
        <v>3724</v>
      </c>
      <c r="D620" s="1078"/>
      <c r="E620" s="739"/>
    </row>
    <row r="621" spans="1:5" ht="31.5" x14ac:dyDescent="0.25">
      <c r="A621" s="497"/>
      <c r="B621" s="1360"/>
      <c r="C621" s="772" t="s">
        <v>3725</v>
      </c>
      <c r="D621" s="1078"/>
      <c r="E621" s="739"/>
    </row>
    <row r="622" spans="1:5" ht="31.5" x14ac:dyDescent="0.25">
      <c r="A622" s="497"/>
      <c r="B622" s="1360"/>
      <c r="C622" s="772" t="s">
        <v>3726</v>
      </c>
      <c r="D622" s="1078"/>
      <c r="E622" s="739"/>
    </row>
    <row r="623" spans="1:5" ht="31.5" x14ac:dyDescent="0.25">
      <c r="A623" s="497"/>
      <c r="B623" s="1360"/>
      <c r="C623" s="772" t="s">
        <v>3727</v>
      </c>
      <c r="D623" s="1078"/>
      <c r="E623" s="739"/>
    </row>
    <row r="624" spans="1:5" ht="47.25" x14ac:dyDescent="0.25">
      <c r="A624" s="497"/>
      <c r="B624" s="1360"/>
      <c r="C624" s="772" t="s">
        <v>3728</v>
      </c>
      <c r="D624" s="1078"/>
      <c r="E624" s="739"/>
    </row>
    <row r="625" spans="1:5" ht="31.5" x14ac:dyDescent="0.25">
      <c r="A625" s="497"/>
      <c r="B625" s="1360"/>
      <c r="C625" s="772" t="s">
        <v>3729</v>
      </c>
      <c r="D625" s="1078"/>
      <c r="E625" s="739"/>
    </row>
    <row r="626" spans="1:5" ht="31.5" x14ac:dyDescent="0.25">
      <c r="A626" s="497"/>
      <c r="B626" s="1360"/>
      <c r="C626" s="772" t="s">
        <v>3730</v>
      </c>
      <c r="D626" s="1078"/>
      <c r="E626" s="739"/>
    </row>
    <row r="627" spans="1:5" ht="31.5" x14ac:dyDescent="0.25">
      <c r="A627" s="497"/>
      <c r="B627" s="1360"/>
      <c r="C627" s="772" t="s">
        <v>3731</v>
      </c>
      <c r="D627" s="1078"/>
      <c r="E627" s="739"/>
    </row>
    <row r="628" spans="1:5" ht="31.5" x14ac:dyDescent="0.25">
      <c r="A628" s="497"/>
      <c r="B628" s="1360"/>
      <c r="C628" s="772" t="s">
        <v>3732</v>
      </c>
      <c r="D628" s="1078"/>
      <c r="E628" s="739"/>
    </row>
    <row r="629" spans="1:5" ht="31.5" x14ac:dyDescent="0.25">
      <c r="A629" s="497"/>
      <c r="B629" s="1360"/>
      <c r="C629" s="772" t="s">
        <v>3733</v>
      </c>
      <c r="D629" s="1078"/>
      <c r="E629" s="739"/>
    </row>
    <row r="630" spans="1:5" ht="31.5" x14ac:dyDescent="0.25">
      <c r="A630" s="497"/>
      <c r="B630" s="1360"/>
      <c r="C630" s="772" t="s">
        <v>3734</v>
      </c>
      <c r="D630" s="1078"/>
      <c r="E630" s="739"/>
    </row>
    <row r="631" spans="1:5" ht="31.5" x14ac:dyDescent="0.25">
      <c r="A631" s="497"/>
      <c r="B631" s="1360"/>
      <c r="C631" s="772" t="s">
        <v>3735</v>
      </c>
      <c r="D631" s="1078"/>
      <c r="E631" s="739"/>
    </row>
    <row r="632" spans="1:5" ht="31.5" x14ac:dyDescent="0.25">
      <c r="A632" s="497"/>
      <c r="B632" s="1360"/>
      <c r="C632" s="772" t="s">
        <v>3736</v>
      </c>
      <c r="D632" s="1078"/>
      <c r="E632" s="739"/>
    </row>
    <row r="633" spans="1:5" ht="31.5" x14ac:dyDescent="0.25">
      <c r="A633" s="497"/>
      <c r="B633" s="1360"/>
      <c r="C633" s="772" t="s">
        <v>3737</v>
      </c>
      <c r="D633" s="1078"/>
      <c r="E633" s="739"/>
    </row>
    <row r="634" spans="1:5" x14ac:dyDescent="0.25">
      <c r="A634" s="497"/>
      <c r="B634" s="1360"/>
      <c r="C634" s="772" t="s">
        <v>3738</v>
      </c>
      <c r="D634" s="1078"/>
      <c r="E634" s="739"/>
    </row>
    <row r="635" spans="1:5" x14ac:dyDescent="0.25">
      <c r="A635" s="497"/>
      <c r="B635" s="1360"/>
      <c r="C635" s="772" t="s">
        <v>3739</v>
      </c>
      <c r="D635" s="1078"/>
      <c r="E635" s="739"/>
    </row>
    <row r="636" spans="1:5" x14ac:dyDescent="0.25">
      <c r="A636" s="497"/>
      <c r="B636" s="1360"/>
      <c r="C636" s="772" t="s">
        <v>3740</v>
      </c>
      <c r="D636" s="1078"/>
      <c r="E636" s="739"/>
    </row>
    <row r="637" spans="1:5" x14ac:dyDescent="0.25">
      <c r="A637" s="497"/>
      <c r="B637" s="1360"/>
      <c r="C637" s="772" t="s">
        <v>3741</v>
      </c>
      <c r="D637" s="1078"/>
      <c r="E637" s="739"/>
    </row>
    <row r="638" spans="1:5" x14ac:dyDescent="0.25">
      <c r="A638" s="497"/>
      <c r="B638" s="1360"/>
      <c r="C638" s="772" t="s">
        <v>3742</v>
      </c>
      <c r="D638" s="1078"/>
      <c r="E638" s="739"/>
    </row>
    <row r="639" spans="1:5" ht="31.5" x14ac:dyDescent="0.25">
      <c r="A639" s="497"/>
      <c r="B639" s="1360"/>
      <c r="C639" s="772" t="s">
        <v>3743</v>
      </c>
      <c r="D639" s="1078"/>
      <c r="E639" s="739"/>
    </row>
    <row r="640" spans="1:5" x14ac:dyDescent="0.25">
      <c r="A640" s="497"/>
      <c r="B640" s="1360"/>
      <c r="C640" s="772" t="s">
        <v>3744</v>
      </c>
      <c r="D640" s="1078"/>
      <c r="E640" s="739"/>
    </row>
    <row r="641" spans="1:5" x14ac:dyDescent="0.25">
      <c r="A641" s="497"/>
      <c r="B641" s="1360"/>
      <c r="C641" s="772" t="s">
        <v>3745</v>
      </c>
      <c r="D641" s="1078"/>
      <c r="E641" s="739"/>
    </row>
    <row r="642" spans="1:5" x14ac:dyDescent="0.25">
      <c r="A642" s="497"/>
      <c r="B642" s="1360"/>
      <c r="C642" s="772" t="s">
        <v>3746</v>
      </c>
      <c r="D642" s="1078"/>
      <c r="E642" s="739"/>
    </row>
    <row r="643" spans="1:5" ht="31.5" x14ac:dyDescent="0.25">
      <c r="A643" s="497"/>
      <c r="B643" s="1360"/>
      <c r="C643" s="772" t="s">
        <v>3747</v>
      </c>
      <c r="D643" s="1078"/>
      <c r="E643" s="739"/>
    </row>
    <row r="644" spans="1:5" ht="31.5" x14ac:dyDescent="0.25">
      <c r="A644" s="497"/>
      <c r="B644" s="1360"/>
      <c r="C644" s="772" t="s">
        <v>3748</v>
      </c>
      <c r="D644" s="1078"/>
      <c r="E644" s="739"/>
    </row>
    <row r="645" spans="1:5" ht="47.25" x14ac:dyDescent="0.25">
      <c r="A645" s="497"/>
      <c r="B645" s="1360"/>
      <c r="C645" s="772" t="s">
        <v>3749</v>
      </c>
      <c r="D645" s="1078"/>
      <c r="E645" s="739"/>
    </row>
    <row r="646" spans="1:5" ht="31.5" x14ac:dyDescent="0.25">
      <c r="A646" s="497"/>
      <c r="B646" s="1360"/>
      <c r="C646" s="772" t="s">
        <v>3750</v>
      </c>
      <c r="D646" s="1078"/>
      <c r="E646" s="739"/>
    </row>
    <row r="647" spans="1:5" x14ac:dyDescent="0.25">
      <c r="A647" s="497"/>
      <c r="B647" s="1360"/>
      <c r="C647" s="772" t="s">
        <v>3751</v>
      </c>
      <c r="D647" s="1078"/>
      <c r="E647" s="739"/>
    </row>
    <row r="648" spans="1:5" ht="31.5" x14ac:dyDescent="0.25">
      <c r="A648" s="497"/>
      <c r="B648" s="1348"/>
      <c r="C648" s="772" t="s">
        <v>3752</v>
      </c>
      <c r="D648" s="1078"/>
      <c r="E648" s="739"/>
    </row>
    <row r="649" spans="1:5" ht="47.25" customHeight="1" x14ac:dyDescent="0.25">
      <c r="A649" s="1042" t="s">
        <v>19</v>
      </c>
      <c r="B649" s="1251" t="s">
        <v>3753</v>
      </c>
      <c r="C649" s="773" t="s">
        <v>3754</v>
      </c>
      <c r="D649" s="1077">
        <v>37</v>
      </c>
      <c r="E649" s="488"/>
    </row>
    <row r="650" spans="1:5" ht="31.5" x14ac:dyDescent="0.25">
      <c r="A650" s="1043"/>
      <c r="B650" s="1253"/>
      <c r="C650" s="774" t="s">
        <v>3755</v>
      </c>
      <c r="D650" s="1078"/>
      <c r="E650" s="488"/>
    </row>
    <row r="651" spans="1:5" ht="31.5" x14ac:dyDescent="0.25">
      <c r="A651" s="1043"/>
      <c r="B651" s="1253"/>
      <c r="C651" s="774" t="s">
        <v>3756</v>
      </c>
      <c r="D651" s="1078"/>
      <c r="E651" s="488"/>
    </row>
    <row r="652" spans="1:5" ht="31.5" x14ac:dyDescent="0.25">
      <c r="A652" s="1043"/>
      <c r="B652" s="1253"/>
      <c r="C652" s="774" t="s">
        <v>3757</v>
      </c>
      <c r="D652" s="1078"/>
      <c r="E652" s="488"/>
    </row>
    <row r="653" spans="1:5" ht="31.5" x14ac:dyDescent="0.25">
      <c r="A653" s="1043"/>
      <c r="B653" s="1253"/>
      <c r="C653" s="774" t="s">
        <v>3758</v>
      </c>
      <c r="D653" s="1078"/>
      <c r="E653" s="488"/>
    </row>
    <row r="654" spans="1:5" ht="31.5" x14ac:dyDescent="0.25">
      <c r="A654" s="1043"/>
      <c r="B654" s="1253"/>
      <c r="C654" s="774" t="s">
        <v>3759</v>
      </c>
      <c r="D654" s="1078"/>
      <c r="E654" s="488"/>
    </row>
    <row r="655" spans="1:5" x14ac:dyDescent="0.25">
      <c r="A655" s="1043"/>
      <c r="B655" s="1253"/>
      <c r="C655" s="774" t="s">
        <v>3760</v>
      </c>
      <c r="D655" s="1078"/>
      <c r="E655" s="488"/>
    </row>
    <row r="656" spans="1:5" ht="31.5" x14ac:dyDescent="0.25">
      <c r="A656" s="1043"/>
      <c r="B656" s="1253"/>
      <c r="C656" s="774" t="s">
        <v>3761</v>
      </c>
      <c r="D656" s="1078"/>
      <c r="E656" s="488"/>
    </row>
    <row r="657" spans="1:5" ht="31.5" x14ac:dyDescent="0.25">
      <c r="A657" s="1043"/>
      <c r="B657" s="1253"/>
      <c r="C657" s="774" t="s">
        <v>3762</v>
      </c>
      <c r="D657" s="1078"/>
      <c r="E657" s="488"/>
    </row>
    <row r="658" spans="1:5" ht="31.5" x14ac:dyDescent="0.25">
      <c r="A658" s="1043"/>
      <c r="B658" s="1253"/>
      <c r="C658" s="774" t="s">
        <v>3763</v>
      </c>
      <c r="D658" s="1078"/>
      <c r="E658" s="488"/>
    </row>
    <row r="659" spans="1:5" ht="31.5" x14ac:dyDescent="0.25">
      <c r="A659" s="1043"/>
      <c r="B659" s="1253"/>
      <c r="C659" s="774" t="s">
        <v>3764</v>
      </c>
      <c r="D659" s="1078"/>
      <c r="E659" s="488"/>
    </row>
    <row r="660" spans="1:5" ht="31.5" x14ac:dyDescent="0.25">
      <c r="A660" s="1043"/>
      <c r="B660" s="1253"/>
      <c r="C660" s="774" t="s">
        <v>3765</v>
      </c>
      <c r="D660" s="1078"/>
      <c r="E660" s="488"/>
    </row>
    <row r="661" spans="1:5" ht="31.5" x14ac:dyDescent="0.25">
      <c r="A661" s="1043"/>
      <c r="B661" s="1253"/>
      <c r="C661" s="774" t="s">
        <v>3766</v>
      </c>
      <c r="D661" s="1078"/>
      <c r="E661" s="488"/>
    </row>
    <row r="662" spans="1:5" ht="31.5" x14ac:dyDescent="0.25">
      <c r="A662" s="1043"/>
      <c r="B662" s="1253"/>
      <c r="C662" s="774" t="s">
        <v>3767</v>
      </c>
      <c r="D662" s="1078"/>
      <c r="E662" s="488"/>
    </row>
    <row r="663" spans="1:5" ht="31.5" x14ac:dyDescent="0.25">
      <c r="A663" s="1043"/>
      <c r="B663" s="1253"/>
      <c r="C663" s="774" t="s">
        <v>3768</v>
      </c>
      <c r="D663" s="1078"/>
      <c r="E663" s="488"/>
    </row>
    <row r="664" spans="1:5" ht="31.5" x14ac:dyDescent="0.25">
      <c r="A664" s="1043"/>
      <c r="B664" s="1253"/>
      <c r="C664" s="774" t="s">
        <v>3769</v>
      </c>
      <c r="D664" s="1078"/>
      <c r="E664" s="488"/>
    </row>
    <row r="665" spans="1:5" ht="31.5" x14ac:dyDescent="0.25">
      <c r="A665" s="1043"/>
      <c r="B665" s="1253"/>
      <c r="C665" s="774" t="s">
        <v>3770</v>
      </c>
      <c r="D665" s="1078"/>
      <c r="E665" s="488"/>
    </row>
    <row r="666" spans="1:5" ht="31.5" x14ac:dyDescent="0.25">
      <c r="A666" s="1043"/>
      <c r="B666" s="1253"/>
      <c r="C666" s="774" t="s">
        <v>3771</v>
      </c>
      <c r="D666" s="1078"/>
      <c r="E666" s="488"/>
    </row>
    <row r="667" spans="1:5" ht="31.5" x14ac:dyDescent="0.25">
      <c r="A667" s="1043"/>
      <c r="B667" s="1253"/>
      <c r="C667" s="774" t="s">
        <v>3772</v>
      </c>
      <c r="D667" s="1078"/>
      <c r="E667" s="488"/>
    </row>
    <row r="668" spans="1:5" ht="31.5" x14ac:dyDescent="0.25">
      <c r="A668" s="1043"/>
      <c r="B668" s="1253"/>
      <c r="C668" s="774" t="s">
        <v>3773</v>
      </c>
      <c r="D668" s="1078"/>
      <c r="E668" s="488"/>
    </row>
    <row r="669" spans="1:5" ht="31.5" x14ac:dyDescent="0.25">
      <c r="A669" s="1043"/>
      <c r="B669" s="1253"/>
      <c r="C669" s="774" t="s">
        <v>3774</v>
      </c>
      <c r="D669" s="1078"/>
      <c r="E669" s="488"/>
    </row>
    <row r="670" spans="1:5" ht="31.5" x14ac:dyDescent="0.25">
      <c r="A670" s="1043"/>
      <c r="B670" s="1253"/>
      <c r="C670" s="774" t="s">
        <v>3775</v>
      </c>
      <c r="D670" s="1078"/>
      <c r="E670" s="488"/>
    </row>
    <row r="671" spans="1:5" ht="31.5" x14ac:dyDescent="0.25">
      <c r="A671" s="1043"/>
      <c r="B671" s="1253"/>
      <c r="C671" s="774" t="s">
        <v>3776</v>
      </c>
      <c r="D671" s="1078"/>
      <c r="E671" s="488"/>
    </row>
    <row r="672" spans="1:5" ht="31.5" x14ac:dyDescent="0.25">
      <c r="A672" s="1043"/>
      <c r="B672" s="1253"/>
      <c r="C672" s="774" t="s">
        <v>3777</v>
      </c>
      <c r="D672" s="1078"/>
      <c r="E672" s="488"/>
    </row>
    <row r="673" spans="1:5" ht="31.5" x14ac:dyDescent="0.25">
      <c r="A673" s="1043"/>
      <c r="B673" s="1253"/>
      <c r="C673" s="774" t="s">
        <v>3778</v>
      </c>
      <c r="D673" s="1078"/>
      <c r="E673" s="488"/>
    </row>
    <row r="674" spans="1:5" ht="31.5" x14ac:dyDescent="0.25">
      <c r="A674" s="1043"/>
      <c r="B674" s="1253"/>
      <c r="C674" s="774" t="s">
        <v>3779</v>
      </c>
      <c r="D674" s="1078"/>
      <c r="E674" s="488"/>
    </row>
    <row r="675" spans="1:5" ht="31.5" x14ac:dyDescent="0.25">
      <c r="A675" s="1043"/>
      <c r="B675" s="1253"/>
      <c r="C675" s="774" t="s">
        <v>3780</v>
      </c>
      <c r="D675" s="1078"/>
      <c r="E675" s="488"/>
    </row>
    <row r="676" spans="1:5" ht="31.5" x14ac:dyDescent="0.25">
      <c r="A676" s="1043"/>
      <c r="B676" s="1253"/>
      <c r="C676" s="774" t="s">
        <v>3781</v>
      </c>
      <c r="D676" s="1078"/>
      <c r="E676" s="488"/>
    </row>
    <row r="677" spans="1:5" ht="31.5" x14ac:dyDescent="0.25">
      <c r="A677" s="1043"/>
      <c r="B677" s="1253"/>
      <c r="C677" s="774" t="s">
        <v>3782</v>
      </c>
      <c r="D677" s="1078"/>
      <c r="E677" s="488"/>
    </row>
    <row r="678" spans="1:5" ht="31.5" x14ac:dyDescent="0.25">
      <c r="A678" s="1043"/>
      <c r="B678" s="1253"/>
      <c r="C678" s="774" t="s">
        <v>3783</v>
      </c>
      <c r="D678" s="1078"/>
      <c r="E678" s="488"/>
    </row>
    <row r="679" spans="1:5" ht="31.5" x14ac:dyDescent="0.25">
      <c r="A679" s="1043"/>
      <c r="B679" s="1253"/>
      <c r="C679" s="774" t="s">
        <v>3784</v>
      </c>
      <c r="D679" s="1078"/>
      <c r="E679" s="488"/>
    </row>
    <row r="680" spans="1:5" ht="31.5" x14ac:dyDescent="0.25">
      <c r="A680" s="1043"/>
      <c r="B680" s="1253"/>
      <c r="C680" s="774" t="s">
        <v>3785</v>
      </c>
      <c r="D680" s="1078"/>
      <c r="E680" s="488"/>
    </row>
    <row r="681" spans="1:5" ht="31.5" x14ac:dyDescent="0.25">
      <c r="A681" s="1043"/>
      <c r="B681" s="1253"/>
      <c r="C681" s="774" t="s">
        <v>3786</v>
      </c>
      <c r="D681" s="1078"/>
      <c r="E681" s="488"/>
    </row>
    <row r="682" spans="1:5" ht="31.5" x14ac:dyDescent="0.25">
      <c r="A682" s="1043"/>
      <c r="B682" s="1253"/>
      <c r="C682" s="774" t="s">
        <v>3787</v>
      </c>
      <c r="D682" s="1078"/>
      <c r="E682" s="488"/>
    </row>
    <row r="683" spans="1:5" ht="31.5" x14ac:dyDescent="0.25">
      <c r="A683" s="1043"/>
      <c r="B683" s="1253"/>
      <c r="C683" s="774" t="s">
        <v>3788</v>
      </c>
      <c r="D683" s="1078"/>
      <c r="E683" s="488"/>
    </row>
    <row r="684" spans="1:5" ht="31.5" x14ac:dyDescent="0.25">
      <c r="A684" s="1043"/>
      <c r="B684" s="1253"/>
      <c r="C684" s="774" t="s">
        <v>3789</v>
      </c>
      <c r="D684" s="1078"/>
      <c r="E684" s="488"/>
    </row>
    <row r="685" spans="1:5" ht="31.5" x14ac:dyDescent="0.25">
      <c r="A685" s="1047"/>
      <c r="B685" s="1252"/>
      <c r="C685" s="774" t="s">
        <v>3790</v>
      </c>
      <c r="D685" s="1079"/>
      <c r="E685" s="488"/>
    </row>
    <row r="686" spans="1:5" x14ac:dyDescent="0.25">
      <c r="A686" s="1042" t="s">
        <v>20</v>
      </c>
      <c r="B686" s="430"/>
      <c r="C686" s="1030"/>
      <c r="D686" s="1075"/>
      <c r="E686" s="430"/>
    </row>
    <row r="687" spans="1:5" x14ac:dyDescent="0.25">
      <c r="A687" s="1038" t="s">
        <v>21</v>
      </c>
      <c r="B687" s="1088"/>
      <c r="C687" s="329"/>
      <c r="D687" s="695"/>
      <c r="E687" s="698"/>
    </row>
    <row r="688" spans="1:5" x14ac:dyDescent="0.25">
      <c r="A688" s="1038" t="s">
        <v>151</v>
      </c>
      <c r="B688" s="430"/>
      <c r="C688" s="671"/>
      <c r="D688" s="695"/>
      <c r="E688" s="1090"/>
    </row>
    <row r="689" spans="1:6" x14ac:dyDescent="0.25">
      <c r="A689" s="1038" t="s">
        <v>160</v>
      </c>
      <c r="B689" s="1094"/>
      <c r="C689" s="671"/>
      <c r="D689" s="487"/>
      <c r="E689" s="493"/>
    </row>
    <row r="690" spans="1:6" x14ac:dyDescent="0.25">
      <c r="A690" s="640"/>
      <c r="B690" s="649"/>
      <c r="C690" s="650"/>
      <c r="D690" s="651"/>
      <c r="E690" s="652"/>
    </row>
    <row r="691" spans="1:6" x14ac:dyDescent="0.25">
      <c r="A691" s="494"/>
      <c r="B691" s="494"/>
      <c r="C691" s="446"/>
      <c r="D691" s="446"/>
      <c r="E691" s="1035"/>
    </row>
    <row r="692" spans="1:6" x14ac:dyDescent="0.25">
      <c r="A692" s="494"/>
      <c r="B692" s="494"/>
      <c r="C692" s="446"/>
      <c r="D692" s="446"/>
      <c r="E692" s="1035"/>
    </row>
    <row r="693" spans="1:6" x14ac:dyDescent="0.25">
      <c r="A693" s="494"/>
      <c r="B693" s="494"/>
      <c r="C693" s="446"/>
      <c r="D693" s="446"/>
      <c r="E693" s="1035"/>
    </row>
    <row r="696" spans="1:6" x14ac:dyDescent="0.25">
      <c r="A696" s="461" t="s">
        <v>253</v>
      </c>
      <c r="B696" s="462"/>
      <c r="C696" s="463"/>
      <c r="D696" s="463"/>
      <c r="E696" s="464"/>
    </row>
    <row r="697" spans="1:6" ht="47.25" x14ac:dyDescent="0.25">
      <c r="A697" s="1036" t="s">
        <v>122</v>
      </c>
      <c r="B697" s="1036" t="s">
        <v>254</v>
      </c>
      <c r="C697" s="1029" t="s">
        <v>125</v>
      </c>
      <c r="D697" s="1056" t="s">
        <v>255</v>
      </c>
      <c r="E697" s="1056" t="s">
        <v>126</v>
      </c>
      <c r="F697" s="1035"/>
    </row>
    <row r="698" spans="1:6" x14ac:dyDescent="0.25">
      <c r="A698" s="484" t="s">
        <v>18</v>
      </c>
      <c r="B698" s="634"/>
      <c r="C698" s="470"/>
      <c r="D698" s="492"/>
      <c r="E698" s="492"/>
      <c r="F698" s="496"/>
    </row>
    <row r="699" spans="1:6" x14ac:dyDescent="0.25">
      <c r="A699" s="474" t="s">
        <v>19</v>
      </c>
      <c r="B699" s="430" t="s">
        <v>3791</v>
      </c>
      <c r="C699" s="1361" t="s">
        <v>3792</v>
      </c>
      <c r="D699" s="487"/>
      <c r="E699" s="493"/>
      <c r="F699" s="496"/>
    </row>
    <row r="700" spans="1:6" ht="31.5" x14ac:dyDescent="0.25">
      <c r="A700" s="469"/>
      <c r="B700" s="430" t="s">
        <v>3793</v>
      </c>
      <c r="C700" s="1363"/>
      <c r="D700" s="487"/>
      <c r="E700" s="493"/>
      <c r="F700" s="496"/>
    </row>
    <row r="701" spans="1:6" ht="47.25" x14ac:dyDescent="0.25">
      <c r="A701" s="1042" t="s">
        <v>20</v>
      </c>
      <c r="B701" s="1058" t="s">
        <v>3794</v>
      </c>
      <c r="C701" s="466" t="s">
        <v>3795</v>
      </c>
      <c r="D701" s="492">
        <v>1</v>
      </c>
      <c r="E701" s="430" t="s">
        <v>3796</v>
      </c>
      <c r="F701" s="496"/>
    </row>
    <row r="702" spans="1:6" ht="31.5" x14ac:dyDescent="0.25">
      <c r="A702" s="1043"/>
      <c r="B702" s="1058" t="s">
        <v>3797</v>
      </c>
      <c r="C702" s="1048" t="s">
        <v>3798</v>
      </c>
      <c r="D702" s="492">
        <v>1</v>
      </c>
      <c r="E702" s="430" t="s">
        <v>3799</v>
      </c>
      <c r="F702" s="496"/>
    </row>
    <row r="703" spans="1:6" ht="31.5" x14ac:dyDescent="0.25">
      <c r="A703" s="1043"/>
      <c r="B703" s="1058" t="s">
        <v>3800</v>
      </c>
      <c r="C703" s="1048" t="s">
        <v>3801</v>
      </c>
      <c r="D703" s="492">
        <v>1</v>
      </c>
      <c r="E703" s="430" t="s">
        <v>3121</v>
      </c>
      <c r="F703" s="496"/>
    </row>
    <row r="704" spans="1:6" ht="31.5" x14ac:dyDescent="0.25">
      <c r="A704" s="1043"/>
      <c r="B704" s="1058" t="s">
        <v>3802</v>
      </c>
      <c r="C704" s="1048" t="s">
        <v>3803</v>
      </c>
      <c r="D704" s="492">
        <v>1</v>
      </c>
      <c r="E704" s="430" t="s">
        <v>2527</v>
      </c>
      <c r="F704" s="496"/>
    </row>
    <row r="705" spans="1:6" ht="31.5" x14ac:dyDescent="0.25">
      <c r="A705" s="1043"/>
      <c r="B705" s="1058" t="s">
        <v>3802</v>
      </c>
      <c r="C705" s="1048" t="s">
        <v>3804</v>
      </c>
      <c r="D705" s="492">
        <v>1</v>
      </c>
      <c r="E705" s="430" t="s">
        <v>2527</v>
      </c>
      <c r="F705" s="496"/>
    </row>
    <row r="706" spans="1:6" x14ac:dyDescent="0.25">
      <c r="A706" s="1043"/>
      <c r="B706" s="1058" t="s">
        <v>2232</v>
      </c>
      <c r="C706" s="1048" t="s">
        <v>3805</v>
      </c>
      <c r="D706" s="492">
        <v>1</v>
      </c>
      <c r="E706" s="430" t="s">
        <v>2527</v>
      </c>
      <c r="F706" s="496"/>
    </row>
    <row r="707" spans="1:6" ht="31.5" x14ac:dyDescent="0.25">
      <c r="A707" s="1047"/>
      <c r="B707" s="1058" t="s">
        <v>2232</v>
      </c>
      <c r="C707" s="1048" t="s">
        <v>3806</v>
      </c>
      <c r="D707" s="492">
        <v>1</v>
      </c>
      <c r="E707" s="430" t="s">
        <v>2527</v>
      </c>
      <c r="F707" s="496"/>
    </row>
    <row r="708" spans="1:6" ht="31.5" x14ac:dyDescent="0.25">
      <c r="A708" s="447" t="s">
        <v>21</v>
      </c>
      <c r="B708" s="430" t="s">
        <v>3807</v>
      </c>
      <c r="C708" s="1083" t="s">
        <v>2760</v>
      </c>
      <c r="D708" s="492">
        <v>1</v>
      </c>
      <c r="E708" s="1056"/>
      <c r="F708" s="1035"/>
    </row>
    <row r="709" spans="1:6" x14ac:dyDescent="0.25">
      <c r="A709" s="454" t="s">
        <v>151</v>
      </c>
      <c r="B709" s="430"/>
      <c r="C709" s="672"/>
      <c r="D709" s="492"/>
      <c r="E709" s="659"/>
      <c r="F709" s="440"/>
    </row>
    <row r="713" spans="1:6" x14ac:dyDescent="0.25">
      <c r="A713" s="461" t="s">
        <v>272</v>
      </c>
      <c r="B713" s="462"/>
      <c r="C713" s="463"/>
      <c r="D713" s="464"/>
    </row>
    <row r="714" spans="1:6" x14ac:dyDescent="0.25">
      <c r="A714" s="1029" t="s">
        <v>122</v>
      </c>
      <c r="B714" s="1036" t="s">
        <v>273</v>
      </c>
      <c r="C714" s="1036" t="s">
        <v>274</v>
      </c>
      <c r="D714" s="1036" t="s">
        <v>126</v>
      </c>
    </row>
    <row r="715" spans="1:6" x14ac:dyDescent="0.25">
      <c r="A715" s="454" t="s">
        <v>18</v>
      </c>
      <c r="B715" s="454"/>
      <c r="C715" s="499"/>
      <c r="D715" s="472"/>
      <c r="E715" s="1035"/>
    </row>
    <row r="716" spans="1:6" x14ac:dyDescent="0.25">
      <c r="A716" s="443" t="s">
        <v>19</v>
      </c>
      <c r="B716" s="454"/>
      <c r="C716" s="499"/>
      <c r="D716" s="472"/>
      <c r="E716" s="1035"/>
    </row>
    <row r="717" spans="1:6" x14ac:dyDescent="0.25">
      <c r="A717" s="489" t="s">
        <v>20</v>
      </c>
      <c r="B717" s="765" t="s">
        <v>3808</v>
      </c>
      <c r="C717" s="1280" t="s">
        <v>3809</v>
      </c>
      <c r="D717" s="1338" t="s">
        <v>758</v>
      </c>
      <c r="E717" s="496"/>
    </row>
    <row r="718" spans="1:6" x14ac:dyDescent="0.25">
      <c r="A718" s="498"/>
      <c r="B718" s="765" t="s">
        <v>3810</v>
      </c>
      <c r="C718" s="1282"/>
      <c r="D718" s="1340"/>
      <c r="E718" s="496"/>
    </row>
    <row r="719" spans="1:6" x14ac:dyDescent="0.25">
      <c r="A719" s="498" t="s">
        <v>21</v>
      </c>
      <c r="B719" s="484"/>
      <c r="C719" s="472"/>
      <c r="D719" s="466"/>
      <c r="E719" s="496"/>
    </row>
    <row r="720" spans="1:6" x14ac:dyDescent="0.25">
      <c r="A720" s="500" t="s">
        <v>151</v>
      </c>
      <c r="B720" s="500"/>
      <c r="C720" s="430"/>
      <c r="D720" s="466"/>
      <c r="E720" s="496"/>
    </row>
    <row r="721" spans="1:6" x14ac:dyDescent="0.25">
      <c r="A721" s="454" t="s">
        <v>160</v>
      </c>
      <c r="B721" s="455"/>
      <c r="C721" s="430"/>
      <c r="D721" s="1044"/>
      <c r="E721" s="496"/>
    </row>
    <row r="722" spans="1:6" x14ac:dyDescent="0.25">
      <c r="A722" s="483"/>
      <c r="B722" s="483"/>
      <c r="C722" s="448"/>
      <c r="D722" s="448"/>
    </row>
    <row r="723" spans="1:6" x14ac:dyDescent="0.25">
      <c r="A723" s="483"/>
      <c r="B723" s="483"/>
      <c r="C723" s="448"/>
      <c r="D723" s="448"/>
    </row>
    <row r="726" spans="1:6" x14ac:dyDescent="0.25">
      <c r="A726" s="461" t="s">
        <v>275</v>
      </c>
      <c r="B726" s="461"/>
      <c r="C726" s="463"/>
      <c r="D726" s="464"/>
      <c r="E726" s="502"/>
      <c r="F726" s="502"/>
    </row>
    <row r="727" spans="1:6" x14ac:dyDescent="0.25">
      <c r="A727" s="503" t="s">
        <v>122</v>
      </c>
      <c r="B727" s="1033" t="s">
        <v>276</v>
      </c>
      <c r="C727" s="1035" t="s">
        <v>125</v>
      </c>
      <c r="D727" s="1056" t="s">
        <v>277</v>
      </c>
      <c r="E727" s="504"/>
      <c r="F727" s="505"/>
    </row>
    <row r="728" spans="1:6" ht="31.5" x14ac:dyDescent="0.25">
      <c r="A728" s="1038" t="s">
        <v>18</v>
      </c>
      <c r="B728" s="506" t="s">
        <v>278</v>
      </c>
      <c r="C728" s="690" t="s">
        <v>3811</v>
      </c>
      <c r="D728" s="691">
        <v>0.56000000000000005</v>
      </c>
      <c r="E728" s="508"/>
      <c r="F728" s="509"/>
    </row>
    <row r="729" spans="1:6" ht="31.5" customHeight="1" x14ac:dyDescent="0.25">
      <c r="A729" s="469" t="s">
        <v>19</v>
      </c>
      <c r="B729" s="467" t="s">
        <v>278</v>
      </c>
      <c r="C729" s="1280" t="s">
        <v>3812</v>
      </c>
      <c r="D729" s="507">
        <v>0.28000000000000003</v>
      </c>
      <c r="E729" s="508"/>
      <c r="F729" s="509"/>
    </row>
    <row r="730" spans="1:6" x14ac:dyDescent="0.25">
      <c r="A730" s="469"/>
      <c r="B730" s="726"/>
      <c r="C730" s="1282"/>
      <c r="D730" s="725">
        <v>0.28000000000000003</v>
      </c>
      <c r="E730" s="508"/>
      <c r="F730" s="509"/>
    </row>
    <row r="731" spans="1:6" ht="31.5" x14ac:dyDescent="0.25">
      <c r="A731" s="1042" t="s">
        <v>20</v>
      </c>
      <c r="B731" s="711" t="s">
        <v>3813</v>
      </c>
      <c r="C731" s="692" t="s">
        <v>3814</v>
      </c>
      <c r="D731" s="1398">
        <v>255.51</v>
      </c>
      <c r="E731" s="517"/>
      <c r="F731" s="509"/>
    </row>
    <row r="732" spans="1:6" ht="31.5" x14ac:dyDescent="0.25">
      <c r="A732" s="1043"/>
      <c r="B732" s="711"/>
      <c r="C732" s="692" t="s">
        <v>3814</v>
      </c>
      <c r="D732" s="1399"/>
      <c r="E732" s="517"/>
      <c r="F732" s="509"/>
    </row>
    <row r="733" spans="1:6" ht="31.5" x14ac:dyDescent="0.25">
      <c r="A733" s="1043"/>
      <c r="B733" s="711"/>
      <c r="C733" s="692" t="s">
        <v>3814</v>
      </c>
      <c r="D733" s="1399"/>
      <c r="E733" s="517"/>
      <c r="F733" s="509"/>
    </row>
    <row r="734" spans="1:6" ht="31.5" x14ac:dyDescent="0.25">
      <c r="A734" s="1043"/>
      <c r="B734" s="711"/>
      <c r="C734" s="692" t="s">
        <v>3814</v>
      </c>
      <c r="D734" s="1399"/>
      <c r="E734" s="517"/>
      <c r="F734" s="509"/>
    </row>
    <row r="735" spans="1:6" ht="31.5" x14ac:dyDescent="0.25">
      <c r="A735" s="1043"/>
      <c r="B735" s="711"/>
      <c r="C735" s="692" t="s">
        <v>3814</v>
      </c>
      <c r="D735" s="1399"/>
      <c r="E735" s="517"/>
      <c r="F735" s="509"/>
    </row>
    <row r="736" spans="1:6" ht="31.5" x14ac:dyDescent="0.25">
      <c r="A736" s="1043"/>
      <c r="B736" s="711"/>
      <c r="C736" s="692" t="s">
        <v>3814</v>
      </c>
      <c r="D736" s="1399"/>
      <c r="E736" s="517"/>
      <c r="F736" s="509"/>
    </row>
    <row r="737" spans="1:6" ht="31.5" x14ac:dyDescent="0.25">
      <c r="A737" s="1043"/>
      <c r="B737" s="711"/>
      <c r="C737" s="692" t="s">
        <v>3814</v>
      </c>
      <c r="D737" s="1399"/>
      <c r="E737" s="517"/>
      <c r="F737" s="509"/>
    </row>
    <row r="738" spans="1:6" ht="47.25" x14ac:dyDescent="0.25">
      <c r="A738" s="1043"/>
      <c r="B738" s="711"/>
      <c r="C738" s="692" t="s">
        <v>3815</v>
      </c>
      <c r="D738" s="1399"/>
      <c r="E738" s="517"/>
      <c r="F738" s="509"/>
    </row>
    <row r="739" spans="1:6" ht="47.25" x14ac:dyDescent="0.25">
      <c r="A739" s="1043"/>
      <c r="B739" s="711"/>
      <c r="C739" s="692" t="s">
        <v>3815</v>
      </c>
      <c r="D739" s="1399"/>
      <c r="E739" s="517"/>
      <c r="F739" s="509"/>
    </row>
    <row r="740" spans="1:6" ht="47.25" x14ac:dyDescent="0.25">
      <c r="A740" s="1043"/>
      <c r="B740" s="711"/>
      <c r="C740" s="692" t="s">
        <v>3815</v>
      </c>
      <c r="D740" s="1399"/>
      <c r="E740" s="517"/>
      <c r="F740" s="509"/>
    </row>
    <row r="741" spans="1:6" ht="47.25" x14ac:dyDescent="0.25">
      <c r="A741" s="1043"/>
      <c r="B741" s="711"/>
      <c r="C741" s="692" t="s">
        <v>3815</v>
      </c>
      <c r="D741" s="1399"/>
      <c r="E741" s="517"/>
      <c r="F741" s="509"/>
    </row>
    <row r="742" spans="1:6" ht="47.25" x14ac:dyDescent="0.25">
      <c r="A742" s="1043"/>
      <c r="B742" s="711"/>
      <c r="C742" s="692" t="s">
        <v>3815</v>
      </c>
      <c r="D742" s="1399"/>
      <c r="E742" s="517"/>
      <c r="F742" s="509"/>
    </row>
    <row r="743" spans="1:6" ht="47.25" x14ac:dyDescent="0.25">
      <c r="A743" s="1043"/>
      <c r="B743" s="711"/>
      <c r="C743" s="692" t="s">
        <v>3815</v>
      </c>
      <c r="D743" s="1399"/>
      <c r="E743" s="517"/>
      <c r="F743" s="509"/>
    </row>
    <row r="744" spans="1:6" ht="47.25" x14ac:dyDescent="0.25">
      <c r="A744" s="1043"/>
      <c r="B744" s="711"/>
      <c r="C744" s="692" t="s">
        <v>3815</v>
      </c>
      <c r="D744" s="1399"/>
      <c r="E744" s="517"/>
      <c r="F744" s="509"/>
    </row>
    <row r="745" spans="1:6" ht="47.25" x14ac:dyDescent="0.25">
      <c r="A745" s="1043"/>
      <c r="B745" s="711"/>
      <c r="C745" s="692" t="s">
        <v>3815</v>
      </c>
      <c r="D745" s="1399"/>
      <c r="E745" s="517"/>
      <c r="F745" s="509"/>
    </row>
    <row r="746" spans="1:6" ht="47.25" x14ac:dyDescent="0.25">
      <c r="A746" s="1043"/>
      <c r="B746" s="711"/>
      <c r="C746" s="692" t="s">
        <v>3815</v>
      </c>
      <c r="D746" s="1399"/>
      <c r="E746" s="517"/>
      <c r="F746" s="509"/>
    </row>
    <row r="747" spans="1:6" ht="47.25" x14ac:dyDescent="0.25">
      <c r="A747" s="1043"/>
      <c r="B747" s="711"/>
      <c r="C747" s="692" t="s">
        <v>3815</v>
      </c>
      <c r="D747" s="1399"/>
      <c r="E747" s="517"/>
      <c r="F747" s="509"/>
    </row>
    <row r="748" spans="1:6" ht="47.25" x14ac:dyDescent="0.25">
      <c r="A748" s="1043"/>
      <c r="B748" s="711"/>
      <c r="C748" s="692" t="s">
        <v>3815</v>
      </c>
      <c r="D748" s="1399"/>
      <c r="E748" s="517"/>
      <c r="F748" s="509"/>
    </row>
    <row r="749" spans="1:6" ht="47.25" x14ac:dyDescent="0.25">
      <c r="A749" s="1043"/>
      <c r="B749" s="711"/>
      <c r="C749" s="692" t="s">
        <v>3815</v>
      </c>
      <c r="D749" s="1399"/>
      <c r="E749" s="517"/>
      <c r="F749" s="509"/>
    </row>
    <row r="750" spans="1:6" ht="47.25" x14ac:dyDescent="0.25">
      <c r="A750" s="1043"/>
      <c r="B750" s="711"/>
      <c r="C750" s="692" t="s">
        <v>3815</v>
      </c>
      <c r="D750" s="1399"/>
      <c r="E750" s="517"/>
      <c r="F750" s="509"/>
    </row>
    <row r="751" spans="1:6" ht="47.25" x14ac:dyDescent="0.25">
      <c r="A751" s="1043"/>
      <c r="B751" s="711"/>
      <c r="C751" s="692" t="s">
        <v>3815</v>
      </c>
      <c r="D751" s="1399"/>
      <c r="E751" s="517"/>
      <c r="F751" s="509"/>
    </row>
    <row r="752" spans="1:6" ht="47.25" x14ac:dyDescent="0.25">
      <c r="A752" s="1043"/>
      <c r="B752" s="711"/>
      <c r="C752" s="692" t="s">
        <v>3815</v>
      </c>
      <c r="D752" s="1399"/>
      <c r="E752" s="517"/>
      <c r="F752" s="509"/>
    </row>
    <row r="753" spans="1:6" ht="47.25" x14ac:dyDescent="0.25">
      <c r="A753" s="1043"/>
      <c r="B753" s="711"/>
      <c r="C753" s="692" t="s">
        <v>3815</v>
      </c>
      <c r="D753" s="1399"/>
      <c r="E753" s="517"/>
      <c r="F753" s="509"/>
    </row>
    <row r="754" spans="1:6" ht="47.25" x14ac:dyDescent="0.25">
      <c r="A754" s="1043"/>
      <c r="B754" s="711"/>
      <c r="C754" s="692" t="s">
        <v>3815</v>
      </c>
      <c r="D754" s="1399"/>
      <c r="E754" s="517"/>
      <c r="F754" s="509"/>
    </row>
    <row r="755" spans="1:6" ht="47.25" x14ac:dyDescent="0.25">
      <c r="A755" s="1043"/>
      <c r="B755" s="711"/>
      <c r="C755" s="692" t="s">
        <v>3815</v>
      </c>
      <c r="D755" s="1399"/>
      <c r="E755" s="517"/>
      <c r="F755" s="509"/>
    </row>
    <row r="756" spans="1:6" ht="47.25" x14ac:dyDescent="0.25">
      <c r="A756" s="1043"/>
      <c r="B756" s="711"/>
      <c r="C756" s="692" t="s">
        <v>3815</v>
      </c>
      <c r="D756" s="1399"/>
      <c r="E756" s="517"/>
      <c r="F756" s="509"/>
    </row>
    <row r="757" spans="1:6" ht="47.25" x14ac:dyDescent="0.25">
      <c r="A757" s="1043"/>
      <c r="B757" s="711"/>
      <c r="C757" s="692" t="s">
        <v>3815</v>
      </c>
      <c r="D757" s="1399"/>
      <c r="E757" s="517"/>
      <c r="F757" s="509"/>
    </row>
    <row r="758" spans="1:6" ht="47.25" x14ac:dyDescent="0.25">
      <c r="A758" s="1043"/>
      <c r="B758" s="711"/>
      <c r="C758" s="692" t="s">
        <v>3815</v>
      </c>
      <c r="D758" s="1399"/>
      <c r="E758" s="517"/>
      <c r="F758" s="509"/>
    </row>
    <row r="759" spans="1:6" ht="47.25" x14ac:dyDescent="0.25">
      <c r="A759" s="1043"/>
      <c r="B759" s="711"/>
      <c r="C759" s="692" t="s">
        <v>3815</v>
      </c>
      <c r="D759" s="1399"/>
      <c r="E759" s="517"/>
      <c r="F759" s="509"/>
    </row>
    <row r="760" spans="1:6" ht="47.25" x14ac:dyDescent="0.25">
      <c r="A760" s="1043"/>
      <c r="B760" s="711"/>
      <c r="C760" s="692" t="s">
        <v>3815</v>
      </c>
      <c r="D760" s="1399"/>
      <c r="E760" s="517"/>
      <c r="F760" s="509"/>
    </row>
    <row r="761" spans="1:6" ht="47.25" x14ac:dyDescent="0.25">
      <c r="A761" s="1043"/>
      <c r="B761" s="711"/>
      <c r="C761" s="692" t="s">
        <v>3815</v>
      </c>
      <c r="D761" s="1399"/>
      <c r="E761" s="517"/>
      <c r="F761" s="509"/>
    </row>
    <row r="762" spans="1:6" ht="47.25" x14ac:dyDescent="0.25">
      <c r="A762" s="1043"/>
      <c r="B762" s="711"/>
      <c r="C762" s="692" t="s">
        <v>3815</v>
      </c>
      <c r="D762" s="1399"/>
      <c r="E762" s="517"/>
      <c r="F762" s="509"/>
    </row>
    <row r="763" spans="1:6" ht="47.25" x14ac:dyDescent="0.25">
      <c r="A763" s="1043"/>
      <c r="B763" s="711"/>
      <c r="C763" s="692" t="s">
        <v>3815</v>
      </c>
      <c r="D763" s="1399"/>
      <c r="E763" s="517"/>
      <c r="F763" s="509"/>
    </row>
    <row r="764" spans="1:6" ht="47.25" x14ac:dyDescent="0.25">
      <c r="A764" s="1043"/>
      <c r="B764" s="711"/>
      <c r="C764" s="692" t="s">
        <v>3815</v>
      </c>
      <c r="D764" s="1399"/>
      <c r="E764" s="517"/>
      <c r="F764" s="509"/>
    </row>
    <row r="765" spans="1:6" ht="47.25" x14ac:dyDescent="0.25">
      <c r="A765" s="1043"/>
      <c r="B765" s="711"/>
      <c r="C765" s="692" t="s">
        <v>3815</v>
      </c>
      <c r="D765" s="1399"/>
      <c r="E765" s="517"/>
      <c r="F765" s="509"/>
    </row>
    <row r="766" spans="1:6" ht="47.25" x14ac:dyDescent="0.25">
      <c r="A766" s="1043"/>
      <c r="B766" s="711"/>
      <c r="C766" s="692" t="s">
        <v>3815</v>
      </c>
      <c r="D766" s="1399"/>
      <c r="E766" s="517"/>
      <c r="F766" s="509"/>
    </row>
    <row r="767" spans="1:6" ht="47.25" x14ac:dyDescent="0.25">
      <c r="A767" s="1043"/>
      <c r="B767" s="711"/>
      <c r="C767" s="692" t="s">
        <v>3815</v>
      </c>
      <c r="D767" s="1399"/>
      <c r="E767" s="517"/>
      <c r="F767" s="509"/>
    </row>
    <row r="768" spans="1:6" ht="47.25" x14ac:dyDescent="0.25">
      <c r="A768" s="1043"/>
      <c r="B768" s="711"/>
      <c r="C768" s="692" t="s">
        <v>3815</v>
      </c>
      <c r="D768" s="1399"/>
      <c r="E768" s="517"/>
      <c r="F768" s="509"/>
    </row>
    <row r="769" spans="1:6" ht="47.25" x14ac:dyDescent="0.25">
      <c r="A769" s="1043"/>
      <c r="B769" s="711"/>
      <c r="C769" s="692" t="s">
        <v>3815</v>
      </c>
      <c r="D769" s="1399"/>
      <c r="E769" s="517"/>
      <c r="F769" s="509"/>
    </row>
    <row r="770" spans="1:6" ht="47.25" x14ac:dyDescent="0.25">
      <c r="A770" s="1043"/>
      <c r="B770" s="711"/>
      <c r="C770" s="692" t="s">
        <v>3815</v>
      </c>
      <c r="D770" s="1399"/>
      <c r="E770" s="517"/>
      <c r="F770" s="509"/>
    </row>
    <row r="771" spans="1:6" ht="47.25" x14ac:dyDescent="0.25">
      <c r="A771" s="1043"/>
      <c r="B771" s="711"/>
      <c r="C771" s="692" t="s">
        <v>3815</v>
      </c>
      <c r="D771" s="1399"/>
      <c r="E771" s="517"/>
      <c r="F771" s="509"/>
    </row>
    <row r="772" spans="1:6" ht="47.25" x14ac:dyDescent="0.25">
      <c r="A772" s="1043"/>
      <c r="B772" s="711"/>
      <c r="C772" s="692" t="s">
        <v>3815</v>
      </c>
      <c r="D772" s="1399"/>
      <c r="E772" s="517"/>
      <c r="F772" s="509"/>
    </row>
    <row r="773" spans="1:6" ht="47.25" x14ac:dyDescent="0.25">
      <c r="A773" s="1043"/>
      <c r="B773" s="711"/>
      <c r="C773" s="692" t="s">
        <v>3815</v>
      </c>
      <c r="D773" s="1399"/>
      <c r="E773" s="517"/>
      <c r="F773" s="509"/>
    </row>
    <row r="774" spans="1:6" ht="47.25" x14ac:dyDescent="0.25">
      <c r="A774" s="1043"/>
      <c r="B774" s="711"/>
      <c r="C774" s="692" t="s">
        <v>3815</v>
      </c>
      <c r="D774" s="1399"/>
      <c r="E774" s="517"/>
      <c r="F774" s="509"/>
    </row>
    <row r="775" spans="1:6" ht="47.25" x14ac:dyDescent="0.25">
      <c r="A775" s="1043"/>
      <c r="B775" s="711"/>
      <c r="C775" s="692" t="s">
        <v>3815</v>
      </c>
      <c r="D775" s="1399"/>
      <c r="E775" s="517"/>
      <c r="F775" s="509"/>
    </row>
    <row r="776" spans="1:6" ht="47.25" x14ac:dyDescent="0.25">
      <c r="A776" s="1043"/>
      <c r="B776" s="711"/>
      <c r="C776" s="692" t="s">
        <v>3815</v>
      </c>
      <c r="D776" s="1399"/>
      <c r="E776" s="517"/>
      <c r="F776" s="509"/>
    </row>
    <row r="777" spans="1:6" ht="47.25" x14ac:dyDescent="0.25">
      <c r="A777" s="1043"/>
      <c r="B777" s="711"/>
      <c r="C777" s="692" t="s">
        <v>3815</v>
      </c>
      <c r="D777" s="1399"/>
      <c r="E777" s="517"/>
      <c r="F777" s="509"/>
    </row>
    <row r="778" spans="1:6" ht="47.25" x14ac:dyDescent="0.25">
      <c r="A778" s="1043"/>
      <c r="B778" s="711"/>
      <c r="C778" s="692" t="s">
        <v>3815</v>
      </c>
      <c r="D778" s="1399"/>
      <c r="E778" s="517"/>
      <c r="F778" s="509"/>
    </row>
    <row r="779" spans="1:6" ht="47.25" x14ac:dyDescent="0.25">
      <c r="A779" s="1043"/>
      <c r="B779" s="711"/>
      <c r="C779" s="692" t="s">
        <v>3815</v>
      </c>
      <c r="D779" s="1399"/>
      <c r="E779" s="517"/>
      <c r="F779" s="509"/>
    </row>
    <row r="780" spans="1:6" ht="47.25" x14ac:dyDescent="0.25">
      <c r="A780" s="1043"/>
      <c r="B780" s="711"/>
      <c r="C780" s="692" t="s">
        <v>3815</v>
      </c>
      <c r="D780" s="1399"/>
      <c r="E780" s="517"/>
      <c r="F780" s="509"/>
    </row>
    <row r="781" spans="1:6" ht="47.25" x14ac:dyDescent="0.25">
      <c r="A781" s="1043"/>
      <c r="B781" s="711"/>
      <c r="C781" s="692" t="s">
        <v>3815</v>
      </c>
      <c r="D781" s="1399"/>
      <c r="E781" s="517"/>
      <c r="F781" s="509"/>
    </row>
    <row r="782" spans="1:6" ht="47.25" x14ac:dyDescent="0.25">
      <c r="A782" s="1043"/>
      <c r="B782" s="711"/>
      <c r="C782" s="692" t="s">
        <v>3815</v>
      </c>
      <c r="D782" s="1399"/>
      <c r="E782" s="517"/>
      <c r="F782" s="509"/>
    </row>
    <row r="783" spans="1:6" ht="47.25" x14ac:dyDescent="0.25">
      <c r="A783" s="1043"/>
      <c r="B783" s="711"/>
      <c r="C783" s="692" t="s">
        <v>3815</v>
      </c>
      <c r="D783" s="1399"/>
      <c r="E783" s="517"/>
      <c r="F783" s="509"/>
    </row>
    <row r="784" spans="1:6" ht="47.25" x14ac:dyDescent="0.25">
      <c r="A784" s="1043"/>
      <c r="B784" s="711"/>
      <c r="C784" s="692" t="s">
        <v>3815</v>
      </c>
      <c r="D784" s="1399"/>
      <c r="E784" s="517"/>
      <c r="F784" s="509"/>
    </row>
    <row r="785" spans="1:6" ht="47.25" x14ac:dyDescent="0.25">
      <c r="A785" s="1043"/>
      <c r="B785" s="711"/>
      <c r="C785" s="692" t="s">
        <v>3815</v>
      </c>
      <c r="D785" s="1399"/>
      <c r="E785" s="517"/>
      <c r="F785" s="509"/>
    </row>
    <row r="786" spans="1:6" ht="47.25" x14ac:dyDescent="0.25">
      <c r="A786" s="1043"/>
      <c r="B786" s="711"/>
      <c r="C786" s="692" t="s">
        <v>3815</v>
      </c>
      <c r="D786" s="1399"/>
      <c r="E786" s="517"/>
      <c r="F786" s="509"/>
    </row>
    <row r="787" spans="1:6" ht="47.25" x14ac:dyDescent="0.25">
      <c r="A787" s="1043"/>
      <c r="B787" s="711"/>
      <c r="C787" s="692" t="s">
        <v>3815</v>
      </c>
      <c r="D787" s="1399"/>
      <c r="E787" s="517"/>
      <c r="F787" s="509"/>
    </row>
    <row r="788" spans="1:6" ht="47.25" x14ac:dyDescent="0.25">
      <c r="A788" s="1043"/>
      <c r="B788" s="711"/>
      <c r="C788" s="692" t="s">
        <v>3815</v>
      </c>
      <c r="D788" s="1399"/>
      <c r="E788" s="517"/>
      <c r="F788" s="509"/>
    </row>
    <row r="789" spans="1:6" ht="47.25" x14ac:dyDescent="0.25">
      <c r="A789" s="1043"/>
      <c r="B789" s="711"/>
      <c r="C789" s="692" t="s">
        <v>3815</v>
      </c>
      <c r="D789" s="1399"/>
      <c r="E789" s="517"/>
      <c r="F789" s="509"/>
    </row>
    <row r="790" spans="1:6" ht="47.25" x14ac:dyDescent="0.25">
      <c r="A790" s="1043"/>
      <c r="B790" s="711"/>
      <c r="C790" s="692" t="s">
        <v>3815</v>
      </c>
      <c r="D790" s="1399"/>
      <c r="E790" s="517"/>
      <c r="F790" s="509"/>
    </row>
    <row r="791" spans="1:6" ht="47.25" x14ac:dyDescent="0.25">
      <c r="A791" s="1043"/>
      <c r="B791" s="711"/>
      <c r="C791" s="692" t="s">
        <v>3815</v>
      </c>
      <c r="D791" s="1399"/>
      <c r="E791" s="517"/>
      <c r="F791" s="509"/>
    </row>
    <row r="792" spans="1:6" ht="47.25" x14ac:dyDescent="0.25">
      <c r="A792" s="1043"/>
      <c r="B792" s="711"/>
      <c r="C792" s="692" t="s">
        <v>3815</v>
      </c>
      <c r="D792" s="1399"/>
      <c r="E792" s="517"/>
      <c r="F792" s="509"/>
    </row>
    <row r="793" spans="1:6" ht="47.25" x14ac:dyDescent="0.25">
      <c r="A793" s="1043"/>
      <c r="B793" s="711"/>
      <c r="C793" s="692" t="s">
        <v>3815</v>
      </c>
      <c r="D793" s="1399"/>
      <c r="E793" s="517"/>
      <c r="F793" s="509"/>
    </row>
    <row r="794" spans="1:6" ht="47.25" x14ac:dyDescent="0.25">
      <c r="A794" s="1043"/>
      <c r="B794" s="711"/>
      <c r="C794" s="692" t="s">
        <v>3815</v>
      </c>
      <c r="D794" s="1399"/>
      <c r="E794" s="517"/>
      <c r="F794" s="509"/>
    </row>
    <row r="795" spans="1:6" ht="47.25" x14ac:dyDescent="0.25">
      <c r="A795" s="1043"/>
      <c r="B795" s="711"/>
      <c r="C795" s="692" t="s">
        <v>3815</v>
      </c>
      <c r="D795" s="1399"/>
      <c r="E795" s="517"/>
      <c r="F795" s="509"/>
    </row>
    <row r="796" spans="1:6" ht="47.25" x14ac:dyDescent="0.25">
      <c r="A796" s="1043"/>
      <c r="B796" s="711"/>
      <c r="C796" s="692" t="s">
        <v>3815</v>
      </c>
      <c r="D796" s="1399"/>
      <c r="E796" s="517"/>
      <c r="F796" s="509"/>
    </row>
    <row r="797" spans="1:6" ht="47.25" x14ac:dyDescent="0.25">
      <c r="A797" s="1043"/>
      <c r="B797" s="711"/>
      <c r="C797" s="692" t="s">
        <v>3815</v>
      </c>
      <c r="D797" s="1399"/>
      <c r="E797" s="517"/>
      <c r="F797" s="509"/>
    </row>
    <row r="798" spans="1:6" ht="47.25" x14ac:dyDescent="0.25">
      <c r="A798" s="1043"/>
      <c r="B798" s="711"/>
      <c r="C798" s="692" t="s">
        <v>3815</v>
      </c>
      <c r="D798" s="1399"/>
      <c r="E798" s="517"/>
      <c r="F798" s="509"/>
    </row>
    <row r="799" spans="1:6" ht="47.25" x14ac:dyDescent="0.25">
      <c r="A799" s="1043"/>
      <c r="B799" s="711"/>
      <c r="C799" s="692" t="s">
        <v>3815</v>
      </c>
      <c r="D799" s="1399"/>
      <c r="E799" s="517"/>
      <c r="F799" s="509"/>
    </row>
    <row r="800" spans="1:6" ht="47.25" x14ac:dyDescent="0.25">
      <c r="A800" s="1043"/>
      <c r="B800" s="711"/>
      <c r="C800" s="692" t="s">
        <v>3815</v>
      </c>
      <c r="D800" s="1399"/>
      <c r="E800" s="517"/>
      <c r="F800" s="509"/>
    </row>
    <row r="801" spans="1:6" ht="47.25" x14ac:dyDescent="0.25">
      <c r="A801" s="1043"/>
      <c r="B801" s="711"/>
      <c r="C801" s="692" t="s">
        <v>3815</v>
      </c>
      <c r="D801" s="1399"/>
      <c r="E801" s="517"/>
      <c r="F801" s="509"/>
    </row>
    <row r="802" spans="1:6" ht="47.25" x14ac:dyDescent="0.25">
      <c r="A802" s="1043"/>
      <c r="B802" s="711"/>
      <c r="C802" s="692" t="s">
        <v>3815</v>
      </c>
      <c r="D802" s="1399"/>
      <c r="E802" s="517"/>
      <c r="F802" s="509"/>
    </row>
    <row r="803" spans="1:6" ht="47.25" x14ac:dyDescent="0.25">
      <c r="A803" s="1043"/>
      <c r="B803" s="711"/>
      <c r="C803" s="692" t="s">
        <v>3815</v>
      </c>
      <c r="D803" s="1399"/>
      <c r="E803" s="517"/>
      <c r="F803" s="509"/>
    </row>
    <row r="804" spans="1:6" ht="47.25" x14ac:dyDescent="0.25">
      <c r="A804" s="1043"/>
      <c r="B804" s="711"/>
      <c r="C804" s="692" t="s">
        <v>3815</v>
      </c>
      <c r="D804" s="1399"/>
      <c r="E804" s="517"/>
      <c r="F804" s="509"/>
    </row>
    <row r="805" spans="1:6" ht="47.25" x14ac:dyDescent="0.25">
      <c r="A805" s="1043"/>
      <c r="B805" s="711"/>
      <c r="C805" s="692" t="s">
        <v>3815</v>
      </c>
      <c r="D805" s="1399"/>
      <c r="E805" s="517"/>
      <c r="F805" s="509"/>
    </row>
    <row r="806" spans="1:6" ht="47.25" x14ac:dyDescent="0.25">
      <c r="A806" s="1043"/>
      <c r="B806" s="711"/>
      <c r="C806" s="692" t="s">
        <v>3815</v>
      </c>
      <c r="D806" s="1399"/>
      <c r="E806" s="517"/>
      <c r="F806" s="509"/>
    </row>
    <row r="807" spans="1:6" ht="47.25" x14ac:dyDescent="0.25">
      <c r="A807" s="1043"/>
      <c r="B807" s="711"/>
      <c r="C807" s="692" t="s">
        <v>3815</v>
      </c>
      <c r="D807" s="1399"/>
      <c r="E807" s="517"/>
      <c r="F807" s="509"/>
    </row>
    <row r="808" spans="1:6" ht="47.25" x14ac:dyDescent="0.25">
      <c r="A808" s="1043"/>
      <c r="B808" s="711"/>
      <c r="C808" s="692" t="s">
        <v>3815</v>
      </c>
      <c r="D808" s="1399"/>
      <c r="E808" s="517"/>
      <c r="F808" s="509"/>
    </row>
    <row r="809" spans="1:6" ht="47.25" x14ac:dyDescent="0.25">
      <c r="A809" s="1043"/>
      <c r="B809" s="711"/>
      <c r="C809" s="692" t="s">
        <v>3815</v>
      </c>
      <c r="D809" s="1399"/>
      <c r="E809" s="517"/>
      <c r="F809" s="509"/>
    </row>
    <row r="810" spans="1:6" ht="47.25" x14ac:dyDescent="0.25">
      <c r="A810" s="1043"/>
      <c r="B810" s="711"/>
      <c r="C810" s="692" t="s">
        <v>3815</v>
      </c>
      <c r="D810" s="1399"/>
      <c r="E810" s="517"/>
      <c r="F810" s="509"/>
    </row>
    <row r="811" spans="1:6" ht="47.25" x14ac:dyDescent="0.25">
      <c r="A811" s="1043"/>
      <c r="B811" s="711"/>
      <c r="C811" s="692" t="s">
        <v>3815</v>
      </c>
      <c r="D811" s="1399"/>
      <c r="E811" s="517"/>
      <c r="F811" s="509"/>
    </row>
    <row r="812" spans="1:6" ht="47.25" x14ac:dyDescent="0.25">
      <c r="A812" s="1043"/>
      <c r="B812" s="711"/>
      <c r="C812" s="692" t="s">
        <v>3815</v>
      </c>
      <c r="D812" s="1399"/>
      <c r="E812" s="517"/>
      <c r="F812" s="509"/>
    </row>
    <row r="813" spans="1:6" ht="47.25" x14ac:dyDescent="0.25">
      <c r="A813" s="1043"/>
      <c r="B813" s="711"/>
      <c r="C813" s="692" t="s">
        <v>3815</v>
      </c>
      <c r="D813" s="1399"/>
      <c r="E813" s="517"/>
      <c r="F813" s="509"/>
    </row>
    <row r="814" spans="1:6" ht="47.25" x14ac:dyDescent="0.25">
      <c r="A814" s="1043"/>
      <c r="B814" s="711"/>
      <c r="C814" s="692" t="s">
        <v>3815</v>
      </c>
      <c r="D814" s="1399"/>
      <c r="E814" s="517"/>
      <c r="F814" s="509"/>
    </row>
    <row r="815" spans="1:6" ht="47.25" x14ac:dyDescent="0.25">
      <c r="A815" s="1043"/>
      <c r="B815" s="711"/>
      <c r="C815" s="692" t="s">
        <v>3815</v>
      </c>
      <c r="D815" s="1399"/>
      <c r="E815" s="517"/>
      <c r="F815" s="509"/>
    </row>
    <row r="816" spans="1:6" ht="47.25" x14ac:dyDescent="0.25">
      <c r="A816" s="1043"/>
      <c r="B816" s="711"/>
      <c r="C816" s="692" t="s">
        <v>3815</v>
      </c>
      <c r="D816" s="1399"/>
      <c r="E816" s="517"/>
      <c r="F816" s="509"/>
    </row>
    <row r="817" spans="1:6" ht="47.25" x14ac:dyDescent="0.25">
      <c r="A817" s="1043"/>
      <c r="B817" s="711"/>
      <c r="C817" s="692" t="s">
        <v>3815</v>
      </c>
      <c r="D817" s="1399"/>
      <c r="E817" s="517"/>
      <c r="F817" s="509"/>
    </row>
    <row r="818" spans="1:6" ht="47.25" x14ac:dyDescent="0.25">
      <c r="A818" s="1043"/>
      <c r="B818" s="711"/>
      <c r="C818" s="692" t="s">
        <v>3815</v>
      </c>
      <c r="D818" s="1399"/>
      <c r="E818" s="517"/>
      <c r="F818" s="509"/>
    </row>
    <row r="819" spans="1:6" ht="47.25" x14ac:dyDescent="0.25">
      <c r="A819" s="1043"/>
      <c r="B819" s="711"/>
      <c r="C819" s="692" t="s">
        <v>3815</v>
      </c>
      <c r="D819" s="1399"/>
      <c r="E819" s="517"/>
      <c r="F819" s="509"/>
    </row>
    <row r="820" spans="1:6" ht="47.25" x14ac:dyDescent="0.25">
      <c r="A820" s="1043"/>
      <c r="B820" s="711"/>
      <c r="C820" s="692" t="s">
        <v>3815</v>
      </c>
      <c r="D820" s="1399"/>
      <c r="E820" s="517"/>
      <c r="F820" s="509"/>
    </row>
    <row r="821" spans="1:6" ht="47.25" x14ac:dyDescent="0.25">
      <c r="A821" s="1043"/>
      <c r="B821" s="711"/>
      <c r="C821" s="692" t="s">
        <v>3815</v>
      </c>
      <c r="D821" s="1399"/>
      <c r="E821" s="517"/>
      <c r="F821" s="509"/>
    </row>
    <row r="822" spans="1:6" ht="47.25" x14ac:dyDescent="0.25">
      <c r="A822" s="1043"/>
      <c r="B822" s="711"/>
      <c r="C822" s="692" t="s">
        <v>3815</v>
      </c>
      <c r="D822" s="1399"/>
      <c r="E822" s="517"/>
      <c r="F822" s="509"/>
    </row>
    <row r="823" spans="1:6" ht="47.25" x14ac:dyDescent="0.25">
      <c r="A823" s="1043"/>
      <c r="B823" s="711"/>
      <c r="C823" s="692" t="s">
        <v>3815</v>
      </c>
      <c r="D823" s="1399"/>
      <c r="E823" s="517"/>
      <c r="F823" s="509"/>
    </row>
    <row r="824" spans="1:6" ht="47.25" x14ac:dyDescent="0.25">
      <c r="A824" s="1043"/>
      <c r="B824" s="711"/>
      <c r="C824" s="692" t="s">
        <v>3815</v>
      </c>
      <c r="D824" s="1399"/>
      <c r="E824" s="517"/>
      <c r="F824" s="509"/>
    </row>
    <row r="825" spans="1:6" ht="47.25" x14ac:dyDescent="0.25">
      <c r="A825" s="1043"/>
      <c r="B825" s="711"/>
      <c r="C825" s="692" t="s">
        <v>3815</v>
      </c>
      <c r="D825" s="1399"/>
      <c r="E825" s="517"/>
      <c r="F825" s="509"/>
    </row>
    <row r="826" spans="1:6" ht="47.25" x14ac:dyDescent="0.25">
      <c r="A826" s="1043"/>
      <c r="B826" s="711"/>
      <c r="C826" s="692" t="s">
        <v>3815</v>
      </c>
      <c r="D826" s="1399"/>
      <c r="E826" s="517"/>
      <c r="F826" s="509"/>
    </row>
    <row r="827" spans="1:6" x14ac:dyDescent="0.25">
      <c r="A827" s="1043"/>
      <c r="B827" s="711"/>
      <c r="C827" s="692" t="s">
        <v>3816</v>
      </c>
      <c r="D827" s="1399"/>
      <c r="E827" s="517"/>
      <c r="F827" s="509"/>
    </row>
    <row r="828" spans="1:6" x14ac:dyDescent="0.25">
      <c r="A828" s="1043"/>
      <c r="B828" s="711"/>
      <c r="C828" s="692" t="s">
        <v>3817</v>
      </c>
      <c r="D828" s="1399"/>
      <c r="E828" s="517"/>
      <c r="F828" s="509"/>
    </row>
    <row r="829" spans="1:6" x14ac:dyDescent="0.25">
      <c r="A829" s="1043"/>
      <c r="B829" s="711"/>
      <c r="C829" s="692" t="s">
        <v>3818</v>
      </c>
      <c r="D829" s="1399"/>
      <c r="E829" s="517"/>
      <c r="F829" s="509"/>
    </row>
    <row r="830" spans="1:6" x14ac:dyDescent="0.25">
      <c r="A830" s="1043"/>
      <c r="B830" s="711"/>
      <c r="C830" s="692" t="s">
        <v>3819</v>
      </c>
      <c r="D830" s="1399"/>
      <c r="E830" s="517"/>
      <c r="F830" s="509"/>
    </row>
    <row r="831" spans="1:6" x14ac:dyDescent="0.25">
      <c r="A831" s="1043"/>
      <c r="B831" s="711"/>
      <c r="C831" s="692" t="s">
        <v>3820</v>
      </c>
      <c r="D831" s="1399"/>
      <c r="E831" s="517"/>
      <c r="F831" s="509"/>
    </row>
    <row r="832" spans="1:6" ht="19.5" customHeight="1" x14ac:dyDescent="0.25">
      <c r="A832" s="1043"/>
      <c r="B832" s="711"/>
      <c r="C832" s="692" t="s">
        <v>3821</v>
      </c>
      <c r="D832" s="1399"/>
      <c r="E832" s="517"/>
      <c r="F832" s="509"/>
    </row>
    <row r="833" spans="1:6" x14ac:dyDescent="0.25">
      <c r="A833" s="1043"/>
      <c r="B833" s="711"/>
      <c r="C833" s="692" t="s">
        <v>3822</v>
      </c>
      <c r="D833" s="1399"/>
      <c r="E833" s="517"/>
      <c r="F833" s="509"/>
    </row>
    <row r="834" spans="1:6" x14ac:dyDescent="0.25">
      <c r="A834" s="1043"/>
      <c r="B834" s="711"/>
      <c r="C834" s="692" t="s">
        <v>3823</v>
      </c>
      <c r="D834" s="1399"/>
      <c r="E834" s="517"/>
      <c r="F834" s="509"/>
    </row>
    <row r="835" spans="1:6" x14ac:dyDescent="0.25">
      <c r="A835" s="1043"/>
      <c r="B835" s="711"/>
      <c r="C835" s="692" t="s">
        <v>3824</v>
      </c>
      <c r="D835" s="1399"/>
      <c r="E835" s="517"/>
      <c r="F835" s="509"/>
    </row>
    <row r="836" spans="1:6" ht="31.5" x14ac:dyDescent="0.25">
      <c r="A836" s="1043"/>
      <c r="B836" s="711"/>
      <c r="C836" s="692" t="s">
        <v>3825</v>
      </c>
      <c r="D836" s="1399"/>
      <c r="E836" s="517"/>
      <c r="F836" s="509"/>
    </row>
    <row r="837" spans="1:6" x14ac:dyDescent="0.25">
      <c r="A837" s="1043"/>
      <c r="B837" s="711"/>
      <c r="C837" s="692" t="s">
        <v>3826</v>
      </c>
      <c r="D837" s="1399"/>
      <c r="E837" s="517"/>
      <c r="F837" s="509"/>
    </row>
    <row r="838" spans="1:6" x14ac:dyDescent="0.25">
      <c r="A838" s="1043"/>
      <c r="B838" s="711"/>
      <c r="C838" s="692" t="s">
        <v>3827</v>
      </c>
      <c r="D838" s="1399"/>
      <c r="E838" s="517"/>
      <c r="F838" s="509"/>
    </row>
    <row r="839" spans="1:6" x14ac:dyDescent="0.25">
      <c r="A839" s="1043"/>
      <c r="B839" s="711"/>
      <c r="C839" s="692" t="s">
        <v>3828</v>
      </c>
      <c r="D839" s="1399"/>
      <c r="E839" s="517"/>
      <c r="F839" s="509"/>
    </row>
    <row r="840" spans="1:6" ht="18.75" customHeight="1" x14ac:dyDescent="0.25">
      <c r="A840" s="1043"/>
      <c r="B840" s="711"/>
      <c r="C840" s="692" t="s">
        <v>3829</v>
      </c>
      <c r="D840" s="1399"/>
      <c r="E840" s="517"/>
      <c r="F840" s="509"/>
    </row>
    <row r="841" spans="1:6" x14ac:dyDescent="0.25">
      <c r="A841" s="1043"/>
      <c r="B841" s="711"/>
      <c r="C841" s="692" t="s">
        <v>3830</v>
      </c>
      <c r="D841" s="1399"/>
      <c r="E841" s="517"/>
      <c r="F841" s="509"/>
    </row>
    <row r="842" spans="1:6" x14ac:dyDescent="0.25">
      <c r="A842" s="1043"/>
      <c r="B842" s="711"/>
      <c r="C842" s="692" t="s">
        <v>3831</v>
      </c>
      <c r="D842" s="1399"/>
      <c r="E842" s="517"/>
      <c r="F842" s="509"/>
    </row>
    <row r="843" spans="1:6" x14ac:dyDescent="0.25">
      <c r="A843" s="1043"/>
      <c r="B843" s="711"/>
      <c r="C843" s="692" t="s">
        <v>3832</v>
      </c>
      <c r="D843" s="1399"/>
      <c r="E843" s="517"/>
      <c r="F843" s="509"/>
    </row>
    <row r="844" spans="1:6" x14ac:dyDescent="0.25">
      <c r="A844" s="1043"/>
      <c r="B844" s="711"/>
      <c r="C844" s="692" t="s">
        <v>3833</v>
      </c>
      <c r="D844" s="1399"/>
      <c r="E844" s="517"/>
      <c r="F844" s="509"/>
    </row>
    <row r="845" spans="1:6" x14ac:dyDescent="0.25">
      <c r="A845" s="1043"/>
      <c r="B845" s="711"/>
      <c r="C845" s="692" t="s">
        <v>3834</v>
      </c>
      <c r="D845" s="1399"/>
      <c r="E845" s="517"/>
      <c r="F845" s="509"/>
    </row>
    <row r="846" spans="1:6" x14ac:dyDescent="0.25">
      <c r="A846" s="1043"/>
      <c r="B846" s="711"/>
      <c r="C846" s="692" t="s">
        <v>3835</v>
      </c>
      <c r="D846" s="1399"/>
      <c r="E846" s="517"/>
      <c r="F846" s="509"/>
    </row>
    <row r="847" spans="1:6" x14ac:dyDescent="0.25">
      <c r="A847" s="1043"/>
      <c r="B847" s="711"/>
      <c r="C847" s="692" t="s">
        <v>3836</v>
      </c>
      <c r="D847" s="1399"/>
      <c r="E847" s="517"/>
      <c r="F847" s="509"/>
    </row>
    <row r="848" spans="1:6" x14ac:dyDescent="0.25">
      <c r="A848" s="1043"/>
      <c r="B848" s="711"/>
      <c r="C848" s="692" t="s">
        <v>3837</v>
      </c>
      <c r="D848" s="1399"/>
      <c r="E848" s="517"/>
      <c r="F848" s="509"/>
    </row>
    <row r="849" spans="1:6" ht="31.5" x14ac:dyDescent="0.25">
      <c r="A849" s="1043"/>
      <c r="B849" s="711"/>
      <c r="C849" s="692" t="s">
        <v>3838</v>
      </c>
      <c r="D849" s="1399"/>
      <c r="E849" s="517"/>
      <c r="F849" s="509"/>
    </row>
    <row r="850" spans="1:6" x14ac:dyDescent="0.25">
      <c r="A850" s="1043"/>
      <c r="B850" s="711"/>
      <c r="C850" s="692" t="s">
        <v>3839</v>
      </c>
      <c r="D850" s="1399"/>
      <c r="E850" s="517"/>
      <c r="F850" s="509"/>
    </row>
    <row r="851" spans="1:6" x14ac:dyDescent="0.25">
      <c r="A851" s="1043"/>
      <c r="B851" s="711"/>
      <c r="C851" s="692" t="s">
        <v>3840</v>
      </c>
      <c r="D851" s="1399"/>
      <c r="E851" s="517"/>
      <c r="F851" s="509"/>
    </row>
    <row r="852" spans="1:6" x14ac:dyDescent="0.25">
      <c r="A852" s="1043"/>
      <c r="B852" s="711"/>
      <c r="C852" s="692" t="s">
        <v>3841</v>
      </c>
      <c r="D852" s="1399"/>
      <c r="E852" s="517"/>
      <c r="F852" s="509"/>
    </row>
    <row r="853" spans="1:6" x14ac:dyDescent="0.25">
      <c r="A853" s="1043"/>
      <c r="B853" s="711"/>
      <c r="C853" s="692" t="s">
        <v>3842</v>
      </c>
      <c r="D853" s="1399"/>
      <c r="E853" s="517"/>
      <c r="F853" s="509"/>
    </row>
    <row r="854" spans="1:6" x14ac:dyDescent="0.25">
      <c r="A854" s="1043"/>
      <c r="B854" s="711"/>
      <c r="C854" s="692" t="s">
        <v>3843</v>
      </c>
      <c r="D854" s="1399"/>
      <c r="E854" s="517"/>
      <c r="F854" s="509"/>
    </row>
    <row r="855" spans="1:6" x14ac:dyDescent="0.25">
      <c r="A855" s="1043"/>
      <c r="B855" s="711"/>
      <c r="C855" s="692" t="s">
        <v>3844</v>
      </c>
      <c r="D855" s="1399"/>
      <c r="E855" s="517"/>
      <c r="F855" s="509"/>
    </row>
    <row r="856" spans="1:6" x14ac:dyDescent="0.25">
      <c r="A856" s="1043"/>
      <c r="B856" s="711"/>
      <c r="C856" s="692" t="s">
        <v>3845</v>
      </c>
      <c r="D856" s="1399"/>
      <c r="E856" s="517"/>
      <c r="F856" s="509"/>
    </row>
    <row r="857" spans="1:6" x14ac:dyDescent="0.25">
      <c r="A857" s="1043"/>
      <c r="B857" s="711"/>
      <c r="C857" s="692" t="s">
        <v>3846</v>
      </c>
      <c r="D857" s="1399"/>
      <c r="E857" s="517"/>
      <c r="F857" s="509"/>
    </row>
    <row r="858" spans="1:6" x14ac:dyDescent="0.25">
      <c r="A858" s="1043"/>
      <c r="B858" s="711"/>
      <c r="C858" s="692" t="s">
        <v>3847</v>
      </c>
      <c r="D858" s="1399"/>
      <c r="E858" s="517"/>
      <c r="F858" s="509"/>
    </row>
    <row r="859" spans="1:6" x14ac:dyDescent="0.25">
      <c r="A859" s="1043"/>
      <c r="B859" s="711"/>
      <c r="C859" s="692" t="s">
        <v>3848</v>
      </c>
      <c r="D859" s="1399"/>
      <c r="E859" s="517"/>
      <c r="F859" s="509"/>
    </row>
    <row r="860" spans="1:6" x14ac:dyDescent="0.25">
      <c r="A860" s="1043"/>
      <c r="B860" s="711"/>
      <c r="C860" s="692" t="s">
        <v>3849</v>
      </c>
      <c r="D860" s="1399"/>
      <c r="E860" s="517"/>
      <c r="F860" s="509"/>
    </row>
    <row r="861" spans="1:6" x14ac:dyDescent="0.25">
      <c r="A861" s="1043"/>
      <c r="B861" s="711"/>
      <c r="C861" s="692" t="s">
        <v>3850</v>
      </c>
      <c r="D861" s="1399"/>
      <c r="E861" s="517"/>
      <c r="F861" s="509"/>
    </row>
    <row r="862" spans="1:6" x14ac:dyDescent="0.25">
      <c r="A862" s="1043"/>
      <c r="B862" s="711"/>
      <c r="C862" s="692" t="s">
        <v>3851</v>
      </c>
      <c r="D862" s="1399"/>
      <c r="E862" s="517"/>
      <c r="F862" s="509"/>
    </row>
    <row r="863" spans="1:6" x14ac:dyDescent="0.25">
      <c r="A863" s="1043"/>
      <c r="B863" s="711"/>
      <c r="C863" s="692" t="s">
        <v>3852</v>
      </c>
      <c r="D863" s="1399"/>
      <c r="E863" s="517"/>
      <c r="F863" s="509"/>
    </row>
    <row r="864" spans="1:6" x14ac:dyDescent="0.25">
      <c r="A864" s="1043"/>
      <c r="B864" s="711"/>
      <c r="C864" s="692" t="s">
        <v>3853</v>
      </c>
      <c r="D864" s="1399"/>
      <c r="E864" s="517"/>
      <c r="F864" s="509"/>
    </row>
    <row r="865" spans="1:6" x14ac:dyDescent="0.25">
      <c r="A865" s="1043"/>
      <c r="B865" s="711"/>
      <c r="C865" s="692" t="s">
        <v>3853</v>
      </c>
      <c r="D865" s="1399"/>
      <c r="E865" s="517"/>
      <c r="F865" s="509"/>
    </row>
    <row r="866" spans="1:6" x14ac:dyDescent="0.25">
      <c r="A866" s="1043"/>
      <c r="B866" s="711"/>
      <c r="C866" s="692" t="s">
        <v>3854</v>
      </c>
      <c r="D866" s="1399"/>
      <c r="E866" s="517"/>
      <c r="F866" s="509"/>
    </row>
    <row r="867" spans="1:6" x14ac:dyDescent="0.25">
      <c r="A867" s="1043"/>
      <c r="B867" s="711"/>
      <c r="C867" s="692" t="s">
        <v>3855</v>
      </c>
      <c r="D867" s="1399"/>
      <c r="E867" s="517"/>
      <c r="F867" s="509"/>
    </row>
    <row r="868" spans="1:6" x14ac:dyDescent="0.25">
      <c r="A868" s="1043"/>
      <c r="B868" s="711"/>
      <c r="C868" s="692" t="s">
        <v>3856</v>
      </c>
      <c r="D868" s="1399"/>
      <c r="E868" s="517"/>
      <c r="F868" s="509"/>
    </row>
    <row r="869" spans="1:6" x14ac:dyDescent="0.25">
      <c r="A869" s="1043"/>
      <c r="B869" s="711"/>
      <c r="C869" s="692" t="s">
        <v>3857</v>
      </c>
      <c r="D869" s="1399"/>
      <c r="E869" s="517"/>
      <c r="F869" s="509"/>
    </row>
    <row r="870" spans="1:6" x14ac:dyDescent="0.25">
      <c r="A870" s="1043"/>
      <c r="B870" s="711"/>
      <c r="C870" s="692" t="s">
        <v>3858</v>
      </c>
      <c r="D870" s="1399"/>
      <c r="E870" s="517"/>
      <c r="F870" s="509"/>
    </row>
    <row r="871" spans="1:6" x14ac:dyDescent="0.25">
      <c r="A871" s="1043"/>
      <c r="B871" s="711"/>
      <c r="C871" s="692" t="s">
        <v>3859</v>
      </c>
      <c r="D871" s="1399"/>
      <c r="E871" s="517"/>
      <c r="F871" s="509"/>
    </row>
    <row r="872" spans="1:6" x14ac:dyDescent="0.25">
      <c r="A872" s="1043"/>
      <c r="B872" s="711"/>
      <c r="C872" s="692" t="s">
        <v>3860</v>
      </c>
      <c r="D872" s="1399"/>
      <c r="E872" s="517"/>
      <c r="F872" s="509"/>
    </row>
    <row r="873" spans="1:6" x14ac:dyDescent="0.25">
      <c r="A873" s="1043"/>
      <c r="B873" s="711"/>
      <c r="C873" s="692" t="s">
        <v>3861</v>
      </c>
      <c r="D873" s="1399"/>
      <c r="E873" s="517"/>
      <c r="F873" s="509"/>
    </row>
    <row r="874" spans="1:6" x14ac:dyDescent="0.25">
      <c r="A874" s="1043"/>
      <c r="B874" s="711"/>
      <c r="C874" s="692" t="s">
        <v>3848</v>
      </c>
      <c r="D874" s="1399"/>
      <c r="E874" s="517"/>
      <c r="F874" s="509"/>
    </row>
    <row r="875" spans="1:6" x14ac:dyDescent="0.25">
      <c r="A875" s="1043"/>
      <c r="B875" s="711"/>
      <c r="C875" s="692" t="s">
        <v>3862</v>
      </c>
      <c r="D875" s="1399"/>
      <c r="E875" s="517"/>
      <c r="F875" s="509"/>
    </row>
    <row r="876" spans="1:6" x14ac:dyDescent="0.25">
      <c r="A876" s="1043"/>
      <c r="B876" s="711"/>
      <c r="C876" s="692" t="s">
        <v>3863</v>
      </c>
      <c r="D876" s="1399"/>
      <c r="E876" s="517"/>
      <c r="F876" s="509"/>
    </row>
    <row r="877" spans="1:6" x14ac:dyDescent="0.25">
      <c r="A877" s="1043"/>
      <c r="B877" s="711"/>
      <c r="C877" s="692" t="s">
        <v>3864</v>
      </c>
      <c r="D877" s="1399"/>
      <c r="E877" s="517"/>
      <c r="F877" s="509"/>
    </row>
    <row r="878" spans="1:6" x14ac:dyDescent="0.25">
      <c r="A878" s="1043"/>
      <c r="B878" s="711"/>
      <c r="C878" s="692" t="s">
        <v>3865</v>
      </c>
      <c r="D878" s="1399"/>
      <c r="E878" s="517"/>
      <c r="F878" s="509"/>
    </row>
    <row r="879" spans="1:6" x14ac:dyDescent="0.25">
      <c r="A879" s="1043"/>
      <c r="B879" s="711"/>
      <c r="C879" s="692" t="s">
        <v>3866</v>
      </c>
      <c r="D879" s="1399"/>
      <c r="E879" s="517"/>
      <c r="F879" s="509"/>
    </row>
    <row r="880" spans="1:6" x14ac:dyDescent="0.25">
      <c r="A880" s="1043"/>
      <c r="B880" s="711"/>
      <c r="C880" s="692" t="s">
        <v>3867</v>
      </c>
      <c r="D880" s="1399"/>
      <c r="E880" s="517"/>
      <c r="F880" s="509"/>
    </row>
    <row r="881" spans="1:6" x14ac:dyDescent="0.25">
      <c r="A881" s="1043"/>
      <c r="B881" s="711"/>
      <c r="C881" s="692" t="s">
        <v>3868</v>
      </c>
      <c r="D881" s="1399"/>
      <c r="E881" s="517"/>
      <c r="F881" s="509"/>
    </row>
    <row r="882" spans="1:6" x14ac:dyDescent="0.25">
      <c r="A882" s="1043"/>
      <c r="B882" s="711"/>
      <c r="C882" s="692" t="s">
        <v>3869</v>
      </c>
      <c r="D882" s="1399"/>
      <c r="E882" s="517"/>
      <c r="F882" s="509"/>
    </row>
    <row r="883" spans="1:6" x14ac:dyDescent="0.25">
      <c r="A883" s="1043"/>
      <c r="B883" s="711"/>
      <c r="C883" s="692" t="s">
        <v>3870</v>
      </c>
      <c r="D883" s="1399"/>
      <c r="E883" s="517"/>
      <c r="F883" s="509"/>
    </row>
    <row r="884" spans="1:6" x14ac:dyDescent="0.25">
      <c r="A884" s="1043"/>
      <c r="B884" s="711"/>
      <c r="C884" s="692" t="s">
        <v>3871</v>
      </c>
      <c r="D884" s="1399"/>
      <c r="E884" s="517"/>
      <c r="F884" s="509"/>
    </row>
    <row r="885" spans="1:6" x14ac:dyDescent="0.25">
      <c r="A885" s="1043"/>
      <c r="B885" s="711"/>
      <c r="C885" s="692" t="s">
        <v>3872</v>
      </c>
      <c r="D885" s="1399"/>
      <c r="E885" s="517"/>
      <c r="F885" s="509"/>
    </row>
    <row r="886" spans="1:6" x14ac:dyDescent="0.25">
      <c r="A886" s="1043"/>
      <c r="B886" s="711"/>
      <c r="C886" s="692" t="s">
        <v>3873</v>
      </c>
      <c r="D886" s="1399"/>
      <c r="E886" s="517"/>
      <c r="F886" s="509"/>
    </row>
    <row r="887" spans="1:6" x14ac:dyDescent="0.25">
      <c r="A887" s="1043"/>
      <c r="B887" s="711"/>
      <c r="C887" s="692" t="s">
        <v>3874</v>
      </c>
      <c r="D887" s="1399"/>
      <c r="E887" s="517"/>
      <c r="F887" s="509"/>
    </row>
    <row r="888" spans="1:6" x14ac:dyDescent="0.25">
      <c r="A888" s="1043"/>
      <c r="B888" s="711"/>
      <c r="C888" s="692" t="s">
        <v>3875</v>
      </c>
      <c r="D888" s="1399"/>
      <c r="E888" s="517"/>
      <c r="F888" s="509"/>
    </row>
    <row r="889" spans="1:6" x14ac:dyDescent="0.25">
      <c r="A889" s="1043"/>
      <c r="B889" s="711"/>
      <c r="C889" s="692" t="s">
        <v>3876</v>
      </c>
      <c r="D889" s="1399"/>
      <c r="E889" s="517"/>
      <c r="F889" s="509"/>
    </row>
    <row r="890" spans="1:6" x14ac:dyDescent="0.25">
      <c r="A890" s="1043"/>
      <c r="B890" s="711"/>
      <c r="C890" s="692" t="s">
        <v>3876</v>
      </c>
      <c r="D890" s="1399"/>
      <c r="E890" s="517"/>
      <c r="F890" s="509"/>
    </row>
    <row r="891" spans="1:6" x14ac:dyDescent="0.25">
      <c r="A891" s="1043"/>
      <c r="B891" s="711"/>
      <c r="C891" s="692" t="s">
        <v>3877</v>
      </c>
      <c r="D891" s="1399"/>
      <c r="E891" s="517"/>
      <c r="F891" s="509"/>
    </row>
    <row r="892" spans="1:6" x14ac:dyDescent="0.25">
      <c r="A892" s="1043"/>
      <c r="B892" s="711"/>
      <c r="C892" s="692" t="s">
        <v>3878</v>
      </c>
      <c r="D892" s="1399"/>
      <c r="E892" s="517"/>
      <c r="F892" s="509"/>
    </row>
    <row r="893" spans="1:6" x14ac:dyDescent="0.25">
      <c r="A893" s="1043"/>
      <c r="B893" s="711"/>
      <c r="C893" s="692" t="s">
        <v>3879</v>
      </c>
      <c r="D893" s="1399"/>
      <c r="E893" s="517"/>
      <c r="F893" s="509"/>
    </row>
    <row r="894" spans="1:6" x14ac:dyDescent="0.25">
      <c r="A894" s="1043"/>
      <c r="B894" s="711"/>
      <c r="C894" s="692" t="s">
        <v>3880</v>
      </c>
      <c r="D894" s="1399"/>
      <c r="E894" s="517"/>
      <c r="F894" s="509"/>
    </row>
    <row r="895" spans="1:6" x14ac:dyDescent="0.25">
      <c r="A895" s="1043"/>
      <c r="B895" s="711"/>
      <c r="C895" s="692" t="s">
        <v>3881</v>
      </c>
      <c r="D895" s="1399"/>
      <c r="E895" s="517"/>
      <c r="F895" s="509"/>
    </row>
    <row r="896" spans="1:6" x14ac:dyDescent="0.25">
      <c r="A896" s="1043"/>
      <c r="B896" s="711"/>
      <c r="C896" s="692" t="s">
        <v>3882</v>
      </c>
      <c r="D896" s="1399"/>
      <c r="E896" s="517"/>
      <c r="F896" s="509"/>
    </row>
    <row r="897" spans="1:6" x14ac:dyDescent="0.25">
      <c r="A897" s="1043"/>
      <c r="B897" s="711"/>
      <c r="C897" s="692" t="s">
        <v>3883</v>
      </c>
      <c r="D897" s="1399"/>
      <c r="E897" s="517"/>
      <c r="F897" s="509"/>
    </row>
    <row r="898" spans="1:6" x14ac:dyDescent="0.25">
      <c r="A898" s="1043"/>
      <c r="B898" s="711"/>
      <c r="C898" s="692" t="s">
        <v>3884</v>
      </c>
      <c r="D898" s="1399"/>
      <c r="E898" s="517"/>
      <c r="F898" s="509"/>
    </row>
    <row r="899" spans="1:6" x14ac:dyDescent="0.25">
      <c r="A899" s="1043"/>
      <c r="B899" s="711"/>
      <c r="C899" s="692" t="s">
        <v>3885</v>
      </c>
      <c r="D899" s="1399"/>
      <c r="E899" s="517"/>
      <c r="F899" s="509"/>
    </row>
    <row r="900" spans="1:6" x14ac:dyDescent="0.25">
      <c r="A900" s="1043"/>
      <c r="B900" s="711"/>
      <c r="C900" s="692" t="s">
        <v>3886</v>
      </c>
      <c r="D900" s="1399"/>
      <c r="E900" s="517"/>
      <c r="F900" s="509"/>
    </row>
    <row r="901" spans="1:6" x14ac:dyDescent="0.25">
      <c r="A901" s="1043"/>
      <c r="B901" s="711"/>
      <c r="C901" s="692" t="s">
        <v>3887</v>
      </c>
      <c r="D901" s="1399"/>
      <c r="E901" s="517"/>
      <c r="F901" s="509"/>
    </row>
    <row r="902" spans="1:6" x14ac:dyDescent="0.25">
      <c r="A902" s="1043"/>
      <c r="B902" s="711"/>
      <c r="C902" s="692" t="s">
        <v>3888</v>
      </c>
      <c r="D902" s="1399"/>
      <c r="E902" s="517"/>
      <c r="F902" s="509"/>
    </row>
    <row r="903" spans="1:6" x14ac:dyDescent="0.25">
      <c r="A903" s="1043"/>
      <c r="B903" s="711"/>
      <c r="C903" s="692" t="s">
        <v>3889</v>
      </c>
      <c r="D903" s="1399"/>
      <c r="E903" s="517"/>
      <c r="F903" s="509"/>
    </row>
    <row r="904" spans="1:6" x14ac:dyDescent="0.25">
      <c r="A904" s="1043"/>
      <c r="B904" s="711"/>
      <c r="C904" s="692" t="s">
        <v>3890</v>
      </c>
      <c r="D904" s="1399"/>
      <c r="E904" s="517"/>
      <c r="F904" s="509"/>
    </row>
    <row r="905" spans="1:6" x14ac:dyDescent="0.25">
      <c r="A905" s="1043"/>
      <c r="B905" s="711"/>
      <c r="C905" s="692" t="s">
        <v>3891</v>
      </c>
      <c r="D905" s="1399"/>
      <c r="E905" s="517"/>
      <c r="F905" s="509"/>
    </row>
    <row r="906" spans="1:6" x14ac:dyDescent="0.25">
      <c r="A906" s="1043"/>
      <c r="B906" s="711"/>
      <c r="C906" s="692" t="s">
        <v>3892</v>
      </c>
      <c r="D906" s="1399"/>
      <c r="E906" s="517"/>
      <c r="F906" s="509"/>
    </row>
    <row r="907" spans="1:6" x14ac:dyDescent="0.25">
      <c r="A907" s="1043"/>
      <c r="B907" s="711"/>
      <c r="C907" s="692" t="s">
        <v>3893</v>
      </c>
      <c r="D907" s="1399"/>
      <c r="E907" s="517"/>
      <c r="F907" s="509"/>
    </row>
    <row r="908" spans="1:6" x14ac:dyDescent="0.25">
      <c r="A908" s="1043"/>
      <c r="B908" s="711"/>
      <c r="C908" s="692" t="s">
        <v>3894</v>
      </c>
      <c r="D908" s="1399"/>
      <c r="E908" s="517"/>
      <c r="F908" s="509"/>
    </row>
    <row r="909" spans="1:6" x14ac:dyDescent="0.25">
      <c r="A909" s="1043"/>
      <c r="B909" s="711"/>
      <c r="C909" s="692" t="s">
        <v>3895</v>
      </c>
      <c r="D909" s="1399"/>
      <c r="E909" s="517"/>
      <c r="F909" s="509"/>
    </row>
    <row r="910" spans="1:6" ht="31.5" x14ac:dyDescent="0.25">
      <c r="A910" s="1043"/>
      <c r="B910" s="711"/>
      <c r="C910" s="692" t="s">
        <v>3896</v>
      </c>
      <c r="D910" s="1399"/>
      <c r="E910" s="517"/>
      <c r="F910" s="509"/>
    </row>
    <row r="911" spans="1:6" x14ac:dyDescent="0.25">
      <c r="A911" s="1043"/>
      <c r="B911" s="711"/>
      <c r="C911" s="692" t="s">
        <v>3897</v>
      </c>
      <c r="D911" s="1399"/>
      <c r="E911" s="517"/>
      <c r="F911" s="509"/>
    </row>
    <row r="912" spans="1:6" x14ac:dyDescent="0.25">
      <c r="A912" s="1043"/>
      <c r="B912" s="711"/>
      <c r="C912" s="692" t="s">
        <v>3898</v>
      </c>
      <c r="D912" s="1399"/>
      <c r="E912" s="517"/>
      <c r="F912" s="509"/>
    </row>
    <row r="913" spans="1:6" x14ac:dyDescent="0.25">
      <c r="A913" s="1043"/>
      <c r="B913" s="711"/>
      <c r="C913" s="692" t="s">
        <v>3899</v>
      </c>
      <c r="D913" s="1399"/>
      <c r="E913" s="517"/>
      <c r="F913" s="509"/>
    </row>
    <row r="914" spans="1:6" x14ac:dyDescent="0.25">
      <c r="A914" s="1043"/>
      <c r="B914" s="711"/>
      <c r="C914" s="692" t="s">
        <v>3900</v>
      </c>
      <c r="D914" s="1399"/>
      <c r="E914" s="517"/>
      <c r="F914" s="509"/>
    </row>
    <row r="915" spans="1:6" x14ac:dyDescent="0.25">
      <c r="A915" s="1043"/>
      <c r="B915" s="711"/>
      <c r="C915" s="692" t="s">
        <v>3901</v>
      </c>
      <c r="D915" s="1399"/>
      <c r="E915" s="517"/>
      <c r="F915" s="509"/>
    </row>
    <row r="916" spans="1:6" x14ac:dyDescent="0.25">
      <c r="A916" s="1043"/>
      <c r="B916" s="711"/>
      <c r="C916" s="692" t="s">
        <v>3902</v>
      </c>
      <c r="D916" s="1399"/>
      <c r="E916" s="517"/>
      <c r="F916" s="509"/>
    </row>
    <row r="917" spans="1:6" x14ac:dyDescent="0.25">
      <c r="A917" s="1043"/>
      <c r="B917" s="711"/>
      <c r="C917" s="692" t="s">
        <v>3902</v>
      </c>
      <c r="D917" s="1399"/>
      <c r="E917" s="517"/>
      <c r="F917" s="509"/>
    </row>
    <row r="918" spans="1:6" x14ac:dyDescent="0.25">
      <c r="A918" s="1043"/>
      <c r="B918" s="711"/>
      <c r="C918" s="692" t="s">
        <v>3903</v>
      </c>
      <c r="D918" s="1399"/>
      <c r="E918" s="517"/>
      <c r="F918" s="509"/>
    </row>
    <row r="919" spans="1:6" x14ac:dyDescent="0.25">
      <c r="A919" s="1043"/>
      <c r="B919" s="711"/>
      <c r="C919" s="692" t="s">
        <v>3904</v>
      </c>
      <c r="D919" s="1399"/>
      <c r="E919" s="517"/>
      <c r="F919" s="509"/>
    </row>
    <row r="920" spans="1:6" x14ac:dyDescent="0.25">
      <c r="A920" s="1043"/>
      <c r="B920" s="711"/>
      <c r="C920" s="692" t="s">
        <v>3888</v>
      </c>
      <c r="D920" s="1399"/>
      <c r="E920" s="517"/>
      <c r="F920" s="509"/>
    </row>
    <row r="921" spans="1:6" x14ac:dyDescent="0.25">
      <c r="A921" s="1043"/>
      <c r="B921" s="711"/>
      <c r="C921" s="692" t="s">
        <v>3905</v>
      </c>
      <c r="D921" s="1399"/>
      <c r="E921" s="517"/>
      <c r="F921" s="509"/>
    </row>
    <row r="922" spans="1:6" x14ac:dyDescent="0.25">
      <c r="A922" s="1043"/>
      <c r="B922" s="711"/>
      <c r="C922" s="692" t="s">
        <v>3906</v>
      </c>
      <c r="D922" s="1399"/>
      <c r="E922" s="517"/>
      <c r="F922" s="509"/>
    </row>
    <row r="923" spans="1:6" x14ac:dyDescent="0.25">
      <c r="A923" s="1043"/>
      <c r="B923" s="711"/>
      <c r="C923" s="692" t="s">
        <v>3907</v>
      </c>
      <c r="D923" s="1399"/>
      <c r="E923" s="517"/>
      <c r="F923" s="509"/>
    </row>
    <row r="924" spans="1:6" x14ac:dyDescent="0.25">
      <c r="A924" s="1043"/>
      <c r="B924" s="711"/>
      <c r="C924" s="692" t="s">
        <v>3907</v>
      </c>
      <c r="D924" s="1399"/>
      <c r="E924" s="517"/>
      <c r="F924" s="509"/>
    </row>
    <row r="925" spans="1:6" x14ac:dyDescent="0.25">
      <c r="A925" s="1043"/>
      <c r="B925" s="711"/>
      <c r="C925" s="692" t="s">
        <v>3907</v>
      </c>
      <c r="D925" s="1399"/>
      <c r="E925" s="517"/>
      <c r="F925" s="509"/>
    </row>
    <row r="926" spans="1:6" x14ac:dyDescent="0.25">
      <c r="A926" s="1043"/>
      <c r="B926" s="711"/>
      <c r="C926" s="692" t="s">
        <v>3907</v>
      </c>
      <c r="D926" s="1399"/>
      <c r="E926" s="517"/>
      <c r="F926" s="509"/>
    </row>
    <row r="927" spans="1:6" x14ac:dyDescent="0.25">
      <c r="A927" s="1043"/>
      <c r="B927" s="711"/>
      <c r="C927" s="692" t="s">
        <v>3907</v>
      </c>
      <c r="D927" s="1399"/>
      <c r="E927" s="517"/>
      <c r="F927" s="509"/>
    </row>
    <row r="928" spans="1:6" x14ac:dyDescent="0.25">
      <c r="A928" s="1043"/>
      <c r="B928" s="711"/>
      <c r="C928" s="692" t="s">
        <v>3907</v>
      </c>
      <c r="D928" s="1399"/>
      <c r="E928" s="517"/>
      <c r="F928" s="509"/>
    </row>
    <row r="929" spans="1:6" x14ac:dyDescent="0.25">
      <c r="A929" s="1043"/>
      <c r="B929" s="711"/>
      <c r="C929" s="692" t="s">
        <v>3907</v>
      </c>
      <c r="D929" s="1399"/>
      <c r="E929" s="517"/>
      <c r="F929" s="509"/>
    </row>
    <row r="930" spans="1:6" x14ac:dyDescent="0.25">
      <c r="A930" s="1043"/>
      <c r="B930" s="711"/>
      <c r="C930" s="692" t="s">
        <v>3907</v>
      </c>
      <c r="D930" s="1399"/>
      <c r="E930" s="517"/>
      <c r="F930" s="509"/>
    </row>
    <row r="931" spans="1:6" x14ac:dyDescent="0.25">
      <c r="A931" s="1043"/>
      <c r="B931" s="711"/>
      <c r="C931" s="692" t="s">
        <v>3908</v>
      </c>
      <c r="D931" s="1399"/>
      <c r="E931" s="517"/>
      <c r="F931" s="509"/>
    </row>
    <row r="932" spans="1:6" x14ac:dyDescent="0.25">
      <c r="A932" s="1043"/>
      <c r="B932" s="711"/>
      <c r="C932" s="692" t="s">
        <v>3909</v>
      </c>
      <c r="D932" s="1399"/>
      <c r="E932" s="517"/>
      <c r="F932" s="509"/>
    </row>
    <row r="933" spans="1:6" x14ac:dyDescent="0.25">
      <c r="A933" s="1043"/>
      <c r="B933" s="711"/>
      <c r="C933" s="692" t="s">
        <v>3910</v>
      </c>
      <c r="D933" s="1399"/>
      <c r="E933" s="517"/>
      <c r="F933" s="509"/>
    </row>
    <row r="934" spans="1:6" x14ac:dyDescent="0.25">
      <c r="A934" s="1043"/>
      <c r="B934" s="711"/>
      <c r="C934" s="692" t="s">
        <v>3911</v>
      </c>
      <c r="D934" s="1399"/>
      <c r="E934" s="517"/>
      <c r="F934" s="509"/>
    </row>
    <row r="935" spans="1:6" x14ac:dyDescent="0.25">
      <c r="A935" s="1043"/>
      <c r="B935" s="711"/>
      <c r="C935" s="692" t="s">
        <v>3912</v>
      </c>
      <c r="D935" s="1399"/>
      <c r="E935" s="517"/>
      <c r="F935" s="509"/>
    </row>
    <row r="936" spans="1:6" x14ac:dyDescent="0.25">
      <c r="A936" s="1043"/>
      <c r="B936" s="711"/>
      <c r="C936" s="692" t="s">
        <v>3869</v>
      </c>
      <c r="D936" s="1399"/>
      <c r="E936" s="517"/>
      <c r="F936" s="509"/>
    </row>
    <row r="937" spans="1:6" x14ac:dyDescent="0.25">
      <c r="A937" s="1043"/>
      <c r="B937" s="711"/>
      <c r="C937" s="692" t="s">
        <v>3913</v>
      </c>
      <c r="D937" s="1399"/>
      <c r="E937" s="517"/>
      <c r="F937" s="509"/>
    </row>
    <row r="938" spans="1:6" x14ac:dyDescent="0.25">
      <c r="A938" s="1043"/>
      <c r="B938" s="711"/>
      <c r="C938" s="692" t="s">
        <v>3914</v>
      </c>
      <c r="D938" s="1399"/>
      <c r="E938" s="517"/>
      <c r="F938" s="509"/>
    </row>
    <row r="939" spans="1:6" x14ac:dyDescent="0.25">
      <c r="A939" s="1043"/>
      <c r="B939" s="711"/>
      <c r="C939" s="692" t="s">
        <v>3871</v>
      </c>
      <c r="D939" s="1399"/>
      <c r="E939" s="517"/>
      <c r="F939" s="509"/>
    </row>
    <row r="940" spans="1:6" x14ac:dyDescent="0.25">
      <c r="A940" s="1043"/>
      <c r="B940" s="711"/>
      <c r="C940" s="692" t="s">
        <v>3915</v>
      </c>
      <c r="D940" s="1399"/>
      <c r="E940" s="517"/>
      <c r="F940" s="509"/>
    </row>
    <row r="941" spans="1:6" x14ac:dyDescent="0.25">
      <c r="A941" s="1043"/>
      <c r="B941" s="711"/>
      <c r="C941" s="692" t="s">
        <v>3916</v>
      </c>
      <c r="D941" s="1399"/>
      <c r="E941" s="517"/>
      <c r="F941" s="509"/>
    </row>
    <row r="942" spans="1:6" x14ac:dyDescent="0.25">
      <c r="A942" s="1043"/>
      <c r="B942" s="711"/>
      <c r="C942" s="692" t="s">
        <v>3917</v>
      </c>
      <c r="D942" s="1399"/>
      <c r="E942" s="517"/>
      <c r="F942" s="509"/>
    </row>
    <row r="943" spans="1:6" x14ac:dyDescent="0.25">
      <c r="A943" s="1043"/>
      <c r="B943" s="711"/>
      <c r="C943" s="692" t="s">
        <v>3918</v>
      </c>
      <c r="D943" s="1399"/>
      <c r="E943" s="517"/>
      <c r="F943" s="509"/>
    </row>
    <row r="944" spans="1:6" x14ac:dyDescent="0.25">
      <c r="A944" s="1043"/>
      <c r="B944" s="711"/>
      <c r="C944" s="692" t="s">
        <v>3919</v>
      </c>
      <c r="D944" s="1399"/>
      <c r="E944" s="517"/>
      <c r="F944" s="509"/>
    </row>
    <row r="945" spans="1:6" x14ac:dyDescent="0.25">
      <c r="A945" s="1043"/>
      <c r="B945" s="711"/>
      <c r="C945" s="692" t="s">
        <v>3914</v>
      </c>
      <c r="D945" s="1399"/>
      <c r="E945" s="517"/>
      <c r="F945" s="509"/>
    </row>
    <row r="946" spans="1:6" x14ac:dyDescent="0.25">
      <c r="A946" s="1043"/>
      <c r="B946" s="711"/>
      <c r="C946" s="692" t="s">
        <v>3920</v>
      </c>
      <c r="D946" s="1399"/>
      <c r="E946" s="517"/>
      <c r="F946" s="509"/>
    </row>
    <row r="947" spans="1:6" x14ac:dyDescent="0.25">
      <c r="A947" s="1043"/>
      <c r="B947" s="711"/>
      <c r="C947" s="692" t="s">
        <v>3921</v>
      </c>
      <c r="D947" s="1399"/>
      <c r="E947" s="517"/>
      <c r="F947" s="509"/>
    </row>
    <row r="948" spans="1:6" x14ac:dyDescent="0.25">
      <c r="A948" s="1043"/>
      <c r="B948" s="711"/>
      <c r="C948" s="692" t="s">
        <v>3922</v>
      </c>
      <c r="D948" s="1399"/>
      <c r="E948" s="517"/>
      <c r="F948" s="509"/>
    </row>
    <row r="949" spans="1:6" x14ac:dyDescent="0.25">
      <c r="A949" s="1043"/>
      <c r="B949" s="711"/>
      <c r="C949" s="692" t="s">
        <v>3923</v>
      </c>
      <c r="D949" s="1399"/>
      <c r="E949" s="517"/>
      <c r="F949" s="509"/>
    </row>
    <row r="950" spans="1:6" x14ac:dyDescent="0.25">
      <c r="A950" s="1043"/>
      <c r="B950" s="711"/>
      <c r="C950" s="692" t="s">
        <v>3924</v>
      </c>
      <c r="D950" s="1399"/>
      <c r="E950" s="517"/>
      <c r="F950" s="509"/>
    </row>
    <row r="951" spans="1:6" x14ac:dyDescent="0.25">
      <c r="A951" s="1043"/>
      <c r="B951" s="711"/>
      <c r="C951" s="692" t="s">
        <v>3925</v>
      </c>
      <c r="D951" s="1399"/>
      <c r="E951" s="517"/>
      <c r="F951" s="509"/>
    </row>
    <row r="952" spans="1:6" x14ac:dyDescent="0.25">
      <c r="A952" s="1043"/>
      <c r="B952" s="711"/>
      <c r="C952" s="692" t="s">
        <v>3926</v>
      </c>
      <c r="D952" s="1399"/>
      <c r="E952" s="517"/>
      <c r="F952" s="509"/>
    </row>
    <row r="953" spans="1:6" x14ac:dyDescent="0.25">
      <c r="A953" s="1043"/>
      <c r="B953" s="711"/>
      <c r="C953" s="692" t="s">
        <v>3926</v>
      </c>
      <c r="D953" s="1399"/>
      <c r="E953" s="517"/>
      <c r="F953" s="509"/>
    </row>
    <row r="954" spans="1:6" x14ac:dyDescent="0.25">
      <c r="A954" s="1043"/>
      <c r="B954" s="711"/>
      <c r="C954" s="692" t="s">
        <v>3926</v>
      </c>
      <c r="D954" s="1399"/>
      <c r="E954" s="517"/>
      <c r="F954" s="509"/>
    </row>
    <row r="955" spans="1:6" x14ac:dyDescent="0.25">
      <c r="A955" s="1043"/>
      <c r="B955" s="711"/>
      <c r="C955" s="692" t="s">
        <v>3926</v>
      </c>
      <c r="D955" s="1399"/>
      <c r="E955" s="517"/>
      <c r="F955" s="509"/>
    </row>
    <row r="956" spans="1:6" x14ac:dyDescent="0.25">
      <c r="A956" s="1043"/>
      <c r="B956" s="711"/>
      <c r="C956" s="692" t="s">
        <v>3927</v>
      </c>
      <c r="D956" s="1399"/>
      <c r="E956" s="517"/>
      <c r="F956" s="509"/>
    </row>
    <row r="957" spans="1:6" x14ac:dyDescent="0.25">
      <c r="A957" s="1043"/>
      <c r="B957" s="711"/>
      <c r="C957" s="692" t="s">
        <v>3928</v>
      </c>
      <c r="D957" s="1399"/>
      <c r="E957" s="517"/>
      <c r="F957" s="509"/>
    </row>
    <row r="958" spans="1:6" x14ac:dyDescent="0.25">
      <c r="A958" s="1043"/>
      <c r="B958" s="711"/>
      <c r="C958" s="692" t="s">
        <v>3929</v>
      </c>
      <c r="D958" s="1399"/>
      <c r="E958" s="517"/>
      <c r="F958" s="509"/>
    </row>
    <row r="959" spans="1:6" x14ac:dyDescent="0.25">
      <c r="A959" s="1043"/>
      <c r="B959" s="711"/>
      <c r="C959" s="692" t="s">
        <v>3930</v>
      </c>
      <c r="D959" s="1399"/>
      <c r="E959" s="517"/>
      <c r="F959" s="509"/>
    </row>
    <row r="960" spans="1:6" x14ac:dyDescent="0.25">
      <c r="A960" s="1043"/>
      <c r="B960" s="711"/>
      <c r="C960" s="692" t="s">
        <v>3931</v>
      </c>
      <c r="D960" s="1399"/>
      <c r="E960" s="517"/>
      <c r="F960" s="509"/>
    </row>
    <row r="961" spans="1:6" x14ac:dyDescent="0.25">
      <c r="A961" s="1043"/>
      <c r="B961" s="711"/>
      <c r="C961" s="692" t="s">
        <v>3932</v>
      </c>
      <c r="D961" s="1399"/>
      <c r="E961" s="517"/>
      <c r="F961" s="509"/>
    </row>
    <row r="962" spans="1:6" x14ac:dyDescent="0.25">
      <c r="A962" s="1043"/>
      <c r="B962" s="711"/>
      <c r="C962" s="692" t="s">
        <v>3933</v>
      </c>
      <c r="D962" s="1399"/>
      <c r="E962" s="517"/>
      <c r="F962" s="509"/>
    </row>
    <row r="963" spans="1:6" x14ac:dyDescent="0.25">
      <c r="A963" s="1043"/>
      <c r="B963" s="711"/>
      <c r="C963" s="692" t="s">
        <v>3934</v>
      </c>
      <c r="D963" s="1399"/>
      <c r="E963" s="517"/>
      <c r="F963" s="509"/>
    </row>
    <row r="964" spans="1:6" x14ac:dyDescent="0.25">
      <c r="A964" s="1043"/>
      <c r="B964" s="711"/>
      <c r="C964" s="692" t="s">
        <v>3935</v>
      </c>
      <c r="D964" s="1399"/>
      <c r="E964" s="517"/>
      <c r="F964" s="509"/>
    </row>
    <row r="965" spans="1:6" x14ac:dyDescent="0.25">
      <c r="A965" s="1043"/>
      <c r="B965" s="711"/>
      <c r="C965" s="692" t="s">
        <v>3903</v>
      </c>
      <c r="D965" s="1399"/>
      <c r="E965" s="517"/>
      <c r="F965" s="509"/>
    </row>
    <row r="966" spans="1:6" x14ac:dyDescent="0.25">
      <c r="A966" s="1043"/>
      <c r="B966" s="711"/>
      <c r="C966" s="692" t="s">
        <v>3888</v>
      </c>
      <c r="D966" s="1399"/>
      <c r="E966" s="517"/>
      <c r="F966" s="509"/>
    </row>
    <row r="967" spans="1:6" x14ac:dyDescent="0.25">
      <c r="A967" s="1043"/>
      <c r="B967" s="711"/>
      <c r="C967" s="692" t="s">
        <v>3936</v>
      </c>
      <c r="D967" s="1399"/>
      <c r="E967" s="517"/>
      <c r="F967" s="509"/>
    </row>
    <row r="968" spans="1:6" x14ac:dyDescent="0.25">
      <c r="A968" s="1043"/>
      <c r="B968" s="711"/>
      <c r="C968" s="692" t="s">
        <v>3937</v>
      </c>
      <c r="D968" s="1399"/>
      <c r="E968" s="517"/>
      <c r="F968" s="509"/>
    </row>
    <row r="969" spans="1:6" x14ac:dyDescent="0.25">
      <c r="A969" s="1043"/>
      <c r="B969" s="711"/>
      <c r="C969" s="692" t="s">
        <v>3891</v>
      </c>
      <c r="D969" s="1399"/>
      <c r="E969" s="517"/>
      <c r="F969" s="509"/>
    </row>
    <row r="970" spans="1:6" x14ac:dyDescent="0.25">
      <c r="A970" s="1043"/>
      <c r="B970" s="711"/>
      <c r="C970" s="692" t="s">
        <v>3938</v>
      </c>
      <c r="D970" s="1399"/>
      <c r="E970" s="517"/>
      <c r="F970" s="509"/>
    </row>
    <row r="971" spans="1:6" x14ac:dyDescent="0.25">
      <c r="A971" s="1043"/>
      <c r="B971" s="711"/>
      <c r="C971" s="692" t="s">
        <v>3902</v>
      </c>
      <c r="D971" s="1399"/>
      <c r="E971" s="517"/>
      <c r="F971" s="509"/>
    </row>
    <row r="972" spans="1:6" x14ac:dyDescent="0.25">
      <c r="A972" s="1043"/>
      <c r="B972" s="711"/>
      <c r="C972" s="692" t="s">
        <v>3902</v>
      </c>
      <c r="D972" s="1399"/>
      <c r="E972" s="517"/>
      <c r="F972" s="509"/>
    </row>
    <row r="973" spans="1:6" x14ac:dyDescent="0.25">
      <c r="A973" s="1043"/>
      <c r="B973" s="711"/>
      <c r="C973" s="692" t="s">
        <v>3932</v>
      </c>
      <c r="D973" s="1399"/>
      <c r="E973" s="517"/>
      <c r="F973" s="509"/>
    </row>
    <row r="974" spans="1:6" x14ac:dyDescent="0.25">
      <c r="A974" s="1043"/>
      <c r="B974" s="711"/>
      <c r="C974" s="692" t="s">
        <v>3930</v>
      </c>
      <c r="D974" s="1399"/>
      <c r="E974" s="517"/>
      <c r="F974" s="509"/>
    </row>
    <row r="975" spans="1:6" x14ac:dyDescent="0.25">
      <c r="A975" s="1043"/>
      <c r="B975" s="711"/>
      <c r="C975" s="692" t="s">
        <v>3939</v>
      </c>
      <c r="D975" s="1399"/>
      <c r="E975" s="517"/>
      <c r="F975" s="509"/>
    </row>
    <row r="976" spans="1:6" x14ac:dyDescent="0.25">
      <c r="A976" s="1043"/>
      <c r="B976" s="711"/>
      <c r="C976" s="692" t="s">
        <v>3893</v>
      </c>
      <c r="D976" s="1399"/>
      <c r="E976" s="517"/>
      <c r="F976" s="509"/>
    </row>
    <row r="977" spans="1:6" x14ac:dyDescent="0.25">
      <c r="A977" s="1043"/>
      <c r="B977" s="711"/>
      <c r="C977" s="692" t="s">
        <v>3940</v>
      </c>
      <c r="D977" s="1399"/>
      <c r="E977" s="517"/>
      <c r="F977" s="509"/>
    </row>
    <row r="978" spans="1:6" x14ac:dyDescent="0.25">
      <c r="A978" s="1043"/>
      <c r="B978" s="711"/>
      <c r="C978" s="692" t="s">
        <v>3888</v>
      </c>
      <c r="D978" s="1399"/>
      <c r="E978" s="517"/>
      <c r="F978" s="509"/>
    </row>
    <row r="979" spans="1:6" x14ac:dyDescent="0.25">
      <c r="A979" s="1043"/>
      <c r="B979" s="711"/>
      <c r="C979" s="692" t="s">
        <v>3941</v>
      </c>
      <c r="D979" s="1399"/>
      <c r="E979" s="517"/>
      <c r="F979" s="509"/>
    </row>
    <row r="980" spans="1:6" x14ac:dyDescent="0.25">
      <c r="A980" s="1043"/>
      <c r="B980" s="711"/>
      <c r="C980" s="692" t="s">
        <v>3941</v>
      </c>
      <c r="D980" s="1399"/>
      <c r="E980" s="517"/>
      <c r="F980" s="509"/>
    </row>
    <row r="981" spans="1:6" x14ac:dyDescent="0.25">
      <c r="A981" s="1043"/>
      <c r="B981" s="711"/>
      <c r="C981" s="692" t="s">
        <v>3934</v>
      </c>
      <c r="D981" s="1399"/>
      <c r="E981" s="517"/>
      <c r="F981" s="509"/>
    </row>
    <row r="982" spans="1:6" x14ac:dyDescent="0.25">
      <c r="A982" s="1043"/>
      <c r="B982" s="711"/>
      <c r="C982" s="692" t="s">
        <v>3942</v>
      </c>
      <c r="D982" s="1399"/>
      <c r="E982" s="517"/>
      <c r="F982" s="509"/>
    </row>
    <row r="983" spans="1:6" x14ac:dyDescent="0.25">
      <c r="A983" s="1043"/>
      <c r="B983" s="711"/>
      <c r="C983" s="692" t="s">
        <v>3943</v>
      </c>
      <c r="D983" s="1399"/>
      <c r="E983" s="517"/>
      <c r="F983" s="509"/>
    </row>
    <row r="984" spans="1:6" x14ac:dyDescent="0.25">
      <c r="A984" s="1043"/>
      <c r="B984" s="711"/>
      <c r="C984" s="692" t="s">
        <v>3944</v>
      </c>
      <c r="D984" s="1399"/>
      <c r="E984" s="517"/>
      <c r="F984" s="509"/>
    </row>
    <row r="985" spans="1:6" ht="31.5" x14ac:dyDescent="0.25">
      <c r="A985" s="1043"/>
      <c r="B985" s="711"/>
      <c r="C985" s="692" t="s">
        <v>3945</v>
      </c>
      <c r="D985" s="1399"/>
      <c r="E985" s="517"/>
      <c r="F985" s="509"/>
    </row>
    <row r="986" spans="1:6" ht="31.5" x14ac:dyDescent="0.25">
      <c r="A986" s="1043"/>
      <c r="B986" s="711"/>
      <c r="C986" s="692" t="s">
        <v>3946</v>
      </c>
      <c r="D986" s="1399"/>
      <c r="E986" s="517"/>
      <c r="F986" s="509"/>
    </row>
    <row r="987" spans="1:6" x14ac:dyDescent="0.25">
      <c r="A987" s="1043"/>
      <c r="B987" s="711"/>
      <c r="C987" s="692" t="s">
        <v>3947</v>
      </c>
      <c r="D987" s="1399"/>
      <c r="E987" s="517"/>
      <c r="F987" s="509"/>
    </row>
    <row r="988" spans="1:6" x14ac:dyDescent="0.25">
      <c r="A988" s="1043"/>
      <c r="B988" s="711"/>
      <c r="C988" s="692" t="s">
        <v>3948</v>
      </c>
      <c r="D988" s="1399"/>
      <c r="E988" s="517"/>
      <c r="F988" s="509"/>
    </row>
    <row r="989" spans="1:6" x14ac:dyDescent="0.25">
      <c r="A989" s="1043"/>
      <c r="B989" s="711"/>
      <c r="C989" s="692" t="s">
        <v>3907</v>
      </c>
      <c r="D989" s="1399"/>
      <c r="E989" s="517"/>
      <c r="F989" s="509"/>
    </row>
    <row r="990" spans="1:6" x14ac:dyDescent="0.25">
      <c r="A990" s="1043"/>
      <c r="B990" s="711"/>
      <c r="C990" s="692" t="s">
        <v>3949</v>
      </c>
      <c r="D990" s="1399"/>
      <c r="E990" s="517"/>
      <c r="F990" s="509"/>
    </row>
    <row r="991" spans="1:6" x14ac:dyDescent="0.25">
      <c r="A991" s="1043"/>
      <c r="B991" s="711"/>
      <c r="C991" s="692" t="s">
        <v>3949</v>
      </c>
      <c r="D991" s="1399"/>
      <c r="E991" s="517"/>
      <c r="F991" s="509"/>
    </row>
    <row r="992" spans="1:6" x14ac:dyDescent="0.25">
      <c r="A992" s="1043"/>
      <c r="B992" s="711"/>
      <c r="C992" s="692" t="s">
        <v>3949</v>
      </c>
      <c r="D992" s="1399"/>
      <c r="E992" s="517"/>
      <c r="F992" s="509"/>
    </row>
    <row r="993" spans="1:6" x14ac:dyDescent="0.25">
      <c r="A993" s="1043"/>
      <c r="B993" s="711"/>
      <c r="C993" s="692" t="s">
        <v>3949</v>
      </c>
      <c r="D993" s="1399"/>
      <c r="E993" s="517"/>
      <c r="F993" s="509"/>
    </row>
    <row r="994" spans="1:6" x14ac:dyDescent="0.25">
      <c r="A994" s="1043"/>
      <c r="B994" s="711"/>
      <c r="C994" s="692" t="s">
        <v>3949</v>
      </c>
      <c r="D994" s="1399"/>
      <c r="E994" s="517"/>
      <c r="F994" s="509"/>
    </row>
    <row r="995" spans="1:6" x14ac:dyDescent="0.25">
      <c r="A995" s="1043"/>
      <c r="B995" s="711"/>
      <c r="C995" s="692" t="s">
        <v>3949</v>
      </c>
      <c r="D995" s="1399"/>
      <c r="E995" s="517"/>
      <c r="F995" s="509"/>
    </row>
    <row r="996" spans="1:6" x14ac:dyDescent="0.25">
      <c r="A996" s="1043"/>
      <c r="B996" s="711"/>
      <c r="C996" s="692" t="s">
        <v>3949</v>
      </c>
      <c r="D996" s="1399"/>
      <c r="E996" s="517"/>
      <c r="F996" s="509"/>
    </row>
    <row r="997" spans="1:6" x14ac:dyDescent="0.25">
      <c r="A997" s="1043"/>
      <c r="B997" s="711"/>
      <c r="C997" s="692" t="s">
        <v>3949</v>
      </c>
      <c r="D997" s="1399"/>
      <c r="E997" s="517"/>
      <c r="F997" s="509"/>
    </row>
    <row r="998" spans="1:6" x14ac:dyDescent="0.25">
      <c r="A998" s="1043"/>
      <c r="B998" s="711"/>
      <c r="C998" s="692" t="s">
        <v>3949</v>
      </c>
      <c r="D998" s="1399"/>
      <c r="E998" s="517"/>
      <c r="F998" s="509"/>
    </row>
    <row r="999" spans="1:6" x14ac:dyDescent="0.25">
      <c r="A999" s="1043"/>
      <c r="B999" s="711"/>
      <c r="C999" s="692" t="s">
        <v>3950</v>
      </c>
      <c r="D999" s="1399"/>
      <c r="E999" s="517"/>
      <c r="F999" s="509"/>
    </row>
    <row r="1000" spans="1:6" x14ac:dyDescent="0.25">
      <c r="A1000" s="1043"/>
      <c r="B1000" s="711"/>
      <c r="C1000" s="692" t="s">
        <v>3951</v>
      </c>
      <c r="D1000" s="1399"/>
      <c r="E1000" s="517"/>
      <c r="F1000" s="509"/>
    </row>
    <row r="1001" spans="1:6" x14ac:dyDescent="0.25">
      <c r="A1001" s="1043"/>
      <c r="B1001" s="711"/>
      <c r="C1001" s="692" t="s">
        <v>3952</v>
      </c>
      <c r="D1001" s="1399"/>
      <c r="E1001" s="517"/>
      <c r="F1001" s="509"/>
    </row>
    <row r="1002" spans="1:6" x14ac:dyDescent="0.25">
      <c r="A1002" s="1043"/>
      <c r="B1002" s="711"/>
      <c r="C1002" s="692" t="s">
        <v>3953</v>
      </c>
      <c r="D1002" s="1399"/>
      <c r="E1002" s="517"/>
      <c r="F1002" s="509"/>
    </row>
    <row r="1003" spans="1:6" x14ac:dyDescent="0.25">
      <c r="A1003" s="1043"/>
      <c r="B1003" s="711"/>
      <c r="C1003" s="692" t="s">
        <v>3954</v>
      </c>
      <c r="D1003" s="1399"/>
      <c r="E1003" s="517"/>
      <c r="F1003" s="509"/>
    </row>
    <row r="1004" spans="1:6" x14ac:dyDescent="0.25">
      <c r="A1004" s="1043"/>
      <c r="B1004" s="711"/>
      <c r="C1004" s="692" t="s">
        <v>3955</v>
      </c>
      <c r="D1004" s="1399"/>
      <c r="E1004" s="517"/>
      <c r="F1004" s="509"/>
    </row>
    <row r="1005" spans="1:6" x14ac:dyDescent="0.25">
      <c r="A1005" s="1043"/>
      <c r="B1005" s="711"/>
      <c r="C1005" s="692" t="s">
        <v>3956</v>
      </c>
      <c r="D1005" s="1399"/>
      <c r="E1005" s="517"/>
      <c r="F1005" s="509"/>
    </row>
    <row r="1006" spans="1:6" x14ac:dyDescent="0.25">
      <c r="A1006" s="1043"/>
      <c r="B1006" s="711"/>
      <c r="C1006" s="692" t="s">
        <v>3957</v>
      </c>
      <c r="D1006" s="1399"/>
      <c r="E1006" s="517"/>
      <c r="F1006" s="509"/>
    </row>
    <row r="1007" spans="1:6" x14ac:dyDescent="0.25">
      <c r="A1007" s="1043"/>
      <c r="B1007" s="711"/>
      <c r="C1007" s="692" t="s">
        <v>3958</v>
      </c>
      <c r="D1007" s="1399"/>
      <c r="E1007" s="517"/>
      <c r="F1007" s="509"/>
    </row>
    <row r="1008" spans="1:6" x14ac:dyDescent="0.25">
      <c r="A1008" s="1043"/>
      <c r="B1008" s="711"/>
      <c r="C1008" s="692" t="s">
        <v>3959</v>
      </c>
      <c r="D1008" s="1399"/>
      <c r="E1008" s="517"/>
      <c r="F1008" s="509"/>
    </row>
    <row r="1009" spans="1:6" x14ac:dyDescent="0.25">
      <c r="A1009" s="1043"/>
      <c r="B1009" s="711"/>
      <c r="C1009" s="692" t="s">
        <v>3960</v>
      </c>
      <c r="D1009" s="1399"/>
      <c r="E1009" s="517"/>
      <c r="F1009" s="509"/>
    </row>
    <row r="1010" spans="1:6" x14ac:dyDescent="0.25">
      <c r="A1010" s="1043"/>
      <c r="B1010" s="711"/>
      <c r="C1010" s="692" t="s">
        <v>3961</v>
      </c>
      <c r="D1010" s="1399"/>
      <c r="E1010" s="517"/>
      <c r="F1010" s="509"/>
    </row>
    <row r="1011" spans="1:6" x14ac:dyDescent="0.25">
      <c r="A1011" s="1043"/>
      <c r="B1011" s="711"/>
      <c r="C1011" s="692" t="s">
        <v>3962</v>
      </c>
      <c r="D1011" s="1399"/>
      <c r="E1011" s="517"/>
      <c r="F1011" s="509"/>
    </row>
    <row r="1012" spans="1:6" x14ac:dyDescent="0.25">
      <c r="A1012" s="1043"/>
      <c r="B1012" s="711"/>
      <c r="C1012" s="692" t="s">
        <v>3963</v>
      </c>
      <c r="D1012" s="1399"/>
      <c r="E1012" s="517"/>
      <c r="F1012" s="509"/>
    </row>
    <row r="1013" spans="1:6" x14ac:dyDescent="0.25">
      <c r="A1013" s="1043"/>
      <c r="B1013" s="711"/>
      <c r="C1013" s="692" t="s">
        <v>3964</v>
      </c>
      <c r="D1013" s="1399"/>
      <c r="E1013" s="517"/>
      <c r="F1013" s="509"/>
    </row>
    <row r="1014" spans="1:6" x14ac:dyDescent="0.25">
      <c r="A1014" s="1043"/>
      <c r="B1014" s="711"/>
      <c r="C1014" s="692" t="s">
        <v>3965</v>
      </c>
      <c r="D1014" s="1399"/>
      <c r="E1014" s="517"/>
      <c r="F1014" s="509"/>
    </row>
    <row r="1015" spans="1:6" x14ac:dyDescent="0.25">
      <c r="A1015" s="1043"/>
      <c r="B1015" s="711"/>
      <c r="C1015" s="692" t="s">
        <v>3966</v>
      </c>
      <c r="D1015" s="1399"/>
      <c r="E1015" s="517"/>
      <c r="F1015" s="509"/>
    </row>
    <row r="1016" spans="1:6" x14ac:dyDescent="0.25">
      <c r="A1016" s="1043"/>
      <c r="B1016" s="711"/>
      <c r="C1016" s="692" t="s">
        <v>3967</v>
      </c>
      <c r="D1016" s="1399"/>
      <c r="E1016" s="517"/>
      <c r="F1016" s="509"/>
    </row>
    <row r="1017" spans="1:6" x14ac:dyDescent="0.25">
      <c r="A1017" s="1043"/>
      <c r="B1017" s="711"/>
      <c r="C1017" s="692" t="s">
        <v>3968</v>
      </c>
      <c r="D1017" s="1399"/>
      <c r="E1017" s="517"/>
      <c r="F1017" s="509"/>
    </row>
    <row r="1018" spans="1:6" x14ac:dyDescent="0.25">
      <c r="A1018" s="1043"/>
      <c r="B1018" s="711"/>
      <c r="C1018" s="692" t="s">
        <v>3969</v>
      </c>
      <c r="D1018" s="1399"/>
      <c r="E1018" s="517"/>
      <c r="F1018" s="509"/>
    </row>
    <row r="1019" spans="1:6" x14ac:dyDescent="0.25">
      <c r="A1019" s="1043"/>
      <c r="B1019" s="711"/>
      <c r="C1019" s="692" t="s">
        <v>3970</v>
      </c>
      <c r="D1019" s="1399"/>
      <c r="E1019" s="517"/>
      <c r="F1019" s="509"/>
    </row>
    <row r="1020" spans="1:6" x14ac:dyDescent="0.25">
      <c r="A1020" s="1043"/>
      <c r="B1020" s="711"/>
      <c r="C1020" s="692" t="s">
        <v>3971</v>
      </c>
      <c r="D1020" s="1399"/>
      <c r="E1020" s="517"/>
      <c r="F1020" s="509"/>
    </row>
    <row r="1021" spans="1:6" x14ac:dyDescent="0.25">
      <c r="A1021" s="1043"/>
      <c r="B1021" s="711"/>
      <c r="C1021" s="692" t="s">
        <v>3972</v>
      </c>
      <c r="D1021" s="1399"/>
      <c r="E1021" s="517"/>
      <c r="F1021" s="509"/>
    </row>
    <row r="1022" spans="1:6" x14ac:dyDescent="0.25">
      <c r="A1022" s="1043"/>
      <c r="B1022" s="711"/>
      <c r="C1022" s="692" t="s">
        <v>3969</v>
      </c>
      <c r="D1022" s="1399"/>
      <c r="E1022" s="517"/>
      <c r="F1022" s="509"/>
    </row>
    <row r="1023" spans="1:6" x14ac:dyDescent="0.25">
      <c r="A1023" s="1043"/>
      <c r="B1023" s="711"/>
      <c r="C1023" s="692" t="s">
        <v>3973</v>
      </c>
      <c r="D1023" s="1399"/>
      <c r="E1023" s="517"/>
      <c r="F1023" s="509"/>
    </row>
    <row r="1024" spans="1:6" x14ac:dyDescent="0.25">
      <c r="A1024" s="1043"/>
      <c r="B1024" s="711"/>
      <c r="C1024" s="692" t="s">
        <v>3957</v>
      </c>
      <c r="D1024" s="1399"/>
      <c r="E1024" s="517"/>
      <c r="F1024" s="509"/>
    </row>
    <row r="1025" spans="1:6" x14ac:dyDescent="0.25">
      <c r="A1025" s="1043"/>
      <c r="B1025" s="711"/>
      <c r="C1025" s="692" t="s">
        <v>3974</v>
      </c>
      <c r="D1025" s="1399"/>
      <c r="E1025" s="517"/>
      <c r="F1025" s="509"/>
    </row>
    <row r="1026" spans="1:6" x14ac:dyDescent="0.25">
      <c r="A1026" s="1043"/>
      <c r="B1026" s="711"/>
      <c r="C1026" s="692" t="s">
        <v>3975</v>
      </c>
      <c r="D1026" s="1399"/>
      <c r="E1026" s="517"/>
      <c r="F1026" s="509"/>
    </row>
    <row r="1027" spans="1:6" x14ac:dyDescent="0.25">
      <c r="A1027" s="1043"/>
      <c r="B1027" s="711"/>
      <c r="C1027" s="692" t="s">
        <v>3976</v>
      </c>
      <c r="D1027" s="1399"/>
      <c r="E1027" s="517"/>
      <c r="F1027" s="509"/>
    </row>
    <row r="1028" spans="1:6" x14ac:dyDescent="0.25">
      <c r="A1028" s="1043"/>
      <c r="B1028" s="711"/>
      <c r="C1028" s="692" t="s">
        <v>3975</v>
      </c>
      <c r="D1028" s="1399"/>
      <c r="E1028" s="517"/>
      <c r="F1028" s="509"/>
    </row>
    <row r="1029" spans="1:6" x14ac:dyDescent="0.25">
      <c r="A1029" s="1043"/>
      <c r="B1029" s="711"/>
      <c r="C1029" s="692" t="s">
        <v>3977</v>
      </c>
      <c r="D1029" s="1399"/>
      <c r="E1029" s="517"/>
      <c r="F1029" s="509"/>
    </row>
    <row r="1030" spans="1:6" x14ac:dyDescent="0.25">
      <c r="A1030" s="1043"/>
      <c r="B1030" s="711"/>
      <c r="C1030" s="692" t="s">
        <v>3978</v>
      </c>
      <c r="D1030" s="1399"/>
      <c r="E1030" s="517"/>
      <c r="F1030" s="509"/>
    </row>
    <row r="1031" spans="1:6" x14ac:dyDescent="0.25">
      <c r="A1031" s="1043"/>
      <c r="B1031" s="711"/>
      <c r="C1031" s="692" t="s">
        <v>3979</v>
      </c>
      <c r="D1031" s="1399"/>
      <c r="E1031" s="517"/>
      <c r="F1031" s="509"/>
    </row>
    <row r="1032" spans="1:6" x14ac:dyDescent="0.25">
      <c r="A1032" s="1043"/>
      <c r="B1032" s="711"/>
      <c r="C1032" s="692" t="s">
        <v>3957</v>
      </c>
      <c r="D1032" s="1399"/>
      <c r="E1032" s="517"/>
      <c r="F1032" s="509"/>
    </row>
    <row r="1033" spans="1:6" x14ac:dyDescent="0.25">
      <c r="A1033" s="1043"/>
      <c r="B1033" s="711"/>
      <c r="C1033" s="692" t="s">
        <v>3957</v>
      </c>
      <c r="D1033" s="1399"/>
      <c r="E1033" s="517"/>
      <c r="F1033" s="509"/>
    </row>
    <row r="1034" spans="1:6" x14ac:dyDescent="0.25">
      <c r="A1034" s="1043"/>
      <c r="B1034" s="711"/>
      <c r="C1034" s="692" t="s">
        <v>3980</v>
      </c>
      <c r="D1034" s="1399"/>
      <c r="E1034" s="517"/>
      <c r="F1034" s="509"/>
    </row>
    <row r="1035" spans="1:6" x14ac:dyDescent="0.25">
      <c r="A1035" s="1043"/>
      <c r="B1035" s="711"/>
      <c r="C1035" s="692" t="s">
        <v>3981</v>
      </c>
      <c r="D1035" s="1399"/>
      <c r="E1035" s="517"/>
      <c r="F1035" s="509"/>
    </row>
    <row r="1036" spans="1:6" x14ac:dyDescent="0.25">
      <c r="A1036" s="1043"/>
      <c r="B1036" s="711"/>
      <c r="C1036" s="692" t="s">
        <v>3982</v>
      </c>
      <c r="D1036" s="1399"/>
      <c r="E1036" s="517"/>
      <c r="F1036" s="509"/>
    </row>
    <row r="1037" spans="1:6" x14ac:dyDescent="0.25">
      <c r="A1037" s="1043"/>
      <c r="B1037" s="711"/>
      <c r="C1037" s="692" t="s">
        <v>3983</v>
      </c>
      <c r="D1037" s="1399"/>
      <c r="E1037" s="517"/>
      <c r="F1037" s="509"/>
    </row>
    <row r="1038" spans="1:6" x14ac:dyDescent="0.25">
      <c r="A1038" s="1043"/>
      <c r="B1038" s="711"/>
      <c r="C1038" s="692" t="s">
        <v>3984</v>
      </c>
      <c r="D1038" s="1399"/>
      <c r="E1038" s="517"/>
      <c r="F1038" s="509"/>
    </row>
    <row r="1039" spans="1:6" x14ac:dyDescent="0.25">
      <c r="A1039" s="1043"/>
      <c r="B1039" s="711"/>
      <c r="C1039" s="692" t="s">
        <v>3959</v>
      </c>
      <c r="D1039" s="1399"/>
      <c r="E1039" s="517"/>
      <c r="F1039" s="509"/>
    </row>
    <row r="1040" spans="1:6" x14ac:dyDescent="0.25">
      <c r="A1040" s="1043"/>
      <c r="B1040" s="711"/>
      <c r="C1040" s="692" t="s">
        <v>3985</v>
      </c>
      <c r="D1040" s="1399"/>
      <c r="E1040" s="517"/>
      <c r="F1040" s="509"/>
    </row>
    <row r="1041" spans="1:6" x14ac:dyDescent="0.25">
      <c r="A1041" s="1043"/>
      <c r="B1041" s="711"/>
      <c r="C1041" s="692" t="s">
        <v>3986</v>
      </c>
      <c r="D1041" s="1399"/>
      <c r="E1041" s="517"/>
      <c r="F1041" s="509"/>
    </row>
    <row r="1042" spans="1:6" x14ac:dyDescent="0.25">
      <c r="A1042" s="1043"/>
      <c r="B1042" s="711"/>
      <c r="C1042" s="692" t="s">
        <v>3986</v>
      </c>
      <c r="D1042" s="1399"/>
      <c r="E1042" s="517"/>
      <c r="F1042" s="509"/>
    </row>
    <row r="1043" spans="1:6" x14ac:dyDescent="0.25">
      <c r="A1043" s="1043"/>
      <c r="B1043" s="711"/>
      <c r="C1043" s="692" t="s">
        <v>3987</v>
      </c>
      <c r="D1043" s="1399"/>
      <c r="E1043" s="517"/>
      <c r="F1043" s="509"/>
    </row>
    <row r="1044" spans="1:6" x14ac:dyDescent="0.25">
      <c r="A1044" s="1043"/>
      <c r="B1044" s="711"/>
      <c r="C1044" s="692" t="s">
        <v>3988</v>
      </c>
      <c r="D1044" s="1399"/>
      <c r="E1044" s="517"/>
      <c r="F1044" s="509"/>
    </row>
    <row r="1045" spans="1:6" x14ac:dyDescent="0.25">
      <c r="A1045" s="1043"/>
      <c r="B1045" s="711"/>
      <c r="C1045" s="692" t="s">
        <v>3988</v>
      </c>
      <c r="D1045" s="1399"/>
      <c r="E1045" s="517"/>
      <c r="F1045" s="509"/>
    </row>
    <row r="1046" spans="1:6" ht="31.5" x14ac:dyDescent="0.25">
      <c r="A1046" s="1043"/>
      <c r="B1046" s="711"/>
      <c r="C1046" s="692" t="s">
        <v>3989</v>
      </c>
      <c r="D1046" s="1399"/>
      <c r="E1046" s="517"/>
      <c r="F1046" s="509"/>
    </row>
    <row r="1047" spans="1:6" x14ac:dyDescent="0.25">
      <c r="A1047" s="1043"/>
      <c r="B1047" s="711"/>
      <c r="C1047" s="692" t="s">
        <v>3990</v>
      </c>
      <c r="D1047" s="1399"/>
      <c r="E1047" s="517"/>
      <c r="F1047" s="509"/>
    </row>
    <row r="1048" spans="1:6" x14ac:dyDescent="0.25">
      <c r="A1048" s="1043"/>
      <c r="B1048" s="711"/>
      <c r="C1048" s="692" t="s">
        <v>3991</v>
      </c>
      <c r="D1048" s="1399"/>
      <c r="E1048" s="517"/>
      <c r="F1048" s="509"/>
    </row>
    <row r="1049" spans="1:6" x14ac:dyDescent="0.25">
      <c r="A1049" s="1043"/>
      <c r="B1049" s="711"/>
      <c r="C1049" s="692" t="s">
        <v>3992</v>
      </c>
      <c r="D1049" s="1399"/>
      <c r="E1049" s="517"/>
      <c r="F1049" s="509"/>
    </row>
    <row r="1050" spans="1:6" x14ac:dyDescent="0.25">
      <c r="A1050" s="1043"/>
      <c r="B1050" s="711"/>
      <c r="C1050" s="692" t="s">
        <v>3993</v>
      </c>
      <c r="D1050" s="1399"/>
      <c r="E1050" s="517"/>
      <c r="F1050" s="509"/>
    </row>
    <row r="1051" spans="1:6" x14ac:dyDescent="0.25">
      <c r="A1051" s="1043"/>
      <c r="B1051" s="711"/>
      <c r="C1051" s="692" t="s">
        <v>3994</v>
      </c>
      <c r="D1051" s="1399"/>
      <c r="E1051" s="517"/>
      <c r="F1051" s="509"/>
    </row>
    <row r="1052" spans="1:6" x14ac:dyDescent="0.25">
      <c r="A1052" s="1043"/>
      <c r="B1052" s="711"/>
      <c r="C1052" s="692" t="s">
        <v>3995</v>
      </c>
      <c r="D1052" s="1399"/>
      <c r="E1052" s="517"/>
      <c r="F1052" s="509"/>
    </row>
    <row r="1053" spans="1:6" x14ac:dyDescent="0.25">
      <c r="A1053" s="1043"/>
      <c r="B1053" s="711"/>
      <c r="C1053" s="692" t="s">
        <v>3996</v>
      </c>
      <c r="D1053" s="1399"/>
      <c r="E1053" s="517"/>
      <c r="F1053" s="509"/>
    </row>
    <row r="1054" spans="1:6" x14ac:dyDescent="0.25">
      <c r="A1054" s="1043"/>
      <c r="B1054" s="711"/>
      <c r="C1054" s="692" t="s">
        <v>3997</v>
      </c>
      <c r="D1054" s="1399"/>
      <c r="E1054" s="517"/>
      <c r="F1054" s="509"/>
    </row>
    <row r="1055" spans="1:6" x14ac:dyDescent="0.25">
      <c r="A1055" s="1043"/>
      <c r="B1055" s="711"/>
      <c r="C1055" s="692" t="s">
        <v>3998</v>
      </c>
      <c r="D1055" s="1399"/>
      <c r="E1055" s="517"/>
      <c r="F1055" s="509"/>
    </row>
    <row r="1056" spans="1:6" x14ac:dyDescent="0.25">
      <c r="A1056" s="1043"/>
      <c r="B1056" s="711"/>
      <c r="C1056" s="692" t="s">
        <v>3999</v>
      </c>
      <c r="D1056" s="1399"/>
      <c r="E1056" s="517"/>
      <c r="F1056" s="509"/>
    </row>
    <row r="1057" spans="1:6" ht="31.5" x14ac:dyDescent="0.25">
      <c r="A1057" s="1043"/>
      <c r="B1057" s="711"/>
      <c r="C1057" s="692" t="s">
        <v>4000</v>
      </c>
      <c r="D1057" s="1399"/>
      <c r="E1057" s="517"/>
      <c r="F1057" s="509"/>
    </row>
    <row r="1058" spans="1:6" x14ac:dyDescent="0.25">
      <c r="A1058" s="1043"/>
      <c r="B1058" s="711"/>
      <c r="C1058" s="692" t="s">
        <v>4001</v>
      </c>
      <c r="D1058" s="1399"/>
      <c r="E1058" s="517"/>
      <c r="F1058" s="509"/>
    </row>
    <row r="1059" spans="1:6" x14ac:dyDescent="0.25">
      <c r="A1059" s="1043"/>
      <c r="B1059" s="711"/>
      <c r="C1059" s="692" t="s">
        <v>4002</v>
      </c>
      <c r="D1059" s="1399"/>
      <c r="E1059" s="517"/>
      <c r="F1059" s="509"/>
    </row>
    <row r="1060" spans="1:6" x14ac:dyDescent="0.25">
      <c r="A1060" s="1043"/>
      <c r="B1060" s="711"/>
      <c r="C1060" s="692" t="s">
        <v>3998</v>
      </c>
      <c r="D1060" s="1399"/>
      <c r="E1060" s="517"/>
      <c r="F1060" s="509"/>
    </row>
    <row r="1061" spans="1:6" x14ac:dyDescent="0.25">
      <c r="A1061" s="1043"/>
      <c r="B1061" s="711"/>
      <c r="C1061" s="692" t="s">
        <v>4003</v>
      </c>
      <c r="D1061" s="1399"/>
      <c r="E1061" s="517"/>
      <c r="F1061" s="509"/>
    </row>
    <row r="1062" spans="1:6" x14ac:dyDescent="0.25">
      <c r="A1062" s="1043"/>
      <c r="B1062" s="711"/>
      <c r="C1062" s="692" t="s">
        <v>4004</v>
      </c>
      <c r="D1062" s="1399"/>
      <c r="E1062" s="517"/>
      <c r="F1062" s="509"/>
    </row>
    <row r="1063" spans="1:6" x14ac:dyDescent="0.25">
      <c r="A1063" s="1043"/>
      <c r="B1063" s="711"/>
      <c r="C1063" s="692" t="s">
        <v>4005</v>
      </c>
      <c r="D1063" s="1399"/>
      <c r="E1063" s="517"/>
      <c r="F1063" s="509"/>
    </row>
    <row r="1064" spans="1:6" x14ac:dyDescent="0.25">
      <c r="A1064" s="1043"/>
      <c r="B1064" s="711"/>
      <c r="C1064" s="692" t="s">
        <v>3988</v>
      </c>
      <c r="D1064" s="1399"/>
      <c r="E1064" s="517"/>
      <c r="F1064" s="509"/>
    </row>
    <row r="1065" spans="1:6" x14ac:dyDescent="0.25">
      <c r="A1065" s="1043"/>
      <c r="B1065" s="711"/>
      <c r="C1065" s="692" t="s">
        <v>3988</v>
      </c>
      <c r="D1065" s="1399"/>
      <c r="E1065" s="517"/>
      <c r="F1065" s="509"/>
    </row>
    <row r="1066" spans="1:6" x14ac:dyDescent="0.25">
      <c r="A1066" s="1043"/>
      <c r="B1066" s="711"/>
      <c r="C1066" s="692" t="s">
        <v>3988</v>
      </c>
      <c r="D1066" s="1399"/>
      <c r="E1066" s="517"/>
      <c r="F1066" s="509"/>
    </row>
    <row r="1067" spans="1:6" x14ac:dyDescent="0.25">
      <c r="A1067" s="1043"/>
      <c r="B1067" s="711"/>
      <c r="C1067" s="692" t="s">
        <v>4006</v>
      </c>
      <c r="D1067" s="1399"/>
      <c r="E1067" s="517"/>
      <c r="F1067" s="509"/>
    </row>
    <row r="1068" spans="1:6" x14ac:dyDescent="0.25">
      <c r="A1068" s="1043"/>
      <c r="B1068" s="711"/>
      <c r="C1068" s="692" t="s">
        <v>4007</v>
      </c>
      <c r="D1068" s="1399"/>
      <c r="E1068" s="517"/>
      <c r="F1068" s="509"/>
    </row>
    <row r="1069" spans="1:6" x14ac:dyDescent="0.25">
      <c r="A1069" s="1043"/>
      <c r="B1069" s="711"/>
      <c r="C1069" s="692" t="s">
        <v>3990</v>
      </c>
      <c r="D1069" s="1399"/>
      <c r="E1069" s="517"/>
      <c r="F1069" s="509"/>
    </row>
    <row r="1070" spans="1:6" x14ac:dyDescent="0.25">
      <c r="A1070" s="1043"/>
      <c r="B1070" s="711"/>
      <c r="C1070" s="692" t="s">
        <v>4008</v>
      </c>
      <c r="D1070" s="1399"/>
      <c r="E1070" s="517"/>
      <c r="F1070" s="509"/>
    </row>
    <row r="1071" spans="1:6" x14ac:dyDescent="0.25">
      <c r="A1071" s="1043"/>
      <c r="B1071" s="711"/>
      <c r="C1071" s="692" t="s">
        <v>4009</v>
      </c>
      <c r="D1071" s="1399"/>
      <c r="E1071" s="517"/>
      <c r="F1071" s="509"/>
    </row>
    <row r="1072" spans="1:6" x14ac:dyDescent="0.25">
      <c r="A1072" s="1043"/>
      <c r="B1072" s="711"/>
      <c r="C1072" s="692" t="s">
        <v>4010</v>
      </c>
      <c r="D1072" s="1399"/>
      <c r="E1072" s="517"/>
      <c r="F1072" s="509"/>
    </row>
    <row r="1073" spans="1:6" x14ac:dyDescent="0.25">
      <c r="A1073" s="1043"/>
      <c r="B1073" s="711"/>
      <c r="C1073" s="692" t="s">
        <v>4009</v>
      </c>
      <c r="D1073" s="1399"/>
      <c r="E1073" s="517"/>
      <c r="F1073" s="509"/>
    </row>
    <row r="1074" spans="1:6" x14ac:dyDescent="0.25">
      <c r="A1074" s="1043"/>
      <c r="B1074" s="711"/>
      <c r="C1074" s="692" t="s">
        <v>4011</v>
      </c>
      <c r="D1074" s="1399"/>
      <c r="E1074" s="517"/>
      <c r="F1074" s="509"/>
    </row>
    <row r="1075" spans="1:6" x14ac:dyDescent="0.25">
      <c r="A1075" s="1043"/>
      <c r="B1075" s="711"/>
      <c r="C1075" s="692" t="s">
        <v>4012</v>
      </c>
      <c r="D1075" s="1399"/>
      <c r="E1075" s="517"/>
      <c r="F1075" s="509"/>
    </row>
    <row r="1076" spans="1:6" x14ac:dyDescent="0.25">
      <c r="A1076" s="1043"/>
      <c r="B1076" s="711"/>
      <c r="C1076" s="692" t="s">
        <v>4013</v>
      </c>
      <c r="D1076" s="1399"/>
      <c r="E1076" s="517"/>
      <c r="F1076" s="509"/>
    </row>
    <row r="1077" spans="1:6" x14ac:dyDescent="0.25">
      <c r="A1077" s="1043"/>
      <c r="B1077" s="711"/>
      <c r="C1077" s="692" t="s">
        <v>4014</v>
      </c>
      <c r="D1077" s="1399"/>
      <c r="E1077" s="517"/>
      <c r="F1077" s="509"/>
    </row>
    <row r="1078" spans="1:6" x14ac:dyDescent="0.25">
      <c r="A1078" s="1043"/>
      <c r="B1078" s="711"/>
      <c r="C1078" s="692" t="s">
        <v>4013</v>
      </c>
      <c r="D1078" s="1399"/>
      <c r="E1078" s="517"/>
      <c r="F1078" s="509"/>
    </row>
    <row r="1079" spans="1:6" x14ac:dyDescent="0.25">
      <c r="A1079" s="1043"/>
      <c r="B1079" s="711"/>
      <c r="C1079" s="692" t="s">
        <v>4008</v>
      </c>
      <c r="D1079" s="1399"/>
      <c r="E1079" s="517"/>
      <c r="F1079" s="509"/>
    </row>
    <row r="1080" spans="1:6" x14ac:dyDescent="0.25">
      <c r="A1080" s="1043"/>
      <c r="B1080" s="711"/>
      <c r="C1080" s="692" t="s">
        <v>4009</v>
      </c>
      <c r="D1080" s="1399"/>
      <c r="E1080" s="517"/>
      <c r="F1080" s="509"/>
    </row>
    <row r="1081" spans="1:6" x14ac:dyDescent="0.25">
      <c r="A1081" s="1043"/>
      <c r="B1081" s="711"/>
      <c r="C1081" s="692" t="s">
        <v>4008</v>
      </c>
      <c r="D1081" s="1399"/>
      <c r="E1081" s="517"/>
      <c r="F1081" s="509"/>
    </row>
    <row r="1082" spans="1:6" x14ac:dyDescent="0.25">
      <c r="A1082" s="1043"/>
      <c r="B1082" s="711"/>
      <c r="C1082" s="692" t="s">
        <v>4012</v>
      </c>
      <c r="D1082" s="1399"/>
      <c r="E1082" s="517"/>
      <c r="F1082" s="509"/>
    </row>
    <row r="1083" spans="1:6" x14ac:dyDescent="0.25">
      <c r="A1083" s="1043"/>
      <c r="B1083" s="711"/>
      <c r="C1083" s="692" t="s">
        <v>4012</v>
      </c>
      <c r="D1083" s="1399"/>
      <c r="E1083" s="517"/>
      <c r="F1083" s="509"/>
    </row>
    <row r="1084" spans="1:6" x14ac:dyDescent="0.25">
      <c r="A1084" s="1043"/>
      <c r="B1084" s="711"/>
      <c r="C1084" s="692" t="s">
        <v>4012</v>
      </c>
      <c r="D1084" s="1399"/>
      <c r="E1084" s="517"/>
      <c r="F1084" s="509"/>
    </row>
    <row r="1085" spans="1:6" x14ac:dyDescent="0.25">
      <c r="A1085" s="1043"/>
      <c r="B1085" s="711"/>
      <c r="C1085" s="692" t="s">
        <v>4010</v>
      </c>
      <c r="D1085" s="1399"/>
      <c r="E1085" s="517"/>
      <c r="F1085" s="509"/>
    </row>
    <row r="1086" spans="1:6" x14ac:dyDescent="0.25">
      <c r="A1086" s="1043"/>
      <c r="B1086" s="711"/>
      <c r="C1086" s="692" t="s">
        <v>4015</v>
      </c>
      <c r="D1086" s="1399"/>
      <c r="E1086" s="517"/>
      <c r="F1086" s="509"/>
    </row>
    <row r="1087" spans="1:6" x14ac:dyDescent="0.25">
      <c r="A1087" s="1043"/>
      <c r="B1087" s="711"/>
      <c r="C1087" s="692" t="s">
        <v>4016</v>
      </c>
      <c r="D1087" s="1399"/>
      <c r="E1087" s="517"/>
      <c r="F1087" s="509"/>
    </row>
    <row r="1088" spans="1:6" x14ac:dyDescent="0.25">
      <c r="A1088" s="1043"/>
      <c r="B1088" s="711"/>
      <c r="C1088" s="692" t="s">
        <v>4017</v>
      </c>
      <c r="D1088" s="1399"/>
      <c r="E1088" s="517"/>
      <c r="F1088" s="509"/>
    </row>
    <row r="1089" spans="1:6" x14ac:dyDescent="0.25">
      <c r="A1089" s="1043"/>
      <c r="B1089" s="711"/>
      <c r="C1089" s="692" t="s">
        <v>4018</v>
      </c>
      <c r="D1089" s="1399"/>
      <c r="E1089" s="517"/>
      <c r="F1089" s="509"/>
    </row>
    <row r="1090" spans="1:6" x14ac:dyDescent="0.25">
      <c r="A1090" s="1043"/>
      <c r="B1090" s="711"/>
      <c r="C1090" s="692" t="s">
        <v>4019</v>
      </c>
      <c r="D1090" s="1399"/>
      <c r="E1090" s="517"/>
      <c r="F1090" s="509"/>
    </row>
    <row r="1091" spans="1:6" x14ac:dyDescent="0.25">
      <c r="A1091" s="1043"/>
      <c r="B1091" s="711"/>
      <c r="C1091" s="692" t="s">
        <v>4019</v>
      </c>
      <c r="D1091" s="1399"/>
      <c r="E1091" s="517"/>
      <c r="F1091" s="509"/>
    </row>
    <row r="1092" spans="1:6" x14ac:dyDescent="0.25">
      <c r="A1092" s="1043"/>
      <c r="B1092" s="711"/>
      <c r="C1092" s="692" t="s">
        <v>4019</v>
      </c>
      <c r="D1092" s="1399"/>
      <c r="E1092" s="517"/>
      <c r="F1092" s="509"/>
    </row>
    <row r="1093" spans="1:6" ht="31.5" x14ac:dyDescent="0.25">
      <c r="A1093" s="1043"/>
      <c r="B1093" s="711"/>
      <c r="C1093" s="692" t="s">
        <v>4020</v>
      </c>
      <c r="D1093" s="1399"/>
      <c r="E1093" s="517"/>
      <c r="F1093" s="509"/>
    </row>
    <row r="1094" spans="1:6" ht="31.5" x14ac:dyDescent="0.25">
      <c r="A1094" s="1043"/>
      <c r="B1094" s="711"/>
      <c r="C1094" s="692" t="s">
        <v>4020</v>
      </c>
      <c r="D1094" s="1399"/>
      <c r="E1094" s="517"/>
      <c r="F1094" s="509"/>
    </row>
    <row r="1095" spans="1:6" ht="31.5" x14ac:dyDescent="0.25">
      <c r="A1095" s="1043"/>
      <c r="B1095" s="711"/>
      <c r="C1095" s="692" t="s">
        <v>4020</v>
      </c>
      <c r="D1095" s="1399"/>
      <c r="E1095" s="517"/>
      <c r="F1095" s="509"/>
    </row>
    <row r="1096" spans="1:6" x14ac:dyDescent="0.25">
      <c r="A1096" s="1043"/>
      <c r="B1096" s="711"/>
      <c r="C1096" s="692" t="s">
        <v>4021</v>
      </c>
      <c r="D1096" s="1399"/>
      <c r="E1096" s="517"/>
      <c r="F1096" s="509"/>
    </row>
    <row r="1097" spans="1:6" x14ac:dyDescent="0.25">
      <c r="A1097" s="1043"/>
      <c r="B1097" s="711"/>
      <c r="C1097" s="692" t="s">
        <v>4008</v>
      </c>
      <c r="D1097" s="1399"/>
      <c r="E1097" s="517"/>
      <c r="F1097" s="509"/>
    </row>
    <row r="1098" spans="1:6" x14ac:dyDescent="0.25">
      <c r="A1098" s="1043"/>
      <c r="B1098" s="711"/>
      <c r="C1098" s="692" t="s">
        <v>4022</v>
      </c>
      <c r="D1098" s="1399"/>
      <c r="E1098" s="517"/>
      <c r="F1098" s="509"/>
    </row>
    <row r="1099" spans="1:6" x14ac:dyDescent="0.25">
      <c r="A1099" s="1043"/>
      <c r="B1099" s="711"/>
      <c r="C1099" s="692" t="s">
        <v>4022</v>
      </c>
      <c r="D1099" s="1399"/>
      <c r="E1099" s="517"/>
      <c r="F1099" s="509"/>
    </row>
    <row r="1100" spans="1:6" x14ac:dyDescent="0.25">
      <c r="A1100" s="1043"/>
      <c r="B1100" s="711"/>
      <c r="C1100" s="692" t="s">
        <v>4022</v>
      </c>
      <c r="D1100" s="1399"/>
      <c r="E1100" s="517"/>
      <c r="F1100" s="509"/>
    </row>
    <row r="1101" spans="1:6" ht="31.5" x14ac:dyDescent="0.25">
      <c r="A1101" s="1043"/>
      <c r="B1101" s="711"/>
      <c r="C1101" s="692" t="s">
        <v>4023</v>
      </c>
      <c r="D1101" s="1399"/>
      <c r="E1101" s="517"/>
      <c r="F1101" s="509"/>
    </row>
    <row r="1102" spans="1:6" x14ac:dyDescent="0.25">
      <c r="A1102" s="1043"/>
      <c r="B1102" s="711"/>
      <c r="C1102" s="692" t="s">
        <v>4024</v>
      </c>
      <c r="D1102" s="1399"/>
      <c r="E1102" s="517"/>
      <c r="F1102" s="509"/>
    </row>
    <row r="1103" spans="1:6" x14ac:dyDescent="0.25">
      <c r="A1103" s="1043"/>
      <c r="B1103" s="711"/>
      <c r="C1103" s="692" t="s">
        <v>4024</v>
      </c>
      <c r="D1103" s="1399"/>
      <c r="E1103" s="517"/>
      <c r="F1103" s="509"/>
    </row>
    <row r="1104" spans="1:6" x14ac:dyDescent="0.25">
      <c r="A1104" s="1043"/>
      <c r="B1104" s="711"/>
      <c r="C1104" s="692" t="s">
        <v>4025</v>
      </c>
      <c r="D1104" s="1399"/>
      <c r="E1104" s="517"/>
      <c r="F1104" s="509"/>
    </row>
    <row r="1105" spans="1:6" x14ac:dyDescent="0.25">
      <c r="A1105" s="1043"/>
      <c r="B1105" s="711"/>
      <c r="C1105" s="692" t="s">
        <v>4026</v>
      </c>
      <c r="D1105" s="1399"/>
      <c r="E1105" s="517"/>
      <c r="F1105" s="509"/>
    </row>
    <row r="1106" spans="1:6" ht="31.5" x14ac:dyDescent="0.25">
      <c r="A1106" s="1043"/>
      <c r="B1106" s="711"/>
      <c r="C1106" s="692" t="s">
        <v>4023</v>
      </c>
      <c r="D1106" s="1399"/>
      <c r="E1106" s="517"/>
      <c r="F1106" s="509"/>
    </row>
    <row r="1107" spans="1:6" x14ac:dyDescent="0.25">
      <c r="A1107" s="1043"/>
      <c r="B1107" s="711"/>
      <c r="C1107" s="692" t="s">
        <v>4024</v>
      </c>
      <c r="D1107" s="1399"/>
      <c r="E1107" s="517"/>
      <c r="F1107" s="509"/>
    </row>
    <row r="1108" spans="1:6" x14ac:dyDescent="0.25">
      <c r="A1108" s="1043"/>
      <c r="B1108" s="711"/>
      <c r="C1108" s="692" t="s">
        <v>4027</v>
      </c>
      <c r="D1108" s="1399"/>
      <c r="E1108" s="517"/>
      <c r="F1108" s="509"/>
    </row>
    <row r="1109" spans="1:6" x14ac:dyDescent="0.25">
      <c r="A1109" s="1043"/>
      <c r="B1109" s="711"/>
      <c r="C1109" s="692" t="s">
        <v>4013</v>
      </c>
      <c r="D1109" s="1399"/>
      <c r="E1109" s="517"/>
      <c r="F1109" s="509"/>
    </row>
    <row r="1110" spans="1:6" x14ac:dyDescent="0.25">
      <c r="A1110" s="1043"/>
      <c r="B1110" s="711"/>
      <c r="C1110" s="692" t="s">
        <v>4011</v>
      </c>
      <c r="D1110" s="1399"/>
      <c r="E1110" s="517"/>
      <c r="F1110" s="509"/>
    </row>
    <row r="1111" spans="1:6" ht="31.5" x14ac:dyDescent="0.25">
      <c r="A1111" s="1043"/>
      <c r="B1111" s="711"/>
      <c r="C1111" s="692" t="s">
        <v>4028</v>
      </c>
      <c r="D1111" s="1399"/>
      <c r="E1111" s="517"/>
      <c r="F1111" s="509"/>
    </row>
    <row r="1112" spans="1:6" x14ac:dyDescent="0.25">
      <c r="A1112" s="1043"/>
      <c r="B1112" s="711"/>
      <c r="C1112" s="692" t="s">
        <v>4029</v>
      </c>
      <c r="D1112" s="1399"/>
      <c r="E1112" s="517"/>
      <c r="F1112" s="509"/>
    </row>
    <row r="1113" spans="1:6" x14ac:dyDescent="0.25">
      <c r="A1113" s="1043"/>
      <c r="B1113" s="711"/>
      <c r="C1113" s="692" t="s">
        <v>4008</v>
      </c>
      <c r="D1113" s="1399"/>
      <c r="E1113" s="517"/>
      <c r="F1113" s="509"/>
    </row>
    <row r="1114" spans="1:6" x14ac:dyDescent="0.25">
      <c r="A1114" s="1043"/>
      <c r="B1114" s="711"/>
      <c r="C1114" s="692" t="s">
        <v>4030</v>
      </c>
      <c r="D1114" s="1399"/>
      <c r="E1114" s="517"/>
      <c r="F1114" s="509"/>
    </row>
    <row r="1115" spans="1:6" ht="31.5" x14ac:dyDescent="0.25">
      <c r="A1115" s="1043"/>
      <c r="B1115" s="711"/>
      <c r="C1115" s="692" t="s">
        <v>4031</v>
      </c>
      <c r="D1115" s="1399"/>
      <c r="E1115" s="517"/>
      <c r="F1115" s="509"/>
    </row>
    <row r="1116" spans="1:6" x14ac:dyDescent="0.25">
      <c r="A1116" s="1043"/>
      <c r="B1116" s="711"/>
      <c r="C1116" s="692" t="s">
        <v>4032</v>
      </c>
      <c r="D1116" s="1399"/>
      <c r="E1116" s="517"/>
      <c r="F1116" s="509"/>
    </row>
    <row r="1117" spans="1:6" x14ac:dyDescent="0.25">
      <c r="A1117" s="1043"/>
      <c r="B1117" s="711"/>
      <c r="C1117" s="692" t="s">
        <v>4033</v>
      </c>
      <c r="D1117" s="1399"/>
      <c r="E1117" s="517"/>
      <c r="F1117" s="509"/>
    </row>
    <row r="1118" spans="1:6" x14ac:dyDescent="0.25">
      <c r="A1118" s="1043"/>
      <c r="B1118" s="711"/>
      <c r="C1118" s="692" t="s">
        <v>4016</v>
      </c>
      <c r="D1118" s="1399"/>
      <c r="E1118" s="517"/>
      <c r="F1118" s="509"/>
    </row>
    <row r="1119" spans="1:6" x14ac:dyDescent="0.25">
      <c r="A1119" s="1043"/>
      <c r="B1119" s="711"/>
      <c r="C1119" s="692" t="s">
        <v>4016</v>
      </c>
      <c r="D1119" s="1399"/>
      <c r="E1119" s="517"/>
      <c r="F1119" s="509"/>
    </row>
    <row r="1120" spans="1:6" ht="31.5" x14ac:dyDescent="0.25">
      <c r="A1120" s="1043"/>
      <c r="B1120" s="711"/>
      <c r="C1120" s="692" t="s">
        <v>4034</v>
      </c>
      <c r="D1120" s="1399"/>
      <c r="E1120" s="517"/>
      <c r="F1120" s="509"/>
    </row>
    <row r="1121" spans="1:6" ht="31.5" x14ac:dyDescent="0.25">
      <c r="A1121" s="1043"/>
      <c r="B1121" s="711"/>
      <c r="C1121" s="692" t="s">
        <v>4034</v>
      </c>
      <c r="D1121" s="1399"/>
      <c r="E1121" s="517"/>
      <c r="F1121" s="509"/>
    </row>
    <row r="1122" spans="1:6" x14ac:dyDescent="0.25">
      <c r="A1122" s="1043"/>
      <c r="B1122" s="711"/>
      <c r="C1122" s="692" t="s">
        <v>4009</v>
      </c>
      <c r="D1122" s="1399"/>
      <c r="E1122" s="517"/>
      <c r="F1122" s="509"/>
    </row>
    <row r="1123" spans="1:6" x14ac:dyDescent="0.25">
      <c r="A1123" s="1043"/>
      <c r="B1123" s="711"/>
      <c r="C1123" s="692" t="s">
        <v>4022</v>
      </c>
      <c r="D1123" s="1399"/>
      <c r="E1123" s="517"/>
      <c r="F1123" s="509"/>
    </row>
    <row r="1124" spans="1:6" x14ac:dyDescent="0.25">
      <c r="A1124" s="1043"/>
      <c r="B1124" s="711"/>
      <c r="C1124" s="692" t="s">
        <v>4035</v>
      </c>
      <c r="D1124" s="1399"/>
      <c r="E1124" s="517"/>
      <c r="F1124" s="509"/>
    </row>
    <row r="1125" spans="1:6" x14ac:dyDescent="0.25">
      <c r="A1125" s="1043"/>
      <c r="B1125" s="711"/>
      <c r="C1125" s="692" t="s">
        <v>4024</v>
      </c>
      <c r="D1125" s="1399"/>
      <c r="E1125" s="517"/>
      <c r="F1125" s="509"/>
    </row>
    <row r="1126" spans="1:6" x14ac:dyDescent="0.25">
      <c r="A1126" s="1043"/>
      <c r="B1126" s="711"/>
      <c r="C1126" s="692" t="s">
        <v>4030</v>
      </c>
      <c r="D1126" s="1399"/>
      <c r="E1126" s="517"/>
      <c r="F1126" s="509"/>
    </row>
    <row r="1127" spans="1:6" x14ac:dyDescent="0.25">
      <c r="A1127" s="1043"/>
      <c r="B1127" s="711"/>
      <c r="C1127" s="692" t="s">
        <v>4009</v>
      </c>
      <c r="D1127" s="1399"/>
      <c r="E1127" s="517"/>
      <c r="F1127" s="509"/>
    </row>
    <row r="1128" spans="1:6" x14ac:dyDescent="0.25">
      <c r="A1128" s="1043"/>
      <c r="B1128" s="711"/>
      <c r="C1128" s="692" t="s">
        <v>4030</v>
      </c>
      <c r="D1128" s="1399"/>
      <c r="E1128" s="517"/>
      <c r="F1128" s="509"/>
    </row>
    <row r="1129" spans="1:6" x14ac:dyDescent="0.25">
      <c r="A1129" s="1043"/>
      <c r="B1129" s="711"/>
      <c r="C1129" s="692" t="s">
        <v>4030</v>
      </c>
      <c r="D1129" s="1399"/>
      <c r="E1129" s="517"/>
      <c r="F1129" s="509"/>
    </row>
    <row r="1130" spans="1:6" x14ac:dyDescent="0.25">
      <c r="A1130" s="1043"/>
      <c r="B1130" s="711"/>
      <c r="C1130" s="692" t="s">
        <v>4030</v>
      </c>
      <c r="D1130" s="1399"/>
      <c r="E1130" s="517"/>
      <c r="F1130" s="509"/>
    </row>
    <row r="1131" spans="1:6" ht="31.5" x14ac:dyDescent="0.25">
      <c r="A1131" s="1043"/>
      <c r="B1131" s="711"/>
      <c r="C1131" s="692" t="s">
        <v>4028</v>
      </c>
      <c r="D1131" s="1399"/>
      <c r="E1131" s="517"/>
      <c r="F1131" s="509"/>
    </row>
    <row r="1132" spans="1:6" x14ac:dyDescent="0.25">
      <c r="A1132" s="1043"/>
      <c r="B1132" s="711"/>
      <c r="C1132" s="692" t="s">
        <v>4021</v>
      </c>
      <c r="D1132" s="1399"/>
      <c r="E1132" s="517"/>
      <c r="F1132" s="509"/>
    </row>
    <row r="1133" spans="1:6" x14ac:dyDescent="0.25">
      <c r="A1133" s="1043"/>
      <c r="B1133" s="711"/>
      <c r="C1133" s="692" t="s">
        <v>4008</v>
      </c>
      <c r="D1133" s="1399"/>
      <c r="E1133" s="517"/>
      <c r="F1133" s="509"/>
    </row>
    <row r="1134" spans="1:6" x14ac:dyDescent="0.25">
      <c r="A1134" s="1043"/>
      <c r="B1134" s="711"/>
      <c r="C1134" s="692" t="s">
        <v>4024</v>
      </c>
      <c r="D1134" s="1399"/>
      <c r="E1134" s="517"/>
      <c r="F1134" s="509"/>
    </row>
    <row r="1135" spans="1:6" x14ac:dyDescent="0.25">
      <c r="A1135" s="1043"/>
      <c r="B1135" s="711"/>
      <c r="C1135" s="692" t="s">
        <v>4008</v>
      </c>
      <c r="D1135" s="1399"/>
      <c r="E1135" s="517"/>
      <c r="F1135" s="509"/>
    </row>
    <row r="1136" spans="1:6" x14ac:dyDescent="0.25">
      <c r="A1136" s="1043"/>
      <c r="B1136" s="711"/>
      <c r="C1136" s="692" t="s">
        <v>4010</v>
      </c>
      <c r="D1136" s="1399"/>
      <c r="E1136" s="517"/>
      <c r="F1136" s="509"/>
    </row>
    <row r="1137" spans="1:6" x14ac:dyDescent="0.25">
      <c r="A1137" s="1043"/>
      <c r="B1137" s="711"/>
      <c r="C1137" s="692" t="s">
        <v>4009</v>
      </c>
      <c r="D1137" s="1399"/>
      <c r="E1137" s="517"/>
      <c r="F1137" s="509"/>
    </row>
    <row r="1138" spans="1:6" ht="31.5" x14ac:dyDescent="0.25">
      <c r="A1138" s="1043"/>
      <c r="B1138" s="711"/>
      <c r="C1138" s="692" t="s">
        <v>4036</v>
      </c>
      <c r="D1138" s="1399"/>
      <c r="E1138" s="517"/>
      <c r="F1138" s="509"/>
    </row>
    <row r="1139" spans="1:6" x14ac:dyDescent="0.25">
      <c r="A1139" s="1043"/>
      <c r="B1139" s="711"/>
      <c r="C1139" s="692" t="s">
        <v>4037</v>
      </c>
      <c r="D1139" s="1399"/>
      <c r="E1139" s="517"/>
      <c r="F1139" s="509"/>
    </row>
    <row r="1140" spans="1:6" x14ac:dyDescent="0.25">
      <c r="A1140" s="1043"/>
      <c r="B1140" s="711"/>
      <c r="C1140" s="692" t="s">
        <v>4038</v>
      </c>
      <c r="D1140" s="1399"/>
      <c r="E1140" s="517"/>
      <c r="F1140" s="509"/>
    </row>
    <row r="1141" spans="1:6" x14ac:dyDescent="0.25">
      <c r="A1141" s="1043"/>
      <c r="B1141" s="711"/>
      <c r="C1141" s="692" t="s">
        <v>4039</v>
      </c>
      <c r="D1141" s="1399"/>
      <c r="E1141" s="517"/>
      <c r="F1141" s="509"/>
    </row>
    <row r="1142" spans="1:6" ht="31.5" x14ac:dyDescent="0.25">
      <c r="A1142" s="1043"/>
      <c r="B1142" s="711"/>
      <c r="C1142" s="692" t="s">
        <v>4036</v>
      </c>
      <c r="D1142" s="1399"/>
      <c r="E1142" s="517"/>
      <c r="F1142" s="509"/>
    </row>
    <row r="1143" spans="1:6" x14ac:dyDescent="0.25">
      <c r="A1143" s="1043"/>
      <c r="B1143" s="711"/>
      <c r="C1143" s="692" t="s">
        <v>4040</v>
      </c>
      <c r="D1143" s="1399"/>
      <c r="E1143" s="517"/>
      <c r="F1143" s="509"/>
    </row>
    <row r="1144" spans="1:6" x14ac:dyDescent="0.25">
      <c r="A1144" s="1043"/>
      <c r="B1144" s="711"/>
      <c r="C1144" s="692" t="s">
        <v>4041</v>
      </c>
      <c r="D1144" s="1399"/>
      <c r="E1144" s="517"/>
      <c r="F1144" s="509"/>
    </row>
    <row r="1145" spans="1:6" x14ac:dyDescent="0.25">
      <c r="A1145" s="1043"/>
      <c r="B1145" s="711"/>
      <c r="C1145" s="692" t="s">
        <v>4042</v>
      </c>
      <c r="D1145" s="1399"/>
      <c r="E1145" s="517"/>
      <c r="F1145" s="509"/>
    </row>
    <row r="1146" spans="1:6" x14ac:dyDescent="0.25">
      <c r="A1146" s="1043"/>
      <c r="B1146" s="711"/>
      <c r="C1146" s="692" t="s">
        <v>4043</v>
      </c>
      <c r="D1146" s="1399"/>
      <c r="E1146" s="517"/>
      <c r="F1146" s="509"/>
    </row>
    <row r="1147" spans="1:6" x14ac:dyDescent="0.25">
      <c r="A1147" s="1043"/>
      <c r="B1147" s="711"/>
      <c r="C1147" s="692" t="s">
        <v>4044</v>
      </c>
      <c r="D1147" s="1399"/>
      <c r="E1147" s="517"/>
      <c r="F1147" s="509"/>
    </row>
    <row r="1148" spans="1:6" x14ac:dyDescent="0.25">
      <c r="A1148" s="1043"/>
      <c r="B1148" s="711"/>
      <c r="C1148" s="692" t="s">
        <v>4042</v>
      </c>
      <c r="D1148" s="1399"/>
      <c r="E1148" s="517"/>
      <c r="F1148" s="509"/>
    </row>
    <row r="1149" spans="1:6" x14ac:dyDescent="0.25">
      <c r="A1149" s="1043"/>
      <c r="B1149" s="711"/>
      <c r="C1149" s="692" t="s">
        <v>4042</v>
      </c>
      <c r="D1149" s="1399"/>
      <c r="E1149" s="517"/>
      <c r="F1149" s="509"/>
    </row>
    <row r="1150" spans="1:6" x14ac:dyDescent="0.25">
      <c r="A1150" s="1043"/>
      <c r="B1150" s="711"/>
      <c r="C1150" s="692" t="s">
        <v>4045</v>
      </c>
      <c r="D1150" s="1399"/>
      <c r="E1150" s="517"/>
      <c r="F1150" s="509"/>
    </row>
    <row r="1151" spans="1:6" x14ac:dyDescent="0.25">
      <c r="A1151" s="1043"/>
      <c r="B1151" s="711"/>
      <c r="C1151" s="692" t="s">
        <v>4046</v>
      </c>
      <c r="D1151" s="1399"/>
      <c r="E1151" s="517"/>
      <c r="F1151" s="509"/>
    </row>
    <row r="1152" spans="1:6" x14ac:dyDescent="0.25">
      <c r="A1152" s="1043"/>
      <c r="B1152" s="711"/>
      <c r="C1152" s="692" t="s">
        <v>4042</v>
      </c>
      <c r="D1152" s="1399"/>
      <c r="E1152" s="517"/>
      <c r="F1152" s="509"/>
    </row>
    <row r="1153" spans="1:6" x14ac:dyDescent="0.25">
      <c r="A1153" s="1043"/>
      <c r="B1153" s="711"/>
      <c r="C1153" s="692" t="s">
        <v>4042</v>
      </c>
      <c r="D1153" s="1399"/>
      <c r="E1153" s="517"/>
      <c r="F1153" s="509"/>
    </row>
    <row r="1154" spans="1:6" x14ac:dyDescent="0.25">
      <c r="A1154" s="1043"/>
      <c r="B1154" s="711"/>
      <c r="C1154" s="692" t="s">
        <v>4042</v>
      </c>
      <c r="D1154" s="1399"/>
      <c r="E1154" s="517"/>
      <c r="F1154" s="509"/>
    </row>
    <row r="1155" spans="1:6" x14ac:dyDescent="0.25">
      <c r="A1155" s="1043"/>
      <c r="B1155" s="711"/>
      <c r="C1155" s="692" t="s">
        <v>4042</v>
      </c>
      <c r="D1155" s="1399"/>
      <c r="E1155" s="517"/>
      <c r="F1155" s="509"/>
    </row>
    <row r="1156" spans="1:6" x14ac:dyDescent="0.25">
      <c r="A1156" s="1043"/>
      <c r="B1156" s="711"/>
      <c r="C1156" s="692" t="s">
        <v>4047</v>
      </c>
      <c r="D1156" s="1399"/>
      <c r="E1156" s="517"/>
      <c r="F1156" s="509"/>
    </row>
    <row r="1157" spans="1:6" x14ac:dyDescent="0.25">
      <c r="A1157" s="1043"/>
      <c r="B1157" s="711"/>
      <c r="C1157" s="692" t="s">
        <v>4048</v>
      </c>
      <c r="D1157" s="1399"/>
      <c r="E1157" s="517"/>
      <c r="F1157" s="509"/>
    </row>
    <row r="1158" spans="1:6" x14ac:dyDescent="0.25">
      <c r="A1158" s="1043"/>
      <c r="B1158" s="711"/>
      <c r="C1158" s="692" t="s">
        <v>4049</v>
      </c>
      <c r="D1158" s="1399"/>
      <c r="E1158" s="517"/>
      <c r="F1158" s="509"/>
    </row>
    <row r="1159" spans="1:6" x14ac:dyDescent="0.25">
      <c r="A1159" s="1043"/>
      <c r="B1159" s="711"/>
      <c r="C1159" s="692" t="s">
        <v>4050</v>
      </c>
      <c r="D1159" s="1399"/>
      <c r="E1159" s="517"/>
      <c r="F1159" s="509"/>
    </row>
    <row r="1160" spans="1:6" x14ac:dyDescent="0.25">
      <c r="A1160" s="1043"/>
      <c r="B1160" s="711"/>
      <c r="C1160" s="692" t="s">
        <v>4051</v>
      </c>
      <c r="D1160" s="1399"/>
      <c r="E1160" s="517"/>
      <c r="F1160" s="509"/>
    </row>
    <row r="1161" spans="1:6" x14ac:dyDescent="0.25">
      <c r="A1161" s="1043"/>
      <c r="B1161" s="711"/>
      <c r="C1161" s="692" t="s">
        <v>4052</v>
      </c>
      <c r="D1161" s="1399"/>
      <c r="E1161" s="517"/>
      <c r="F1161" s="509"/>
    </row>
    <row r="1162" spans="1:6" x14ac:dyDescent="0.25">
      <c r="A1162" s="1043"/>
      <c r="B1162" s="711"/>
      <c r="C1162" s="692" t="s">
        <v>4053</v>
      </c>
      <c r="D1162" s="1399"/>
      <c r="E1162" s="517"/>
      <c r="F1162" s="509"/>
    </row>
    <row r="1163" spans="1:6" x14ac:dyDescent="0.25">
      <c r="A1163" s="1043"/>
      <c r="B1163" s="711"/>
      <c r="C1163" s="692" t="s">
        <v>4054</v>
      </c>
      <c r="D1163" s="1399"/>
      <c r="E1163" s="517"/>
      <c r="F1163" s="509"/>
    </row>
    <row r="1164" spans="1:6" x14ac:dyDescent="0.25">
      <c r="A1164" s="1043"/>
      <c r="B1164" s="711"/>
      <c r="C1164" s="692" t="s">
        <v>4055</v>
      </c>
      <c r="D1164" s="1399"/>
      <c r="E1164" s="517"/>
      <c r="F1164" s="509"/>
    </row>
    <row r="1165" spans="1:6" x14ac:dyDescent="0.25">
      <c r="A1165" s="1043"/>
      <c r="B1165" s="711"/>
      <c r="C1165" s="692" t="s">
        <v>4056</v>
      </c>
      <c r="D1165" s="1399"/>
      <c r="E1165" s="517"/>
      <c r="F1165" s="509"/>
    </row>
    <row r="1166" spans="1:6" x14ac:dyDescent="0.25">
      <c r="A1166" s="1043"/>
      <c r="B1166" s="711"/>
      <c r="C1166" s="692" t="s">
        <v>4057</v>
      </c>
      <c r="D1166" s="1399"/>
      <c r="E1166" s="517"/>
      <c r="F1166" s="509"/>
    </row>
    <row r="1167" spans="1:6" x14ac:dyDescent="0.25">
      <c r="A1167" s="1043"/>
      <c r="B1167" s="711"/>
      <c r="C1167" s="692" t="s">
        <v>4058</v>
      </c>
      <c r="D1167" s="1399"/>
      <c r="E1167" s="517"/>
      <c r="F1167" s="509"/>
    </row>
    <row r="1168" spans="1:6" x14ac:dyDescent="0.25">
      <c r="A1168" s="1043"/>
      <c r="B1168" s="711"/>
      <c r="C1168" s="692" t="s">
        <v>4059</v>
      </c>
      <c r="D1168" s="1399"/>
      <c r="E1168" s="517"/>
      <c r="F1168" s="509"/>
    </row>
    <row r="1169" spans="1:6" x14ac:dyDescent="0.25">
      <c r="A1169" s="1043"/>
      <c r="B1169" s="711"/>
      <c r="C1169" s="692" t="s">
        <v>4060</v>
      </c>
      <c r="D1169" s="1399"/>
      <c r="E1169" s="517"/>
      <c r="F1169" s="509"/>
    </row>
    <row r="1170" spans="1:6" ht="31.5" x14ac:dyDescent="0.25">
      <c r="A1170" s="1043"/>
      <c r="B1170" s="711"/>
      <c r="C1170" s="692" t="s">
        <v>4061</v>
      </c>
      <c r="D1170" s="1399"/>
      <c r="E1170" s="517"/>
      <c r="F1170" s="509"/>
    </row>
    <row r="1171" spans="1:6" x14ac:dyDescent="0.25">
      <c r="A1171" s="1043"/>
      <c r="B1171" s="711"/>
      <c r="C1171" s="692" t="s">
        <v>4062</v>
      </c>
      <c r="D1171" s="1399"/>
      <c r="E1171" s="517"/>
      <c r="F1171" s="509"/>
    </row>
    <row r="1172" spans="1:6" x14ac:dyDescent="0.25">
      <c r="A1172" s="1043"/>
      <c r="B1172" s="711"/>
      <c r="C1172" s="692" t="s">
        <v>4063</v>
      </c>
      <c r="D1172" s="1399"/>
      <c r="E1172" s="517"/>
      <c r="F1172" s="509"/>
    </row>
    <row r="1173" spans="1:6" x14ac:dyDescent="0.25">
      <c r="A1173" s="1043"/>
      <c r="B1173" s="711"/>
      <c r="C1173" s="692" t="s">
        <v>4064</v>
      </c>
      <c r="D1173" s="1399"/>
      <c r="E1173" s="517"/>
      <c r="F1173" s="509"/>
    </row>
    <row r="1174" spans="1:6" x14ac:dyDescent="0.25">
      <c r="A1174" s="1043"/>
      <c r="B1174" s="711"/>
      <c r="C1174" s="692" t="s">
        <v>4065</v>
      </c>
      <c r="D1174" s="1399"/>
      <c r="E1174" s="517"/>
      <c r="F1174" s="509"/>
    </row>
    <row r="1175" spans="1:6" x14ac:dyDescent="0.25">
      <c r="A1175" s="1043"/>
      <c r="B1175" s="711"/>
      <c r="C1175" s="692" t="s">
        <v>4066</v>
      </c>
      <c r="D1175" s="1399"/>
      <c r="E1175" s="517"/>
      <c r="F1175" s="509"/>
    </row>
    <row r="1176" spans="1:6" x14ac:dyDescent="0.25">
      <c r="A1176" s="1043"/>
      <c r="B1176" s="711"/>
      <c r="C1176" s="692" t="s">
        <v>4067</v>
      </c>
      <c r="D1176" s="1399"/>
      <c r="E1176" s="517"/>
      <c r="F1176" s="509"/>
    </row>
    <row r="1177" spans="1:6" x14ac:dyDescent="0.25">
      <c r="A1177" s="1043"/>
      <c r="B1177" s="711"/>
      <c r="C1177" s="692" t="s">
        <v>4068</v>
      </c>
      <c r="D1177" s="1399"/>
      <c r="E1177" s="517"/>
      <c r="F1177" s="509"/>
    </row>
    <row r="1178" spans="1:6" x14ac:dyDescent="0.25">
      <c r="A1178" s="1043"/>
      <c r="B1178" s="711"/>
      <c r="C1178" s="692" t="s">
        <v>4069</v>
      </c>
      <c r="D1178" s="1399"/>
      <c r="E1178" s="517"/>
      <c r="F1178" s="509"/>
    </row>
    <row r="1179" spans="1:6" x14ac:dyDescent="0.25">
      <c r="A1179" s="1043"/>
      <c r="B1179" s="711"/>
      <c r="C1179" s="692" t="s">
        <v>4070</v>
      </c>
      <c r="D1179" s="1399"/>
      <c r="E1179" s="517"/>
      <c r="F1179" s="509"/>
    </row>
    <row r="1180" spans="1:6" x14ac:dyDescent="0.25">
      <c r="A1180" s="1043"/>
      <c r="B1180" s="711"/>
      <c r="C1180" s="692" t="s">
        <v>4071</v>
      </c>
      <c r="D1180" s="1399"/>
      <c r="E1180" s="517"/>
      <c r="F1180" s="509"/>
    </row>
    <row r="1181" spans="1:6" x14ac:dyDescent="0.25">
      <c r="A1181" s="1043"/>
      <c r="B1181" s="711"/>
      <c r="C1181" s="692" t="s">
        <v>4072</v>
      </c>
      <c r="D1181" s="1399"/>
      <c r="E1181" s="517"/>
      <c r="F1181" s="509"/>
    </row>
    <row r="1182" spans="1:6" x14ac:dyDescent="0.25">
      <c r="A1182" s="1043"/>
      <c r="B1182" s="711"/>
      <c r="C1182" s="692" t="s">
        <v>4073</v>
      </c>
      <c r="D1182" s="1399"/>
      <c r="E1182" s="517"/>
      <c r="F1182" s="509"/>
    </row>
    <row r="1183" spans="1:6" x14ac:dyDescent="0.25">
      <c r="A1183" s="1043"/>
      <c r="B1183" s="711"/>
      <c r="C1183" s="692" t="s">
        <v>4074</v>
      </c>
      <c r="D1183" s="1399"/>
      <c r="E1183" s="517"/>
      <c r="F1183" s="509"/>
    </row>
    <row r="1184" spans="1:6" x14ac:dyDescent="0.25">
      <c r="A1184" s="1043"/>
      <c r="B1184" s="711"/>
      <c r="C1184" s="692" t="s">
        <v>4075</v>
      </c>
      <c r="D1184" s="1399"/>
      <c r="E1184" s="517"/>
      <c r="F1184" s="509"/>
    </row>
    <row r="1185" spans="1:6" x14ac:dyDescent="0.25">
      <c r="A1185" s="1043"/>
      <c r="B1185" s="711"/>
      <c r="C1185" s="692" t="s">
        <v>4075</v>
      </c>
      <c r="D1185" s="1399"/>
      <c r="E1185" s="517"/>
      <c r="F1185" s="509"/>
    </row>
    <row r="1186" spans="1:6" x14ac:dyDescent="0.25">
      <c r="A1186" s="1043"/>
      <c r="B1186" s="711"/>
      <c r="C1186" s="692" t="s">
        <v>4075</v>
      </c>
      <c r="D1186" s="1399"/>
      <c r="E1186" s="517"/>
      <c r="F1186" s="509"/>
    </row>
    <row r="1187" spans="1:6" x14ac:dyDescent="0.25">
      <c r="A1187" s="1043"/>
      <c r="B1187" s="711"/>
      <c r="C1187" s="692" t="s">
        <v>4075</v>
      </c>
      <c r="D1187" s="1399"/>
      <c r="E1187" s="517"/>
      <c r="F1187" s="509"/>
    </row>
    <row r="1188" spans="1:6" x14ac:dyDescent="0.25">
      <c r="A1188" s="1043"/>
      <c r="B1188" s="711"/>
      <c r="C1188" s="692" t="s">
        <v>4075</v>
      </c>
      <c r="D1188" s="1399"/>
      <c r="E1188" s="517"/>
      <c r="F1188" s="509"/>
    </row>
    <row r="1189" spans="1:6" x14ac:dyDescent="0.25">
      <c r="A1189" s="1043"/>
      <c r="B1189" s="711"/>
      <c r="C1189" s="692" t="s">
        <v>4076</v>
      </c>
      <c r="D1189" s="1399"/>
      <c r="E1189" s="517"/>
      <c r="F1189" s="509"/>
    </row>
    <row r="1190" spans="1:6" x14ac:dyDescent="0.25">
      <c r="A1190" s="1043"/>
      <c r="B1190" s="711"/>
      <c r="C1190" s="692" t="s">
        <v>4076</v>
      </c>
      <c r="D1190" s="1399"/>
      <c r="E1190" s="517"/>
      <c r="F1190" s="509"/>
    </row>
    <row r="1191" spans="1:6" x14ac:dyDescent="0.25">
      <c r="A1191" s="1043"/>
      <c r="B1191" s="711"/>
      <c r="C1191" s="692" t="s">
        <v>4076</v>
      </c>
      <c r="D1191" s="1399"/>
      <c r="E1191" s="517"/>
      <c r="F1191" s="509"/>
    </row>
    <row r="1192" spans="1:6" x14ac:dyDescent="0.25">
      <c r="A1192" s="1043"/>
      <c r="B1192" s="711"/>
      <c r="C1192" s="692" t="s">
        <v>4076</v>
      </c>
      <c r="D1192" s="1399"/>
      <c r="E1192" s="517"/>
      <c r="F1192" s="509"/>
    </row>
    <row r="1193" spans="1:6" x14ac:dyDescent="0.25">
      <c r="A1193" s="1043"/>
      <c r="B1193" s="711"/>
      <c r="C1193" s="692" t="s">
        <v>4076</v>
      </c>
      <c r="D1193" s="1399"/>
      <c r="E1193" s="517"/>
      <c r="F1193" s="509"/>
    </row>
    <row r="1194" spans="1:6" x14ac:dyDescent="0.25">
      <c r="A1194" s="1043"/>
      <c r="B1194" s="711"/>
      <c r="C1194" s="692" t="s">
        <v>4077</v>
      </c>
      <c r="D1194" s="1399"/>
      <c r="E1194" s="517"/>
      <c r="F1194" s="509"/>
    </row>
    <row r="1195" spans="1:6" x14ac:dyDescent="0.25">
      <c r="A1195" s="1043"/>
      <c r="B1195" s="711"/>
      <c r="C1195" s="692" t="s">
        <v>4077</v>
      </c>
      <c r="D1195" s="1399"/>
      <c r="E1195" s="517"/>
      <c r="F1195" s="509"/>
    </row>
    <row r="1196" spans="1:6" x14ac:dyDescent="0.25">
      <c r="A1196" s="1043"/>
      <c r="B1196" s="711"/>
      <c r="C1196" s="692" t="s">
        <v>4078</v>
      </c>
      <c r="D1196" s="1399"/>
      <c r="E1196" s="517"/>
      <c r="F1196" s="509"/>
    </row>
    <row r="1197" spans="1:6" x14ac:dyDescent="0.25">
      <c r="A1197" s="1043"/>
      <c r="B1197" s="711"/>
      <c r="C1197" s="692" t="s">
        <v>4078</v>
      </c>
      <c r="D1197" s="1399"/>
      <c r="E1197" s="517"/>
      <c r="F1197" s="509"/>
    </row>
    <row r="1198" spans="1:6" x14ac:dyDescent="0.25">
      <c r="A1198" s="1043"/>
      <c r="B1198" s="711"/>
      <c r="C1198" s="692" t="s">
        <v>4079</v>
      </c>
      <c r="D1198" s="1399"/>
      <c r="E1198" s="517"/>
      <c r="F1198" s="509"/>
    </row>
    <row r="1199" spans="1:6" x14ac:dyDescent="0.25">
      <c r="A1199" s="1043"/>
      <c r="B1199" s="711"/>
      <c r="C1199" s="692" t="s">
        <v>4079</v>
      </c>
      <c r="D1199" s="1399"/>
      <c r="E1199" s="517"/>
      <c r="F1199" s="509"/>
    </row>
    <row r="1200" spans="1:6" x14ac:dyDescent="0.25">
      <c r="A1200" s="1043"/>
      <c r="B1200" s="711"/>
      <c r="C1200" s="692" t="s">
        <v>4079</v>
      </c>
      <c r="D1200" s="1399"/>
      <c r="E1200" s="517"/>
      <c r="F1200" s="509"/>
    </row>
    <row r="1201" spans="1:6" x14ac:dyDescent="0.25">
      <c r="A1201" s="1043"/>
      <c r="B1201" s="711"/>
      <c r="C1201" s="692" t="s">
        <v>4080</v>
      </c>
      <c r="D1201" s="1399"/>
      <c r="E1201" s="517"/>
      <c r="F1201" s="509"/>
    </row>
    <row r="1202" spans="1:6" x14ac:dyDescent="0.25">
      <c r="A1202" s="1043"/>
      <c r="B1202" s="711"/>
      <c r="C1202" s="692" t="s">
        <v>4081</v>
      </c>
      <c r="D1202" s="1399"/>
      <c r="E1202" s="517"/>
      <c r="F1202" s="509"/>
    </row>
    <row r="1203" spans="1:6" x14ac:dyDescent="0.25">
      <c r="A1203" s="1043"/>
      <c r="B1203" s="711"/>
      <c r="C1203" s="692" t="s">
        <v>4082</v>
      </c>
      <c r="D1203" s="1399"/>
      <c r="E1203" s="517"/>
      <c r="F1203" s="509"/>
    </row>
    <row r="1204" spans="1:6" x14ac:dyDescent="0.25">
      <c r="A1204" s="1043"/>
      <c r="B1204" s="711"/>
      <c r="C1204" s="692" t="s">
        <v>4082</v>
      </c>
      <c r="D1204" s="1399"/>
      <c r="E1204" s="517"/>
      <c r="F1204" s="509"/>
    </row>
    <row r="1205" spans="1:6" x14ac:dyDescent="0.25">
      <c r="A1205" s="1043"/>
      <c r="B1205" s="711"/>
      <c r="C1205" s="692" t="s">
        <v>4083</v>
      </c>
      <c r="D1205" s="1399"/>
      <c r="E1205" s="517"/>
      <c r="F1205" s="509"/>
    </row>
    <row r="1206" spans="1:6" x14ac:dyDescent="0.25">
      <c r="A1206" s="1043"/>
      <c r="B1206" s="711"/>
      <c r="C1206" s="692" t="s">
        <v>4084</v>
      </c>
      <c r="D1206" s="1399"/>
      <c r="E1206" s="517"/>
      <c r="F1206" s="509"/>
    </row>
    <row r="1207" spans="1:6" x14ac:dyDescent="0.25">
      <c r="A1207" s="1043"/>
      <c r="B1207" s="711"/>
      <c r="C1207" s="692" t="s">
        <v>4085</v>
      </c>
      <c r="D1207" s="1399"/>
      <c r="E1207" s="517"/>
      <c r="F1207" s="509"/>
    </row>
    <row r="1208" spans="1:6" x14ac:dyDescent="0.25">
      <c r="A1208" s="1043"/>
      <c r="B1208" s="711"/>
      <c r="C1208" s="692" t="s">
        <v>4086</v>
      </c>
      <c r="D1208" s="1399"/>
      <c r="E1208" s="517"/>
      <c r="F1208" s="509"/>
    </row>
    <row r="1209" spans="1:6" x14ac:dyDescent="0.25">
      <c r="A1209" s="1043"/>
      <c r="B1209" s="711"/>
      <c r="C1209" s="692" t="s">
        <v>4087</v>
      </c>
      <c r="D1209" s="1399"/>
      <c r="E1209" s="517"/>
      <c r="F1209" s="509"/>
    </row>
    <row r="1210" spans="1:6" x14ac:dyDescent="0.25">
      <c r="A1210" s="1043"/>
      <c r="B1210" s="711"/>
      <c r="C1210" s="692" t="s">
        <v>4088</v>
      </c>
      <c r="D1210" s="1399"/>
      <c r="E1210" s="517"/>
      <c r="F1210" s="509"/>
    </row>
    <row r="1211" spans="1:6" x14ac:dyDescent="0.25">
      <c r="A1211" s="1043"/>
      <c r="B1211" s="711"/>
      <c r="C1211" s="692" t="s">
        <v>4089</v>
      </c>
      <c r="D1211" s="1399"/>
      <c r="E1211" s="517"/>
      <c r="F1211" s="509"/>
    </row>
    <row r="1212" spans="1:6" x14ac:dyDescent="0.25">
      <c r="A1212" s="1043"/>
      <c r="B1212" s="711"/>
      <c r="C1212" s="692" t="s">
        <v>4087</v>
      </c>
      <c r="D1212" s="1399"/>
      <c r="E1212" s="517"/>
      <c r="F1212" s="509"/>
    </row>
    <row r="1213" spans="1:6" x14ac:dyDescent="0.25">
      <c r="A1213" s="1043"/>
      <c r="B1213" s="711"/>
      <c r="C1213" s="692" t="s">
        <v>4090</v>
      </c>
      <c r="D1213" s="1399"/>
      <c r="E1213" s="517"/>
      <c r="F1213" s="509"/>
    </row>
    <row r="1214" spans="1:6" x14ac:dyDescent="0.25">
      <c r="A1214" s="1043"/>
      <c r="B1214" s="711"/>
      <c r="C1214" s="692" t="s">
        <v>4091</v>
      </c>
      <c r="D1214" s="1399"/>
      <c r="E1214" s="517"/>
      <c r="F1214" s="509"/>
    </row>
    <row r="1215" spans="1:6" x14ac:dyDescent="0.25">
      <c r="A1215" s="1043"/>
      <c r="B1215" s="711"/>
      <c r="C1215" s="692" t="s">
        <v>4092</v>
      </c>
      <c r="D1215" s="1399"/>
      <c r="E1215" s="517"/>
      <c r="F1215" s="509"/>
    </row>
    <row r="1216" spans="1:6" x14ac:dyDescent="0.25">
      <c r="A1216" s="1043"/>
      <c r="B1216" s="711"/>
      <c r="C1216" s="692" t="s">
        <v>4093</v>
      </c>
      <c r="D1216" s="1399"/>
      <c r="E1216" s="517"/>
      <c r="F1216" s="509"/>
    </row>
    <row r="1217" spans="1:6" x14ac:dyDescent="0.25">
      <c r="A1217" s="1043"/>
      <c r="B1217" s="711"/>
      <c r="C1217" s="692" t="s">
        <v>4094</v>
      </c>
      <c r="D1217" s="1399"/>
      <c r="E1217" s="517"/>
      <c r="F1217" s="509"/>
    </row>
    <row r="1218" spans="1:6" x14ac:dyDescent="0.25">
      <c r="A1218" s="1043"/>
      <c r="B1218" s="711"/>
      <c r="C1218" s="692" t="s">
        <v>4095</v>
      </c>
      <c r="D1218" s="1399"/>
      <c r="E1218" s="517"/>
      <c r="F1218" s="509"/>
    </row>
    <row r="1219" spans="1:6" x14ac:dyDescent="0.25">
      <c r="A1219" s="1043"/>
      <c r="B1219" s="711"/>
      <c r="C1219" s="692" t="s">
        <v>4096</v>
      </c>
      <c r="D1219" s="1399"/>
      <c r="E1219" s="517"/>
      <c r="F1219" s="509"/>
    </row>
    <row r="1220" spans="1:6" x14ac:dyDescent="0.25">
      <c r="A1220" s="1043"/>
      <c r="B1220" s="711"/>
      <c r="C1220" s="692" t="s">
        <v>4097</v>
      </c>
      <c r="D1220" s="1399"/>
      <c r="E1220" s="517"/>
      <c r="F1220" s="509"/>
    </row>
    <row r="1221" spans="1:6" x14ac:dyDescent="0.25">
      <c r="A1221" s="1043"/>
      <c r="B1221" s="711"/>
      <c r="C1221" s="692" t="s">
        <v>4098</v>
      </c>
      <c r="D1221" s="1399"/>
      <c r="E1221" s="517"/>
      <c r="F1221" s="509"/>
    </row>
    <row r="1222" spans="1:6" x14ac:dyDescent="0.25">
      <c r="A1222" s="1043"/>
      <c r="B1222" s="711"/>
      <c r="C1222" s="692" t="s">
        <v>4099</v>
      </c>
      <c r="D1222" s="1399"/>
      <c r="E1222" s="517"/>
      <c r="F1222" s="509"/>
    </row>
    <row r="1223" spans="1:6" x14ac:dyDescent="0.25">
      <c r="A1223" s="1043"/>
      <c r="B1223" s="711"/>
      <c r="C1223" s="692" t="s">
        <v>4100</v>
      </c>
      <c r="D1223" s="1399"/>
      <c r="E1223" s="517"/>
      <c r="F1223" s="509"/>
    </row>
    <row r="1224" spans="1:6" x14ac:dyDescent="0.25">
      <c r="A1224" s="1043"/>
      <c r="B1224" s="711"/>
      <c r="C1224" s="692" t="s">
        <v>4101</v>
      </c>
      <c r="D1224" s="1399"/>
      <c r="E1224" s="517"/>
      <c r="F1224" s="509"/>
    </row>
    <row r="1225" spans="1:6" x14ac:dyDescent="0.25">
      <c r="A1225" s="1043"/>
      <c r="B1225" s="711"/>
      <c r="C1225" s="692" t="s">
        <v>4102</v>
      </c>
      <c r="D1225" s="1399"/>
      <c r="E1225" s="517"/>
      <c r="F1225" s="509"/>
    </row>
    <row r="1226" spans="1:6" x14ac:dyDescent="0.25">
      <c r="A1226" s="1043"/>
      <c r="B1226" s="711"/>
      <c r="C1226" s="692" t="s">
        <v>4103</v>
      </c>
      <c r="D1226" s="1399"/>
      <c r="E1226" s="517"/>
      <c r="F1226" s="509"/>
    </row>
    <row r="1227" spans="1:6" x14ac:dyDescent="0.25">
      <c r="A1227" s="1043"/>
      <c r="B1227" s="711"/>
      <c r="C1227" s="692" t="s">
        <v>4103</v>
      </c>
      <c r="D1227" s="1399"/>
      <c r="E1227" s="517"/>
      <c r="F1227" s="509"/>
    </row>
    <row r="1228" spans="1:6" x14ac:dyDescent="0.25">
      <c r="A1228" s="1043"/>
      <c r="B1228" s="711"/>
      <c r="C1228" s="692" t="s">
        <v>4103</v>
      </c>
      <c r="D1228" s="1399"/>
      <c r="E1228" s="517"/>
      <c r="F1228" s="509"/>
    </row>
    <row r="1229" spans="1:6" x14ac:dyDescent="0.25">
      <c r="A1229" s="1043"/>
      <c r="B1229" s="711"/>
      <c r="C1229" s="692" t="s">
        <v>4104</v>
      </c>
      <c r="D1229" s="1399"/>
      <c r="E1229" s="517"/>
      <c r="F1229" s="509"/>
    </row>
    <row r="1230" spans="1:6" x14ac:dyDescent="0.25">
      <c r="A1230" s="1043"/>
      <c r="B1230" s="711"/>
      <c r="C1230" s="692" t="s">
        <v>4102</v>
      </c>
      <c r="D1230" s="1399"/>
      <c r="E1230" s="517"/>
      <c r="F1230" s="509"/>
    </row>
    <row r="1231" spans="1:6" x14ac:dyDescent="0.25">
      <c r="A1231" s="1043"/>
      <c r="B1231" s="711"/>
      <c r="C1231" s="692" t="s">
        <v>4105</v>
      </c>
      <c r="D1231" s="1399"/>
      <c r="E1231" s="517"/>
      <c r="F1231" s="509"/>
    </row>
    <row r="1232" spans="1:6" x14ac:dyDescent="0.25">
      <c r="A1232" s="1043"/>
      <c r="B1232" s="711"/>
      <c r="C1232" s="692" t="s">
        <v>4105</v>
      </c>
      <c r="D1232" s="1399"/>
      <c r="E1232" s="517"/>
      <c r="F1232" s="509"/>
    </row>
    <row r="1233" spans="1:6" x14ac:dyDescent="0.25">
      <c r="A1233" s="1043"/>
      <c r="B1233" s="711"/>
      <c r="C1233" s="692" t="s">
        <v>4106</v>
      </c>
      <c r="D1233" s="1399"/>
      <c r="E1233" s="517"/>
      <c r="F1233" s="509"/>
    </row>
    <row r="1234" spans="1:6" x14ac:dyDescent="0.25">
      <c r="A1234" s="1043"/>
      <c r="B1234" s="711"/>
      <c r="C1234" s="692" t="s">
        <v>4107</v>
      </c>
      <c r="D1234" s="1399"/>
      <c r="E1234" s="517"/>
      <c r="F1234" s="509"/>
    </row>
    <row r="1235" spans="1:6" x14ac:dyDescent="0.25">
      <c r="A1235" s="1043"/>
      <c r="B1235" s="711"/>
      <c r="C1235" s="692" t="s">
        <v>4108</v>
      </c>
      <c r="D1235" s="1399"/>
      <c r="E1235" s="517"/>
      <c r="F1235" s="509"/>
    </row>
    <row r="1236" spans="1:6" x14ac:dyDescent="0.25">
      <c r="A1236" s="1043"/>
      <c r="B1236" s="711"/>
      <c r="C1236" s="692" t="s">
        <v>4109</v>
      </c>
      <c r="D1236" s="1399"/>
      <c r="E1236" s="517"/>
      <c r="F1236" s="509"/>
    </row>
    <row r="1237" spans="1:6" x14ac:dyDescent="0.25">
      <c r="A1237" s="1043"/>
      <c r="B1237" s="711"/>
      <c r="C1237" s="692" t="s">
        <v>4109</v>
      </c>
      <c r="D1237" s="1399"/>
      <c r="E1237" s="517"/>
      <c r="F1237" s="509"/>
    </row>
    <row r="1238" spans="1:6" x14ac:dyDescent="0.25">
      <c r="A1238" s="1043"/>
      <c r="B1238" s="711"/>
      <c r="C1238" s="692" t="s">
        <v>4102</v>
      </c>
      <c r="D1238" s="1399"/>
      <c r="E1238" s="517"/>
      <c r="F1238" s="509"/>
    </row>
    <row r="1239" spans="1:6" x14ac:dyDescent="0.25">
      <c r="A1239" s="1043"/>
      <c r="B1239" s="711"/>
      <c r="C1239" s="692" t="s">
        <v>4110</v>
      </c>
      <c r="D1239" s="1399"/>
      <c r="E1239" s="517"/>
      <c r="F1239" s="509"/>
    </row>
    <row r="1240" spans="1:6" x14ac:dyDescent="0.25">
      <c r="A1240" s="1043"/>
      <c r="B1240" s="711"/>
      <c r="C1240" s="692" t="s">
        <v>4110</v>
      </c>
      <c r="D1240" s="1399"/>
      <c r="E1240" s="517"/>
      <c r="F1240" s="509"/>
    </row>
    <row r="1241" spans="1:6" x14ac:dyDescent="0.25">
      <c r="A1241" s="1043"/>
      <c r="B1241" s="711"/>
      <c r="C1241" s="692" t="s">
        <v>4104</v>
      </c>
      <c r="D1241" s="1399"/>
      <c r="E1241" s="517"/>
      <c r="F1241" s="509"/>
    </row>
    <row r="1242" spans="1:6" x14ac:dyDescent="0.25">
      <c r="A1242" s="1043"/>
      <c r="B1242" s="711"/>
      <c r="C1242" s="692" t="s">
        <v>4111</v>
      </c>
      <c r="D1242" s="1399"/>
      <c r="E1242" s="517"/>
      <c r="F1242" s="509"/>
    </row>
    <row r="1243" spans="1:6" x14ac:dyDescent="0.25">
      <c r="A1243" s="1043"/>
      <c r="B1243" s="711"/>
      <c r="C1243" s="692" t="s">
        <v>4112</v>
      </c>
      <c r="D1243" s="1399"/>
      <c r="E1243" s="517"/>
      <c r="F1243" s="509"/>
    </row>
    <row r="1244" spans="1:6" x14ac:dyDescent="0.25">
      <c r="A1244" s="1043"/>
      <c r="B1244" s="711"/>
      <c r="C1244" s="692" t="s">
        <v>4113</v>
      </c>
      <c r="D1244" s="1399"/>
      <c r="E1244" s="517"/>
      <c r="F1244" s="509"/>
    </row>
    <row r="1245" spans="1:6" x14ac:dyDescent="0.25">
      <c r="A1245" s="1043"/>
      <c r="B1245" s="711"/>
      <c r="C1245" s="692" t="s">
        <v>4114</v>
      </c>
      <c r="D1245" s="1399"/>
      <c r="E1245" s="517"/>
      <c r="F1245" s="509"/>
    </row>
    <row r="1246" spans="1:6" x14ac:dyDescent="0.25">
      <c r="A1246" s="1043"/>
      <c r="B1246" s="711"/>
      <c r="C1246" s="692" t="s">
        <v>4115</v>
      </c>
      <c r="D1246" s="1399"/>
      <c r="E1246" s="517"/>
      <c r="F1246" s="509"/>
    </row>
    <row r="1247" spans="1:6" x14ac:dyDescent="0.25">
      <c r="A1247" s="1043"/>
      <c r="B1247" s="711"/>
      <c r="C1247" s="692" t="s">
        <v>4115</v>
      </c>
      <c r="D1247" s="1399"/>
      <c r="E1247" s="517"/>
      <c r="F1247" s="509"/>
    </row>
    <row r="1248" spans="1:6" x14ac:dyDescent="0.25">
      <c r="A1248" s="1043"/>
      <c r="B1248" s="711"/>
      <c r="C1248" s="692" t="s">
        <v>4116</v>
      </c>
      <c r="D1248" s="1399"/>
      <c r="E1248" s="517"/>
      <c r="F1248" s="509"/>
    </row>
    <row r="1249" spans="1:6" x14ac:dyDescent="0.25">
      <c r="A1249" s="1043"/>
      <c r="B1249" s="711"/>
      <c r="C1249" s="692" t="s">
        <v>4117</v>
      </c>
      <c r="D1249" s="1399"/>
      <c r="E1249" s="517"/>
      <c r="F1249" s="509"/>
    </row>
    <row r="1250" spans="1:6" x14ac:dyDescent="0.25">
      <c r="A1250" s="1043"/>
      <c r="B1250" s="711"/>
      <c r="C1250" s="692" t="s">
        <v>4118</v>
      </c>
      <c r="D1250" s="1399"/>
      <c r="E1250" s="517"/>
      <c r="F1250" s="509"/>
    </row>
    <row r="1251" spans="1:6" x14ac:dyDescent="0.25">
      <c r="A1251" s="1043"/>
      <c r="B1251" s="711"/>
      <c r="C1251" s="692" t="s">
        <v>4119</v>
      </c>
      <c r="D1251" s="1399"/>
      <c r="E1251" s="517"/>
      <c r="F1251" s="509"/>
    </row>
    <row r="1252" spans="1:6" x14ac:dyDescent="0.25">
      <c r="A1252" s="1043"/>
      <c r="B1252" s="711"/>
      <c r="C1252" s="692" t="s">
        <v>4120</v>
      </c>
      <c r="D1252" s="1399"/>
      <c r="E1252" s="517"/>
      <c r="F1252" s="509"/>
    </row>
    <row r="1253" spans="1:6" x14ac:dyDescent="0.25">
      <c r="A1253" s="1043"/>
      <c r="B1253" s="711"/>
      <c r="C1253" s="692" t="s">
        <v>4121</v>
      </c>
      <c r="D1253" s="1399"/>
      <c r="E1253" s="517"/>
      <c r="F1253" s="509"/>
    </row>
    <row r="1254" spans="1:6" x14ac:dyDescent="0.25">
      <c r="A1254" s="1043"/>
      <c r="B1254" s="711"/>
      <c r="C1254" s="692" t="s">
        <v>4122</v>
      </c>
      <c r="D1254" s="1399"/>
      <c r="E1254" s="517"/>
      <c r="F1254" s="509"/>
    </row>
    <row r="1255" spans="1:6" x14ac:dyDescent="0.25">
      <c r="A1255" s="1043"/>
      <c r="B1255" s="711"/>
      <c r="C1255" s="692" t="s">
        <v>4123</v>
      </c>
      <c r="D1255" s="1399"/>
      <c r="E1255" s="517"/>
      <c r="F1255" s="509"/>
    </row>
    <row r="1256" spans="1:6" x14ac:dyDescent="0.25">
      <c r="A1256" s="1043"/>
      <c r="B1256" s="711"/>
      <c r="C1256" s="692" t="s">
        <v>4124</v>
      </c>
      <c r="D1256" s="1399"/>
      <c r="E1256" s="517"/>
      <c r="F1256" s="509"/>
    </row>
    <row r="1257" spans="1:6" x14ac:dyDescent="0.25">
      <c r="A1257" s="1043"/>
      <c r="B1257" s="711"/>
      <c r="C1257" s="692" t="s">
        <v>4125</v>
      </c>
      <c r="D1257" s="1399"/>
      <c r="E1257" s="517"/>
      <c r="F1257" s="509"/>
    </row>
    <row r="1258" spans="1:6" x14ac:dyDescent="0.25">
      <c r="A1258" s="1043"/>
      <c r="B1258" s="711"/>
      <c r="C1258" s="692" t="s">
        <v>4126</v>
      </c>
      <c r="D1258" s="1399"/>
      <c r="E1258" s="517"/>
      <c r="F1258" s="509"/>
    </row>
    <row r="1259" spans="1:6" x14ac:dyDescent="0.25">
      <c r="A1259" s="1043"/>
      <c r="B1259" s="711"/>
      <c r="C1259" s="692" t="s">
        <v>4127</v>
      </c>
      <c r="D1259" s="1399"/>
      <c r="E1259" s="517"/>
      <c r="F1259" s="509"/>
    </row>
    <row r="1260" spans="1:6" x14ac:dyDescent="0.25">
      <c r="A1260" s="1043"/>
      <c r="B1260" s="711"/>
      <c r="C1260" s="692" t="s">
        <v>4128</v>
      </c>
      <c r="D1260" s="1399"/>
      <c r="E1260" s="517"/>
      <c r="F1260" s="509"/>
    </row>
    <row r="1261" spans="1:6" x14ac:dyDescent="0.25">
      <c r="A1261" s="1043"/>
      <c r="B1261" s="711"/>
      <c r="C1261" s="692" t="s">
        <v>4129</v>
      </c>
      <c r="D1261" s="1399"/>
      <c r="E1261" s="517"/>
      <c r="F1261" s="509"/>
    </row>
    <row r="1262" spans="1:6" x14ac:dyDescent="0.25">
      <c r="A1262" s="484" t="s">
        <v>21</v>
      </c>
      <c r="B1262" s="484"/>
      <c r="C1262" s="499"/>
      <c r="D1262" s="507"/>
      <c r="E1262" s="508"/>
      <c r="F1262" s="509"/>
    </row>
    <row r="1263" spans="1:6" x14ac:dyDescent="0.25">
      <c r="A1263" s="484" t="s">
        <v>293</v>
      </c>
      <c r="B1263" s="470"/>
      <c r="C1263" s="472"/>
      <c r="D1263" s="507"/>
      <c r="E1263" s="508"/>
      <c r="F1263" s="509"/>
    </row>
    <row r="1264" spans="1:6" x14ac:dyDescent="0.25">
      <c r="A1264" s="494"/>
      <c r="B1264" s="494"/>
      <c r="C1264" s="518"/>
      <c r="D1264" s="519"/>
      <c r="E1264" s="508"/>
      <c r="F1264" s="509"/>
    </row>
    <row r="1265" spans="1:6" x14ac:dyDescent="0.25">
      <c r="A1265" s="494"/>
      <c r="B1265" s="494"/>
      <c r="C1265" s="433"/>
      <c r="D1265" s="519"/>
      <c r="E1265" s="508"/>
      <c r="F1265" s="509"/>
    </row>
    <row r="1266" spans="1:6" x14ac:dyDescent="0.25">
      <c r="A1266" s="426"/>
      <c r="B1266" s="426"/>
      <c r="D1266" s="520"/>
    </row>
    <row r="1268" spans="1:6" x14ac:dyDescent="0.25">
      <c r="A1268" s="461" t="s">
        <v>332</v>
      </c>
      <c r="B1268" s="462"/>
      <c r="C1268" s="463"/>
      <c r="D1268" s="463"/>
      <c r="E1268" s="464"/>
    </row>
    <row r="1269" spans="1:6" ht="31.5" x14ac:dyDescent="0.25">
      <c r="A1269" s="1036" t="s">
        <v>122</v>
      </c>
      <c r="B1269" s="1036" t="s">
        <v>333</v>
      </c>
      <c r="C1269" s="1036" t="s">
        <v>334</v>
      </c>
      <c r="D1269" s="1033" t="s">
        <v>125</v>
      </c>
      <c r="E1269" s="1029" t="s">
        <v>126</v>
      </c>
    </row>
    <row r="1270" spans="1:6" ht="47.25" x14ac:dyDescent="0.25">
      <c r="A1270" s="443" t="s">
        <v>18</v>
      </c>
      <c r="B1270" s="455" t="s">
        <v>337</v>
      </c>
      <c r="C1270" s="727" t="s">
        <v>340</v>
      </c>
      <c r="D1270" s="477" t="s">
        <v>4130</v>
      </c>
      <c r="E1270" s="1044"/>
    </row>
    <row r="1271" spans="1:6" ht="47.25" x14ac:dyDescent="0.25">
      <c r="A1271" s="443" t="s">
        <v>19</v>
      </c>
      <c r="B1271" s="444" t="s">
        <v>4131</v>
      </c>
      <c r="C1271" s="637" t="s">
        <v>1876</v>
      </c>
      <c r="D1271" s="477" t="s">
        <v>4132</v>
      </c>
      <c r="E1271" s="1044"/>
    </row>
    <row r="1272" spans="1:6" ht="47.25" x14ac:dyDescent="0.25">
      <c r="A1272" s="451"/>
      <c r="B1272" s="444" t="s">
        <v>4133</v>
      </c>
      <c r="C1272" s="637" t="s">
        <v>4134</v>
      </c>
      <c r="D1272" s="477" t="s">
        <v>4132</v>
      </c>
      <c r="E1272" s="1044"/>
    </row>
    <row r="1273" spans="1:6" ht="63" x14ac:dyDescent="0.25">
      <c r="A1273" s="447" t="s">
        <v>20</v>
      </c>
      <c r="B1273" s="455" t="s">
        <v>4135</v>
      </c>
      <c r="C1273" s="430" t="s">
        <v>4136</v>
      </c>
      <c r="D1273" s="430" t="s">
        <v>4137</v>
      </c>
      <c r="E1273" s="430" t="s">
        <v>4138</v>
      </c>
    </row>
    <row r="1274" spans="1:6" ht="63" x14ac:dyDescent="0.25">
      <c r="A1274" s="644"/>
      <c r="B1274" s="455" t="s">
        <v>4139</v>
      </c>
      <c r="C1274" s="430" t="s">
        <v>4140</v>
      </c>
      <c r="D1274" s="430" t="s">
        <v>3809</v>
      </c>
      <c r="E1274" s="430" t="s">
        <v>3225</v>
      </c>
    </row>
    <row r="1275" spans="1:6" x14ac:dyDescent="0.25">
      <c r="A1275" s="451" t="s">
        <v>21</v>
      </c>
      <c r="B1275" s="455"/>
      <c r="C1275" s="419"/>
      <c r="D1275" s="430"/>
      <c r="E1275" s="1031"/>
    </row>
    <row r="1276" spans="1:6" x14ac:dyDescent="0.25">
      <c r="A1276" s="454" t="s">
        <v>151</v>
      </c>
      <c r="B1276" s="455"/>
      <c r="C1276" s="419"/>
      <c r="D1276" s="430"/>
      <c r="E1276" s="1044"/>
    </row>
    <row r="1277" spans="1:6" x14ac:dyDescent="0.25">
      <c r="D1277" s="446"/>
      <c r="E1277" s="446"/>
    </row>
    <row r="1278" spans="1:6" x14ac:dyDescent="0.25">
      <c r="D1278" s="446"/>
      <c r="E1278" s="446"/>
    </row>
    <row r="1280" spans="1:6" x14ac:dyDescent="0.25">
      <c r="A1280" s="461" t="s">
        <v>348</v>
      </c>
      <c r="B1280" s="462"/>
      <c r="C1280" s="463"/>
      <c r="D1280" s="463"/>
      <c r="E1280" s="521"/>
      <c r="F1280" s="502"/>
    </row>
    <row r="1281" spans="1:6" x14ac:dyDescent="0.25">
      <c r="A1281" s="522" t="s">
        <v>122</v>
      </c>
      <c r="B1281" s="1045" t="s">
        <v>349</v>
      </c>
      <c r="C1281" s="1045" t="s">
        <v>350</v>
      </c>
      <c r="D1281" s="1050" t="s">
        <v>351</v>
      </c>
      <c r="E1281" s="1045" t="s">
        <v>352</v>
      </c>
    </row>
    <row r="1282" spans="1:6" x14ac:dyDescent="0.25">
      <c r="A1282" s="523" t="s">
        <v>18</v>
      </c>
      <c r="B1282" s="1037" t="s">
        <v>4141</v>
      </c>
      <c r="C1282" s="551" t="s">
        <v>4142</v>
      </c>
      <c r="D1282" s="527" t="s">
        <v>897</v>
      </c>
      <c r="E1282" s="1037" t="s">
        <v>2967</v>
      </c>
      <c r="F1282" s="433"/>
    </row>
    <row r="1283" spans="1:6" x14ac:dyDescent="0.25">
      <c r="A1283" s="474"/>
      <c r="B1283" s="1037" t="s">
        <v>4143</v>
      </c>
      <c r="C1283" s="551" t="s">
        <v>4144</v>
      </c>
      <c r="D1283" s="527" t="s">
        <v>1452</v>
      </c>
      <c r="E1283" s="1037" t="s">
        <v>2967</v>
      </c>
      <c r="F1283" s="433"/>
    </row>
    <row r="1284" spans="1:6" x14ac:dyDescent="0.25">
      <c r="A1284" s="474"/>
      <c r="B1284" s="1037" t="s">
        <v>4145</v>
      </c>
      <c r="C1284" s="551" t="s">
        <v>4146</v>
      </c>
      <c r="D1284" s="527" t="s">
        <v>4147</v>
      </c>
      <c r="E1284" s="1037" t="s">
        <v>2967</v>
      </c>
      <c r="F1284" s="433"/>
    </row>
    <row r="1285" spans="1:6" x14ac:dyDescent="0.25">
      <c r="A1285" s="474"/>
      <c r="B1285" s="1037" t="s">
        <v>4145</v>
      </c>
      <c r="C1285" s="551" t="s">
        <v>4148</v>
      </c>
      <c r="D1285" s="527" t="s">
        <v>4147</v>
      </c>
      <c r="E1285" s="1037" t="s">
        <v>2967</v>
      </c>
      <c r="F1285" s="433"/>
    </row>
    <row r="1286" spans="1:6" x14ac:dyDescent="0.25">
      <c r="A1286" s="474"/>
      <c r="B1286" s="1037" t="s">
        <v>2397</v>
      </c>
      <c r="C1286" s="551" t="s">
        <v>4149</v>
      </c>
      <c r="D1286" s="637" t="s">
        <v>4147</v>
      </c>
      <c r="E1286" s="672" t="s">
        <v>2967</v>
      </c>
      <c r="F1286" s="433"/>
    </row>
    <row r="1287" spans="1:6" x14ac:dyDescent="0.25">
      <c r="A1287" s="474"/>
      <c r="B1287" s="1037" t="s">
        <v>4145</v>
      </c>
      <c r="C1287" s="551" t="s">
        <v>4150</v>
      </c>
      <c r="D1287" s="527" t="s">
        <v>4147</v>
      </c>
      <c r="E1287" s="671" t="s">
        <v>2967</v>
      </c>
      <c r="F1287" s="433"/>
    </row>
    <row r="1288" spans="1:6" x14ac:dyDescent="0.25">
      <c r="A1288" s="474"/>
      <c r="B1288" s="551" t="s">
        <v>4145</v>
      </c>
      <c r="C1288" s="551" t="s">
        <v>4151</v>
      </c>
      <c r="D1288" s="527" t="s">
        <v>1452</v>
      </c>
      <c r="E1288" s="671" t="s">
        <v>2967</v>
      </c>
      <c r="F1288" s="433"/>
    </row>
    <row r="1289" spans="1:6" x14ac:dyDescent="0.25">
      <c r="A1289" s="639" t="s">
        <v>19</v>
      </c>
      <c r="B1289" s="477" t="s">
        <v>4152</v>
      </c>
      <c r="C1289" s="455" t="s">
        <v>4153</v>
      </c>
      <c r="D1289" s="455" t="s">
        <v>2708</v>
      </c>
      <c r="E1289" s="727"/>
      <c r="F1289" s="433"/>
    </row>
    <row r="1290" spans="1:6" x14ac:dyDescent="0.25">
      <c r="A1290" s="638"/>
      <c r="B1290" s="477" t="s">
        <v>4152</v>
      </c>
      <c r="C1290" s="455" t="s">
        <v>4154</v>
      </c>
      <c r="D1290" s="455" t="s">
        <v>2708</v>
      </c>
      <c r="E1290" s="727"/>
      <c r="F1290" s="433"/>
    </row>
    <row r="1291" spans="1:6" x14ac:dyDescent="0.25">
      <c r="A1291" s="638"/>
      <c r="B1291" s="477" t="s">
        <v>4152</v>
      </c>
      <c r="C1291" s="455" t="s">
        <v>4155</v>
      </c>
      <c r="D1291" s="455" t="s">
        <v>4156</v>
      </c>
      <c r="E1291" s="727"/>
      <c r="F1291" s="433"/>
    </row>
    <row r="1292" spans="1:6" x14ac:dyDescent="0.25">
      <c r="A1292" s="638"/>
      <c r="B1292" s="477" t="s">
        <v>4152</v>
      </c>
      <c r="C1292" s="455" t="s">
        <v>4157</v>
      </c>
      <c r="D1292" s="455" t="s">
        <v>4158</v>
      </c>
      <c r="E1292" s="727"/>
      <c r="F1292" s="433"/>
    </row>
    <row r="1293" spans="1:6" x14ac:dyDescent="0.25">
      <c r="A1293" s="638"/>
      <c r="B1293" s="477" t="s">
        <v>4159</v>
      </c>
      <c r="C1293" s="455" t="s">
        <v>4160</v>
      </c>
      <c r="D1293" s="455"/>
      <c r="E1293" s="727"/>
      <c r="F1293" s="433"/>
    </row>
    <row r="1294" spans="1:6" x14ac:dyDescent="0.25">
      <c r="A1294" s="638"/>
      <c r="B1294" s="477" t="s">
        <v>4152</v>
      </c>
      <c r="C1294" s="455" t="s">
        <v>4161</v>
      </c>
      <c r="D1294" s="455" t="s">
        <v>1513</v>
      </c>
      <c r="E1294" s="727"/>
      <c r="F1294" s="433"/>
    </row>
    <row r="1295" spans="1:6" x14ac:dyDescent="0.25">
      <c r="A1295" s="638"/>
      <c r="B1295" s="477" t="s">
        <v>4152</v>
      </c>
      <c r="C1295" s="455" t="s">
        <v>4162</v>
      </c>
      <c r="D1295" s="455" t="s">
        <v>2684</v>
      </c>
      <c r="E1295" s="727"/>
      <c r="F1295" s="433"/>
    </row>
    <row r="1296" spans="1:6" x14ac:dyDescent="0.25">
      <c r="A1296" s="638"/>
      <c r="B1296" s="477" t="s">
        <v>4152</v>
      </c>
      <c r="C1296" s="455" t="s">
        <v>4163</v>
      </c>
      <c r="D1296" s="455" t="s">
        <v>1513</v>
      </c>
      <c r="E1296" s="727"/>
      <c r="F1296" s="433"/>
    </row>
    <row r="1297" spans="1:6" x14ac:dyDescent="0.25">
      <c r="A1297" s="443" t="s">
        <v>20</v>
      </c>
      <c r="B1297" s="1106" t="s">
        <v>4164</v>
      </c>
      <c r="C1297" s="430" t="s">
        <v>4165</v>
      </c>
      <c r="D1297" s="430"/>
      <c r="E1297" s="430" t="s">
        <v>4166</v>
      </c>
      <c r="F1297" s="518"/>
    </row>
    <row r="1298" spans="1:6" x14ac:dyDescent="0.25">
      <c r="A1298" s="447"/>
      <c r="B1298" s="1106" t="s">
        <v>4164</v>
      </c>
      <c r="C1298" s="430" t="s">
        <v>2949</v>
      </c>
      <c r="D1298" s="531"/>
      <c r="E1298" s="430" t="s">
        <v>4166</v>
      </c>
      <c r="F1298" s="518"/>
    </row>
    <row r="1299" spans="1:6" ht="31.5" x14ac:dyDescent="0.25">
      <c r="A1299" s="447"/>
      <c r="B1299" s="1106" t="s">
        <v>4167</v>
      </c>
      <c r="C1299" s="430" t="s">
        <v>4168</v>
      </c>
      <c r="D1299" s="531"/>
      <c r="E1299" s="430" t="s">
        <v>4166</v>
      </c>
      <c r="F1299" s="518"/>
    </row>
    <row r="1300" spans="1:6" ht="31.5" x14ac:dyDescent="0.25">
      <c r="A1300" s="447"/>
      <c r="B1300" s="1106" t="s">
        <v>4169</v>
      </c>
      <c r="C1300" s="430" t="s">
        <v>4170</v>
      </c>
      <c r="D1300" s="531"/>
      <c r="E1300" s="430" t="s">
        <v>4166</v>
      </c>
      <c r="F1300" s="518"/>
    </row>
    <row r="1301" spans="1:6" ht="31.5" x14ac:dyDescent="0.25">
      <c r="A1301" s="447"/>
      <c r="B1301" s="1106" t="s">
        <v>4171</v>
      </c>
      <c r="C1301" s="430" t="s">
        <v>4172</v>
      </c>
      <c r="D1301" s="531"/>
      <c r="E1301" s="430" t="s">
        <v>4166</v>
      </c>
      <c r="F1301" s="518"/>
    </row>
    <row r="1302" spans="1:6" ht="31.5" x14ac:dyDescent="0.25">
      <c r="A1302" s="447"/>
      <c r="B1302" s="1106" t="s">
        <v>4173</v>
      </c>
      <c r="C1302" s="430" t="s">
        <v>4174</v>
      </c>
      <c r="D1302" s="531"/>
      <c r="E1302" s="430" t="s">
        <v>4166</v>
      </c>
      <c r="F1302" s="518"/>
    </row>
    <row r="1303" spans="1:6" ht="31.5" x14ac:dyDescent="0.25">
      <c r="A1303" s="451"/>
      <c r="B1303" s="1106" t="s">
        <v>4175</v>
      </c>
      <c r="C1303" s="430" t="s">
        <v>4176</v>
      </c>
      <c r="D1303" s="531"/>
      <c r="E1303" s="430" t="s">
        <v>4166</v>
      </c>
      <c r="F1303" s="518"/>
    </row>
    <row r="1304" spans="1:6" ht="47.25" x14ac:dyDescent="0.25">
      <c r="A1304" s="447" t="s">
        <v>21</v>
      </c>
      <c r="B1304" s="444" t="s">
        <v>4177</v>
      </c>
      <c r="C1304" s="430" t="s">
        <v>4178</v>
      </c>
      <c r="D1304" s="529" t="s">
        <v>141</v>
      </c>
      <c r="E1304" s="1044" t="s">
        <v>4179</v>
      </c>
      <c r="F1304" s="518"/>
    </row>
    <row r="1305" spans="1:6" x14ac:dyDescent="0.25">
      <c r="A1305" s="447"/>
      <c r="B1305" s="425" t="s">
        <v>4180</v>
      </c>
      <c r="C1305" s="444" t="s">
        <v>4181</v>
      </c>
      <c r="D1305" s="763" t="s">
        <v>424</v>
      </c>
      <c r="E1305" s="1030" t="s">
        <v>132</v>
      </c>
      <c r="F1305" s="518"/>
    </row>
    <row r="1306" spans="1:6" ht="31.5" x14ac:dyDescent="0.25">
      <c r="A1306" s="447"/>
      <c r="B1306" s="444" t="s">
        <v>4182</v>
      </c>
      <c r="C1306" s="1083" t="s">
        <v>4183</v>
      </c>
      <c r="D1306" s="763" t="s">
        <v>434</v>
      </c>
      <c r="E1306" s="1030" t="s">
        <v>457</v>
      </c>
      <c r="F1306" s="518"/>
    </row>
    <row r="1307" spans="1:6" ht="31.5" x14ac:dyDescent="0.25">
      <c r="A1307" s="447"/>
      <c r="B1307" s="444" t="s">
        <v>4184</v>
      </c>
      <c r="C1307" s="1083" t="s">
        <v>4185</v>
      </c>
      <c r="D1307" s="763" t="s">
        <v>431</v>
      </c>
      <c r="E1307" s="1030" t="s">
        <v>132</v>
      </c>
      <c r="F1307" s="518"/>
    </row>
    <row r="1308" spans="1:6" ht="47.25" x14ac:dyDescent="0.25">
      <c r="A1308" s="447"/>
      <c r="B1308" s="444" t="s">
        <v>4186</v>
      </c>
      <c r="C1308" s="1083" t="s">
        <v>4174</v>
      </c>
      <c r="D1308" s="763" t="s">
        <v>897</v>
      </c>
      <c r="E1308" s="1030" t="s">
        <v>132</v>
      </c>
      <c r="F1308" s="518"/>
    </row>
    <row r="1309" spans="1:6" x14ac:dyDescent="0.25">
      <c r="A1309" s="447"/>
      <c r="B1309" s="444" t="s">
        <v>4187</v>
      </c>
      <c r="C1309" s="1083" t="s">
        <v>4188</v>
      </c>
      <c r="D1309" s="763" t="s">
        <v>1273</v>
      </c>
      <c r="E1309" s="1030" t="s">
        <v>132</v>
      </c>
      <c r="F1309" s="518"/>
    </row>
    <row r="1310" spans="1:6" ht="31.5" x14ac:dyDescent="0.25">
      <c r="A1310" s="447"/>
      <c r="B1310" s="444" t="s">
        <v>4189</v>
      </c>
      <c r="C1310" s="430" t="s">
        <v>4190</v>
      </c>
      <c r="D1310" s="455" t="s">
        <v>1268</v>
      </c>
      <c r="E1310" s="430" t="s">
        <v>132</v>
      </c>
      <c r="F1310" s="518"/>
    </row>
    <row r="1311" spans="1:6" ht="31.5" x14ac:dyDescent="0.25">
      <c r="A1311" s="447"/>
      <c r="B1311" s="444" t="s">
        <v>4191</v>
      </c>
      <c r="C1311" s="430" t="s">
        <v>4192</v>
      </c>
      <c r="D1311" s="455" t="s">
        <v>4193</v>
      </c>
      <c r="E1311" s="430" t="s">
        <v>2967</v>
      </c>
      <c r="F1311" s="518"/>
    </row>
    <row r="1312" spans="1:6" x14ac:dyDescent="0.25">
      <c r="A1312" s="447"/>
      <c r="B1312" s="444" t="s">
        <v>4194</v>
      </c>
      <c r="C1312" s="430" t="s">
        <v>4195</v>
      </c>
      <c r="D1312" s="529" t="s">
        <v>4196</v>
      </c>
      <c r="E1312" s="1044" t="s">
        <v>2967</v>
      </c>
      <c r="F1312" s="518"/>
    </row>
    <row r="1313" spans="1:6" x14ac:dyDescent="0.25">
      <c r="A1313" s="447"/>
      <c r="B1313" s="444" t="s">
        <v>4197</v>
      </c>
      <c r="C1313" s="430" t="s">
        <v>4198</v>
      </c>
      <c r="D1313" s="531" t="s">
        <v>4199</v>
      </c>
      <c r="E1313" s="1044" t="s">
        <v>2967</v>
      </c>
      <c r="F1313" s="518"/>
    </row>
    <row r="1314" spans="1:6" ht="31.5" x14ac:dyDescent="0.25">
      <c r="A1314" s="447"/>
      <c r="B1314" s="444" t="s">
        <v>4200</v>
      </c>
      <c r="C1314" s="430" t="s">
        <v>4176</v>
      </c>
      <c r="D1314" s="529" t="s">
        <v>414</v>
      </c>
      <c r="E1314" s="1044" t="s">
        <v>2967</v>
      </c>
      <c r="F1314" s="518"/>
    </row>
    <row r="1315" spans="1:6" ht="31.5" x14ac:dyDescent="0.25">
      <c r="A1315" s="447"/>
      <c r="B1315" s="444" t="s">
        <v>4201</v>
      </c>
      <c r="C1315" s="430" t="s">
        <v>4202</v>
      </c>
      <c r="D1315" s="529" t="s">
        <v>905</v>
      </c>
      <c r="E1315" s="1044" t="s">
        <v>2967</v>
      </c>
      <c r="F1315" s="518"/>
    </row>
    <row r="1316" spans="1:6" x14ac:dyDescent="0.25">
      <c r="A1316" s="454" t="s">
        <v>151</v>
      </c>
      <c r="B1316" s="430" t="s">
        <v>4203</v>
      </c>
      <c r="C1316" s="430" t="s">
        <v>4204</v>
      </c>
      <c r="D1316" s="531" t="s">
        <v>414</v>
      </c>
      <c r="E1316" s="1044" t="s">
        <v>132</v>
      </c>
      <c r="F1316" s="432"/>
    </row>
    <row r="1317" spans="1:6" x14ac:dyDescent="0.25">
      <c r="A1317" s="645"/>
      <c r="B1317" s="605"/>
      <c r="C1317" s="605"/>
      <c r="D1317" s="605"/>
      <c r="E1317" s="729"/>
      <c r="F1317" s="432"/>
    </row>
    <row r="1318" spans="1:6" x14ac:dyDescent="0.25">
      <c r="A1318" s="645"/>
      <c r="B1318" s="605"/>
      <c r="C1318" s="605"/>
      <c r="D1318" s="605"/>
      <c r="E1318" s="729"/>
      <c r="F1318" s="432"/>
    </row>
    <row r="1321" spans="1:6" x14ac:dyDescent="0.25">
      <c r="A1321" s="461" t="s">
        <v>467</v>
      </c>
      <c r="B1321" s="533"/>
      <c r="C1321" s="502"/>
    </row>
    <row r="1322" spans="1:6" x14ac:dyDescent="0.25">
      <c r="A1322" s="1029" t="s">
        <v>122</v>
      </c>
      <c r="B1322" s="1056" t="s">
        <v>468</v>
      </c>
    </row>
    <row r="1323" spans="1:6" x14ac:dyDescent="0.25">
      <c r="A1323" s="500" t="s">
        <v>18</v>
      </c>
      <c r="B1323" s="534">
        <v>0.1704</v>
      </c>
      <c r="C1323" s="535"/>
    </row>
    <row r="1324" spans="1:6" x14ac:dyDescent="0.25">
      <c r="A1324" s="500" t="s">
        <v>19</v>
      </c>
      <c r="B1324" s="534">
        <v>0.1512</v>
      </c>
      <c r="C1324" s="535"/>
    </row>
    <row r="1325" spans="1:6" x14ac:dyDescent="0.25">
      <c r="A1325" s="500" t="s">
        <v>20</v>
      </c>
      <c r="B1325" s="534">
        <v>0.26550000000000001</v>
      </c>
      <c r="C1325" s="535"/>
    </row>
    <row r="1326" spans="1:6" x14ac:dyDescent="0.25">
      <c r="A1326" s="500" t="s">
        <v>21</v>
      </c>
      <c r="B1326" s="534">
        <v>0.1434</v>
      </c>
      <c r="C1326" s="535"/>
    </row>
    <row r="1327" spans="1:6" x14ac:dyDescent="0.25">
      <c r="A1327" s="500" t="s">
        <v>293</v>
      </c>
      <c r="B1327" s="534">
        <v>0.1464</v>
      </c>
      <c r="C1327" s="535"/>
    </row>
    <row r="1330" spans="1:6" x14ac:dyDescent="0.25">
      <c r="A1330" s="1270" t="s">
        <v>469</v>
      </c>
      <c r="B1330" s="1270"/>
      <c r="C1330" s="1346" t="s">
        <v>1207</v>
      </c>
    </row>
    <row r="1331" spans="1:6" x14ac:dyDescent="0.25">
      <c r="A1331" s="1045" t="s">
        <v>122</v>
      </c>
      <c r="B1331" s="1045" t="s">
        <v>470</v>
      </c>
      <c r="C1331" s="1346"/>
    </row>
    <row r="1332" spans="1:6" x14ac:dyDescent="0.25">
      <c r="A1332" s="500" t="s">
        <v>18</v>
      </c>
      <c r="B1332" s="536">
        <v>21759.5</v>
      </c>
      <c r="C1332" s="657">
        <v>21669</v>
      </c>
    </row>
    <row r="1333" spans="1:6" x14ac:dyDescent="0.25">
      <c r="A1333" s="500" t="s">
        <v>19</v>
      </c>
      <c r="B1333" s="536">
        <v>4696.53</v>
      </c>
      <c r="C1333" s="657">
        <v>4033.88</v>
      </c>
      <c r="D1333" s="425" t="s">
        <v>130</v>
      </c>
    </row>
    <row r="1334" spans="1:6" x14ac:dyDescent="0.25">
      <c r="A1334" s="500" t="s">
        <v>20</v>
      </c>
      <c r="B1334" s="536">
        <v>29522.81</v>
      </c>
      <c r="C1334" s="657">
        <v>6671.41</v>
      </c>
    </row>
    <row r="1335" spans="1:6" x14ac:dyDescent="0.25">
      <c r="A1335" s="500" t="s">
        <v>21</v>
      </c>
      <c r="B1335" s="536">
        <v>9130.98</v>
      </c>
      <c r="C1335" s="536">
        <v>9130.98</v>
      </c>
    </row>
    <row r="1336" spans="1:6" x14ac:dyDescent="0.25">
      <c r="A1336" s="500" t="s">
        <v>151</v>
      </c>
      <c r="B1336" s="536">
        <v>12687.99</v>
      </c>
      <c r="C1336" s="657">
        <v>10693.48</v>
      </c>
    </row>
    <row r="1337" spans="1:6" x14ac:dyDescent="0.25">
      <c r="A1337" s="537" t="s">
        <v>471</v>
      </c>
      <c r="B1337" s="538">
        <f>SUM(B1332:B1336)</f>
        <v>77797.81</v>
      </c>
      <c r="C1337" s="660">
        <f>SUM(C1332:C1336)</f>
        <v>52198.75</v>
      </c>
    </row>
    <row r="1341" spans="1:6" x14ac:dyDescent="0.25">
      <c r="A1341" s="461" t="s">
        <v>472</v>
      </c>
      <c r="B1341" s="462"/>
      <c r="C1341" s="463"/>
      <c r="D1341" s="463"/>
      <c r="E1341" s="521"/>
      <c r="F1341" s="502"/>
    </row>
    <row r="1342" spans="1:6" x14ac:dyDescent="0.25">
      <c r="A1342" s="1247" t="s">
        <v>122</v>
      </c>
      <c r="B1342" s="1261" t="s">
        <v>274</v>
      </c>
      <c r="C1342" s="1261" t="s">
        <v>473</v>
      </c>
      <c r="D1342" s="1272" t="s">
        <v>474</v>
      </c>
      <c r="E1342" s="1261" t="s">
        <v>475</v>
      </c>
      <c r="F1342" s="539"/>
    </row>
    <row r="1343" spans="1:6" x14ac:dyDescent="0.25">
      <c r="A1343" s="1261"/>
      <c r="B1343" s="1271"/>
      <c r="C1343" s="1262"/>
      <c r="D1343" s="1273"/>
      <c r="E1343" s="1262"/>
      <c r="F1343" s="539"/>
    </row>
    <row r="1344" spans="1:6" ht="31.5" x14ac:dyDescent="0.25">
      <c r="A1344" s="1042" t="s">
        <v>18</v>
      </c>
      <c r="B1344" s="1044" t="s">
        <v>1874</v>
      </c>
      <c r="C1344" s="635" t="s">
        <v>4205</v>
      </c>
      <c r="D1344" s="531"/>
      <c r="E1344" s="549"/>
      <c r="F1344" s="541"/>
    </row>
    <row r="1345" spans="1:6" x14ac:dyDescent="0.25">
      <c r="A1345" s="1043"/>
      <c r="B1345" s="1251" t="s">
        <v>2982</v>
      </c>
      <c r="C1345" s="635" t="s">
        <v>4206</v>
      </c>
      <c r="D1345" s="531"/>
      <c r="E1345" s="549"/>
      <c r="F1345" s="541"/>
    </row>
    <row r="1346" spans="1:6" x14ac:dyDescent="0.25">
      <c r="A1346" s="1043"/>
      <c r="B1346" s="1252"/>
      <c r="C1346" s="635" t="s">
        <v>4207</v>
      </c>
      <c r="D1346" s="531"/>
      <c r="E1346" s="549"/>
      <c r="F1346" s="541"/>
    </row>
    <row r="1347" spans="1:6" ht="31.5" x14ac:dyDescent="0.25">
      <c r="A1347" s="1043"/>
      <c r="B1347" s="1044" t="s">
        <v>4208</v>
      </c>
      <c r="C1347" s="635" t="s">
        <v>4209</v>
      </c>
      <c r="D1347" s="531"/>
      <c r="E1347" s="549"/>
      <c r="F1347" s="541"/>
    </row>
    <row r="1348" spans="1:6" ht="31.5" x14ac:dyDescent="0.25">
      <c r="A1348" s="1043"/>
      <c r="B1348" s="1044" t="s">
        <v>2755</v>
      </c>
      <c r="C1348" s="635" t="s">
        <v>4210</v>
      </c>
      <c r="D1348" s="531"/>
      <c r="E1348" s="549"/>
      <c r="F1348" s="541"/>
    </row>
    <row r="1349" spans="1:6" x14ac:dyDescent="0.25">
      <c r="A1349" s="1043"/>
      <c r="B1349" s="1251" t="s">
        <v>4211</v>
      </c>
      <c r="C1349" s="635" t="s">
        <v>4212</v>
      </c>
      <c r="D1349" s="531"/>
      <c r="E1349" s="549"/>
      <c r="F1349" s="541"/>
    </row>
    <row r="1350" spans="1:6" x14ac:dyDescent="0.25">
      <c r="A1350" s="1043"/>
      <c r="B1350" s="1253"/>
      <c r="C1350" s="635" t="s">
        <v>4213</v>
      </c>
      <c r="D1350" s="531"/>
      <c r="E1350" s="549"/>
      <c r="F1350" s="541"/>
    </row>
    <row r="1351" spans="1:6" x14ac:dyDescent="0.25">
      <c r="A1351" s="1043"/>
      <c r="B1351" s="1253"/>
      <c r="C1351" s="635" t="s">
        <v>4214</v>
      </c>
      <c r="D1351" s="531"/>
      <c r="E1351" s="549"/>
      <c r="F1351" s="541"/>
    </row>
    <row r="1352" spans="1:6" x14ac:dyDescent="0.25">
      <c r="A1352" s="1043"/>
      <c r="B1352" s="1252"/>
      <c r="C1352" s="635" t="s">
        <v>4215</v>
      </c>
      <c r="D1352" s="531"/>
      <c r="E1352" s="549"/>
      <c r="F1352" s="541"/>
    </row>
    <row r="1353" spans="1:6" x14ac:dyDescent="0.25">
      <c r="A1353" s="443" t="s">
        <v>19</v>
      </c>
      <c r="B1353" s="1104"/>
      <c r="C1353" s="635"/>
      <c r="D1353" s="542"/>
      <c r="E1353" s="549"/>
      <c r="F1353" s="543"/>
    </row>
    <row r="1354" spans="1:6" ht="31.5" x14ac:dyDescent="0.25">
      <c r="A1354" s="454" t="s">
        <v>20</v>
      </c>
      <c r="B1354" s="1104" t="s">
        <v>4216</v>
      </c>
      <c r="C1354" s="545" t="s">
        <v>4217</v>
      </c>
      <c r="D1354" s="546"/>
      <c r="E1354" s="547"/>
      <c r="F1354" s="543"/>
    </row>
    <row r="1355" spans="1:6" ht="31.5" x14ac:dyDescent="0.25">
      <c r="A1355" s="447" t="s">
        <v>21</v>
      </c>
      <c r="B1355" s="430" t="s">
        <v>4218</v>
      </c>
      <c r="C1355" s="548" t="s">
        <v>4219</v>
      </c>
      <c r="D1355" s="439"/>
      <c r="E1355" s="549"/>
      <c r="F1355" s="543"/>
    </row>
    <row r="1356" spans="1:6" ht="31.5" x14ac:dyDescent="0.25">
      <c r="A1356" s="447"/>
      <c r="B1356" s="1083" t="s">
        <v>4220</v>
      </c>
      <c r="C1356" s="548" t="s">
        <v>4221</v>
      </c>
      <c r="D1356" s="439"/>
      <c r="E1356" s="549"/>
      <c r="F1356" s="543"/>
    </row>
    <row r="1357" spans="1:6" x14ac:dyDescent="0.25">
      <c r="A1357" s="447"/>
      <c r="B1357" s="1084"/>
      <c r="C1357" s="548" t="s">
        <v>4222</v>
      </c>
      <c r="D1357" s="439"/>
      <c r="E1357" s="549"/>
      <c r="F1357" s="543"/>
    </row>
    <row r="1358" spans="1:6" x14ac:dyDescent="0.25">
      <c r="A1358" s="447"/>
      <c r="B1358" s="1084"/>
      <c r="C1358" s="548" t="s">
        <v>4223</v>
      </c>
      <c r="D1358" s="439"/>
      <c r="E1358" s="549"/>
      <c r="F1358" s="543"/>
    </row>
    <row r="1359" spans="1:6" x14ac:dyDescent="0.25">
      <c r="A1359" s="447"/>
      <c r="B1359" s="1084"/>
      <c r="C1359" s="548" t="s">
        <v>4224</v>
      </c>
      <c r="D1359" s="439"/>
      <c r="E1359" s="549"/>
      <c r="F1359" s="543"/>
    </row>
    <row r="1360" spans="1:6" x14ac:dyDescent="0.25">
      <c r="A1360" s="447"/>
      <c r="B1360" s="1084"/>
      <c r="C1360" s="548" t="s">
        <v>4225</v>
      </c>
      <c r="D1360" s="439"/>
      <c r="E1360" s="549"/>
      <c r="F1360" s="543"/>
    </row>
    <row r="1361" spans="1:6" x14ac:dyDescent="0.25">
      <c r="A1361" s="447"/>
      <c r="B1361" s="1084"/>
      <c r="C1361" s="548" t="s">
        <v>4226</v>
      </c>
      <c r="D1361" s="439"/>
      <c r="E1361" s="549"/>
      <c r="F1361" s="543"/>
    </row>
    <row r="1362" spans="1:6" x14ac:dyDescent="0.25">
      <c r="A1362" s="447"/>
      <c r="B1362" s="1084"/>
      <c r="C1362" s="548" t="s">
        <v>4227</v>
      </c>
      <c r="D1362" s="439"/>
      <c r="E1362" s="549"/>
      <c r="F1362" s="543"/>
    </row>
    <row r="1363" spans="1:6" x14ac:dyDescent="0.25">
      <c r="A1363" s="447"/>
      <c r="B1363" s="1084"/>
      <c r="C1363" s="548" t="s">
        <v>4228</v>
      </c>
      <c r="D1363" s="439"/>
      <c r="E1363" s="549"/>
      <c r="F1363" s="543"/>
    </row>
    <row r="1364" spans="1:6" x14ac:dyDescent="0.25">
      <c r="A1364" s="447"/>
      <c r="B1364" s="1084"/>
      <c r="C1364" s="548" t="s">
        <v>4229</v>
      </c>
      <c r="D1364" s="439"/>
      <c r="E1364" s="549"/>
      <c r="F1364" s="543"/>
    </row>
    <row r="1365" spans="1:6" x14ac:dyDescent="0.25">
      <c r="A1365" s="447"/>
      <c r="B1365" s="1084"/>
      <c r="C1365" s="548" t="s">
        <v>4230</v>
      </c>
      <c r="D1365" s="439"/>
      <c r="E1365" s="549"/>
      <c r="F1365" s="543"/>
    </row>
    <row r="1366" spans="1:6" x14ac:dyDescent="0.25">
      <c r="A1366" s="447"/>
      <c r="B1366" s="1084"/>
      <c r="C1366" s="548" t="s">
        <v>4231</v>
      </c>
      <c r="D1366" s="439"/>
      <c r="E1366" s="549"/>
      <c r="F1366" s="543"/>
    </row>
    <row r="1367" spans="1:6" x14ac:dyDescent="0.25">
      <c r="A1367" s="447"/>
      <c r="B1367" s="1084"/>
      <c r="C1367" s="548" t="s">
        <v>4232</v>
      </c>
      <c r="D1367" s="439"/>
      <c r="E1367" s="549"/>
      <c r="F1367" s="543"/>
    </row>
    <row r="1368" spans="1:6" x14ac:dyDescent="0.25">
      <c r="A1368" s="447"/>
      <c r="B1368" s="1084"/>
      <c r="C1368" s="548" t="s">
        <v>4233</v>
      </c>
      <c r="D1368" s="439"/>
      <c r="E1368" s="549"/>
      <c r="F1368" s="543"/>
    </row>
    <row r="1369" spans="1:6" x14ac:dyDescent="0.25">
      <c r="A1369" s="447"/>
      <c r="B1369" s="1084"/>
      <c r="C1369" s="548" t="s">
        <v>4234</v>
      </c>
      <c r="D1369" s="439"/>
      <c r="E1369" s="549"/>
      <c r="F1369" s="543"/>
    </row>
    <row r="1370" spans="1:6" x14ac:dyDescent="0.25">
      <c r="A1370" s="447"/>
      <c r="B1370" s="1084"/>
      <c r="C1370" s="548" t="s">
        <v>4235</v>
      </c>
      <c r="D1370" s="439"/>
      <c r="E1370" s="549"/>
      <c r="F1370" s="543"/>
    </row>
    <row r="1371" spans="1:6" x14ac:dyDescent="0.25">
      <c r="A1371" s="447"/>
      <c r="B1371" s="1084"/>
      <c r="C1371" s="548" t="s">
        <v>4236</v>
      </c>
      <c r="D1371" s="439"/>
      <c r="E1371" s="549"/>
      <c r="F1371" s="543"/>
    </row>
    <row r="1372" spans="1:6" ht="47.25" x14ac:dyDescent="0.25">
      <c r="A1372" s="447"/>
      <c r="B1372" s="1083" t="s">
        <v>4237</v>
      </c>
      <c r="C1372" s="548" t="s">
        <v>4238</v>
      </c>
      <c r="D1372" s="439"/>
      <c r="E1372" s="549"/>
      <c r="F1372" s="543"/>
    </row>
    <row r="1373" spans="1:6" ht="47.25" x14ac:dyDescent="0.25">
      <c r="A1373" s="757" t="s">
        <v>293</v>
      </c>
      <c r="B1373" s="713" t="s">
        <v>4239</v>
      </c>
      <c r="C1373" s="759" t="s">
        <v>4240</v>
      </c>
      <c r="D1373" s="553"/>
      <c r="E1373" s="549"/>
      <c r="F1373" s="502"/>
    </row>
    <row r="1374" spans="1:6" x14ac:dyDescent="0.25">
      <c r="A1374" s="758"/>
      <c r="B1374" s="714"/>
      <c r="C1374" s="760" t="s">
        <v>4241</v>
      </c>
      <c r="D1374" s="553"/>
      <c r="E1374" s="549"/>
      <c r="F1374" s="502"/>
    </row>
    <row r="1375" spans="1:6" x14ac:dyDescent="0.25">
      <c r="A1375" s="758"/>
      <c r="B1375" s="715"/>
      <c r="C1375" s="760" t="s">
        <v>4242</v>
      </c>
      <c r="D1375" s="553"/>
      <c r="E1375" s="549"/>
      <c r="F1375" s="502"/>
    </row>
    <row r="1376" spans="1:6" ht="31.5" x14ac:dyDescent="0.25">
      <c r="A1376" s="556"/>
      <c r="B1376" s="715" t="s">
        <v>4243</v>
      </c>
      <c r="C1376" s="552" t="s">
        <v>4244</v>
      </c>
      <c r="D1376" s="553"/>
      <c r="E1376" s="549"/>
      <c r="F1376" s="502"/>
    </row>
    <row r="1377" spans="1:9" x14ac:dyDescent="0.25">
      <c r="A1377" s="557"/>
      <c r="B1377" s="558"/>
      <c r="C1377" s="559"/>
      <c r="D1377" s="560"/>
      <c r="E1377" s="561"/>
      <c r="F1377" s="502"/>
    </row>
    <row r="1378" spans="1:9" ht="18" customHeight="1" x14ac:dyDescent="0.25">
      <c r="A1378" s="483"/>
      <c r="B1378" s="483"/>
      <c r="C1378" s="562"/>
      <c r="D1378" s="560"/>
      <c r="E1378" s="561"/>
    </row>
    <row r="1381" spans="1:9" x14ac:dyDescent="0.25">
      <c r="A1381" s="427" t="s">
        <v>562</v>
      </c>
      <c r="B1381" s="427"/>
      <c r="C1381" s="428"/>
      <c r="D1381" s="428"/>
      <c r="E1381" s="428"/>
      <c r="F1381" s="428"/>
      <c r="G1381" s="428"/>
      <c r="H1381" s="428"/>
      <c r="I1381" s="428"/>
    </row>
    <row r="1383" spans="1:9" s="433" customFormat="1" ht="30.75" customHeight="1" x14ac:dyDescent="0.25">
      <c r="A1383" s="1247" t="s">
        <v>122</v>
      </c>
      <c r="B1383" s="1254" t="s">
        <v>563</v>
      </c>
      <c r="C1383" s="1254" t="s">
        <v>564</v>
      </c>
      <c r="D1383" s="1261" t="s">
        <v>565</v>
      </c>
      <c r="E1383" s="1261" t="s">
        <v>566</v>
      </c>
      <c r="F1383" s="1247" t="s">
        <v>126</v>
      </c>
      <c r="H1383" s="1035"/>
    </row>
    <row r="1384" spans="1:9" x14ac:dyDescent="0.25">
      <c r="A1384" s="1247"/>
      <c r="B1384" s="1255"/>
      <c r="C1384" s="1255"/>
      <c r="D1384" s="1262"/>
      <c r="E1384" s="1262"/>
      <c r="F1384" s="1247"/>
      <c r="H1384" s="1035"/>
    </row>
    <row r="1385" spans="1:9" x14ac:dyDescent="0.25">
      <c r="A1385" s="441"/>
      <c r="B1385" s="441"/>
      <c r="C1385" s="441"/>
      <c r="D1385" s="441"/>
      <c r="E1385" s="441"/>
      <c r="F1385" s="441"/>
    </row>
    <row r="1386" spans="1:9" x14ac:dyDescent="0.25">
      <c r="A1386" s="563"/>
      <c r="B1386" s="563"/>
      <c r="C1386" s="563"/>
      <c r="D1386" s="563"/>
      <c r="E1386" s="563"/>
      <c r="F1386" s="563"/>
    </row>
    <row r="1387" spans="1:9" x14ac:dyDescent="0.25">
      <c r="A1387" s="563"/>
      <c r="B1387" s="563"/>
      <c r="C1387" s="563"/>
      <c r="D1387" s="563"/>
      <c r="E1387" s="563"/>
      <c r="F1387" s="563"/>
    </row>
    <row r="1388" spans="1:9" x14ac:dyDescent="0.25">
      <c r="A1388" s="563"/>
      <c r="B1388" s="563"/>
      <c r="C1388" s="563"/>
      <c r="D1388" s="563"/>
      <c r="E1388" s="563"/>
      <c r="F1388" s="563"/>
    </row>
    <row r="1389" spans="1:9" x14ac:dyDescent="0.25">
      <c r="A1389" s="564"/>
      <c r="B1389" s="564"/>
      <c r="C1389" s="564"/>
      <c r="D1389" s="564"/>
      <c r="E1389" s="564"/>
      <c r="F1389" s="564"/>
    </row>
    <row r="1392" spans="1:9" ht="15.75" customHeight="1" x14ac:dyDescent="0.25">
      <c r="A1392" s="1247" t="s">
        <v>122</v>
      </c>
      <c r="B1392" s="1254" t="s">
        <v>567</v>
      </c>
      <c r="C1392" s="1254" t="s">
        <v>564</v>
      </c>
      <c r="D1392" s="1261" t="s">
        <v>565</v>
      </c>
      <c r="E1392" s="1029"/>
      <c r="F1392" s="1247" t="s">
        <v>126</v>
      </c>
      <c r="H1392" s="1035"/>
    </row>
    <row r="1393" spans="1:8" ht="30.75" customHeight="1" x14ac:dyDescent="0.25">
      <c r="A1393" s="1247"/>
      <c r="B1393" s="1255"/>
      <c r="C1393" s="1255"/>
      <c r="D1393" s="1262"/>
      <c r="E1393" s="1045" t="s">
        <v>566</v>
      </c>
      <c r="F1393" s="1247"/>
      <c r="H1393" s="1035"/>
    </row>
    <row r="1394" spans="1:8" x14ac:dyDescent="0.25">
      <c r="A1394" s="441"/>
      <c r="B1394" s="441"/>
      <c r="C1394" s="441"/>
      <c r="D1394" s="441"/>
      <c r="E1394" s="441"/>
      <c r="F1394" s="441"/>
    </row>
    <row r="1395" spans="1:8" x14ac:dyDescent="0.25">
      <c r="A1395" s="563"/>
      <c r="B1395" s="563"/>
      <c r="C1395" s="563"/>
      <c r="D1395" s="563"/>
      <c r="E1395" s="563"/>
      <c r="F1395" s="563"/>
    </row>
    <row r="1396" spans="1:8" x14ac:dyDescent="0.25">
      <c r="A1396" s="563"/>
      <c r="B1396" s="563"/>
      <c r="C1396" s="563"/>
      <c r="D1396" s="563"/>
      <c r="E1396" s="563"/>
      <c r="F1396" s="563"/>
    </row>
    <row r="1397" spans="1:8" x14ac:dyDescent="0.25">
      <c r="A1397" s="563"/>
      <c r="B1397" s="563"/>
      <c r="C1397" s="563"/>
      <c r="D1397" s="563"/>
      <c r="E1397" s="563"/>
      <c r="F1397" s="563"/>
    </row>
    <row r="1398" spans="1:8" x14ac:dyDescent="0.25">
      <c r="A1398" s="564"/>
      <c r="B1398" s="564"/>
      <c r="C1398" s="564"/>
      <c r="D1398" s="564"/>
      <c r="E1398" s="564"/>
      <c r="F1398" s="564"/>
    </row>
    <row r="1401" spans="1:8" ht="15.75" customHeight="1" x14ac:dyDescent="0.25">
      <c r="A1401" s="1247" t="s">
        <v>122</v>
      </c>
      <c r="B1401" s="1254" t="s">
        <v>568</v>
      </c>
      <c r="C1401" s="1254" t="s">
        <v>569</v>
      </c>
      <c r="D1401" s="1247" t="s">
        <v>126</v>
      </c>
      <c r="F1401" s="1259"/>
    </row>
    <row r="1402" spans="1:8" x14ac:dyDescent="0.25">
      <c r="A1402" s="1247"/>
      <c r="B1402" s="1255"/>
      <c r="C1402" s="1255"/>
      <c r="D1402" s="1247"/>
      <c r="F1402" s="1259"/>
    </row>
    <row r="1403" spans="1:8" x14ac:dyDescent="0.25">
      <c r="A1403" s="441"/>
      <c r="B1403" s="441"/>
      <c r="C1403" s="441"/>
      <c r="D1403" s="441"/>
    </row>
    <row r="1404" spans="1:8" x14ac:dyDescent="0.25">
      <c r="A1404" s="563"/>
      <c r="B1404" s="563"/>
      <c r="C1404" s="563"/>
      <c r="D1404" s="563"/>
    </row>
    <row r="1405" spans="1:8" x14ac:dyDescent="0.25">
      <c r="A1405" s="563"/>
      <c r="B1405" s="563"/>
      <c r="C1405" s="563"/>
      <c r="D1405" s="563"/>
    </row>
    <row r="1406" spans="1:8" x14ac:dyDescent="0.25">
      <c r="A1406" s="563"/>
      <c r="B1406" s="563"/>
      <c r="C1406" s="563"/>
      <c r="D1406" s="563"/>
    </row>
    <row r="1407" spans="1:8" x14ac:dyDescent="0.25">
      <c r="A1407" s="564"/>
      <c r="B1407" s="564"/>
      <c r="C1407" s="564"/>
      <c r="D1407" s="564"/>
    </row>
    <row r="1410" spans="1:9" s="433" customFormat="1" x14ac:dyDescent="0.25">
      <c r="A1410" s="1029" t="s">
        <v>122</v>
      </c>
      <c r="B1410" s="1056" t="s">
        <v>570</v>
      </c>
      <c r="C1410" s="1029" t="s">
        <v>571</v>
      </c>
      <c r="D1410" s="1029" t="s">
        <v>572</v>
      </c>
      <c r="E1410" s="1029" t="s">
        <v>126</v>
      </c>
    </row>
    <row r="1411" spans="1:9" x14ac:dyDescent="0.25">
      <c r="A1411" s="441"/>
      <c r="B1411" s="441"/>
      <c r="C1411" s="441"/>
      <c r="D1411" s="441"/>
      <c r="E1411" s="441"/>
    </row>
    <row r="1412" spans="1:9" x14ac:dyDescent="0.25">
      <c r="A1412" s="563"/>
      <c r="B1412" s="563"/>
      <c r="C1412" s="563"/>
      <c r="D1412" s="563"/>
      <c r="E1412" s="563"/>
    </row>
    <row r="1413" spans="1:9" x14ac:dyDescent="0.25">
      <c r="A1413" s="563"/>
      <c r="B1413" s="563"/>
      <c r="C1413" s="563"/>
      <c r="D1413" s="563"/>
      <c r="E1413" s="563"/>
    </row>
    <row r="1414" spans="1:9" x14ac:dyDescent="0.25">
      <c r="A1414" s="563"/>
      <c r="B1414" s="563"/>
      <c r="C1414" s="563"/>
      <c r="D1414" s="563"/>
      <c r="E1414" s="563"/>
    </row>
    <row r="1415" spans="1:9" x14ac:dyDescent="0.25">
      <c r="A1415" s="564"/>
      <c r="B1415" s="564"/>
      <c r="C1415" s="564"/>
      <c r="D1415" s="564"/>
      <c r="E1415" s="564"/>
    </row>
    <row r="1418" spans="1:9" x14ac:dyDescent="0.25">
      <c r="A1418" s="427" t="s">
        <v>573</v>
      </c>
      <c r="B1418" s="427"/>
      <c r="C1418" s="428"/>
      <c r="D1418" s="428"/>
      <c r="E1418" s="428"/>
      <c r="F1418" s="428"/>
      <c r="G1418" s="428"/>
      <c r="H1418" s="428"/>
      <c r="I1418" s="428"/>
    </row>
    <row r="1420" spans="1:9" ht="31.5" x14ac:dyDescent="0.25">
      <c r="A1420" s="1029" t="s">
        <v>122</v>
      </c>
      <c r="B1420" s="1056" t="s">
        <v>574</v>
      </c>
      <c r="C1420" s="1056" t="s">
        <v>575</v>
      </c>
      <c r="D1420" s="1056" t="s">
        <v>576</v>
      </c>
      <c r="E1420" s="1056" t="s">
        <v>577</v>
      </c>
    </row>
    <row r="1421" spans="1:9" x14ac:dyDescent="0.25">
      <c r="A1421" s="500" t="s">
        <v>18</v>
      </c>
      <c r="B1421" s="434" t="s">
        <v>578</v>
      </c>
      <c r="C1421" s="439"/>
      <c r="D1421" s="439"/>
      <c r="E1421" s="439"/>
    </row>
    <row r="1422" spans="1:9" x14ac:dyDescent="0.25">
      <c r="A1422" s="454" t="s">
        <v>20</v>
      </c>
      <c r="B1422" s="565" t="s">
        <v>579</v>
      </c>
      <c r="C1422" s="439"/>
      <c r="D1422" s="439"/>
      <c r="E1422" s="439"/>
    </row>
    <row r="1423" spans="1:9" x14ac:dyDescent="0.25">
      <c r="A1423" s="500" t="s">
        <v>21</v>
      </c>
      <c r="B1423" s="565" t="s">
        <v>580</v>
      </c>
      <c r="C1423" s="470"/>
      <c r="D1423" s="439"/>
      <c r="E1423" s="1072"/>
    </row>
    <row r="1426" spans="1:9" x14ac:dyDescent="0.25">
      <c r="A1426" s="427" t="s">
        <v>581</v>
      </c>
      <c r="B1426" s="427"/>
      <c r="C1426" s="428"/>
      <c r="D1426" s="428"/>
      <c r="E1426" s="428"/>
      <c r="F1426" s="428"/>
      <c r="G1426" s="428"/>
      <c r="H1426" s="428"/>
      <c r="I1426" s="428"/>
    </row>
    <row r="1428" spans="1:9" s="433" customFormat="1" ht="31.5" x14ac:dyDescent="0.25">
      <c r="A1428" s="1036" t="s">
        <v>122</v>
      </c>
      <c r="B1428" s="1029" t="s">
        <v>582</v>
      </c>
      <c r="C1428" s="1056" t="s">
        <v>583</v>
      </c>
      <c r="D1428" s="1029" t="s">
        <v>584</v>
      </c>
      <c r="E1428" s="1029" t="s">
        <v>585</v>
      </c>
    </row>
    <row r="1429" spans="1:9" ht="31.5" x14ac:dyDescent="0.25">
      <c r="A1429" s="443" t="s">
        <v>18</v>
      </c>
      <c r="B1429" s="625" t="s">
        <v>4245</v>
      </c>
      <c r="C1429" s="551" t="s">
        <v>4246</v>
      </c>
      <c r="D1429" s="775" t="s">
        <v>4247</v>
      </c>
      <c r="E1429" s="1037"/>
      <c r="F1429" s="432"/>
    </row>
    <row r="1430" spans="1:9" ht="31.5" x14ac:dyDescent="0.25">
      <c r="A1430" s="451"/>
      <c r="B1430" s="625" t="s">
        <v>4248</v>
      </c>
      <c r="C1430" s="551" t="s">
        <v>4246</v>
      </c>
      <c r="D1430" s="775" t="s">
        <v>4249</v>
      </c>
      <c r="E1430" s="1037"/>
      <c r="F1430" s="432"/>
    </row>
    <row r="1431" spans="1:9" ht="63" x14ac:dyDescent="0.25">
      <c r="A1431" s="447" t="s">
        <v>19</v>
      </c>
      <c r="B1431" s="444" t="s">
        <v>4250</v>
      </c>
      <c r="C1431" s="1044" t="s">
        <v>2428</v>
      </c>
      <c r="D1431" s="1071" t="s">
        <v>4251</v>
      </c>
      <c r="E1431" s="1044" t="s">
        <v>4252</v>
      </c>
    </row>
    <row r="1432" spans="1:9" ht="31.5" x14ac:dyDescent="0.25">
      <c r="A1432" s="447"/>
      <c r="B1432" s="444" t="s">
        <v>4253</v>
      </c>
      <c r="C1432" s="1094" t="s">
        <v>1314</v>
      </c>
      <c r="D1432" s="1071" t="s">
        <v>4254</v>
      </c>
      <c r="E1432" s="1044" t="s">
        <v>4255</v>
      </c>
    </row>
    <row r="1433" spans="1:9" ht="31.5" x14ac:dyDescent="0.25">
      <c r="A1433" s="447"/>
      <c r="B1433" s="444" t="s">
        <v>4256</v>
      </c>
      <c r="C1433" s="1094" t="s">
        <v>1314</v>
      </c>
      <c r="D1433" s="1071" t="s">
        <v>4257</v>
      </c>
      <c r="E1433" s="1044" t="s">
        <v>3068</v>
      </c>
    </row>
    <row r="1434" spans="1:9" ht="63" x14ac:dyDescent="0.25">
      <c r="A1434" s="447"/>
      <c r="B1434" s="444" t="s">
        <v>4250</v>
      </c>
      <c r="C1434" s="1094" t="s">
        <v>1144</v>
      </c>
      <c r="D1434" s="1071" t="s">
        <v>4251</v>
      </c>
      <c r="E1434" s="1044" t="s">
        <v>4252</v>
      </c>
    </row>
    <row r="1435" spans="1:9" ht="31.5" x14ac:dyDescent="0.25">
      <c r="A1435" s="443" t="s">
        <v>20</v>
      </c>
      <c r="B1435" s="444" t="s">
        <v>4258</v>
      </c>
      <c r="C1435" s="1094" t="s">
        <v>4246</v>
      </c>
      <c r="D1435" s="1071" t="s">
        <v>4257</v>
      </c>
      <c r="E1435" s="466" t="s">
        <v>3068</v>
      </c>
    </row>
    <row r="1436" spans="1:9" ht="31.5" x14ac:dyDescent="0.25">
      <c r="A1436" s="451"/>
      <c r="B1436" s="444" t="s">
        <v>4259</v>
      </c>
      <c r="C1436" s="1094" t="s">
        <v>4246</v>
      </c>
      <c r="D1436" s="1071" t="s">
        <v>4260</v>
      </c>
      <c r="E1436" s="466" t="s">
        <v>4261</v>
      </c>
    </row>
    <row r="1437" spans="1:9" ht="31.5" x14ac:dyDescent="0.25">
      <c r="A1437" s="447" t="s">
        <v>21</v>
      </c>
      <c r="B1437" s="430" t="s">
        <v>4262</v>
      </c>
      <c r="C1437" s="466" t="s">
        <v>612</v>
      </c>
      <c r="D1437" s="568" t="s">
        <v>4263</v>
      </c>
      <c r="E1437" s="1044" t="s">
        <v>2048</v>
      </c>
      <c r="F1437" s="518"/>
    </row>
    <row r="1438" spans="1:9" ht="31.5" x14ac:dyDescent="0.25">
      <c r="A1438" s="447"/>
      <c r="B1438" s="430" t="s">
        <v>4264</v>
      </c>
      <c r="C1438" s="466" t="s">
        <v>587</v>
      </c>
      <c r="D1438" s="568" t="s">
        <v>4265</v>
      </c>
      <c r="E1438" s="1044" t="s">
        <v>4266</v>
      </c>
      <c r="F1438" s="518"/>
    </row>
    <row r="1439" spans="1:9" ht="47.25" x14ac:dyDescent="0.25">
      <c r="A1439" s="447"/>
      <c r="B1439" s="430" t="s">
        <v>4267</v>
      </c>
      <c r="C1439" s="466" t="s">
        <v>4268</v>
      </c>
      <c r="D1439" s="568" t="s">
        <v>4269</v>
      </c>
      <c r="E1439" s="1044" t="s">
        <v>2048</v>
      </c>
      <c r="F1439" s="518"/>
    </row>
    <row r="1440" spans="1:9" ht="31.5" x14ac:dyDescent="0.25">
      <c r="A1440" s="447"/>
      <c r="B1440" s="430" t="s">
        <v>4270</v>
      </c>
      <c r="C1440" s="466" t="s">
        <v>4246</v>
      </c>
      <c r="D1440" s="568" t="s">
        <v>4257</v>
      </c>
      <c r="E1440" s="1044" t="s">
        <v>2048</v>
      </c>
      <c r="F1440" s="518"/>
    </row>
    <row r="1441" spans="1:9" ht="31.5" x14ac:dyDescent="0.25">
      <c r="A1441" s="447"/>
      <c r="B1441" s="430" t="s">
        <v>4271</v>
      </c>
      <c r="C1441" s="466" t="s">
        <v>4272</v>
      </c>
      <c r="D1441" s="568"/>
      <c r="E1441" s="1044" t="s">
        <v>2048</v>
      </c>
      <c r="F1441" s="518"/>
    </row>
    <row r="1442" spans="1:9" ht="31.5" x14ac:dyDescent="0.25">
      <c r="A1442" s="443" t="s">
        <v>293</v>
      </c>
      <c r="B1442" s="430" t="s">
        <v>4273</v>
      </c>
      <c r="C1442" s="470" t="s">
        <v>4272</v>
      </c>
      <c r="D1442" s="568" t="s">
        <v>4257</v>
      </c>
      <c r="E1442" s="430" t="s">
        <v>4274</v>
      </c>
      <c r="F1442" s="518"/>
    </row>
    <row r="1443" spans="1:9" ht="63" x14ac:dyDescent="0.25">
      <c r="A1443" s="447"/>
      <c r="B1443" s="444" t="s">
        <v>4275</v>
      </c>
      <c r="C1443" s="470" t="s">
        <v>641</v>
      </c>
      <c r="D1443" s="568" t="s">
        <v>4276</v>
      </c>
      <c r="E1443" s="430" t="s">
        <v>4274</v>
      </c>
      <c r="F1443" s="518"/>
    </row>
    <row r="1444" spans="1:9" ht="47.25" x14ac:dyDescent="0.25">
      <c r="A1444" s="447"/>
      <c r="B1444" s="444" t="s">
        <v>4277</v>
      </c>
      <c r="C1444" s="470" t="s">
        <v>641</v>
      </c>
      <c r="D1444" s="568" t="s">
        <v>4276</v>
      </c>
      <c r="E1444" s="430" t="s">
        <v>4274</v>
      </c>
      <c r="F1444" s="518"/>
    </row>
    <row r="1445" spans="1:9" ht="126" x14ac:dyDescent="0.25">
      <c r="A1445" s="447"/>
      <c r="B1445" s="444" t="s">
        <v>4278</v>
      </c>
      <c r="C1445" s="470" t="s">
        <v>641</v>
      </c>
      <c r="D1445" s="568" t="s">
        <v>4254</v>
      </c>
      <c r="E1445" s="430" t="s">
        <v>4274</v>
      </c>
      <c r="F1445" s="518"/>
    </row>
    <row r="1446" spans="1:9" ht="63" x14ac:dyDescent="0.25">
      <c r="A1446" s="447"/>
      <c r="B1446" s="444" t="s">
        <v>4279</v>
      </c>
      <c r="C1446" s="470" t="s">
        <v>641</v>
      </c>
      <c r="D1446" s="568" t="s">
        <v>4280</v>
      </c>
      <c r="E1446" s="430" t="s">
        <v>4274</v>
      </c>
      <c r="F1446" s="518"/>
    </row>
    <row r="1447" spans="1:9" x14ac:dyDescent="0.25">
      <c r="A1447" s="454" t="s">
        <v>644</v>
      </c>
      <c r="B1447" s="444"/>
      <c r="C1447" s="750"/>
      <c r="D1447" s="453"/>
      <c r="E1447" s="1044"/>
      <c r="F1447" s="518"/>
    </row>
    <row r="1448" spans="1:9" x14ac:dyDescent="0.25">
      <c r="A1448" s="483"/>
      <c r="B1448" s="483"/>
      <c r="C1448" s="571"/>
      <c r="D1448" s="572"/>
      <c r="E1448" s="573"/>
      <c r="F1448" s="518"/>
    </row>
    <row r="1451" spans="1:9" x14ac:dyDescent="0.25">
      <c r="A1451" s="427" t="s">
        <v>645</v>
      </c>
      <c r="B1451" s="427"/>
      <c r="C1451" s="428"/>
      <c r="D1451" s="428"/>
      <c r="E1451" s="428"/>
      <c r="F1451" s="428"/>
      <c r="G1451" s="428"/>
      <c r="H1451" s="428"/>
      <c r="I1451" s="428"/>
    </row>
    <row r="1453" spans="1:9" x14ac:dyDescent="0.25">
      <c r="A1453" s="1045" t="s">
        <v>122</v>
      </c>
      <c r="B1453" s="1045" t="s">
        <v>646</v>
      </c>
      <c r="C1453" s="1045" t="s">
        <v>647</v>
      </c>
      <c r="D1453" s="1045" t="s">
        <v>126</v>
      </c>
    </row>
    <row r="1454" spans="1:9" x14ac:dyDescent="0.25">
      <c r="A1454" s="441"/>
      <c r="B1454" s="441"/>
      <c r="C1454" s="441"/>
      <c r="D1454" s="441"/>
    </row>
    <row r="1455" spans="1:9" x14ac:dyDescent="0.25">
      <c r="A1455" s="563"/>
      <c r="B1455" s="563"/>
      <c r="C1455" s="563"/>
      <c r="D1455" s="563"/>
    </row>
    <row r="1456" spans="1:9" x14ac:dyDescent="0.25">
      <c r="A1456" s="563"/>
      <c r="B1456" s="563"/>
      <c r="C1456" s="563"/>
      <c r="D1456" s="563"/>
    </row>
    <row r="1457" spans="1:9" x14ac:dyDescent="0.25">
      <c r="A1457" s="563"/>
      <c r="B1457" s="563"/>
      <c r="C1457" s="563"/>
      <c r="D1457" s="563"/>
    </row>
    <row r="1458" spans="1:9" x14ac:dyDescent="0.25">
      <c r="A1458" s="564"/>
      <c r="B1458" s="564"/>
      <c r="C1458" s="564"/>
      <c r="D1458" s="564"/>
    </row>
    <row r="1461" spans="1:9" x14ac:dyDescent="0.25">
      <c r="A1461" s="427" t="s">
        <v>648</v>
      </c>
      <c r="B1461" s="427"/>
      <c r="C1461" s="428"/>
      <c r="D1461" s="428"/>
      <c r="E1461" s="428"/>
      <c r="F1461" s="428"/>
      <c r="G1461" s="428"/>
      <c r="H1461" s="428"/>
      <c r="I1461" s="428"/>
    </row>
    <row r="1463" spans="1:9" s="574" customFormat="1" ht="47.25" x14ac:dyDescent="0.25">
      <c r="A1463" s="1056" t="s">
        <v>122</v>
      </c>
      <c r="B1463" s="1056" t="s">
        <v>649</v>
      </c>
      <c r="C1463" s="1056" t="s">
        <v>650</v>
      </c>
      <c r="D1463" s="1056" t="s">
        <v>651</v>
      </c>
      <c r="E1463" s="1056" t="s">
        <v>652</v>
      </c>
      <c r="F1463" s="1056" t="s">
        <v>99</v>
      </c>
      <c r="G1463" s="1056" t="s">
        <v>653</v>
      </c>
    </row>
    <row r="1464" spans="1:9" s="574" customFormat="1" x14ac:dyDescent="0.25">
      <c r="A1464" s="575" t="s">
        <v>18</v>
      </c>
      <c r="B1464" s="576"/>
      <c r="C1464" s="1072"/>
      <c r="D1464" s="1072"/>
      <c r="E1464" s="577"/>
      <c r="F1464" s="578"/>
      <c r="G1464" s="1056"/>
    </row>
    <row r="1465" spans="1:9" x14ac:dyDescent="0.25">
      <c r="A1465" s="500" t="s">
        <v>19</v>
      </c>
      <c r="B1465" s="579" t="s">
        <v>4281</v>
      </c>
      <c r="C1465" s="576">
        <v>12</v>
      </c>
      <c r="D1465" s="576">
        <v>7</v>
      </c>
      <c r="E1465" s="580">
        <v>4.68</v>
      </c>
      <c r="F1465" s="581">
        <v>1</v>
      </c>
      <c r="G1465" s="439"/>
    </row>
    <row r="1466" spans="1:9" x14ac:dyDescent="0.25">
      <c r="A1466" s="500" t="s">
        <v>20</v>
      </c>
      <c r="B1466" s="579" t="s">
        <v>4282</v>
      </c>
      <c r="C1466" s="1072">
        <v>437</v>
      </c>
      <c r="D1466" s="1072">
        <v>399</v>
      </c>
      <c r="E1466" s="582">
        <v>462.68</v>
      </c>
      <c r="F1466" s="581">
        <v>1</v>
      </c>
      <c r="G1466" s="439"/>
    </row>
    <row r="1467" spans="1:9" x14ac:dyDescent="0.25">
      <c r="A1467" s="500" t="s">
        <v>21</v>
      </c>
      <c r="B1467" s="579" t="s">
        <v>2008</v>
      </c>
      <c r="C1467" s="1072">
        <v>3</v>
      </c>
      <c r="D1467" s="1072"/>
      <c r="E1467" s="582">
        <v>1.4</v>
      </c>
      <c r="F1467" s="581"/>
      <c r="G1467" s="439"/>
    </row>
    <row r="1468" spans="1:9" x14ac:dyDescent="0.25">
      <c r="A1468" s="500" t="s">
        <v>151</v>
      </c>
      <c r="B1468" s="576"/>
      <c r="C1468" s="1072"/>
      <c r="D1468" s="1072"/>
      <c r="E1468" s="582"/>
      <c r="F1468" s="581"/>
      <c r="G1468" s="439"/>
    </row>
    <row r="1471" spans="1:9" ht="30.75" customHeight="1" x14ac:dyDescent="0.25">
      <c r="A1471" s="1260" t="s">
        <v>659</v>
      </c>
      <c r="B1471" s="1260"/>
      <c r="C1471" s="1260"/>
      <c r="D1471" s="1260"/>
      <c r="E1471" s="1260"/>
      <c r="F1471" s="1260"/>
      <c r="G1471" s="1260"/>
      <c r="H1471" s="1260"/>
      <c r="I1471" s="1260"/>
    </row>
    <row r="1473" spans="1:9" s="753" customFormat="1" ht="32.25" customHeight="1" x14ac:dyDescent="0.25">
      <c r="A1473" s="1247" t="s">
        <v>122</v>
      </c>
      <c r="B1473" s="1256" t="s">
        <v>660</v>
      </c>
      <c r="C1473" s="1257"/>
      <c r="D1473" s="1258" t="s">
        <v>661</v>
      </c>
      <c r="E1473" s="1258"/>
      <c r="F1473" s="1247" t="s">
        <v>126</v>
      </c>
      <c r="G1473" s="1035"/>
      <c r="H1473" s="1035"/>
      <c r="I1473" s="1035"/>
    </row>
    <row r="1474" spans="1:9" s="753" customFormat="1" x14ac:dyDescent="0.25">
      <c r="A1474" s="1247"/>
      <c r="B1474" s="1029" t="s">
        <v>662</v>
      </c>
      <c r="C1474" s="1029" t="s">
        <v>663</v>
      </c>
      <c r="D1474" s="1029" t="s">
        <v>664</v>
      </c>
      <c r="E1474" s="1056" t="s">
        <v>665</v>
      </c>
      <c r="F1474" s="1247"/>
      <c r="G1474" s="1035"/>
      <c r="H1474" s="1035"/>
      <c r="I1474" s="1035"/>
    </row>
    <row r="1475" spans="1:9" x14ac:dyDescent="0.25">
      <c r="A1475" s="454"/>
      <c r="B1475" s="454"/>
      <c r="C1475" s="439"/>
      <c r="D1475" s="439"/>
      <c r="E1475" s="430"/>
      <c r="F1475" s="1070"/>
    </row>
    <row r="1476" spans="1:9" x14ac:dyDescent="0.25">
      <c r="A1476" s="454"/>
      <c r="B1476" s="454"/>
      <c r="C1476" s="439"/>
      <c r="D1476" s="439"/>
      <c r="E1476" s="477"/>
      <c r="F1476" s="1070"/>
    </row>
    <row r="1479" spans="1:9" x14ac:dyDescent="0.25">
      <c r="A1479" s="1045" t="s">
        <v>122</v>
      </c>
      <c r="B1479" s="1045" t="s">
        <v>667</v>
      </c>
      <c r="C1479" s="1045" t="s">
        <v>569</v>
      </c>
      <c r="D1479" s="1045" t="s">
        <v>126</v>
      </c>
    </row>
    <row r="1480" spans="1:9" x14ac:dyDescent="0.25">
      <c r="A1480" s="583"/>
      <c r="B1480" s="583"/>
      <c r="C1480" s="563"/>
      <c r="D1480" s="563"/>
    </row>
    <row r="1481" spans="1:9" x14ac:dyDescent="0.25">
      <c r="A1481" s="564"/>
      <c r="B1481" s="564"/>
      <c r="C1481" s="564"/>
      <c r="D1481" s="564"/>
    </row>
    <row r="1484" spans="1:9" x14ac:dyDescent="0.25">
      <c r="A1484" s="427" t="s">
        <v>668</v>
      </c>
      <c r="B1484" s="427"/>
      <c r="C1484" s="428"/>
      <c r="D1484" s="428"/>
      <c r="E1484" s="428"/>
      <c r="F1484" s="428"/>
      <c r="G1484" s="428"/>
      <c r="H1484" s="428"/>
      <c r="I1484" s="428"/>
    </row>
    <row r="1486" spans="1:9" ht="31.5" x14ac:dyDescent="0.25">
      <c r="A1486" s="1029" t="s">
        <v>122</v>
      </c>
      <c r="B1486" s="584" t="s">
        <v>669</v>
      </c>
    </row>
    <row r="1487" spans="1:9" x14ac:dyDescent="0.25">
      <c r="A1487" s="585" t="s">
        <v>18</v>
      </c>
      <c r="B1487" s="586"/>
    </row>
    <row r="1488" spans="1:9" x14ac:dyDescent="0.25">
      <c r="A1488" s="585" t="s">
        <v>19</v>
      </c>
      <c r="B1488" s="586"/>
    </row>
    <row r="1489" spans="1:9" x14ac:dyDescent="0.25">
      <c r="A1489" s="585" t="s">
        <v>20</v>
      </c>
      <c r="B1489" s="586">
        <v>1</v>
      </c>
    </row>
    <row r="1490" spans="1:9" x14ac:dyDescent="0.25">
      <c r="A1490" s="585" t="s">
        <v>666</v>
      </c>
      <c r="B1490" s="586"/>
    </row>
    <row r="1491" spans="1:9" x14ac:dyDescent="0.25">
      <c r="A1491" s="585" t="s">
        <v>293</v>
      </c>
      <c r="B1491" s="587"/>
    </row>
    <row r="1497" spans="1:9" x14ac:dyDescent="0.25">
      <c r="A1497" s="427" t="s">
        <v>670</v>
      </c>
      <c r="B1497" s="427"/>
      <c r="C1497" s="428"/>
      <c r="D1497" s="428"/>
      <c r="E1497" s="428"/>
      <c r="F1497" s="428"/>
      <c r="G1497" s="428"/>
      <c r="H1497" s="428"/>
      <c r="I1497" s="428"/>
    </row>
    <row r="1498" spans="1:9" x14ac:dyDescent="0.25">
      <c r="A1498" s="1248" t="s">
        <v>671</v>
      </c>
      <c r="B1498" s="1249"/>
      <c r="C1498" s="1249"/>
      <c r="D1498" s="1249"/>
      <c r="E1498" s="1250"/>
      <c r="F1498" s="588"/>
    </row>
    <row r="1499" spans="1:9" x14ac:dyDescent="0.25">
      <c r="A1499" s="1036" t="s">
        <v>122</v>
      </c>
      <c r="B1499" s="1029" t="s">
        <v>646</v>
      </c>
      <c r="C1499" s="1029" t="s">
        <v>672</v>
      </c>
      <c r="D1499" s="589" t="s">
        <v>673</v>
      </c>
      <c r="E1499" s="1029" t="s">
        <v>126</v>
      </c>
      <c r="F1499" s="590"/>
    </row>
    <row r="1500" spans="1:9" x14ac:dyDescent="0.25">
      <c r="A1500" s="454" t="s">
        <v>18</v>
      </c>
      <c r="B1500" s="454"/>
      <c r="C1500" s="430"/>
      <c r="D1500" s="531"/>
      <c r="E1500" s="499"/>
      <c r="F1500" s="591"/>
      <c r="G1500" s="496"/>
      <c r="H1500" s="496"/>
    </row>
    <row r="1501" spans="1:9" x14ac:dyDescent="0.25">
      <c r="A1501" s="454" t="s">
        <v>19</v>
      </c>
      <c r="B1501" s="451"/>
      <c r="C1501" s="1085"/>
      <c r="D1501" s="531"/>
      <c r="E1501" s="499"/>
      <c r="F1501" s="591"/>
      <c r="G1501" s="496"/>
      <c r="H1501" s="496"/>
    </row>
    <row r="1502" spans="1:9" x14ac:dyDescent="0.25">
      <c r="A1502" s="443" t="s">
        <v>20</v>
      </c>
      <c r="B1502" s="451"/>
      <c r="C1502" s="1085"/>
      <c r="D1502" s="531"/>
      <c r="E1502" s="499"/>
      <c r="F1502" s="591"/>
      <c r="G1502" s="496"/>
      <c r="H1502" s="496"/>
    </row>
    <row r="1503" spans="1:9" ht="16.5" customHeight="1" x14ac:dyDescent="0.25">
      <c r="A1503" s="454" t="s">
        <v>21</v>
      </c>
      <c r="B1503" s="592"/>
      <c r="C1503" s="1106"/>
      <c r="D1503" s="531"/>
      <c r="E1503" s="499"/>
      <c r="F1503" s="591"/>
      <c r="G1503" s="496"/>
      <c r="H1503" s="496"/>
    </row>
    <row r="1504" spans="1:9" x14ac:dyDescent="0.25">
      <c r="A1504" s="451" t="s">
        <v>151</v>
      </c>
      <c r="B1504" s="593"/>
      <c r="C1504" s="444"/>
      <c r="D1504" s="531"/>
      <c r="E1504" s="499"/>
      <c r="F1504" s="591"/>
      <c r="G1504" s="496"/>
      <c r="H1504" s="496"/>
    </row>
    <row r="1505" spans="1:9" x14ac:dyDescent="0.25">
      <c r="A1505" s="454" t="s">
        <v>160</v>
      </c>
      <c r="B1505" s="455"/>
      <c r="C1505" s="642"/>
      <c r="D1505" s="445"/>
      <c r="E1505" s="455"/>
      <c r="F1505" s="591"/>
      <c r="G1505" s="496"/>
      <c r="H1505" s="496"/>
    </row>
    <row r="1506" spans="1:9" x14ac:dyDescent="0.25">
      <c r="C1506" s="456"/>
      <c r="D1506" s="518"/>
      <c r="E1506" s="496"/>
      <c r="F1506" s="594"/>
    </row>
    <row r="1507" spans="1:9" x14ac:dyDescent="0.25">
      <c r="C1507" s="456"/>
      <c r="D1507" s="518"/>
      <c r="E1507" s="496"/>
      <c r="F1507" s="594"/>
    </row>
    <row r="1509" spans="1:9" x14ac:dyDescent="0.25">
      <c r="A1509" s="427" t="s">
        <v>676</v>
      </c>
      <c r="B1509" s="427"/>
      <c r="C1509" s="428"/>
      <c r="D1509" s="428"/>
      <c r="E1509" s="428"/>
      <c r="F1509" s="428"/>
      <c r="G1509" s="428"/>
      <c r="H1509" s="428"/>
      <c r="I1509" s="428"/>
    </row>
    <row r="1511" spans="1:9" ht="31.5" x14ac:dyDescent="0.25">
      <c r="A1511" s="1029" t="s">
        <v>122</v>
      </c>
      <c r="B1511" s="1029" t="s">
        <v>677</v>
      </c>
      <c r="C1511" s="1056" t="s">
        <v>678</v>
      </c>
      <c r="D1511" s="1056" t="s">
        <v>126</v>
      </c>
      <c r="F1511" s="1035"/>
      <c r="G1511" s="1035"/>
      <c r="H1511" s="1035"/>
    </row>
    <row r="1512" spans="1:9" x14ac:dyDescent="0.25">
      <c r="A1512" s="484" t="s">
        <v>19</v>
      </c>
      <c r="B1512" s="1029"/>
      <c r="C1512" s="1029"/>
      <c r="D1512" s="1029"/>
      <c r="E1512" s="573"/>
      <c r="F1512" s="1035"/>
      <c r="G1512" s="1035"/>
      <c r="H1512" s="1035"/>
    </row>
    <row r="1513" spans="1:9" x14ac:dyDescent="0.25">
      <c r="A1513" s="494"/>
      <c r="B1513" s="494"/>
      <c r="C1513" s="1035"/>
      <c r="D1513" s="1035"/>
      <c r="E1513" s="574"/>
      <c r="F1513" s="1035"/>
      <c r="G1513" s="1035"/>
      <c r="H1513" s="1035"/>
    </row>
    <row r="1515" spans="1:9" x14ac:dyDescent="0.25">
      <c r="A1515" s="427" t="s">
        <v>679</v>
      </c>
      <c r="B1515" s="427"/>
      <c r="C1515" s="428"/>
      <c r="D1515" s="428"/>
      <c r="E1515" s="428"/>
      <c r="F1515" s="428"/>
      <c r="G1515" s="428"/>
      <c r="H1515" s="428"/>
      <c r="I1515" s="428"/>
    </row>
    <row r="1516" spans="1:9" x14ac:dyDescent="0.25">
      <c r="A1516" s="427"/>
      <c r="B1516" s="427"/>
      <c r="C1516" s="428"/>
      <c r="D1516" s="428"/>
      <c r="E1516" s="428"/>
      <c r="F1516" s="428"/>
      <c r="G1516" s="428"/>
      <c r="H1516" s="428"/>
      <c r="I1516" s="428"/>
    </row>
    <row r="1517" spans="1:9" x14ac:dyDescent="0.25">
      <c r="A1517" s="426"/>
      <c r="B1517" s="426"/>
    </row>
    <row r="1518" spans="1:9" x14ac:dyDescent="0.25">
      <c r="A1518" s="1029" t="s">
        <v>122</v>
      </c>
      <c r="B1518" s="1056" t="s">
        <v>680</v>
      </c>
      <c r="C1518" s="1029" t="s">
        <v>681</v>
      </c>
      <c r="D1518" s="1029" t="s">
        <v>569</v>
      </c>
      <c r="E1518" s="1056" t="s">
        <v>126</v>
      </c>
    </row>
    <row r="1519" spans="1:9" x14ac:dyDescent="0.25">
      <c r="A1519" s="1042" t="s">
        <v>18</v>
      </c>
      <c r="B1519" s="1042"/>
      <c r="C1519" s="595"/>
      <c r="D1519" s="472"/>
      <c r="E1519" s="524"/>
      <c r="F1519" s="574"/>
    </row>
    <row r="1520" spans="1:9" ht="15.75" customHeight="1" x14ac:dyDescent="0.25">
      <c r="A1520" s="443" t="s">
        <v>19</v>
      </c>
      <c r="B1520" s="716"/>
      <c r="C1520" s="530"/>
      <c r="D1520" s="430"/>
      <c r="E1520" s="430"/>
    </row>
    <row r="1521" spans="1:5" ht="15.75" customHeight="1" x14ac:dyDescent="0.25">
      <c r="A1521" s="443" t="s">
        <v>20</v>
      </c>
      <c r="B1521" s="716"/>
      <c r="C1521" s="444"/>
      <c r="D1521" s="430"/>
      <c r="E1521" s="430"/>
    </row>
    <row r="1522" spans="1:5" ht="47.25" x14ac:dyDescent="0.25">
      <c r="A1522" s="443" t="s">
        <v>21</v>
      </c>
      <c r="B1522" s="1086">
        <v>1</v>
      </c>
      <c r="C1522" s="430" t="s">
        <v>4283</v>
      </c>
      <c r="D1522" s="430" t="s">
        <v>4284</v>
      </c>
      <c r="E1522" s="1044"/>
    </row>
    <row r="1523" spans="1:5" ht="20.25" x14ac:dyDescent="0.25">
      <c r="A1523" s="454" t="s">
        <v>151</v>
      </c>
      <c r="B1523" s="1091"/>
      <c r="C1523" s="1083"/>
      <c r="D1523" s="455"/>
      <c r="E1523" s="430"/>
    </row>
    <row r="1524" spans="1:5" x14ac:dyDescent="0.25">
      <c r="A1524" s="451" t="s">
        <v>160</v>
      </c>
      <c r="B1524" s="499"/>
      <c r="C1524" s="430"/>
      <c r="D1524" s="570"/>
      <c r="E1524" s="654"/>
    </row>
  </sheetData>
  <mergeCells count="68">
    <mergeCell ref="A7:I7"/>
    <mergeCell ref="C50:C53"/>
    <mergeCell ref="D50:D53"/>
    <mergeCell ref="E50:E53"/>
    <mergeCell ref="B59:B60"/>
    <mergeCell ref="C12:C13"/>
    <mergeCell ref="B12:B13"/>
    <mergeCell ref="B14:B15"/>
    <mergeCell ref="C18:C19"/>
    <mergeCell ref="B18:B19"/>
    <mergeCell ref="A1:I1"/>
    <mergeCell ref="A2:I2"/>
    <mergeCell ref="A4:I4"/>
    <mergeCell ref="A5:I5"/>
    <mergeCell ref="A6:I6"/>
    <mergeCell ref="I112:I116"/>
    <mergeCell ref="F119:F122"/>
    <mergeCell ref="I119:I122"/>
    <mergeCell ref="A99:A101"/>
    <mergeCell ref="B99:B101"/>
    <mergeCell ref="C99:C101"/>
    <mergeCell ref="D99:H99"/>
    <mergeCell ref="I99:I101"/>
    <mergeCell ref="D100:E100"/>
    <mergeCell ref="G101:H101"/>
    <mergeCell ref="D102:D105"/>
    <mergeCell ref="A1473:A1474"/>
    <mergeCell ref="B1473:C1473"/>
    <mergeCell ref="C729:C730"/>
    <mergeCell ref="D731:D1261"/>
    <mergeCell ref="D106:D108"/>
    <mergeCell ref="A1330:B1330"/>
    <mergeCell ref="C1330:C1331"/>
    <mergeCell ref="C1383:C1384"/>
    <mergeCell ref="D1383:D1384"/>
    <mergeCell ref="D1342:D1343"/>
    <mergeCell ref="D1473:E1473"/>
    <mergeCell ref="A1383:A1384"/>
    <mergeCell ref="B1383:B1384"/>
    <mergeCell ref="B123:B126"/>
    <mergeCell ref="D112:D116"/>
    <mergeCell ref="B113:B122"/>
    <mergeCell ref="F1473:F1474"/>
    <mergeCell ref="A1498:E1498"/>
    <mergeCell ref="B1345:B1346"/>
    <mergeCell ref="B1349:B1352"/>
    <mergeCell ref="A1471:I1471"/>
    <mergeCell ref="F1383:F1384"/>
    <mergeCell ref="A1392:A1393"/>
    <mergeCell ref="B1392:B1393"/>
    <mergeCell ref="C1392:C1393"/>
    <mergeCell ref="D1392:D1393"/>
    <mergeCell ref="A1401:A1402"/>
    <mergeCell ref="B1401:B1402"/>
    <mergeCell ref="C1401:C1402"/>
    <mergeCell ref="D1401:D1402"/>
    <mergeCell ref="F1401:F1402"/>
    <mergeCell ref="F1392:F1393"/>
    <mergeCell ref="C717:C718"/>
    <mergeCell ref="D717:D718"/>
    <mergeCell ref="C699:C700"/>
    <mergeCell ref="B162:B648"/>
    <mergeCell ref="B649:B685"/>
    <mergeCell ref="A1342:A1343"/>
    <mergeCell ref="B1342:B1343"/>
    <mergeCell ref="C1342:C1343"/>
    <mergeCell ref="E1383:E1384"/>
    <mergeCell ref="E1342:E1343"/>
  </mergeCells>
  <phoneticPr fontId="32" type="noConversion"/>
  <pageMargins left="0.7" right="0.7" top="0.75" bottom="0.75" header="0.3" footer="0.3"/>
  <pageSetup paperSize="9" scale="87" orientation="landscape" horizontalDpi="4294967294"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265"/>
  <sheetViews>
    <sheetView topLeftCell="A1193" zoomScaleNormal="100" workbookViewId="0">
      <selection activeCell="B1006" sqref="B1006"/>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4285</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ht="31.5" x14ac:dyDescent="0.25">
      <c r="A12" s="1042" t="s">
        <v>18</v>
      </c>
      <c r="B12" s="429" t="s">
        <v>158</v>
      </c>
      <c r="C12" s="781" t="s">
        <v>4286</v>
      </c>
      <c r="D12" s="430" t="s">
        <v>4287</v>
      </c>
      <c r="E12" s="431"/>
      <c r="F12" s="432"/>
      <c r="I12" s="425" t="s">
        <v>130</v>
      </c>
    </row>
    <row r="13" spans="1:9" ht="31.5" x14ac:dyDescent="0.25">
      <c r="A13" s="1043"/>
      <c r="B13" s="547"/>
      <c r="C13" s="782"/>
      <c r="D13" s="430" t="s">
        <v>4288</v>
      </c>
      <c r="E13" s="431"/>
      <c r="F13" s="432"/>
    </row>
    <row r="14" spans="1:9" x14ac:dyDescent="0.25">
      <c r="A14" s="1043"/>
      <c r="B14" s="455" t="s">
        <v>4289</v>
      </c>
      <c r="C14" s="783"/>
      <c r="D14" s="430" t="s">
        <v>4290</v>
      </c>
      <c r="E14" s="431"/>
      <c r="F14" s="432"/>
    </row>
    <row r="15" spans="1:9" ht="31.5" x14ac:dyDescent="0.25">
      <c r="A15" s="1047"/>
      <c r="B15" s="547" t="s">
        <v>2538</v>
      </c>
      <c r="C15" s="783"/>
      <c r="D15" s="430" t="s">
        <v>4291</v>
      </c>
      <c r="E15" s="431"/>
      <c r="F15" s="432"/>
    </row>
    <row r="16" spans="1:9" x14ac:dyDescent="0.25">
      <c r="A16" s="1043" t="s">
        <v>19</v>
      </c>
      <c r="B16" s="1030" t="s">
        <v>4292</v>
      </c>
      <c r="C16" s="787"/>
      <c r="D16" s="430"/>
      <c r="E16" s="430"/>
      <c r="F16" s="433"/>
    </row>
    <row r="17" spans="1:6" x14ac:dyDescent="0.25">
      <c r="A17" s="1043"/>
      <c r="B17" s="1057" t="s">
        <v>4293</v>
      </c>
      <c r="C17" s="787"/>
      <c r="D17" s="430"/>
      <c r="E17" s="430"/>
      <c r="F17" s="433"/>
    </row>
    <row r="18" spans="1:6" x14ac:dyDescent="0.25">
      <c r="A18" s="1043"/>
      <c r="B18" s="1057" t="s">
        <v>4294</v>
      </c>
      <c r="C18" s="787"/>
      <c r="D18" s="430"/>
      <c r="E18" s="430"/>
      <c r="F18" s="433"/>
    </row>
    <row r="19" spans="1:6" ht="63" x14ac:dyDescent="0.25">
      <c r="A19" s="1042" t="s">
        <v>20</v>
      </c>
      <c r="B19" s="631" t="s">
        <v>4295</v>
      </c>
      <c r="C19" s="430" t="s">
        <v>4296</v>
      </c>
      <c r="D19" s="430" t="s">
        <v>4297</v>
      </c>
      <c r="E19" s="418" t="s">
        <v>2527</v>
      </c>
      <c r="F19" s="433"/>
    </row>
    <row r="20" spans="1:6" ht="63" x14ac:dyDescent="0.25">
      <c r="A20" s="1043"/>
      <c r="B20" s="429" t="s">
        <v>1226</v>
      </c>
      <c r="C20" s="530" t="s">
        <v>4298</v>
      </c>
      <c r="D20" s="430" t="s">
        <v>4299</v>
      </c>
      <c r="E20" s="418" t="s">
        <v>2527</v>
      </c>
      <c r="F20" s="433"/>
    </row>
    <row r="21" spans="1:6" ht="63" x14ac:dyDescent="0.25">
      <c r="A21" s="1047"/>
      <c r="B21" s="455" t="s">
        <v>4300</v>
      </c>
      <c r="C21" s="444" t="s">
        <v>4301</v>
      </c>
      <c r="D21" s="430" t="s">
        <v>4302</v>
      </c>
      <c r="E21" s="736" t="s">
        <v>2527</v>
      </c>
      <c r="F21" s="433"/>
    </row>
    <row r="22" spans="1:6" ht="63" x14ac:dyDescent="0.25">
      <c r="A22" s="1043" t="s">
        <v>21</v>
      </c>
      <c r="B22" s="444" t="s">
        <v>2499</v>
      </c>
      <c r="C22" s="434" t="s">
        <v>4303</v>
      </c>
      <c r="D22" s="430" t="s">
        <v>2040</v>
      </c>
      <c r="E22" s="442" t="s">
        <v>1324</v>
      </c>
      <c r="F22" s="440"/>
    </row>
    <row r="23" spans="1:6" ht="63" x14ac:dyDescent="0.25">
      <c r="A23" s="1043"/>
      <c r="B23" s="444" t="s">
        <v>4304</v>
      </c>
      <c r="C23" s="434" t="s">
        <v>4305</v>
      </c>
      <c r="D23" s="430" t="s">
        <v>2040</v>
      </c>
      <c r="E23" s="442" t="s">
        <v>1324</v>
      </c>
      <c r="F23" s="440"/>
    </row>
    <row r="24" spans="1:6" ht="63" x14ac:dyDescent="0.25">
      <c r="A24" s="1043"/>
      <c r="B24" s="444" t="s">
        <v>4306</v>
      </c>
      <c r="C24" s="434" t="s">
        <v>4307</v>
      </c>
      <c r="D24" s="430" t="s">
        <v>2040</v>
      </c>
      <c r="E24" s="442" t="s">
        <v>1324</v>
      </c>
      <c r="F24" s="440"/>
    </row>
    <row r="25" spans="1:6" ht="78.75" x14ac:dyDescent="0.25">
      <c r="A25" s="1043"/>
      <c r="B25" s="444" t="s">
        <v>4308</v>
      </c>
      <c r="C25" s="1044" t="s">
        <v>4309</v>
      </c>
      <c r="D25" s="430" t="s">
        <v>2040</v>
      </c>
      <c r="E25" s="442" t="s">
        <v>1324</v>
      </c>
      <c r="F25" s="440"/>
    </row>
    <row r="26" spans="1:6" ht="78.75" x14ac:dyDescent="0.25">
      <c r="A26" s="1043"/>
      <c r="B26" s="430" t="s">
        <v>4310</v>
      </c>
      <c r="C26" s="1044" t="s">
        <v>4311</v>
      </c>
      <c r="D26" s="430" t="s">
        <v>2040</v>
      </c>
      <c r="E26" s="442" t="s">
        <v>1324</v>
      </c>
      <c r="F26" s="440"/>
    </row>
    <row r="27" spans="1:6" ht="31.5" x14ac:dyDescent="0.25">
      <c r="A27" s="443" t="s">
        <v>151</v>
      </c>
      <c r="B27" s="455" t="s">
        <v>4312</v>
      </c>
      <c r="C27" s="477" t="s">
        <v>4313</v>
      </c>
      <c r="D27" s="455" t="s">
        <v>2040</v>
      </c>
      <c r="E27" s="430" t="s">
        <v>4314</v>
      </c>
      <c r="F27" s="446"/>
    </row>
    <row r="28" spans="1:6" ht="31.5" x14ac:dyDescent="0.25">
      <c r="A28" s="447"/>
      <c r="B28" s="430" t="s">
        <v>4315</v>
      </c>
      <c r="C28" s="477" t="s">
        <v>4313</v>
      </c>
      <c r="D28" s="455" t="s">
        <v>2040</v>
      </c>
      <c r="E28" s="430" t="s">
        <v>4314</v>
      </c>
      <c r="F28" s="446"/>
    </row>
    <row r="29" spans="1:6" ht="31.5" x14ac:dyDescent="0.25">
      <c r="A29" s="447"/>
      <c r="B29" s="430" t="s">
        <v>4316</v>
      </c>
      <c r="C29" s="477" t="s">
        <v>4313</v>
      </c>
      <c r="D29" s="455" t="s">
        <v>2040</v>
      </c>
      <c r="E29" s="430" t="s">
        <v>4314</v>
      </c>
      <c r="F29" s="446"/>
    </row>
    <row r="30" spans="1:6" ht="47.25" x14ac:dyDescent="0.25">
      <c r="A30" s="447"/>
      <c r="B30" s="430" t="s">
        <v>4317</v>
      </c>
      <c r="C30" s="430" t="s">
        <v>4318</v>
      </c>
      <c r="D30" s="455" t="s">
        <v>2040</v>
      </c>
      <c r="E30" s="430" t="s">
        <v>4314</v>
      </c>
      <c r="F30" s="446"/>
    </row>
    <row r="31" spans="1:6" ht="31.5" x14ac:dyDescent="0.25">
      <c r="A31" s="447"/>
      <c r="B31" s="455" t="s">
        <v>158</v>
      </c>
      <c r="C31" s="477" t="s">
        <v>4313</v>
      </c>
      <c r="D31" s="455" t="s">
        <v>2040</v>
      </c>
      <c r="E31" s="430" t="s">
        <v>4314</v>
      </c>
      <c r="F31" s="446"/>
    </row>
    <row r="32" spans="1:6" ht="47.25" x14ac:dyDescent="0.25">
      <c r="A32" s="447"/>
      <c r="B32" s="430" t="s">
        <v>3150</v>
      </c>
      <c r="C32" s="430" t="s">
        <v>4319</v>
      </c>
      <c r="D32" s="455" t="s">
        <v>2040</v>
      </c>
      <c r="E32" s="430" t="s">
        <v>4314</v>
      </c>
      <c r="F32" s="446"/>
    </row>
    <row r="33" spans="1:9" ht="31.5" x14ac:dyDescent="0.25">
      <c r="A33" s="447"/>
      <c r="B33" s="430" t="s">
        <v>2057</v>
      </c>
      <c r="C33" s="477" t="s">
        <v>4320</v>
      </c>
      <c r="D33" s="430" t="s">
        <v>4321</v>
      </c>
      <c r="E33" s="430"/>
      <c r="F33" s="446"/>
    </row>
    <row r="34" spans="1:9" x14ac:dyDescent="0.25">
      <c r="A34" s="1042" t="s">
        <v>160</v>
      </c>
      <c r="B34" s="1044"/>
      <c r="C34" s="445"/>
      <c r="D34" s="430"/>
      <c r="E34" s="430"/>
      <c r="F34" s="448"/>
    </row>
    <row r="35" spans="1:9" x14ac:dyDescent="0.25">
      <c r="A35" s="1043"/>
      <c r="B35" s="1044"/>
      <c r="C35" s="445"/>
      <c r="D35" s="430"/>
      <c r="E35" s="430"/>
      <c r="F35" s="448"/>
    </row>
    <row r="36" spans="1:9" x14ac:dyDescent="0.25">
      <c r="A36" s="1043"/>
      <c r="B36" s="1044"/>
      <c r="C36" s="445"/>
      <c r="D36" s="430"/>
      <c r="E36" s="430"/>
      <c r="F36" s="448"/>
    </row>
    <row r="37" spans="1:9" x14ac:dyDescent="0.25">
      <c r="A37" s="1047"/>
      <c r="B37" s="1044"/>
      <c r="C37" s="445"/>
      <c r="D37" s="430"/>
      <c r="E37" s="430"/>
      <c r="F37" s="448"/>
    </row>
    <row r="38" spans="1:9" x14ac:dyDescent="0.25">
      <c r="A38" s="640"/>
      <c r="B38" s="643"/>
      <c r="C38" s="641"/>
      <c r="D38" s="605"/>
      <c r="E38" s="605"/>
      <c r="F38" s="448"/>
    </row>
    <row r="39" spans="1:9" x14ac:dyDescent="0.25">
      <c r="A39" s="449"/>
      <c r="B39" s="449"/>
      <c r="C39" s="446"/>
      <c r="D39" s="448"/>
      <c r="E39" s="446"/>
      <c r="F39" s="446"/>
    </row>
    <row r="42" spans="1:9" ht="31.5" x14ac:dyDescent="0.25">
      <c r="A42" s="1036" t="s">
        <v>122</v>
      </c>
      <c r="B42" s="1033" t="s">
        <v>161</v>
      </c>
      <c r="C42" s="1029" t="s">
        <v>162</v>
      </c>
      <c r="D42" s="1029" t="s">
        <v>163</v>
      </c>
      <c r="E42" s="1029" t="s">
        <v>126</v>
      </c>
      <c r="I42" s="450"/>
    </row>
    <row r="43" spans="1:9" ht="31.5" x14ac:dyDescent="0.25">
      <c r="A43" s="454" t="s">
        <v>18</v>
      </c>
      <c r="B43" s="631" t="s">
        <v>158</v>
      </c>
      <c r="C43" s="477" t="s">
        <v>4322</v>
      </c>
      <c r="D43" s="698"/>
      <c r="E43" s="439"/>
      <c r="F43" s="432"/>
      <c r="I43" s="450"/>
    </row>
    <row r="44" spans="1:9" x14ac:dyDescent="0.25">
      <c r="A44" s="451" t="s">
        <v>19</v>
      </c>
      <c r="B44" s="1054"/>
      <c r="C44" s="444"/>
      <c r="D44" s="453"/>
      <c r="E44" s="429"/>
      <c r="F44" s="432"/>
      <c r="I44" s="450"/>
    </row>
    <row r="45" spans="1:9" ht="31.5" x14ac:dyDescent="0.25">
      <c r="A45" s="443" t="s">
        <v>20</v>
      </c>
      <c r="B45" s="566" t="s">
        <v>4323</v>
      </c>
      <c r="C45" s="430" t="s">
        <v>4324</v>
      </c>
      <c r="D45" s="453">
        <v>44145</v>
      </c>
      <c r="E45" s="430" t="s">
        <v>4325</v>
      </c>
      <c r="F45" s="432"/>
      <c r="I45" s="450"/>
    </row>
    <row r="46" spans="1:9" ht="31.5" x14ac:dyDescent="0.25">
      <c r="A46" s="451"/>
      <c r="B46" s="455" t="s">
        <v>4326</v>
      </c>
      <c r="C46" s="479" t="s">
        <v>4327</v>
      </c>
      <c r="D46" s="1089">
        <v>44159</v>
      </c>
      <c r="E46" s="430" t="s">
        <v>2527</v>
      </c>
      <c r="F46" s="432"/>
      <c r="I46" s="450"/>
    </row>
    <row r="47" spans="1:9" ht="31.5" x14ac:dyDescent="0.25">
      <c r="A47" s="447" t="s">
        <v>21</v>
      </c>
      <c r="B47" s="711" t="s">
        <v>1691</v>
      </c>
      <c r="C47" s="789" t="s">
        <v>4328</v>
      </c>
      <c r="D47" s="1089">
        <v>44138</v>
      </c>
      <c r="E47" s="444"/>
      <c r="F47" s="432"/>
      <c r="I47" s="450"/>
    </row>
    <row r="48" spans="1:9" ht="31.5" x14ac:dyDescent="0.25">
      <c r="A48" s="447"/>
      <c r="B48" s="711"/>
      <c r="C48" s="789" t="s">
        <v>4329</v>
      </c>
      <c r="D48" s="791"/>
      <c r="E48" s="444"/>
      <c r="F48" s="432"/>
      <c r="I48" s="450"/>
    </row>
    <row r="49" spans="1:9" ht="31.5" x14ac:dyDescent="0.25">
      <c r="A49" s="447"/>
      <c r="B49" s="711"/>
      <c r="C49" s="789" t="s">
        <v>4330</v>
      </c>
      <c r="D49" s="791"/>
      <c r="E49" s="444"/>
      <c r="F49" s="432"/>
      <c r="I49" s="450"/>
    </row>
    <row r="50" spans="1:9" ht="31.5" x14ac:dyDescent="0.25">
      <c r="A50" s="447"/>
      <c r="B50" s="711"/>
      <c r="C50" s="789" t="s">
        <v>4331</v>
      </c>
      <c r="D50" s="791"/>
      <c r="E50" s="444"/>
      <c r="F50" s="432"/>
      <c r="I50" s="450"/>
    </row>
    <row r="51" spans="1:9" ht="31.5" x14ac:dyDescent="0.25">
      <c r="A51" s="447"/>
      <c r="B51" s="711"/>
      <c r="C51" s="789" t="s">
        <v>4332</v>
      </c>
      <c r="D51" s="791"/>
      <c r="E51" s="444"/>
      <c r="F51" s="432"/>
      <c r="I51" s="450"/>
    </row>
    <row r="52" spans="1:9" ht="31.5" x14ac:dyDescent="0.25">
      <c r="A52" s="447"/>
      <c r="B52" s="711"/>
      <c r="C52" s="789" t="s">
        <v>4333</v>
      </c>
      <c r="D52" s="791"/>
      <c r="E52" s="444"/>
      <c r="F52" s="432"/>
      <c r="I52" s="450"/>
    </row>
    <row r="53" spans="1:9" ht="31.5" x14ac:dyDescent="0.25">
      <c r="A53" s="447"/>
      <c r="B53" s="711"/>
      <c r="C53" s="789" t="s">
        <v>4334</v>
      </c>
      <c r="D53" s="791"/>
      <c r="E53" s="444"/>
      <c r="F53" s="432"/>
      <c r="I53" s="450"/>
    </row>
    <row r="54" spans="1:9" ht="31.5" x14ac:dyDescent="0.25">
      <c r="A54" s="447"/>
      <c r="B54" s="711"/>
      <c r="C54" s="789" t="s">
        <v>4335</v>
      </c>
      <c r="D54" s="791"/>
      <c r="E54" s="444"/>
      <c r="F54" s="432"/>
      <c r="I54" s="450"/>
    </row>
    <row r="55" spans="1:9" ht="31.5" x14ac:dyDescent="0.25">
      <c r="A55" s="447"/>
      <c r="B55" s="711"/>
      <c r="C55" s="789" t="s">
        <v>4336</v>
      </c>
      <c r="D55" s="791"/>
      <c r="E55" s="444"/>
      <c r="F55" s="432"/>
      <c r="I55" s="450"/>
    </row>
    <row r="56" spans="1:9" ht="31.5" x14ac:dyDescent="0.25">
      <c r="A56" s="447"/>
      <c r="B56" s="711"/>
      <c r="C56" s="789" t="s">
        <v>4337</v>
      </c>
      <c r="D56" s="791"/>
      <c r="E56" s="444"/>
      <c r="F56" s="432"/>
      <c r="I56" s="450"/>
    </row>
    <row r="57" spans="1:9" ht="31.5" x14ac:dyDescent="0.25">
      <c r="A57" s="447"/>
      <c r="B57" s="711"/>
      <c r="C57" s="789" t="s">
        <v>4338</v>
      </c>
      <c r="D57" s="791"/>
      <c r="E57" s="444"/>
      <c r="F57" s="432"/>
      <c r="I57" s="450"/>
    </row>
    <row r="58" spans="1:9" ht="31.5" x14ac:dyDescent="0.25">
      <c r="A58" s="447"/>
      <c r="B58" s="711"/>
      <c r="C58" s="789" t="s">
        <v>4339</v>
      </c>
      <c r="D58" s="791"/>
      <c r="E58" s="444"/>
      <c r="F58" s="432"/>
      <c r="I58" s="450"/>
    </row>
    <row r="59" spans="1:9" ht="31.5" x14ac:dyDescent="0.25">
      <c r="A59" s="447"/>
      <c r="B59" s="711"/>
      <c r="C59" s="789" t="s">
        <v>4340</v>
      </c>
      <c r="D59" s="791"/>
      <c r="E59" s="444"/>
      <c r="F59" s="432"/>
      <c r="I59" s="450"/>
    </row>
    <row r="60" spans="1:9" ht="31.5" x14ac:dyDescent="0.25">
      <c r="A60" s="447"/>
      <c r="B60" s="711"/>
      <c r="C60" s="789" t="s">
        <v>4341</v>
      </c>
      <c r="D60" s="791"/>
      <c r="E60" s="444"/>
      <c r="F60" s="432"/>
      <c r="I60" s="450"/>
    </row>
    <row r="61" spans="1:9" ht="31.5" x14ac:dyDescent="0.25">
      <c r="A61" s="447"/>
      <c r="B61" s="711"/>
      <c r="C61" s="789" t="s">
        <v>4342</v>
      </c>
      <c r="D61" s="791"/>
      <c r="E61" s="444"/>
      <c r="F61" s="432"/>
      <c r="I61" s="450"/>
    </row>
    <row r="62" spans="1:9" ht="31.5" x14ac:dyDescent="0.25">
      <c r="A62" s="447"/>
      <c r="B62" s="711"/>
      <c r="C62" s="789" t="s">
        <v>4343</v>
      </c>
      <c r="D62" s="791"/>
      <c r="E62" s="444"/>
      <c r="F62" s="432"/>
      <c r="I62" s="450"/>
    </row>
    <row r="63" spans="1:9" ht="31.5" x14ac:dyDescent="0.25">
      <c r="A63" s="447"/>
      <c r="B63" s="711"/>
      <c r="C63" s="789" t="s">
        <v>4344</v>
      </c>
      <c r="D63" s="791"/>
      <c r="E63" s="444"/>
      <c r="F63" s="432"/>
      <c r="I63" s="450"/>
    </row>
    <row r="64" spans="1:9" ht="31.5" x14ac:dyDescent="0.25">
      <c r="A64" s="447"/>
      <c r="B64" s="711"/>
      <c r="C64" s="789" t="s">
        <v>4345</v>
      </c>
      <c r="D64" s="791"/>
      <c r="E64" s="444"/>
      <c r="F64" s="432"/>
      <c r="I64" s="450"/>
    </row>
    <row r="65" spans="1:9" ht="31.5" x14ac:dyDescent="0.25">
      <c r="A65" s="447"/>
      <c r="B65" s="711"/>
      <c r="C65" s="789" t="s">
        <v>4346</v>
      </c>
      <c r="D65" s="791"/>
      <c r="E65" s="444"/>
      <c r="F65" s="432"/>
      <c r="I65" s="450"/>
    </row>
    <row r="66" spans="1:9" ht="31.5" x14ac:dyDescent="0.25">
      <c r="A66" s="447"/>
      <c r="B66" s="711"/>
      <c r="C66" s="789" t="s">
        <v>4347</v>
      </c>
      <c r="D66" s="791"/>
      <c r="E66" s="444"/>
      <c r="F66" s="432"/>
      <c r="I66" s="450"/>
    </row>
    <row r="67" spans="1:9" ht="31.5" x14ac:dyDescent="0.25">
      <c r="A67" s="447"/>
      <c r="B67" s="711"/>
      <c r="C67" s="789" t="s">
        <v>4348</v>
      </c>
      <c r="D67" s="791"/>
      <c r="E67" s="444"/>
      <c r="F67" s="432"/>
      <c r="I67" s="450"/>
    </row>
    <row r="68" spans="1:9" ht="31.5" x14ac:dyDescent="0.25">
      <c r="A68" s="447"/>
      <c r="B68" s="711"/>
      <c r="C68" s="789" t="s">
        <v>4349</v>
      </c>
      <c r="D68" s="791"/>
      <c r="E68" s="444"/>
      <c r="F68" s="432"/>
      <c r="I68" s="450"/>
    </row>
    <row r="69" spans="1:9" ht="31.5" x14ac:dyDescent="0.25">
      <c r="A69" s="447"/>
      <c r="B69" s="711"/>
      <c r="C69" s="789" t="s">
        <v>4350</v>
      </c>
      <c r="D69" s="791"/>
      <c r="E69" s="444"/>
      <c r="F69" s="432"/>
      <c r="I69" s="450"/>
    </row>
    <row r="70" spans="1:9" ht="31.5" x14ac:dyDescent="0.25">
      <c r="A70" s="447"/>
      <c r="B70" s="711"/>
      <c r="C70" s="789" t="s">
        <v>4351</v>
      </c>
      <c r="D70" s="791"/>
      <c r="E70" s="444"/>
      <c r="F70" s="432"/>
      <c r="I70" s="450"/>
    </row>
    <row r="71" spans="1:9" ht="31.5" x14ac:dyDescent="0.25">
      <c r="A71" s="447"/>
      <c r="B71" s="711"/>
      <c r="C71" s="789" t="s">
        <v>4352</v>
      </c>
      <c r="D71" s="791"/>
      <c r="E71" s="444"/>
      <c r="F71" s="432"/>
      <c r="I71" s="450"/>
    </row>
    <row r="72" spans="1:9" ht="31.5" x14ac:dyDescent="0.25">
      <c r="A72" s="447"/>
      <c r="B72" s="711"/>
      <c r="C72" s="789" t="s">
        <v>4353</v>
      </c>
      <c r="D72" s="791"/>
      <c r="E72" s="444"/>
      <c r="F72" s="432"/>
      <c r="I72" s="450"/>
    </row>
    <row r="73" spans="1:9" ht="31.5" x14ac:dyDescent="0.25">
      <c r="A73" s="447"/>
      <c r="B73" s="711"/>
      <c r="C73" s="789" t="s">
        <v>4354</v>
      </c>
      <c r="D73" s="791"/>
      <c r="E73" s="444"/>
      <c r="F73" s="432"/>
      <c r="I73" s="450"/>
    </row>
    <row r="74" spans="1:9" ht="31.5" x14ac:dyDescent="0.25">
      <c r="A74" s="447"/>
      <c r="B74" s="711"/>
      <c r="C74" s="789" t="s">
        <v>4355</v>
      </c>
      <c r="D74" s="791"/>
      <c r="E74" s="444"/>
      <c r="F74" s="432"/>
      <c r="I74" s="450"/>
    </row>
    <row r="75" spans="1:9" ht="31.5" x14ac:dyDescent="0.25">
      <c r="A75" s="447"/>
      <c r="B75" s="711"/>
      <c r="C75" s="789" t="s">
        <v>4356</v>
      </c>
      <c r="D75" s="791"/>
      <c r="E75" s="444"/>
      <c r="F75" s="432"/>
      <c r="I75" s="450"/>
    </row>
    <row r="76" spans="1:9" ht="31.5" x14ac:dyDescent="0.25">
      <c r="A76" s="447"/>
      <c r="B76" s="711"/>
      <c r="C76" s="789" t="s">
        <v>4357</v>
      </c>
      <c r="D76" s="791"/>
      <c r="E76" s="444"/>
      <c r="F76" s="432"/>
      <c r="I76" s="450"/>
    </row>
    <row r="77" spans="1:9" ht="31.5" x14ac:dyDescent="0.25">
      <c r="A77" s="447"/>
      <c r="B77" s="711"/>
      <c r="C77" s="789" t="s">
        <v>4358</v>
      </c>
      <c r="D77" s="791"/>
      <c r="E77" s="444"/>
      <c r="F77" s="432"/>
      <c r="I77" s="450"/>
    </row>
    <row r="78" spans="1:9" ht="31.5" x14ac:dyDescent="0.25">
      <c r="A78" s="447"/>
      <c r="B78" s="711"/>
      <c r="C78" s="789" t="s">
        <v>4359</v>
      </c>
      <c r="D78" s="791"/>
      <c r="E78" s="444"/>
      <c r="F78" s="432"/>
      <c r="I78" s="450"/>
    </row>
    <row r="79" spans="1:9" ht="31.5" x14ac:dyDescent="0.25">
      <c r="A79" s="447"/>
      <c r="B79" s="711"/>
      <c r="C79" s="789" t="s">
        <v>4360</v>
      </c>
      <c r="D79" s="791"/>
      <c r="E79" s="444"/>
      <c r="F79" s="432"/>
      <c r="I79" s="450"/>
    </row>
    <row r="80" spans="1:9" ht="31.5" x14ac:dyDescent="0.25">
      <c r="A80" s="447"/>
      <c r="B80" s="711"/>
      <c r="C80" s="789" t="s">
        <v>4361</v>
      </c>
      <c r="D80" s="791"/>
      <c r="E80" s="444"/>
      <c r="F80" s="432"/>
      <c r="I80" s="450"/>
    </row>
    <row r="81" spans="1:9" ht="31.5" x14ac:dyDescent="0.25">
      <c r="A81" s="447"/>
      <c r="B81" s="711"/>
      <c r="C81" s="789" t="s">
        <v>4362</v>
      </c>
      <c r="D81" s="791"/>
      <c r="E81" s="444"/>
      <c r="F81" s="432"/>
      <c r="I81" s="450"/>
    </row>
    <row r="82" spans="1:9" ht="31.5" x14ac:dyDescent="0.25">
      <c r="A82" s="447"/>
      <c r="B82" s="711"/>
      <c r="C82" s="789" t="s">
        <v>4363</v>
      </c>
      <c r="D82" s="791"/>
      <c r="E82" s="444"/>
      <c r="F82" s="432"/>
      <c r="I82" s="450"/>
    </row>
    <row r="83" spans="1:9" ht="31.5" x14ac:dyDescent="0.25">
      <c r="A83" s="447"/>
      <c r="B83" s="711"/>
      <c r="C83" s="789" t="s">
        <v>4364</v>
      </c>
      <c r="D83" s="791"/>
      <c r="E83" s="444"/>
      <c r="F83" s="432"/>
      <c r="I83" s="450"/>
    </row>
    <row r="84" spans="1:9" ht="31.5" x14ac:dyDescent="0.25">
      <c r="A84" s="447"/>
      <c r="B84" s="711"/>
      <c r="C84" s="789" t="s">
        <v>4365</v>
      </c>
      <c r="D84" s="791"/>
      <c r="E84" s="444"/>
      <c r="F84" s="432"/>
      <c r="I84" s="450"/>
    </row>
    <row r="85" spans="1:9" ht="31.5" x14ac:dyDescent="0.25">
      <c r="A85" s="447"/>
      <c r="B85" s="711"/>
      <c r="C85" s="789" t="s">
        <v>4366</v>
      </c>
      <c r="D85" s="791"/>
      <c r="E85" s="444"/>
      <c r="F85" s="432"/>
      <c r="I85" s="450"/>
    </row>
    <row r="86" spans="1:9" ht="31.5" x14ac:dyDescent="0.25">
      <c r="A86" s="447"/>
      <c r="B86" s="711"/>
      <c r="C86" s="789" t="s">
        <v>4367</v>
      </c>
      <c r="D86" s="791"/>
      <c r="E86" s="444"/>
      <c r="F86" s="432"/>
      <c r="I86" s="450"/>
    </row>
    <row r="87" spans="1:9" ht="31.5" x14ac:dyDescent="0.25">
      <c r="A87" s="447"/>
      <c r="B87" s="711"/>
      <c r="C87" s="789" t="s">
        <v>4368</v>
      </c>
      <c r="D87" s="791"/>
      <c r="E87" s="444"/>
      <c r="F87" s="432"/>
      <c r="I87" s="450"/>
    </row>
    <row r="88" spans="1:9" ht="31.5" x14ac:dyDescent="0.25">
      <c r="A88" s="447"/>
      <c r="B88" s="711"/>
      <c r="C88" s="789" t="s">
        <v>4369</v>
      </c>
      <c r="D88" s="791"/>
      <c r="E88" s="444"/>
      <c r="F88" s="432"/>
      <c r="I88" s="450"/>
    </row>
    <row r="89" spans="1:9" ht="31.5" x14ac:dyDescent="0.25">
      <c r="A89" s="447"/>
      <c r="B89" s="711"/>
      <c r="C89" s="789" t="s">
        <v>4370</v>
      </c>
      <c r="D89" s="791"/>
      <c r="E89" s="444"/>
      <c r="F89" s="432"/>
      <c r="I89" s="450"/>
    </row>
    <row r="90" spans="1:9" ht="31.5" x14ac:dyDescent="0.25">
      <c r="A90" s="447"/>
      <c r="B90" s="711"/>
      <c r="C90" s="789" t="s">
        <v>4371</v>
      </c>
      <c r="D90" s="791"/>
      <c r="E90" s="444"/>
      <c r="F90" s="432"/>
      <c r="I90" s="450"/>
    </row>
    <row r="91" spans="1:9" ht="31.5" x14ac:dyDescent="0.25">
      <c r="A91" s="447"/>
      <c r="B91" s="711"/>
      <c r="C91" s="789" t="s">
        <v>4372</v>
      </c>
      <c r="D91" s="791"/>
      <c r="E91" s="444"/>
      <c r="F91" s="432"/>
      <c r="I91" s="450"/>
    </row>
    <row r="92" spans="1:9" ht="31.5" x14ac:dyDescent="0.25">
      <c r="A92" s="447"/>
      <c r="B92" s="711"/>
      <c r="C92" s="789" t="s">
        <v>4373</v>
      </c>
      <c r="D92" s="791"/>
      <c r="E92" s="444"/>
      <c r="F92" s="432"/>
      <c r="I92" s="450"/>
    </row>
    <row r="93" spans="1:9" ht="31.5" x14ac:dyDescent="0.25">
      <c r="A93" s="447"/>
      <c r="B93" s="711"/>
      <c r="C93" s="789" t="s">
        <v>4374</v>
      </c>
      <c r="D93" s="1089">
        <v>44139</v>
      </c>
      <c r="E93" s="444"/>
      <c r="F93" s="432"/>
      <c r="I93" s="450"/>
    </row>
    <row r="94" spans="1:9" ht="31.5" x14ac:dyDescent="0.25">
      <c r="A94" s="447"/>
      <c r="B94" s="711"/>
      <c r="C94" s="789" t="s">
        <v>4375</v>
      </c>
      <c r="D94" s="791"/>
      <c r="E94" s="444"/>
      <c r="F94" s="432"/>
      <c r="I94" s="450"/>
    </row>
    <row r="95" spans="1:9" ht="31.5" x14ac:dyDescent="0.25">
      <c r="A95" s="447"/>
      <c r="B95" s="711"/>
      <c r="C95" s="789" t="s">
        <v>4376</v>
      </c>
      <c r="D95" s="791"/>
      <c r="E95" s="444"/>
      <c r="F95" s="432"/>
      <c r="I95" s="450"/>
    </row>
    <row r="96" spans="1:9" ht="31.5" x14ac:dyDescent="0.25">
      <c r="A96" s="447"/>
      <c r="B96" s="711"/>
      <c r="C96" s="789" t="s">
        <v>4377</v>
      </c>
      <c r="D96" s="791"/>
      <c r="E96" s="444"/>
      <c r="F96" s="432"/>
      <c r="I96" s="450"/>
    </row>
    <row r="97" spans="1:9" ht="31.5" x14ac:dyDescent="0.25">
      <c r="A97" s="447"/>
      <c r="B97" s="711"/>
      <c r="C97" s="789" t="s">
        <v>4378</v>
      </c>
      <c r="D97" s="791"/>
      <c r="E97" s="444"/>
      <c r="F97" s="432"/>
      <c r="I97" s="450"/>
    </row>
    <row r="98" spans="1:9" ht="31.5" x14ac:dyDescent="0.25">
      <c r="A98" s="447"/>
      <c r="B98" s="711"/>
      <c r="C98" s="789" t="s">
        <v>4379</v>
      </c>
      <c r="D98" s="791"/>
      <c r="E98" s="444"/>
      <c r="F98" s="432"/>
      <c r="I98" s="450"/>
    </row>
    <row r="99" spans="1:9" ht="31.5" x14ac:dyDescent="0.25">
      <c r="A99" s="447"/>
      <c r="B99" s="711"/>
      <c r="C99" s="789" t="s">
        <v>4380</v>
      </c>
      <c r="D99" s="791"/>
      <c r="E99" s="444"/>
      <c r="F99" s="432"/>
      <c r="I99" s="450"/>
    </row>
    <row r="100" spans="1:9" ht="31.5" x14ac:dyDescent="0.25">
      <c r="A100" s="447"/>
      <c r="B100" s="711"/>
      <c r="C100" s="789" t="s">
        <v>4381</v>
      </c>
      <c r="D100" s="791"/>
      <c r="E100" s="444"/>
      <c r="F100" s="432"/>
      <c r="I100" s="450"/>
    </row>
    <row r="101" spans="1:9" ht="31.5" x14ac:dyDescent="0.25">
      <c r="A101" s="447"/>
      <c r="B101" s="711"/>
      <c r="C101" s="789" t="s">
        <v>4382</v>
      </c>
      <c r="D101" s="791"/>
      <c r="E101" s="444"/>
      <c r="F101" s="432"/>
      <c r="I101" s="450"/>
    </row>
    <row r="102" spans="1:9" ht="31.5" x14ac:dyDescent="0.25">
      <c r="A102" s="447"/>
      <c r="B102" s="711"/>
      <c r="C102" s="789" t="s">
        <v>4383</v>
      </c>
      <c r="D102" s="791"/>
      <c r="E102" s="444"/>
      <c r="F102" s="432"/>
      <c r="I102" s="450"/>
    </row>
    <row r="103" spans="1:9" ht="31.5" x14ac:dyDescent="0.25">
      <c r="A103" s="447"/>
      <c r="B103" s="711"/>
      <c r="C103" s="789" t="s">
        <v>4384</v>
      </c>
      <c r="D103" s="791"/>
      <c r="E103" s="444"/>
      <c r="F103" s="432"/>
      <c r="I103" s="450"/>
    </row>
    <row r="104" spans="1:9" ht="31.5" x14ac:dyDescent="0.25">
      <c r="A104" s="447"/>
      <c r="B104" s="711"/>
      <c r="C104" s="789" t="s">
        <v>4385</v>
      </c>
      <c r="D104" s="791"/>
      <c r="E104" s="444"/>
      <c r="F104" s="432"/>
      <c r="I104" s="450"/>
    </row>
    <row r="105" spans="1:9" ht="31.5" x14ac:dyDescent="0.25">
      <c r="A105" s="447"/>
      <c r="B105" s="711"/>
      <c r="C105" s="789" t="s">
        <v>4386</v>
      </c>
      <c r="D105" s="791"/>
      <c r="E105" s="444"/>
      <c r="F105" s="432"/>
      <c r="I105" s="450"/>
    </row>
    <row r="106" spans="1:9" ht="31.5" x14ac:dyDescent="0.25">
      <c r="A106" s="447"/>
      <c r="B106" s="711"/>
      <c r="C106" s="789" t="s">
        <v>4387</v>
      </c>
      <c r="D106" s="791"/>
      <c r="E106" s="444"/>
      <c r="F106" s="432"/>
      <c r="I106" s="450"/>
    </row>
    <row r="107" spans="1:9" ht="31.5" x14ac:dyDescent="0.25">
      <c r="A107" s="447"/>
      <c r="B107" s="711"/>
      <c r="C107" s="789" t="s">
        <v>4388</v>
      </c>
      <c r="D107" s="791"/>
      <c r="E107" s="444"/>
      <c r="F107" s="432"/>
      <c r="I107" s="450"/>
    </row>
    <row r="108" spans="1:9" ht="31.5" x14ac:dyDescent="0.25">
      <c r="A108" s="447"/>
      <c r="B108" s="711"/>
      <c r="C108" s="789" t="s">
        <v>4389</v>
      </c>
      <c r="D108" s="791"/>
      <c r="E108" s="444"/>
      <c r="F108" s="432"/>
      <c r="I108" s="450"/>
    </row>
    <row r="109" spans="1:9" ht="31.5" x14ac:dyDescent="0.25">
      <c r="A109" s="447"/>
      <c r="B109" s="711"/>
      <c r="C109" s="789" t="s">
        <v>4390</v>
      </c>
      <c r="D109" s="790"/>
      <c r="E109" s="444"/>
      <c r="F109" s="432"/>
      <c r="I109" s="450"/>
    </row>
    <row r="110" spans="1:9" ht="47.25" x14ac:dyDescent="0.25">
      <c r="A110" s="550" t="s">
        <v>151</v>
      </c>
      <c r="B110" s="664" t="s">
        <v>2057</v>
      </c>
      <c r="C110" s="728" t="s">
        <v>4391</v>
      </c>
      <c r="D110" s="792">
        <v>44146</v>
      </c>
      <c r="E110" s="551"/>
      <c r="F110" s="432"/>
      <c r="I110" s="450"/>
    </row>
    <row r="111" spans="1:9" x14ac:dyDescent="0.25">
      <c r="A111" s="454" t="s">
        <v>160</v>
      </c>
      <c r="B111" s="1094"/>
      <c r="C111" s="430"/>
      <c r="D111" s="455"/>
      <c r="E111" s="430"/>
    </row>
    <row r="112" spans="1:9" x14ac:dyDescent="0.25">
      <c r="A112" s="426"/>
    </row>
    <row r="116" spans="1:9" x14ac:dyDescent="0.25">
      <c r="A116" s="427" t="s">
        <v>171</v>
      </c>
      <c r="B116" s="427"/>
      <c r="C116" s="428"/>
      <c r="D116" s="428"/>
      <c r="E116" s="428"/>
      <c r="F116" s="428"/>
      <c r="G116" s="428"/>
      <c r="H116" s="428"/>
      <c r="I116" s="428"/>
    </row>
    <row r="118" spans="1:9" x14ac:dyDescent="0.25">
      <c r="A118" s="461" t="s">
        <v>172</v>
      </c>
      <c r="B118" s="462"/>
      <c r="C118" s="463"/>
      <c r="D118" s="463"/>
      <c r="E118" s="463"/>
      <c r="F118" s="463"/>
      <c r="G118" s="463"/>
      <c r="H118" s="463"/>
      <c r="I118" s="464"/>
    </row>
    <row r="119" spans="1:9" x14ac:dyDescent="0.25">
      <c r="A119" s="1247" t="s">
        <v>122</v>
      </c>
      <c r="B119" s="1292" t="s">
        <v>173</v>
      </c>
      <c r="C119" s="1254" t="s">
        <v>174</v>
      </c>
      <c r="D119" s="1283" t="s">
        <v>175</v>
      </c>
      <c r="E119" s="1284"/>
      <c r="F119" s="1284"/>
      <c r="G119" s="1284"/>
      <c r="H119" s="1285"/>
      <c r="I119" s="1247" t="s">
        <v>126</v>
      </c>
    </row>
    <row r="120" spans="1:9" x14ac:dyDescent="0.25">
      <c r="A120" s="1261"/>
      <c r="B120" s="1292"/>
      <c r="C120" s="1293"/>
      <c r="D120" s="1277" t="s">
        <v>176</v>
      </c>
      <c r="E120" s="1277"/>
      <c r="F120" s="1051" t="s">
        <v>177</v>
      </c>
      <c r="G120" s="1045" t="s">
        <v>176</v>
      </c>
      <c r="H120" s="1045" t="s">
        <v>177</v>
      </c>
      <c r="I120" s="1247"/>
    </row>
    <row r="121" spans="1:9" ht="36" customHeight="1" x14ac:dyDescent="0.25">
      <c r="A121" s="1261"/>
      <c r="B121" s="1254"/>
      <c r="C121" s="1255"/>
      <c r="D121" s="1056" t="s">
        <v>178</v>
      </c>
      <c r="E121" s="1056" t="s">
        <v>179</v>
      </c>
      <c r="F121" s="1034" t="s">
        <v>180</v>
      </c>
      <c r="G121" s="1256" t="s">
        <v>181</v>
      </c>
      <c r="H121" s="1278"/>
      <c r="I121" s="1247"/>
    </row>
    <row r="122" spans="1:9" x14ac:dyDescent="0.25">
      <c r="A122" s="1042" t="s">
        <v>18</v>
      </c>
      <c r="B122" s="1042" t="s">
        <v>197</v>
      </c>
      <c r="C122" s="1094"/>
      <c r="D122" s="1083"/>
      <c r="E122" s="466"/>
      <c r="F122" s="466"/>
      <c r="G122" s="1029"/>
      <c r="H122" s="1029"/>
      <c r="I122" s="468"/>
    </row>
    <row r="123" spans="1:9" x14ac:dyDescent="0.25">
      <c r="A123" s="1043"/>
      <c r="B123" s="1043"/>
      <c r="C123" s="1094"/>
      <c r="D123" s="1084"/>
      <c r="E123" s="466"/>
      <c r="F123" s="1049"/>
      <c r="G123" s="1029"/>
      <c r="H123" s="1029"/>
      <c r="I123" s="468"/>
    </row>
    <row r="124" spans="1:9" x14ac:dyDescent="0.25">
      <c r="A124" s="1043"/>
      <c r="B124" s="1043"/>
      <c r="C124" s="1094"/>
      <c r="D124" s="1084"/>
      <c r="E124" s="466"/>
      <c r="F124" s="1049"/>
      <c r="G124" s="1029"/>
      <c r="H124" s="1029"/>
      <c r="I124" s="468"/>
    </row>
    <row r="125" spans="1:9" x14ac:dyDescent="0.25">
      <c r="A125" s="1043"/>
      <c r="B125" s="1047"/>
      <c r="C125" s="1094"/>
      <c r="D125" s="1085"/>
      <c r="E125" s="466"/>
      <c r="F125" s="1049"/>
      <c r="G125" s="1029"/>
      <c r="H125" s="1029"/>
      <c r="I125" s="468"/>
    </row>
    <row r="126" spans="1:9" x14ac:dyDescent="0.25">
      <c r="A126" s="1042" t="s">
        <v>19</v>
      </c>
      <c r="B126" s="1042" t="s">
        <v>197</v>
      </c>
      <c r="C126" s="472" t="s">
        <v>4392</v>
      </c>
      <c r="D126" s="1364" t="s">
        <v>863</v>
      </c>
      <c r="E126" s="1056"/>
      <c r="F126" s="1085"/>
      <c r="G126" s="466"/>
      <c r="H126" s="466"/>
      <c r="I126" s="1029"/>
    </row>
    <row r="127" spans="1:9" x14ac:dyDescent="0.25">
      <c r="A127" s="1043"/>
      <c r="B127" s="1043"/>
      <c r="C127" s="472" t="s">
        <v>4393</v>
      </c>
      <c r="D127" s="1365"/>
      <c r="E127" s="1056"/>
      <c r="F127" s="1085"/>
      <c r="G127" s="466"/>
      <c r="H127" s="466"/>
      <c r="I127" s="1036"/>
    </row>
    <row r="128" spans="1:9" ht="31.5" x14ac:dyDescent="0.25">
      <c r="A128" s="1043"/>
      <c r="B128" s="1043"/>
      <c r="C128" s="472" t="s">
        <v>4394</v>
      </c>
      <c r="D128" s="1366"/>
      <c r="E128" s="1056"/>
      <c r="F128" s="1085"/>
      <c r="G128" s="466"/>
      <c r="H128" s="466"/>
      <c r="I128" s="1036"/>
    </row>
    <row r="129" spans="1:9" ht="31.5" x14ac:dyDescent="0.25">
      <c r="A129" s="1043"/>
      <c r="B129" s="1043"/>
      <c r="C129" s="472" t="s">
        <v>4395</v>
      </c>
      <c r="D129" s="1364" t="s">
        <v>376</v>
      </c>
      <c r="E129" s="1056"/>
      <c r="F129" s="1085"/>
      <c r="G129" s="466"/>
      <c r="H129" s="466"/>
      <c r="I129" s="1036"/>
    </row>
    <row r="130" spans="1:9" x14ac:dyDescent="0.25">
      <c r="A130" s="1043"/>
      <c r="B130" s="1043"/>
      <c r="C130" s="472" t="s">
        <v>4396</v>
      </c>
      <c r="D130" s="1366"/>
      <c r="E130" s="1056"/>
      <c r="F130" s="1085"/>
      <c r="G130" s="466"/>
      <c r="H130" s="466"/>
      <c r="I130" s="1036"/>
    </row>
    <row r="131" spans="1:9" ht="31.5" x14ac:dyDescent="0.25">
      <c r="A131" s="1043"/>
      <c r="B131" s="1043"/>
      <c r="C131" s="472" t="s">
        <v>4395</v>
      </c>
      <c r="D131" s="1364" t="s">
        <v>4397</v>
      </c>
      <c r="E131" s="1056"/>
      <c r="F131" s="1085"/>
      <c r="G131" s="466"/>
      <c r="H131" s="466"/>
      <c r="I131" s="1036"/>
    </row>
    <row r="132" spans="1:9" x14ac:dyDescent="0.25">
      <c r="A132" s="1043"/>
      <c r="B132" s="1043"/>
      <c r="C132" s="472" t="s">
        <v>4398</v>
      </c>
      <c r="D132" s="1365"/>
      <c r="E132" s="1056"/>
      <c r="F132" s="1085"/>
      <c r="G132" s="466"/>
      <c r="H132" s="466"/>
      <c r="I132" s="1036"/>
    </row>
    <row r="133" spans="1:9" x14ac:dyDescent="0.25">
      <c r="A133" s="1043"/>
      <c r="B133" s="1047"/>
      <c r="C133" s="472" t="s">
        <v>4399</v>
      </c>
      <c r="D133" s="1366"/>
      <c r="E133" s="1056"/>
      <c r="F133" s="1085"/>
      <c r="G133" s="466"/>
      <c r="H133" s="466"/>
      <c r="I133" s="1036"/>
    </row>
    <row r="134" spans="1:9" ht="31.5" x14ac:dyDescent="0.25">
      <c r="A134" s="1047"/>
      <c r="B134" s="454" t="s">
        <v>1468</v>
      </c>
      <c r="C134" s="472" t="s">
        <v>189</v>
      </c>
      <c r="D134" s="1084" t="s">
        <v>4400</v>
      </c>
      <c r="E134" s="1056"/>
      <c r="F134" s="1085"/>
      <c r="G134" s="466"/>
      <c r="H134" s="466"/>
      <c r="I134" s="1036"/>
    </row>
    <row r="135" spans="1:9" ht="47.25" x14ac:dyDescent="0.25">
      <c r="A135" s="1043" t="s">
        <v>20</v>
      </c>
      <c r="B135" s="443" t="s">
        <v>197</v>
      </c>
      <c r="C135" s="430" t="s">
        <v>4401</v>
      </c>
      <c r="D135" s="430" t="s">
        <v>3215</v>
      </c>
      <c r="E135" s="472"/>
      <c r="F135" s="430"/>
      <c r="G135" s="466"/>
      <c r="H135" s="466"/>
      <c r="I135" s="1083" t="s">
        <v>2095</v>
      </c>
    </row>
    <row r="136" spans="1:9" ht="47.25" x14ac:dyDescent="0.25">
      <c r="A136" s="474"/>
      <c r="B136" s="447"/>
      <c r="C136" s="444" t="s">
        <v>4402</v>
      </c>
      <c r="D136" s="1084"/>
      <c r="E136" s="472"/>
      <c r="F136" s="1083" t="s">
        <v>4403</v>
      </c>
      <c r="G136" s="466"/>
      <c r="H136" s="466"/>
      <c r="I136" s="1084" t="s">
        <v>2095</v>
      </c>
    </row>
    <row r="137" spans="1:9" ht="31.5" x14ac:dyDescent="0.25">
      <c r="A137" s="476" t="s">
        <v>21</v>
      </c>
      <c r="B137" s="718" t="s">
        <v>197</v>
      </c>
      <c r="C137" s="693" t="s">
        <v>4404</v>
      </c>
      <c r="D137" s="1364" t="s">
        <v>1720</v>
      </c>
      <c r="E137" s="430"/>
      <c r="F137" s="491"/>
      <c r="G137" s="477"/>
      <c r="H137" s="477"/>
      <c r="I137" s="439"/>
    </row>
    <row r="138" spans="1:9" ht="31.5" x14ac:dyDescent="0.25">
      <c r="A138" s="452"/>
      <c r="B138" s="718" t="s">
        <v>1468</v>
      </c>
      <c r="C138" s="479" t="s">
        <v>4405</v>
      </c>
      <c r="D138" s="1366"/>
      <c r="E138" s="430"/>
      <c r="F138" s="430"/>
      <c r="G138" s="530"/>
      <c r="H138" s="477"/>
      <c r="I138" s="439"/>
    </row>
    <row r="139" spans="1:9" ht="31.5" x14ac:dyDescent="0.25">
      <c r="A139" s="452"/>
      <c r="B139" s="680" t="s">
        <v>1040</v>
      </c>
      <c r="C139" s="479" t="s">
        <v>4406</v>
      </c>
      <c r="D139" s="642" t="s">
        <v>219</v>
      </c>
      <c r="E139" s="430"/>
      <c r="F139" s="430"/>
      <c r="G139" s="530"/>
      <c r="H139" s="477"/>
      <c r="I139" s="439"/>
    </row>
    <row r="140" spans="1:9" x14ac:dyDescent="0.25">
      <c r="A140" s="476" t="s">
        <v>151</v>
      </c>
      <c r="B140" s="1042" t="s">
        <v>197</v>
      </c>
      <c r="C140" s="1401" t="s">
        <v>777</v>
      </c>
      <c r="D140" s="439" t="s">
        <v>4407</v>
      </c>
      <c r="E140" s="1085"/>
      <c r="F140" s="1085"/>
      <c r="G140" s="477"/>
      <c r="H140" s="477"/>
      <c r="I140" s="439"/>
    </row>
    <row r="141" spans="1:9" x14ac:dyDescent="0.25">
      <c r="A141" s="452"/>
      <c r="B141" s="1043"/>
      <c r="C141" s="1402"/>
      <c r="D141" s="439" t="s">
        <v>4408</v>
      </c>
      <c r="E141" s="1085"/>
      <c r="F141" s="1085"/>
      <c r="G141" s="477"/>
      <c r="H141" s="477"/>
      <c r="I141" s="441"/>
    </row>
    <row r="142" spans="1:9" x14ac:dyDescent="0.25">
      <c r="A142" s="452"/>
      <c r="B142" s="1043"/>
      <c r="C142" s="1402"/>
      <c r="D142" s="439" t="s">
        <v>781</v>
      </c>
      <c r="E142" s="1085"/>
      <c r="F142" s="1085"/>
      <c r="G142" s="477"/>
      <c r="H142" s="477"/>
      <c r="I142" s="441"/>
    </row>
    <row r="143" spans="1:9" ht="31.5" x14ac:dyDescent="0.25">
      <c r="A143" s="452"/>
      <c r="B143" s="1043"/>
      <c r="C143" s="1402"/>
      <c r="D143" s="477" t="s">
        <v>4409</v>
      </c>
      <c r="E143" s="1085"/>
      <c r="F143" s="1085"/>
      <c r="G143" s="477"/>
      <c r="H143" s="477"/>
      <c r="I143" s="441"/>
    </row>
    <row r="144" spans="1:9" ht="31.5" x14ac:dyDescent="0.25">
      <c r="A144" s="452"/>
      <c r="B144" s="1043"/>
      <c r="C144" s="1403"/>
      <c r="D144" s="477" t="s">
        <v>4410</v>
      </c>
      <c r="E144" s="1085"/>
      <c r="F144" s="1085"/>
      <c r="G144" s="477"/>
      <c r="H144" s="477"/>
      <c r="I144" s="441"/>
    </row>
    <row r="145" spans="1:9" x14ac:dyDescent="0.25">
      <c r="A145" s="452"/>
      <c r="B145" s="1043"/>
      <c r="C145" s="797" t="s">
        <v>4411</v>
      </c>
      <c r="D145" s="1280" t="s">
        <v>2218</v>
      </c>
      <c r="E145" s="1085"/>
      <c r="F145" s="1085"/>
      <c r="G145" s="477"/>
      <c r="H145" s="477"/>
      <c r="I145" s="441"/>
    </row>
    <row r="146" spans="1:9" x14ac:dyDescent="0.25">
      <c r="A146" s="452"/>
      <c r="B146" s="1043"/>
      <c r="C146" s="797" t="s">
        <v>4398</v>
      </c>
      <c r="D146" s="1282"/>
      <c r="E146" s="1085"/>
      <c r="F146" s="1085"/>
      <c r="G146" s="477"/>
      <c r="H146" s="477"/>
      <c r="I146" s="441"/>
    </row>
    <row r="147" spans="1:9" x14ac:dyDescent="0.25">
      <c r="A147" s="452"/>
      <c r="B147" s="1043"/>
      <c r="C147" s="797" t="s">
        <v>4411</v>
      </c>
      <c r="D147" s="1280" t="s">
        <v>782</v>
      </c>
      <c r="E147" s="1085"/>
      <c r="F147" s="1085"/>
      <c r="G147" s="477"/>
      <c r="H147" s="477"/>
      <c r="I147" s="441"/>
    </row>
    <row r="148" spans="1:9" x14ac:dyDescent="0.25">
      <c r="A148" s="452"/>
      <c r="B148" s="1043"/>
      <c r="C148" s="797" t="s">
        <v>4398</v>
      </c>
      <c r="D148" s="1281"/>
      <c r="E148" s="1085"/>
      <c r="F148" s="1085"/>
      <c r="G148" s="477"/>
      <c r="H148" s="477"/>
      <c r="I148" s="441"/>
    </row>
    <row r="149" spans="1:9" x14ac:dyDescent="0.25">
      <c r="A149" s="796"/>
      <c r="B149" s="1047"/>
      <c r="C149" s="1100" t="s">
        <v>4412</v>
      </c>
      <c r="D149" s="1282"/>
      <c r="E149" s="1085"/>
      <c r="F149" s="1085"/>
      <c r="G149" s="477"/>
      <c r="H149" s="477"/>
      <c r="I149" s="441"/>
    </row>
    <row r="150" spans="1:9" x14ac:dyDescent="0.25">
      <c r="A150" s="451" t="s">
        <v>160</v>
      </c>
      <c r="B150" s="1047" t="s">
        <v>1040</v>
      </c>
      <c r="C150" s="712"/>
      <c r="D150" s="430"/>
      <c r="E150" s="430"/>
      <c r="F150" s="430"/>
      <c r="G150" s="477"/>
      <c r="H150" s="1044"/>
      <c r="I150" s="1030"/>
    </row>
    <row r="151" spans="1:9" x14ac:dyDescent="0.25">
      <c r="A151" s="645"/>
      <c r="B151" s="640"/>
      <c r="C151" s="646"/>
      <c r="D151" s="605"/>
      <c r="E151" s="605"/>
      <c r="F151" s="605"/>
      <c r="G151" s="647"/>
      <c r="H151" s="647"/>
      <c r="I151" s="648"/>
    </row>
    <row r="154" spans="1:9" x14ac:dyDescent="0.25">
      <c r="A154" s="461" t="s">
        <v>229</v>
      </c>
      <c r="B154" s="462"/>
      <c r="C154" s="463"/>
      <c r="D154" s="463"/>
      <c r="E154" s="464"/>
    </row>
    <row r="155" spans="1:9" x14ac:dyDescent="0.25">
      <c r="A155" s="1036" t="s">
        <v>122</v>
      </c>
      <c r="B155" s="1033" t="s">
        <v>230</v>
      </c>
      <c r="C155" s="1029" t="s">
        <v>274</v>
      </c>
      <c r="D155" s="1056" t="s">
        <v>232</v>
      </c>
      <c r="E155" s="1029" t="s">
        <v>126</v>
      </c>
    </row>
    <row r="156" spans="1:9" ht="31.5" x14ac:dyDescent="0.25">
      <c r="A156" s="523" t="s">
        <v>18</v>
      </c>
      <c r="B156" s="1361" t="s">
        <v>4286</v>
      </c>
      <c r="C156" s="772" t="s">
        <v>4413</v>
      </c>
      <c r="D156" s="1078">
        <v>72</v>
      </c>
      <c r="E156" s="739"/>
    </row>
    <row r="157" spans="1:9" x14ac:dyDescent="0.25">
      <c r="A157" s="640"/>
      <c r="B157" s="1362"/>
      <c r="C157" s="772" t="s">
        <v>4414</v>
      </c>
      <c r="D157" s="1078"/>
      <c r="E157" s="739"/>
    </row>
    <row r="158" spans="1:9" ht="34.5" customHeight="1" x14ac:dyDescent="0.25">
      <c r="A158" s="640"/>
      <c r="B158" s="1362"/>
      <c r="C158" s="773" t="s">
        <v>4415</v>
      </c>
      <c r="D158" s="1078"/>
      <c r="E158" s="739"/>
    </row>
    <row r="159" spans="1:9" ht="31.5" x14ac:dyDescent="0.25">
      <c r="A159" s="640"/>
      <c r="B159" s="1362"/>
      <c r="C159" s="772" t="s">
        <v>4416</v>
      </c>
      <c r="D159" s="1078"/>
      <c r="E159" s="739"/>
    </row>
    <row r="160" spans="1:9" ht="67.5" customHeight="1" x14ac:dyDescent="0.25">
      <c r="A160" s="640"/>
      <c r="B160" s="1362"/>
      <c r="C160" s="773" t="s">
        <v>4417</v>
      </c>
      <c r="D160" s="1078"/>
      <c r="E160" s="739"/>
    </row>
    <row r="161" spans="1:5" ht="34.5" customHeight="1" x14ac:dyDescent="0.25">
      <c r="A161" s="640"/>
      <c r="B161" s="1362"/>
      <c r="C161" s="773" t="s">
        <v>4418</v>
      </c>
      <c r="D161" s="1078"/>
      <c r="E161" s="739"/>
    </row>
    <row r="162" spans="1:5" ht="31.5" x14ac:dyDescent="0.25">
      <c r="A162" s="640"/>
      <c r="B162" s="1362"/>
      <c r="C162" s="772" t="s">
        <v>4419</v>
      </c>
      <c r="D162" s="1078"/>
      <c r="E162" s="739"/>
    </row>
    <row r="163" spans="1:5" ht="63" x14ac:dyDescent="0.25">
      <c r="A163" s="640"/>
      <c r="B163" s="1362"/>
      <c r="C163" s="772" t="s">
        <v>4420</v>
      </c>
      <c r="D163" s="1078"/>
      <c r="E163" s="739"/>
    </row>
    <row r="164" spans="1:5" x14ac:dyDescent="0.25">
      <c r="A164" s="640"/>
      <c r="B164" s="1362"/>
      <c r="C164" s="772" t="s">
        <v>4421</v>
      </c>
      <c r="D164" s="1078"/>
      <c r="E164" s="739"/>
    </row>
    <row r="165" spans="1:5" x14ac:dyDescent="0.25">
      <c r="A165" s="640"/>
      <c r="B165" s="1362"/>
      <c r="C165" s="772" t="s">
        <v>4422</v>
      </c>
      <c r="D165" s="1078"/>
      <c r="E165" s="739"/>
    </row>
    <row r="166" spans="1:5" ht="32.25" customHeight="1" x14ac:dyDescent="0.25">
      <c r="A166" s="640"/>
      <c r="B166" s="1362"/>
      <c r="C166" s="773" t="s">
        <v>4423</v>
      </c>
      <c r="D166" s="1078"/>
      <c r="E166" s="739"/>
    </row>
    <row r="167" spans="1:5" ht="31.5" x14ac:dyDescent="0.25">
      <c r="A167" s="640"/>
      <c r="B167" s="1362"/>
      <c r="C167" s="772" t="s">
        <v>4424</v>
      </c>
      <c r="D167" s="1078"/>
      <c r="E167" s="739"/>
    </row>
    <row r="168" spans="1:5" ht="31.5" x14ac:dyDescent="0.25">
      <c r="A168" s="640"/>
      <c r="B168" s="1362"/>
      <c r="C168" s="772" t="s">
        <v>4425</v>
      </c>
      <c r="D168" s="1078"/>
      <c r="E168" s="739"/>
    </row>
    <row r="169" spans="1:5" ht="31.5" x14ac:dyDescent="0.25">
      <c r="A169" s="640"/>
      <c r="B169" s="1362"/>
      <c r="C169" s="772" t="s">
        <v>4426</v>
      </c>
      <c r="D169" s="1078"/>
      <c r="E169" s="739"/>
    </row>
    <row r="170" spans="1:5" ht="31.5" x14ac:dyDescent="0.25">
      <c r="A170" s="640"/>
      <c r="B170" s="1362"/>
      <c r="C170" s="772" t="s">
        <v>4427</v>
      </c>
      <c r="D170" s="1078"/>
      <c r="E170" s="739"/>
    </row>
    <row r="171" spans="1:5" ht="47.25" x14ac:dyDescent="0.25">
      <c r="A171" s="640"/>
      <c r="B171" s="1362"/>
      <c r="C171" s="772" t="s">
        <v>4428</v>
      </c>
      <c r="D171" s="1078"/>
      <c r="E171" s="739"/>
    </row>
    <row r="172" spans="1:5" ht="63" x14ac:dyDescent="0.25">
      <c r="A172" s="640"/>
      <c r="B172" s="1362"/>
      <c r="C172" s="772" t="s">
        <v>4429</v>
      </c>
      <c r="D172" s="1078"/>
      <c r="E172" s="739"/>
    </row>
    <row r="173" spans="1:5" ht="31.5" x14ac:dyDescent="0.25">
      <c r="A173" s="640"/>
      <c r="B173" s="1362"/>
      <c r="C173" s="772" t="s">
        <v>4430</v>
      </c>
      <c r="D173" s="1078"/>
      <c r="E173" s="739"/>
    </row>
    <row r="174" spans="1:5" ht="33" customHeight="1" x14ac:dyDescent="0.25">
      <c r="A174" s="640"/>
      <c r="B174" s="1362"/>
      <c r="C174" s="773" t="s">
        <v>4431</v>
      </c>
      <c r="D174" s="1078"/>
      <c r="E174" s="739"/>
    </row>
    <row r="175" spans="1:5" ht="31.5" x14ac:dyDescent="0.25">
      <c r="A175" s="640"/>
      <c r="B175" s="1362"/>
      <c r="C175" s="772" t="s">
        <v>4432</v>
      </c>
      <c r="D175" s="1078"/>
      <c r="E175" s="739"/>
    </row>
    <row r="176" spans="1:5" ht="31.5" x14ac:dyDescent="0.25">
      <c r="A176" s="640"/>
      <c r="B176" s="1362"/>
      <c r="C176" s="772" t="s">
        <v>4433</v>
      </c>
      <c r="D176" s="1078"/>
      <c r="E176" s="739"/>
    </row>
    <row r="177" spans="1:5" ht="78.75" x14ac:dyDescent="0.25">
      <c r="A177" s="640"/>
      <c r="B177" s="1362"/>
      <c r="C177" s="772" t="s">
        <v>4434</v>
      </c>
      <c r="D177" s="1078"/>
      <c r="E177" s="739"/>
    </row>
    <row r="178" spans="1:5" ht="31.5" x14ac:dyDescent="0.25">
      <c r="A178" s="640"/>
      <c r="B178" s="1362"/>
      <c r="C178" s="772" t="s">
        <v>4435</v>
      </c>
      <c r="D178" s="1078"/>
      <c r="E178" s="739"/>
    </row>
    <row r="179" spans="1:5" ht="31.5" x14ac:dyDescent="0.25">
      <c r="A179" s="640"/>
      <c r="B179" s="1362"/>
      <c r="C179" s="772" t="s">
        <v>4436</v>
      </c>
      <c r="D179" s="1078"/>
      <c r="E179" s="739"/>
    </row>
    <row r="180" spans="1:5" ht="31.5" x14ac:dyDescent="0.25">
      <c r="A180" s="640"/>
      <c r="B180" s="1362"/>
      <c r="C180" s="772" t="s">
        <v>4437</v>
      </c>
      <c r="D180" s="1078"/>
      <c r="E180" s="739"/>
    </row>
    <row r="181" spans="1:5" ht="47.25" x14ac:dyDescent="0.25">
      <c r="A181" s="640"/>
      <c r="B181" s="1362"/>
      <c r="C181" s="772" t="s">
        <v>4438</v>
      </c>
      <c r="D181" s="1078"/>
      <c r="E181" s="739"/>
    </row>
    <row r="182" spans="1:5" x14ac:dyDescent="0.25">
      <c r="A182" s="640"/>
      <c r="B182" s="1362"/>
      <c r="C182" s="772" t="s">
        <v>4439</v>
      </c>
      <c r="D182" s="1078"/>
      <c r="E182" s="739"/>
    </row>
    <row r="183" spans="1:5" ht="31.5" x14ac:dyDescent="0.25">
      <c r="A183" s="640"/>
      <c r="B183" s="1362"/>
      <c r="C183" s="772" t="s">
        <v>4440</v>
      </c>
      <c r="D183" s="1078"/>
      <c r="E183" s="739"/>
    </row>
    <row r="184" spans="1:5" ht="47.25" x14ac:dyDescent="0.25">
      <c r="A184" s="640"/>
      <c r="B184" s="1362"/>
      <c r="C184" s="772" t="s">
        <v>4441</v>
      </c>
      <c r="D184" s="1078"/>
      <c r="E184" s="739"/>
    </row>
    <row r="185" spans="1:5" ht="47.25" x14ac:dyDescent="0.25">
      <c r="A185" s="640"/>
      <c r="B185" s="1362"/>
      <c r="C185" s="772" t="s">
        <v>4442</v>
      </c>
      <c r="D185" s="1078"/>
      <c r="E185" s="739"/>
    </row>
    <row r="186" spans="1:5" ht="63" x14ac:dyDescent="0.25">
      <c r="A186" s="640"/>
      <c r="B186" s="1362"/>
      <c r="C186" s="772" t="s">
        <v>4443</v>
      </c>
      <c r="D186" s="1078"/>
      <c r="E186" s="739"/>
    </row>
    <row r="187" spans="1:5" ht="63" x14ac:dyDescent="0.25">
      <c r="A187" s="640"/>
      <c r="B187" s="1362"/>
      <c r="C187" s="772" t="s">
        <v>4444</v>
      </c>
      <c r="D187" s="1078"/>
      <c r="E187" s="739"/>
    </row>
    <row r="188" spans="1:5" x14ac:dyDescent="0.25">
      <c r="A188" s="640"/>
      <c r="B188" s="1362"/>
      <c r="C188" s="772" t="s">
        <v>4445</v>
      </c>
      <c r="D188" s="1078"/>
      <c r="E188" s="739"/>
    </row>
    <row r="189" spans="1:5" ht="31.5" x14ac:dyDescent="0.25">
      <c r="A189" s="640"/>
      <c r="B189" s="1362"/>
      <c r="C189" s="772" t="s">
        <v>4446</v>
      </c>
      <c r="D189" s="1078"/>
      <c r="E189" s="739"/>
    </row>
    <row r="190" spans="1:5" ht="63" x14ac:dyDescent="0.25">
      <c r="A190" s="640"/>
      <c r="B190" s="1362"/>
      <c r="C190" s="773" t="s">
        <v>4447</v>
      </c>
      <c r="D190" s="1078"/>
      <c r="E190" s="739"/>
    </row>
    <row r="191" spans="1:5" x14ac:dyDescent="0.25">
      <c r="A191" s="640"/>
      <c r="B191" s="1362"/>
      <c r="C191" s="772" t="s">
        <v>4448</v>
      </c>
      <c r="D191" s="1078"/>
      <c r="E191" s="739"/>
    </row>
    <row r="192" spans="1:5" ht="47.25" x14ac:dyDescent="0.25">
      <c r="A192" s="640"/>
      <c r="B192" s="1362"/>
      <c r="C192" s="772" t="s">
        <v>4449</v>
      </c>
      <c r="D192" s="1078"/>
      <c r="E192" s="739"/>
    </row>
    <row r="193" spans="1:5" ht="63" x14ac:dyDescent="0.25">
      <c r="A193" s="640"/>
      <c r="B193" s="1362"/>
      <c r="C193" s="773" t="s">
        <v>4450</v>
      </c>
      <c r="D193" s="1078"/>
      <c r="E193" s="739"/>
    </row>
    <row r="194" spans="1:5" x14ac:dyDescent="0.25">
      <c r="A194" s="640"/>
      <c r="B194" s="1362"/>
      <c r="C194" s="772" t="s">
        <v>4451</v>
      </c>
      <c r="D194" s="1078"/>
      <c r="E194" s="739"/>
    </row>
    <row r="195" spans="1:5" x14ac:dyDescent="0.25">
      <c r="A195" s="640"/>
      <c r="B195" s="1362"/>
      <c r="C195" s="772" t="s">
        <v>4452</v>
      </c>
      <c r="D195" s="1078"/>
      <c r="E195" s="739"/>
    </row>
    <row r="196" spans="1:5" x14ac:dyDescent="0.25">
      <c r="A196" s="640"/>
      <c r="B196" s="1362"/>
      <c r="C196" s="772" t="s">
        <v>4453</v>
      </c>
      <c r="D196" s="1078"/>
      <c r="E196" s="739"/>
    </row>
    <row r="197" spans="1:5" ht="47.25" x14ac:dyDescent="0.25">
      <c r="A197" s="640"/>
      <c r="B197" s="1362"/>
      <c r="C197" s="773" t="s">
        <v>4454</v>
      </c>
      <c r="D197" s="1078"/>
      <c r="E197" s="739"/>
    </row>
    <row r="198" spans="1:5" ht="31.5" x14ac:dyDescent="0.25">
      <c r="A198" s="640"/>
      <c r="B198" s="1362"/>
      <c r="C198" s="772" t="s">
        <v>4455</v>
      </c>
      <c r="D198" s="1078"/>
      <c r="E198" s="739"/>
    </row>
    <row r="199" spans="1:5" ht="31.5" x14ac:dyDescent="0.25">
      <c r="A199" s="640"/>
      <c r="B199" s="1362"/>
      <c r="C199" s="772" t="s">
        <v>4456</v>
      </c>
      <c r="D199" s="1078"/>
      <c r="E199" s="739"/>
    </row>
    <row r="200" spans="1:5" ht="31.5" x14ac:dyDescent="0.25">
      <c r="A200" s="640"/>
      <c r="B200" s="1362"/>
      <c r="C200" s="772" t="s">
        <v>4457</v>
      </c>
      <c r="D200" s="1078"/>
      <c r="E200" s="739"/>
    </row>
    <row r="201" spans="1:5" ht="31.5" x14ac:dyDescent="0.25">
      <c r="A201" s="640"/>
      <c r="B201" s="1362"/>
      <c r="C201" s="772" t="s">
        <v>4458</v>
      </c>
      <c r="D201" s="1078"/>
      <c r="E201" s="739"/>
    </row>
    <row r="202" spans="1:5" ht="31.5" x14ac:dyDescent="0.25">
      <c r="A202" s="640"/>
      <c r="B202" s="1362"/>
      <c r="C202" s="772" t="s">
        <v>4459</v>
      </c>
      <c r="D202" s="1078"/>
      <c r="E202" s="739"/>
    </row>
    <row r="203" spans="1:5" x14ac:dyDescent="0.25">
      <c r="A203" s="640"/>
      <c r="B203" s="1362"/>
      <c r="C203" s="772" t="s">
        <v>4460</v>
      </c>
      <c r="D203" s="1078"/>
      <c r="E203" s="739"/>
    </row>
    <row r="204" spans="1:5" ht="31.5" x14ac:dyDescent="0.25">
      <c r="A204" s="640"/>
      <c r="B204" s="1362"/>
      <c r="C204" s="772" t="s">
        <v>4461</v>
      </c>
      <c r="D204" s="1078"/>
      <c r="E204" s="739"/>
    </row>
    <row r="205" spans="1:5" ht="31.5" x14ac:dyDescent="0.25">
      <c r="A205" s="640"/>
      <c r="B205" s="1362"/>
      <c r="C205" s="772" t="s">
        <v>4462</v>
      </c>
      <c r="D205" s="1078"/>
      <c r="E205" s="739"/>
    </row>
    <row r="206" spans="1:5" ht="63" x14ac:dyDescent="0.25">
      <c r="A206" s="640"/>
      <c r="B206" s="1362"/>
      <c r="C206" s="772" t="s">
        <v>4463</v>
      </c>
      <c r="D206" s="1078"/>
      <c r="E206" s="739"/>
    </row>
    <row r="207" spans="1:5" ht="31.5" x14ac:dyDescent="0.25">
      <c r="A207" s="640"/>
      <c r="B207" s="1362"/>
      <c r="C207" s="772" t="s">
        <v>4464</v>
      </c>
      <c r="D207" s="1078"/>
      <c r="E207" s="739"/>
    </row>
    <row r="208" spans="1:5" x14ac:dyDescent="0.25">
      <c r="A208" s="640"/>
      <c r="B208" s="1362"/>
      <c r="C208" s="772" t="s">
        <v>4465</v>
      </c>
      <c r="D208" s="1078"/>
      <c r="E208" s="739"/>
    </row>
    <row r="209" spans="1:5" ht="47.25" x14ac:dyDescent="0.25">
      <c r="A209" s="640"/>
      <c r="B209" s="1362"/>
      <c r="C209" s="773" t="s">
        <v>4466</v>
      </c>
      <c r="D209" s="1078"/>
      <c r="E209" s="739"/>
    </row>
    <row r="210" spans="1:5" ht="31.5" x14ac:dyDescent="0.25">
      <c r="A210" s="640"/>
      <c r="B210" s="1362"/>
      <c r="C210" s="772" t="s">
        <v>4467</v>
      </c>
      <c r="D210" s="1078"/>
      <c r="E210" s="739"/>
    </row>
    <row r="211" spans="1:5" ht="31.5" x14ac:dyDescent="0.25">
      <c r="A211" s="640"/>
      <c r="B211" s="1362"/>
      <c r="C211" s="772" t="s">
        <v>4468</v>
      </c>
      <c r="D211" s="1078"/>
      <c r="E211" s="739"/>
    </row>
    <row r="212" spans="1:5" ht="31.5" x14ac:dyDescent="0.25">
      <c r="A212" s="640"/>
      <c r="B212" s="1362"/>
      <c r="C212" s="772" t="s">
        <v>4469</v>
      </c>
      <c r="D212" s="1078"/>
      <c r="E212" s="739"/>
    </row>
    <row r="213" spans="1:5" ht="47.25" x14ac:dyDescent="0.25">
      <c r="A213" s="640"/>
      <c r="B213" s="1362"/>
      <c r="C213" s="772" t="s">
        <v>4470</v>
      </c>
      <c r="D213" s="1078"/>
      <c r="E213" s="739"/>
    </row>
    <row r="214" spans="1:5" ht="31.5" x14ac:dyDescent="0.25">
      <c r="A214" s="640"/>
      <c r="B214" s="1362"/>
      <c r="C214" s="772" t="s">
        <v>4471</v>
      </c>
      <c r="D214" s="1078"/>
      <c r="E214" s="739"/>
    </row>
    <row r="215" spans="1:5" x14ac:dyDescent="0.25">
      <c r="A215" s="640"/>
      <c r="B215" s="1362"/>
      <c r="C215" s="772" t="s">
        <v>4472</v>
      </c>
      <c r="D215" s="1078"/>
      <c r="E215" s="739"/>
    </row>
    <row r="216" spans="1:5" ht="47.25" x14ac:dyDescent="0.25">
      <c r="A216" s="640"/>
      <c r="B216" s="1362"/>
      <c r="C216" s="772" t="s">
        <v>4473</v>
      </c>
      <c r="D216" s="1078"/>
      <c r="E216" s="739"/>
    </row>
    <row r="217" spans="1:5" x14ac:dyDescent="0.25">
      <c r="A217" s="640"/>
      <c r="B217" s="1362"/>
      <c r="C217" s="772" t="s">
        <v>4474</v>
      </c>
      <c r="D217" s="1078"/>
      <c r="E217" s="739"/>
    </row>
    <row r="218" spans="1:5" ht="31.5" x14ac:dyDescent="0.25">
      <c r="A218" s="640"/>
      <c r="B218" s="1362"/>
      <c r="C218" s="772" t="s">
        <v>4475</v>
      </c>
      <c r="D218" s="1078"/>
      <c r="E218" s="739"/>
    </row>
    <row r="219" spans="1:5" ht="31.5" x14ac:dyDescent="0.25">
      <c r="A219" s="640"/>
      <c r="B219" s="1362"/>
      <c r="C219" s="772" t="s">
        <v>4476</v>
      </c>
      <c r="D219" s="1078"/>
      <c r="E219" s="739"/>
    </row>
    <row r="220" spans="1:5" ht="63" x14ac:dyDescent="0.25">
      <c r="A220" s="640"/>
      <c r="B220" s="1362"/>
      <c r="C220" s="773" t="s">
        <v>4477</v>
      </c>
      <c r="D220" s="1078"/>
      <c r="E220" s="739"/>
    </row>
    <row r="221" spans="1:5" ht="31.5" x14ac:dyDescent="0.25">
      <c r="A221" s="640"/>
      <c r="B221" s="1362"/>
      <c r="C221" s="773" t="s">
        <v>4478</v>
      </c>
      <c r="D221" s="1078"/>
      <c r="E221" s="739"/>
    </row>
    <row r="222" spans="1:5" ht="31.5" x14ac:dyDescent="0.25">
      <c r="A222" s="640"/>
      <c r="B222" s="1362"/>
      <c r="C222" s="773" t="s">
        <v>4479</v>
      </c>
      <c r="D222" s="1078"/>
      <c r="E222" s="739"/>
    </row>
    <row r="223" spans="1:5" ht="63" x14ac:dyDescent="0.25">
      <c r="A223" s="640"/>
      <c r="B223" s="1362"/>
      <c r="C223" s="773" t="s">
        <v>4480</v>
      </c>
      <c r="D223" s="1078"/>
      <c r="E223" s="739"/>
    </row>
    <row r="224" spans="1:5" x14ac:dyDescent="0.25">
      <c r="A224" s="640"/>
      <c r="B224" s="1362"/>
      <c r="C224" s="772" t="s">
        <v>4481</v>
      </c>
      <c r="D224" s="1078"/>
      <c r="E224" s="739"/>
    </row>
    <row r="225" spans="1:5" ht="31.5" x14ac:dyDescent="0.25">
      <c r="A225" s="640"/>
      <c r="B225" s="1362"/>
      <c r="C225" s="772" t="s">
        <v>4482</v>
      </c>
      <c r="D225" s="1078"/>
      <c r="E225" s="739"/>
    </row>
    <row r="226" spans="1:5" ht="31.5" x14ac:dyDescent="0.25">
      <c r="A226" s="640"/>
      <c r="B226" s="1362"/>
      <c r="C226" s="772" t="s">
        <v>4483</v>
      </c>
      <c r="D226" s="1078"/>
      <c r="E226" s="739"/>
    </row>
    <row r="227" spans="1:5" ht="47.25" x14ac:dyDescent="0.25">
      <c r="A227" s="640"/>
      <c r="B227" s="1363"/>
      <c r="C227" s="772" t="s">
        <v>4484</v>
      </c>
      <c r="D227" s="1078"/>
      <c r="E227" s="739"/>
    </row>
    <row r="228" spans="1:5" hidden="1" x14ac:dyDescent="0.25">
      <c r="A228" s="640"/>
      <c r="B228" s="769"/>
      <c r="C228" s="772"/>
      <c r="D228" s="1078"/>
      <c r="E228" s="739"/>
    </row>
    <row r="229" spans="1:5" hidden="1" x14ac:dyDescent="0.25">
      <c r="A229" s="640"/>
      <c r="B229" s="769"/>
      <c r="C229" s="772"/>
      <c r="D229" s="1078"/>
      <c r="E229" s="739"/>
    </row>
    <row r="230" spans="1:5" hidden="1" x14ac:dyDescent="0.25">
      <c r="A230" s="640"/>
      <c r="B230" s="769"/>
      <c r="C230" s="772"/>
      <c r="D230" s="1078"/>
      <c r="E230" s="739"/>
    </row>
    <row r="231" spans="1:5" hidden="1" x14ac:dyDescent="0.25">
      <c r="A231" s="640"/>
      <c r="B231" s="769"/>
      <c r="C231" s="772"/>
      <c r="D231" s="1078"/>
      <c r="E231" s="739"/>
    </row>
    <row r="232" spans="1:5" hidden="1" x14ac:dyDescent="0.25">
      <c r="A232" s="640"/>
      <c r="B232" s="769"/>
      <c r="C232" s="772"/>
      <c r="D232" s="1078"/>
      <c r="E232" s="739"/>
    </row>
    <row r="233" spans="1:5" hidden="1" x14ac:dyDescent="0.25">
      <c r="A233" s="640"/>
      <c r="B233" s="769"/>
      <c r="C233" s="772"/>
      <c r="D233" s="1078"/>
      <c r="E233" s="739"/>
    </row>
    <row r="234" spans="1:5" hidden="1" x14ac:dyDescent="0.25">
      <c r="A234" s="640"/>
      <c r="B234" s="769"/>
      <c r="C234" s="772"/>
      <c r="D234" s="1078"/>
      <c r="E234" s="739"/>
    </row>
    <row r="235" spans="1:5" hidden="1" x14ac:dyDescent="0.25">
      <c r="A235" s="640"/>
      <c r="B235" s="769"/>
      <c r="C235" s="772"/>
      <c r="D235" s="1078"/>
      <c r="E235" s="739"/>
    </row>
    <row r="236" spans="1:5" hidden="1" x14ac:dyDescent="0.25">
      <c r="A236" s="640"/>
      <c r="B236" s="769"/>
      <c r="C236" s="772"/>
      <c r="D236" s="1078"/>
      <c r="E236" s="739"/>
    </row>
    <row r="237" spans="1:5" hidden="1" x14ac:dyDescent="0.25">
      <c r="A237" s="640"/>
      <c r="B237" s="769"/>
      <c r="C237" s="772"/>
      <c r="D237" s="1078"/>
      <c r="E237" s="739"/>
    </row>
    <row r="238" spans="1:5" hidden="1" x14ac:dyDescent="0.25">
      <c r="A238" s="640"/>
      <c r="B238" s="769"/>
      <c r="C238" s="772"/>
      <c r="D238" s="1078"/>
      <c r="E238" s="739"/>
    </row>
    <row r="239" spans="1:5" hidden="1" x14ac:dyDescent="0.25">
      <c r="A239" s="640"/>
      <c r="B239" s="769"/>
      <c r="C239" s="772"/>
      <c r="D239" s="1078"/>
      <c r="E239" s="739"/>
    </row>
    <row r="240" spans="1:5" hidden="1" x14ac:dyDescent="0.25">
      <c r="A240" s="640"/>
      <c r="B240" s="769"/>
      <c r="C240" s="772"/>
      <c r="D240" s="1078"/>
      <c r="E240" s="739"/>
    </row>
    <row r="241" spans="1:5" hidden="1" x14ac:dyDescent="0.25">
      <c r="A241" s="640"/>
      <c r="B241" s="769"/>
      <c r="C241" s="772"/>
      <c r="D241" s="1078"/>
      <c r="E241" s="739"/>
    </row>
    <row r="242" spans="1:5" hidden="1" x14ac:dyDescent="0.25">
      <c r="A242" s="640"/>
      <c r="B242" s="769"/>
      <c r="C242" s="772"/>
      <c r="D242" s="1078"/>
      <c r="E242" s="739"/>
    </row>
    <row r="243" spans="1:5" hidden="1" x14ac:dyDescent="0.25">
      <c r="A243" s="640"/>
      <c r="B243" s="769"/>
      <c r="C243" s="772"/>
      <c r="D243" s="1078"/>
      <c r="E243" s="739"/>
    </row>
    <row r="244" spans="1:5" hidden="1" x14ac:dyDescent="0.25">
      <c r="A244" s="640"/>
      <c r="B244" s="769"/>
      <c r="C244" s="772"/>
      <c r="D244" s="1078"/>
      <c r="E244" s="739"/>
    </row>
    <row r="245" spans="1:5" hidden="1" x14ac:dyDescent="0.25">
      <c r="A245" s="640"/>
      <c r="B245" s="769"/>
      <c r="C245" s="772"/>
      <c r="D245" s="1078"/>
      <c r="E245" s="739"/>
    </row>
    <row r="246" spans="1:5" hidden="1" x14ac:dyDescent="0.25">
      <c r="A246" s="640"/>
      <c r="B246" s="769"/>
      <c r="C246" s="772"/>
      <c r="D246" s="1078"/>
      <c r="E246" s="739"/>
    </row>
    <row r="247" spans="1:5" hidden="1" x14ac:dyDescent="0.25">
      <c r="A247" s="640"/>
      <c r="B247" s="769"/>
      <c r="C247" s="772"/>
      <c r="D247" s="1078"/>
      <c r="E247" s="739"/>
    </row>
    <row r="248" spans="1:5" hidden="1" x14ac:dyDescent="0.25">
      <c r="A248" s="640"/>
      <c r="B248" s="769"/>
      <c r="C248" s="772"/>
      <c r="D248" s="1078"/>
      <c r="E248" s="739"/>
    </row>
    <row r="249" spans="1:5" hidden="1" x14ac:dyDescent="0.25">
      <c r="A249" s="640"/>
      <c r="B249" s="769"/>
      <c r="C249" s="772"/>
      <c r="D249" s="1078"/>
      <c r="E249" s="739"/>
    </row>
    <row r="250" spans="1:5" hidden="1" x14ac:dyDescent="0.25">
      <c r="A250" s="640"/>
      <c r="B250" s="769"/>
      <c r="C250" s="772"/>
      <c r="D250" s="1078"/>
      <c r="E250" s="739"/>
    </row>
    <row r="251" spans="1:5" hidden="1" x14ac:dyDescent="0.25">
      <c r="A251" s="640"/>
      <c r="B251" s="769"/>
      <c r="C251" s="772"/>
      <c r="D251" s="1078"/>
      <c r="E251" s="739"/>
    </row>
    <row r="252" spans="1:5" hidden="1" x14ac:dyDescent="0.25">
      <c r="A252" s="640"/>
      <c r="B252" s="769"/>
      <c r="C252" s="772"/>
      <c r="D252" s="1078"/>
      <c r="E252" s="739"/>
    </row>
    <row r="253" spans="1:5" ht="47.25" customHeight="1" x14ac:dyDescent="0.25">
      <c r="B253" s="1251" t="s">
        <v>4485</v>
      </c>
      <c r="C253" s="671" t="s">
        <v>4486</v>
      </c>
      <c r="D253" s="1409">
        <v>129</v>
      </c>
      <c r="E253" s="488"/>
    </row>
    <row r="254" spans="1:5" ht="78.75" customHeight="1" x14ac:dyDescent="0.25">
      <c r="A254" s="474"/>
      <c r="B254" s="1253"/>
      <c r="C254" s="1087" t="s">
        <v>4487</v>
      </c>
      <c r="D254" s="1410"/>
      <c r="E254" s="488"/>
    </row>
    <row r="255" spans="1:5" ht="47.25" x14ac:dyDescent="0.25">
      <c r="A255" s="474"/>
      <c r="B255" s="1253"/>
      <c r="C255" s="1087" t="s">
        <v>4488</v>
      </c>
      <c r="D255" s="1410"/>
      <c r="E255" s="488"/>
    </row>
    <row r="256" spans="1:5" ht="31.5" x14ac:dyDescent="0.25">
      <c r="A256" s="474"/>
      <c r="B256" s="1253"/>
      <c r="C256" s="1087" t="s">
        <v>4489</v>
      </c>
      <c r="D256" s="1410"/>
      <c r="E256" s="488"/>
    </row>
    <row r="257" spans="1:5" ht="31.5" x14ac:dyDescent="0.25">
      <c r="A257" s="474"/>
      <c r="B257" s="1253"/>
      <c r="C257" s="1087" t="s">
        <v>4490</v>
      </c>
      <c r="D257" s="1410"/>
      <c r="E257" s="488"/>
    </row>
    <row r="258" spans="1:5" ht="31.5" x14ac:dyDescent="0.25">
      <c r="A258" s="474"/>
      <c r="B258" s="1253"/>
      <c r="C258" s="1087" t="s">
        <v>4491</v>
      </c>
      <c r="D258" s="1410"/>
      <c r="E258" s="488"/>
    </row>
    <row r="259" spans="1:5" ht="31.5" x14ac:dyDescent="0.25">
      <c r="A259" s="474"/>
      <c r="B259" s="1253"/>
      <c r="C259" s="1087" t="s">
        <v>4492</v>
      </c>
      <c r="D259" s="1410"/>
      <c r="E259" s="488"/>
    </row>
    <row r="260" spans="1:5" ht="31.5" x14ac:dyDescent="0.25">
      <c r="A260" s="474"/>
      <c r="B260" s="1253"/>
      <c r="C260" s="1087" t="s">
        <v>4493</v>
      </c>
      <c r="D260" s="1410"/>
      <c r="E260" s="488"/>
    </row>
    <row r="261" spans="1:5" ht="31.5" x14ac:dyDescent="0.25">
      <c r="A261" s="474"/>
      <c r="B261" s="1253"/>
      <c r="C261" s="1087" t="s">
        <v>4494</v>
      </c>
      <c r="D261" s="1410"/>
      <c r="E261" s="488"/>
    </row>
    <row r="262" spans="1:5" ht="31.5" x14ac:dyDescent="0.25">
      <c r="A262" s="474"/>
      <c r="B262" s="1253"/>
      <c r="C262" s="1087" t="s">
        <v>4495</v>
      </c>
      <c r="D262" s="1410"/>
      <c r="E262" s="488"/>
    </row>
    <row r="263" spans="1:5" ht="31.5" x14ac:dyDescent="0.25">
      <c r="A263" s="474"/>
      <c r="B263" s="1253"/>
      <c r="C263" s="1087" t="s">
        <v>4496</v>
      </c>
      <c r="D263" s="1410"/>
      <c r="E263" s="488"/>
    </row>
    <row r="264" spans="1:5" ht="47.25" x14ac:dyDescent="0.25">
      <c r="A264" s="474"/>
      <c r="B264" s="1253"/>
      <c r="C264" s="1087" t="s">
        <v>4497</v>
      </c>
      <c r="D264" s="1410"/>
      <c r="E264" s="488"/>
    </row>
    <row r="265" spans="1:5" ht="31.5" x14ac:dyDescent="0.25">
      <c r="A265" s="474"/>
      <c r="B265" s="1252"/>
      <c r="C265" s="671" t="s">
        <v>4498</v>
      </c>
      <c r="D265" s="1410"/>
      <c r="E265" s="488"/>
    </row>
    <row r="266" spans="1:5" ht="84" customHeight="1" x14ac:dyDescent="0.25">
      <c r="A266" s="1043"/>
      <c r="B266" s="1276" t="s">
        <v>4499</v>
      </c>
      <c r="C266" s="1087" t="s">
        <v>4500</v>
      </c>
      <c r="D266" s="1410"/>
      <c r="E266" s="488"/>
    </row>
    <row r="267" spans="1:5" ht="31.5" x14ac:dyDescent="0.25">
      <c r="A267" s="1043"/>
      <c r="B267" s="1276"/>
      <c r="C267" s="1087" t="s">
        <v>4501</v>
      </c>
      <c r="D267" s="1410"/>
      <c r="E267" s="488"/>
    </row>
    <row r="268" spans="1:5" ht="31.5" x14ac:dyDescent="0.25">
      <c r="A268" s="1043"/>
      <c r="B268" s="1276"/>
      <c r="C268" s="1087" t="s">
        <v>4502</v>
      </c>
      <c r="D268" s="1410"/>
      <c r="E268" s="488"/>
    </row>
    <row r="269" spans="1:5" ht="31.5" x14ac:dyDescent="0.25">
      <c r="A269" s="1043"/>
      <c r="B269" s="1276"/>
      <c r="C269" s="1087" t="s">
        <v>4503</v>
      </c>
      <c r="D269" s="1410"/>
      <c r="E269" s="488"/>
    </row>
    <row r="270" spans="1:5" ht="31.5" x14ac:dyDescent="0.25">
      <c r="A270" s="1043"/>
      <c r="B270" s="1276"/>
      <c r="C270" s="1087" t="s">
        <v>4504</v>
      </c>
      <c r="D270" s="1410"/>
      <c r="E270" s="488"/>
    </row>
    <row r="271" spans="1:5" ht="31.5" x14ac:dyDescent="0.25">
      <c r="A271" s="1043"/>
      <c r="B271" s="1276"/>
      <c r="C271" s="1087" t="s">
        <v>4505</v>
      </c>
      <c r="D271" s="1410"/>
      <c r="E271" s="488"/>
    </row>
    <row r="272" spans="1:5" ht="31.5" x14ac:dyDescent="0.25">
      <c r="A272" s="1043"/>
      <c r="B272" s="1276"/>
      <c r="C272" s="1087" t="s">
        <v>4506</v>
      </c>
      <c r="D272" s="1410"/>
      <c r="E272" s="488"/>
    </row>
    <row r="273" spans="1:5" ht="31.5" x14ac:dyDescent="0.25">
      <c r="A273" s="1043"/>
      <c r="B273" s="1276"/>
      <c r="C273" s="1087" t="s">
        <v>4507</v>
      </c>
      <c r="D273" s="1410"/>
      <c r="E273" s="488"/>
    </row>
    <row r="274" spans="1:5" ht="31.5" x14ac:dyDescent="0.25">
      <c r="A274" s="1043"/>
      <c r="B274" s="1276"/>
      <c r="C274" s="1087" t="s">
        <v>4508</v>
      </c>
      <c r="D274" s="1410"/>
      <c r="E274" s="488"/>
    </row>
    <row r="275" spans="1:5" ht="31.5" x14ac:dyDescent="0.25">
      <c r="A275" s="1043"/>
      <c r="B275" s="1276"/>
      <c r="C275" s="1087" t="s">
        <v>4509</v>
      </c>
      <c r="D275" s="1410"/>
      <c r="E275" s="488"/>
    </row>
    <row r="276" spans="1:5" ht="31.5" x14ac:dyDescent="0.25">
      <c r="A276" s="1043"/>
      <c r="B276" s="1276"/>
      <c r="C276" s="1087" t="s">
        <v>4510</v>
      </c>
      <c r="D276" s="1410"/>
      <c r="E276" s="488"/>
    </row>
    <row r="277" spans="1:5" ht="31.5" x14ac:dyDescent="0.25">
      <c r="A277" s="1043"/>
      <c r="B277" s="1276"/>
      <c r="C277" s="1087" t="s">
        <v>4511</v>
      </c>
      <c r="D277" s="1410"/>
      <c r="E277" s="488"/>
    </row>
    <row r="278" spans="1:5" ht="31.5" x14ac:dyDescent="0.25">
      <c r="A278" s="1043"/>
      <c r="B278" s="1276"/>
      <c r="C278" s="1087" t="s">
        <v>4512</v>
      </c>
      <c r="D278" s="1410"/>
      <c r="E278" s="488"/>
    </row>
    <row r="279" spans="1:5" ht="78.75" customHeight="1" x14ac:dyDescent="0.25">
      <c r="A279" s="1043"/>
      <c r="B279" s="1276" t="s">
        <v>4513</v>
      </c>
      <c r="C279" s="1087" t="s">
        <v>4514</v>
      </c>
      <c r="D279" s="1410"/>
      <c r="E279" s="488"/>
    </row>
    <row r="280" spans="1:5" ht="31.5" x14ac:dyDescent="0.25">
      <c r="A280" s="1043"/>
      <c r="B280" s="1276"/>
      <c r="C280" s="1087" t="s">
        <v>4515</v>
      </c>
      <c r="D280" s="1410"/>
      <c r="E280" s="488"/>
    </row>
    <row r="281" spans="1:5" ht="31.5" x14ac:dyDescent="0.25">
      <c r="A281" s="1043"/>
      <c r="B281" s="1276"/>
      <c r="C281" s="1087" t="s">
        <v>4516</v>
      </c>
      <c r="D281" s="1410"/>
      <c r="E281" s="488"/>
    </row>
    <row r="282" spans="1:5" ht="31.5" x14ac:dyDescent="0.25">
      <c r="A282" s="1043"/>
      <c r="B282" s="1276"/>
      <c r="C282" s="1087" t="s">
        <v>4517</v>
      </c>
      <c r="D282" s="1410"/>
      <c r="E282" s="488"/>
    </row>
    <row r="283" spans="1:5" ht="31.5" x14ac:dyDescent="0.25">
      <c r="A283" s="1043"/>
      <c r="B283" s="1276"/>
      <c r="C283" s="1087" t="s">
        <v>4518</v>
      </c>
      <c r="D283" s="1410"/>
      <c r="E283" s="488"/>
    </row>
    <row r="284" spans="1:5" ht="31.5" x14ac:dyDescent="0.25">
      <c r="A284" s="1043"/>
      <c r="B284" s="1276"/>
      <c r="C284" s="1087" t="s">
        <v>4519</v>
      </c>
      <c r="D284" s="1410"/>
      <c r="E284" s="488"/>
    </row>
    <row r="285" spans="1:5" ht="31.5" x14ac:dyDescent="0.25">
      <c r="A285" s="1043"/>
      <c r="B285" s="1276"/>
      <c r="C285" s="1087" t="s">
        <v>4520</v>
      </c>
      <c r="D285" s="1410"/>
      <c r="E285" s="488"/>
    </row>
    <row r="286" spans="1:5" ht="31.5" x14ac:dyDescent="0.25">
      <c r="A286" s="1043"/>
      <c r="B286" s="1276"/>
      <c r="C286" s="1087" t="s">
        <v>4521</v>
      </c>
      <c r="D286" s="1410"/>
      <c r="E286" s="488"/>
    </row>
    <row r="287" spans="1:5" ht="31.5" x14ac:dyDescent="0.25">
      <c r="A287" s="1043"/>
      <c r="B287" s="1276"/>
      <c r="C287" s="1087" t="s">
        <v>4522</v>
      </c>
      <c r="D287" s="1410"/>
      <c r="E287" s="488"/>
    </row>
    <row r="288" spans="1:5" ht="31.5" x14ac:dyDescent="0.25">
      <c r="A288" s="1043"/>
      <c r="B288" s="1276"/>
      <c r="C288" s="1087" t="s">
        <v>4523</v>
      </c>
      <c r="D288" s="1410"/>
      <c r="E288" s="488"/>
    </row>
    <row r="289" spans="1:5" ht="31.5" x14ac:dyDescent="0.25">
      <c r="A289" s="1043"/>
      <c r="B289" s="1276"/>
      <c r="C289" s="1087" t="s">
        <v>4524</v>
      </c>
      <c r="D289" s="1410"/>
      <c r="E289" s="488"/>
    </row>
    <row r="290" spans="1:5" ht="31.5" x14ac:dyDescent="0.25">
      <c r="A290" s="1043"/>
      <c r="B290" s="1276"/>
      <c r="C290" s="1087" t="s">
        <v>4525</v>
      </c>
      <c r="D290" s="1410"/>
      <c r="E290" s="488"/>
    </row>
    <row r="291" spans="1:5" ht="31.5" x14ac:dyDescent="0.25">
      <c r="A291" s="1043"/>
      <c r="B291" s="1276"/>
      <c r="C291" s="1087" t="s">
        <v>4526</v>
      </c>
      <c r="D291" s="1410"/>
      <c r="E291" s="488"/>
    </row>
    <row r="292" spans="1:5" ht="31.5" x14ac:dyDescent="0.25">
      <c r="A292" s="1043"/>
      <c r="B292" s="1276"/>
      <c r="C292" s="1087" t="s">
        <v>4527</v>
      </c>
      <c r="D292" s="1410"/>
      <c r="E292" s="488"/>
    </row>
    <row r="293" spans="1:5" ht="31.5" x14ac:dyDescent="0.25">
      <c r="A293" s="1043"/>
      <c r="B293" s="1276"/>
      <c r="C293" s="1087" t="s">
        <v>4528</v>
      </c>
      <c r="D293" s="1410"/>
      <c r="E293" s="488"/>
    </row>
    <row r="294" spans="1:5" ht="31.5" x14ac:dyDescent="0.25">
      <c r="A294" s="1043"/>
      <c r="B294" s="1276"/>
      <c r="C294" s="1087" t="s">
        <v>4529</v>
      </c>
      <c r="D294" s="1410"/>
      <c r="E294" s="488"/>
    </row>
    <row r="295" spans="1:5" ht="31.5" x14ac:dyDescent="0.25">
      <c r="A295" s="1043"/>
      <c r="B295" s="1276"/>
      <c r="C295" s="1087" t="s">
        <v>4530</v>
      </c>
      <c r="D295" s="1410"/>
      <c r="E295" s="488"/>
    </row>
    <row r="296" spans="1:5" ht="31.5" x14ac:dyDescent="0.25">
      <c r="A296" s="1043"/>
      <c r="B296" s="1276"/>
      <c r="C296" s="1087" t="s">
        <v>4531</v>
      </c>
      <c r="D296" s="1410"/>
      <c r="E296" s="488"/>
    </row>
    <row r="297" spans="1:5" ht="31.5" x14ac:dyDescent="0.25">
      <c r="A297" s="1043"/>
      <c r="B297" s="1276"/>
      <c r="C297" s="1087" t="s">
        <v>4532</v>
      </c>
      <c r="D297" s="1410"/>
      <c r="E297" s="488"/>
    </row>
    <row r="298" spans="1:5" ht="31.5" x14ac:dyDescent="0.25">
      <c r="A298" s="1043"/>
      <c r="B298" s="1276"/>
      <c r="C298" s="1087" t="s">
        <v>4533</v>
      </c>
      <c r="D298" s="1410"/>
      <c r="E298" s="488"/>
    </row>
    <row r="299" spans="1:5" ht="31.5" x14ac:dyDescent="0.25">
      <c r="A299" s="1043"/>
      <c r="B299" s="1276"/>
      <c r="C299" s="1087" t="s">
        <v>4534</v>
      </c>
      <c r="D299" s="1410"/>
      <c r="E299" s="488"/>
    </row>
    <row r="300" spans="1:5" ht="31.5" x14ac:dyDescent="0.25">
      <c r="A300" s="1043"/>
      <c r="B300" s="1276"/>
      <c r="C300" s="1087" t="s">
        <v>4535</v>
      </c>
      <c r="D300" s="1410"/>
      <c r="E300" s="488"/>
    </row>
    <row r="301" spans="1:5" ht="31.5" x14ac:dyDescent="0.25">
      <c r="A301" s="1043"/>
      <c r="B301" s="1276"/>
      <c r="C301" s="1087" t="s">
        <v>4536</v>
      </c>
      <c r="D301" s="1410"/>
      <c r="E301" s="488"/>
    </row>
    <row r="302" spans="1:5" ht="31.5" x14ac:dyDescent="0.25">
      <c r="A302" s="1043"/>
      <c r="B302" s="1276"/>
      <c r="C302" s="1087" t="s">
        <v>4537</v>
      </c>
      <c r="D302" s="1410"/>
      <c r="E302" s="488"/>
    </row>
    <row r="303" spans="1:5" ht="78.75" customHeight="1" x14ac:dyDescent="0.25">
      <c r="A303" s="1043"/>
      <c r="B303" s="1276" t="s">
        <v>4538</v>
      </c>
      <c r="C303" s="1087" t="s">
        <v>4539</v>
      </c>
      <c r="D303" s="1410"/>
      <c r="E303" s="488"/>
    </row>
    <row r="304" spans="1:5" ht="47.25" x14ac:dyDescent="0.25">
      <c r="A304" s="1043"/>
      <c r="B304" s="1276"/>
      <c r="C304" s="1087" t="s">
        <v>4540</v>
      </c>
      <c r="D304" s="1410"/>
      <c r="E304" s="488"/>
    </row>
    <row r="305" spans="1:5" ht="31.5" x14ac:dyDescent="0.25">
      <c r="A305" s="1043"/>
      <c r="B305" s="1276"/>
      <c r="C305" s="1087" t="s">
        <v>4541</v>
      </c>
      <c r="D305" s="1410"/>
      <c r="E305" s="488"/>
    </row>
    <row r="306" spans="1:5" ht="31.5" x14ac:dyDescent="0.25">
      <c r="A306" s="1043"/>
      <c r="B306" s="1276"/>
      <c r="C306" s="1087" t="s">
        <v>4542</v>
      </c>
      <c r="D306" s="1410"/>
      <c r="E306" s="488"/>
    </row>
    <row r="307" spans="1:5" ht="31.5" x14ac:dyDescent="0.25">
      <c r="A307" s="1043"/>
      <c r="B307" s="1276"/>
      <c r="C307" s="1087" t="s">
        <v>4543</v>
      </c>
      <c r="D307" s="1410"/>
      <c r="E307" s="488"/>
    </row>
    <row r="308" spans="1:5" ht="31.5" x14ac:dyDescent="0.25">
      <c r="A308" s="1043"/>
      <c r="B308" s="1276"/>
      <c r="C308" s="1087" t="s">
        <v>4544</v>
      </c>
      <c r="D308" s="1410"/>
      <c r="E308" s="488"/>
    </row>
    <row r="309" spans="1:5" ht="31.5" x14ac:dyDescent="0.25">
      <c r="A309" s="1043"/>
      <c r="B309" s="1276"/>
      <c r="C309" s="1087" t="s">
        <v>4545</v>
      </c>
      <c r="D309" s="1410"/>
      <c r="E309" s="488"/>
    </row>
    <row r="310" spans="1:5" ht="31.5" x14ac:dyDescent="0.25">
      <c r="A310" s="1043"/>
      <c r="B310" s="1276"/>
      <c r="C310" s="1087" t="s">
        <v>4546</v>
      </c>
      <c r="D310" s="1410"/>
      <c r="E310" s="488"/>
    </row>
    <row r="311" spans="1:5" ht="31.5" x14ac:dyDescent="0.25">
      <c r="A311" s="1043"/>
      <c r="B311" s="1276"/>
      <c r="C311" s="1087" t="s">
        <v>4547</v>
      </c>
      <c r="D311" s="1410"/>
      <c r="E311" s="488"/>
    </row>
    <row r="312" spans="1:5" ht="31.5" x14ac:dyDescent="0.25">
      <c r="A312" s="1043"/>
      <c r="B312" s="1276"/>
      <c r="C312" s="1087" t="s">
        <v>4548</v>
      </c>
      <c r="D312" s="1410"/>
      <c r="E312" s="488"/>
    </row>
    <row r="313" spans="1:5" ht="31.5" x14ac:dyDescent="0.25">
      <c r="A313" s="1043"/>
      <c r="B313" s="1276"/>
      <c r="C313" s="1087" t="s">
        <v>4549</v>
      </c>
      <c r="D313" s="1410"/>
      <c r="E313" s="488"/>
    </row>
    <row r="314" spans="1:5" ht="31.5" x14ac:dyDescent="0.25">
      <c r="A314" s="1043"/>
      <c r="B314" s="1276"/>
      <c r="C314" s="1087" t="s">
        <v>4550</v>
      </c>
      <c r="D314" s="1410"/>
      <c r="E314" s="488"/>
    </row>
    <row r="315" spans="1:5" ht="63" customHeight="1" x14ac:dyDescent="0.25">
      <c r="A315" s="1043"/>
      <c r="B315" s="1276" t="s">
        <v>4551</v>
      </c>
      <c r="C315" s="1087" t="s">
        <v>4552</v>
      </c>
      <c r="D315" s="1410"/>
      <c r="E315" s="488"/>
    </row>
    <row r="316" spans="1:5" ht="31.5" x14ac:dyDescent="0.25">
      <c r="A316" s="1043"/>
      <c r="B316" s="1276"/>
      <c r="C316" s="1087" t="s">
        <v>4553</v>
      </c>
      <c r="D316" s="1410"/>
      <c r="E316" s="488"/>
    </row>
    <row r="317" spans="1:5" ht="31.5" x14ac:dyDescent="0.25">
      <c r="A317" s="1043"/>
      <c r="B317" s="1276"/>
      <c r="C317" s="1087" t="s">
        <v>4554</v>
      </c>
      <c r="D317" s="1410"/>
      <c r="E317" s="488"/>
    </row>
    <row r="318" spans="1:5" ht="31.5" x14ac:dyDescent="0.25">
      <c r="A318" s="1043"/>
      <c r="B318" s="1276"/>
      <c r="C318" s="1087" t="s">
        <v>4555</v>
      </c>
      <c r="D318" s="1410"/>
      <c r="E318" s="488"/>
    </row>
    <row r="319" spans="1:5" ht="31.5" x14ac:dyDescent="0.25">
      <c r="A319" s="1043"/>
      <c r="B319" s="1276"/>
      <c r="C319" s="1087" t="s">
        <v>4556</v>
      </c>
      <c r="D319" s="1410"/>
      <c r="E319" s="488"/>
    </row>
    <row r="320" spans="1:5" ht="31.5" x14ac:dyDescent="0.25">
      <c r="A320" s="1043"/>
      <c r="B320" s="1276"/>
      <c r="C320" s="1087" t="s">
        <v>4557</v>
      </c>
      <c r="D320" s="1410"/>
      <c r="E320" s="488"/>
    </row>
    <row r="321" spans="1:5" ht="31.5" x14ac:dyDescent="0.25">
      <c r="A321" s="1043"/>
      <c r="B321" s="1276"/>
      <c r="C321" s="1087" t="s">
        <v>4558</v>
      </c>
      <c r="D321" s="1410"/>
      <c r="E321" s="488"/>
    </row>
    <row r="322" spans="1:5" ht="31.5" x14ac:dyDescent="0.25">
      <c r="A322" s="1043"/>
      <c r="B322" s="1276"/>
      <c r="C322" s="1087" t="s">
        <v>4559</v>
      </c>
      <c r="D322" s="1410"/>
      <c r="E322" s="488"/>
    </row>
    <row r="323" spans="1:5" ht="47.25" x14ac:dyDescent="0.25">
      <c r="A323" s="1043"/>
      <c r="B323" s="1276"/>
      <c r="C323" s="1087" t="s">
        <v>4560</v>
      </c>
      <c r="D323" s="1410"/>
      <c r="E323" s="488"/>
    </row>
    <row r="324" spans="1:5" ht="31.5" x14ac:dyDescent="0.25">
      <c r="A324" s="1043"/>
      <c r="B324" s="1276"/>
      <c r="C324" s="1087" t="s">
        <v>4561</v>
      </c>
      <c r="D324" s="1410"/>
      <c r="E324" s="488"/>
    </row>
    <row r="325" spans="1:5" ht="31.5" x14ac:dyDescent="0.25">
      <c r="A325" s="1043"/>
      <c r="B325" s="1276"/>
      <c r="C325" s="1087" t="s">
        <v>4562</v>
      </c>
      <c r="D325" s="1410"/>
      <c r="E325" s="488"/>
    </row>
    <row r="326" spans="1:5" ht="47.25" x14ac:dyDescent="0.25">
      <c r="A326" s="1043"/>
      <c r="B326" s="1276"/>
      <c r="C326" s="1087" t="s">
        <v>4563</v>
      </c>
      <c r="D326" s="1410"/>
      <c r="E326" s="488"/>
    </row>
    <row r="327" spans="1:5" ht="31.5" x14ac:dyDescent="0.25">
      <c r="A327" s="1043"/>
      <c r="B327" s="1276"/>
      <c r="C327" s="1087" t="s">
        <v>4564</v>
      </c>
      <c r="D327" s="1410"/>
      <c r="E327" s="488"/>
    </row>
    <row r="328" spans="1:5" x14ac:dyDescent="0.25">
      <c r="A328" s="1043"/>
      <c r="B328" s="1276"/>
      <c r="C328" s="1087" t="s">
        <v>4565</v>
      </c>
      <c r="D328" s="1410"/>
      <c r="E328" s="488"/>
    </row>
    <row r="329" spans="1:5" ht="31.5" x14ac:dyDescent="0.25">
      <c r="A329" s="1043"/>
      <c r="B329" s="1276"/>
      <c r="C329" s="1087" t="s">
        <v>4566</v>
      </c>
      <c r="D329" s="1410"/>
      <c r="E329" s="488"/>
    </row>
    <row r="330" spans="1:5" ht="31.5" x14ac:dyDescent="0.25">
      <c r="A330" s="1043"/>
      <c r="B330" s="1276"/>
      <c r="C330" s="1087" t="s">
        <v>4567</v>
      </c>
      <c r="D330" s="1410"/>
      <c r="E330" s="488"/>
    </row>
    <row r="331" spans="1:5" ht="31.5" x14ac:dyDescent="0.25">
      <c r="A331" s="1043"/>
      <c r="B331" s="1276"/>
      <c r="C331" s="1087" t="s">
        <v>4568</v>
      </c>
      <c r="D331" s="1410"/>
      <c r="E331" s="488"/>
    </row>
    <row r="332" spans="1:5" ht="31.5" x14ac:dyDescent="0.25">
      <c r="A332" s="1043"/>
      <c r="B332" s="1276"/>
      <c r="C332" s="1087" t="s">
        <v>4569</v>
      </c>
      <c r="D332" s="1410"/>
      <c r="E332" s="488"/>
    </row>
    <row r="333" spans="1:5" ht="31.5" x14ac:dyDescent="0.25">
      <c r="A333" s="1043"/>
      <c r="B333" s="1276"/>
      <c r="C333" s="1087" t="s">
        <v>4570</v>
      </c>
      <c r="D333" s="1410"/>
      <c r="E333" s="488"/>
    </row>
    <row r="334" spans="1:5" ht="31.5" x14ac:dyDescent="0.25">
      <c r="A334" s="1043"/>
      <c r="B334" s="1276"/>
      <c r="C334" s="1087" t="s">
        <v>4571</v>
      </c>
      <c r="D334" s="1410"/>
      <c r="E334" s="488"/>
    </row>
    <row r="335" spans="1:5" ht="31.5" x14ac:dyDescent="0.25">
      <c r="A335" s="1043"/>
      <c r="B335" s="1276"/>
      <c r="C335" s="671" t="s">
        <v>4572</v>
      </c>
      <c r="D335" s="1410"/>
      <c r="E335" s="488"/>
    </row>
    <row r="336" spans="1:5" ht="31.5" x14ac:dyDescent="0.25">
      <c r="A336" s="1043"/>
      <c r="B336" s="1276"/>
      <c r="C336" s="816" t="s">
        <v>4573</v>
      </c>
      <c r="D336" s="1410"/>
      <c r="E336" s="488"/>
    </row>
    <row r="337" spans="1:5" ht="31.5" x14ac:dyDescent="0.25">
      <c r="A337" s="1043"/>
      <c r="B337" s="1276"/>
      <c r="C337" s="1087" t="s">
        <v>4574</v>
      </c>
      <c r="D337" s="1410"/>
      <c r="E337" s="488"/>
    </row>
    <row r="338" spans="1:5" ht="47.25" x14ac:dyDescent="0.25">
      <c r="A338" s="1043"/>
      <c r="B338" s="1276"/>
      <c r="C338" s="1087" t="s">
        <v>4575</v>
      </c>
      <c r="D338" s="1410"/>
      <c r="E338" s="488"/>
    </row>
    <row r="339" spans="1:5" ht="31.5" x14ac:dyDescent="0.25">
      <c r="A339" s="1043"/>
      <c r="B339" s="1276"/>
      <c r="C339" s="1087" t="s">
        <v>4576</v>
      </c>
      <c r="D339" s="1410"/>
      <c r="E339" s="488"/>
    </row>
    <row r="340" spans="1:5" ht="31.5" x14ac:dyDescent="0.25">
      <c r="A340" s="1043"/>
      <c r="B340" s="1276"/>
      <c r="C340" s="1087" t="s">
        <v>4577</v>
      </c>
      <c r="D340" s="1410"/>
      <c r="E340" s="488"/>
    </row>
    <row r="341" spans="1:5" ht="47.25" x14ac:dyDescent="0.25">
      <c r="A341" s="1043"/>
      <c r="B341" s="1276"/>
      <c r="C341" s="1087" t="s">
        <v>4578</v>
      </c>
      <c r="D341" s="1410"/>
      <c r="E341" s="488"/>
    </row>
    <row r="342" spans="1:5" ht="31.5" x14ac:dyDescent="0.25">
      <c r="A342" s="1043"/>
      <c r="B342" s="1276"/>
      <c r="C342" s="1087" t="s">
        <v>4579</v>
      </c>
      <c r="D342" s="1410"/>
      <c r="E342" s="488"/>
    </row>
    <row r="343" spans="1:5" ht="31.5" x14ac:dyDescent="0.25">
      <c r="A343" s="1043"/>
      <c r="B343" s="1276"/>
      <c r="C343" s="1087" t="s">
        <v>4580</v>
      </c>
      <c r="D343" s="1410"/>
      <c r="E343" s="488"/>
    </row>
    <row r="344" spans="1:5" ht="63" customHeight="1" x14ac:dyDescent="0.25">
      <c r="A344" s="1043"/>
      <c r="B344" s="1251" t="s">
        <v>4581</v>
      </c>
      <c r="C344" s="1087" t="s">
        <v>4582</v>
      </c>
      <c r="D344" s="1410"/>
      <c r="E344" s="488"/>
    </row>
    <row r="345" spans="1:5" ht="31.5" x14ac:dyDescent="0.25">
      <c r="A345" s="1043"/>
      <c r="B345" s="1253"/>
      <c r="C345" s="1087" t="s">
        <v>4583</v>
      </c>
      <c r="D345" s="1410"/>
      <c r="E345" s="488"/>
    </row>
    <row r="346" spans="1:5" ht="31.5" x14ac:dyDescent="0.25">
      <c r="A346" s="1043"/>
      <c r="B346" s="1253"/>
      <c r="C346" s="1087" t="s">
        <v>4584</v>
      </c>
      <c r="D346" s="1410"/>
      <c r="E346" s="488"/>
    </row>
    <row r="347" spans="1:5" ht="31.5" x14ac:dyDescent="0.25">
      <c r="A347" s="1043"/>
      <c r="B347" s="1253"/>
      <c r="C347" s="1087" t="s">
        <v>4585</v>
      </c>
      <c r="D347" s="1410"/>
      <c r="E347" s="488"/>
    </row>
    <row r="348" spans="1:5" ht="47.25" x14ac:dyDescent="0.25">
      <c r="A348" s="1043"/>
      <c r="B348" s="1253"/>
      <c r="C348" s="1087" t="s">
        <v>4586</v>
      </c>
      <c r="D348" s="1410"/>
      <c r="E348" s="488"/>
    </row>
    <row r="349" spans="1:5" ht="47.25" x14ac:dyDescent="0.25">
      <c r="A349" s="1043"/>
      <c r="B349" s="1253"/>
      <c r="C349" s="1087" t="s">
        <v>4587</v>
      </c>
      <c r="D349" s="1410"/>
      <c r="E349" s="488"/>
    </row>
    <row r="350" spans="1:5" ht="31.5" x14ac:dyDescent="0.25">
      <c r="A350" s="1043"/>
      <c r="B350" s="1253"/>
      <c r="C350" s="1087" t="s">
        <v>4588</v>
      </c>
      <c r="D350" s="1410"/>
      <c r="E350" s="488"/>
    </row>
    <row r="351" spans="1:5" ht="47.25" x14ac:dyDescent="0.25">
      <c r="A351" s="1043"/>
      <c r="B351" s="1253"/>
      <c r="C351" s="1087" t="s">
        <v>4589</v>
      </c>
      <c r="D351" s="1410"/>
      <c r="E351" s="488"/>
    </row>
    <row r="352" spans="1:5" ht="31.5" x14ac:dyDescent="0.25">
      <c r="A352" s="1043"/>
      <c r="B352" s="1253"/>
      <c r="C352" s="1087" t="s">
        <v>4590</v>
      </c>
      <c r="D352" s="1410"/>
      <c r="E352" s="488"/>
    </row>
    <row r="353" spans="1:5" ht="47.25" x14ac:dyDescent="0.25">
      <c r="A353" s="1043"/>
      <c r="B353" s="1253"/>
      <c r="C353" s="1087" t="s">
        <v>4591</v>
      </c>
      <c r="D353" s="1410"/>
      <c r="E353" s="488"/>
    </row>
    <row r="354" spans="1:5" ht="31.5" x14ac:dyDescent="0.25">
      <c r="A354" s="1043"/>
      <c r="B354" s="1253"/>
      <c r="C354" s="1087" t="s">
        <v>4592</v>
      </c>
      <c r="D354" s="1410"/>
      <c r="E354" s="488"/>
    </row>
    <row r="355" spans="1:5" ht="31.5" x14ac:dyDescent="0.25">
      <c r="A355" s="1043"/>
      <c r="B355" s="1253"/>
      <c r="C355" s="1087" t="s">
        <v>4593</v>
      </c>
      <c r="D355" s="1410"/>
      <c r="E355" s="488"/>
    </row>
    <row r="356" spans="1:5" ht="47.25" x14ac:dyDescent="0.25">
      <c r="A356" s="1043"/>
      <c r="B356" s="1253"/>
      <c r="C356" s="1087" t="s">
        <v>4594</v>
      </c>
      <c r="D356" s="1410"/>
      <c r="E356" s="488"/>
    </row>
    <row r="357" spans="1:5" ht="31.5" x14ac:dyDescent="0.25">
      <c r="A357" s="1043"/>
      <c r="B357" s="1253"/>
      <c r="C357" s="1087" t="s">
        <v>4595</v>
      </c>
      <c r="D357" s="1410"/>
      <c r="E357" s="488"/>
    </row>
    <row r="358" spans="1:5" ht="31.5" x14ac:dyDescent="0.25">
      <c r="A358" s="1043"/>
      <c r="B358" s="1252"/>
      <c r="C358" s="1087" t="s">
        <v>4596</v>
      </c>
      <c r="D358" s="1410"/>
      <c r="E358" s="488"/>
    </row>
    <row r="359" spans="1:5" ht="63" customHeight="1" x14ac:dyDescent="0.25">
      <c r="A359" s="1043"/>
      <c r="B359" s="1351" t="s">
        <v>4581</v>
      </c>
      <c r="C359" s="1087" t="s">
        <v>4597</v>
      </c>
      <c r="D359" s="1410"/>
      <c r="E359" s="488"/>
    </row>
    <row r="360" spans="1:5" ht="31.5" x14ac:dyDescent="0.25">
      <c r="A360" s="1043"/>
      <c r="B360" s="1352"/>
      <c r="C360" s="1087" t="s">
        <v>4598</v>
      </c>
      <c r="D360" s="1410"/>
      <c r="E360" s="488"/>
    </row>
    <row r="361" spans="1:5" ht="31.5" x14ac:dyDescent="0.25">
      <c r="A361" s="1043"/>
      <c r="B361" s="1352"/>
      <c r="C361" s="1087" t="s">
        <v>4599</v>
      </c>
      <c r="D361" s="1410"/>
      <c r="E361" s="488"/>
    </row>
    <row r="362" spans="1:5" ht="31.5" x14ac:dyDescent="0.25">
      <c r="A362" s="1043"/>
      <c r="B362" s="1352"/>
      <c r="C362" s="1087" t="s">
        <v>4600</v>
      </c>
      <c r="D362" s="1410"/>
      <c r="E362" s="488"/>
    </row>
    <row r="363" spans="1:5" ht="31.5" x14ac:dyDescent="0.25">
      <c r="A363" s="1043"/>
      <c r="B363" s="1352"/>
      <c r="C363" s="1087" t="s">
        <v>4601</v>
      </c>
      <c r="D363" s="1410"/>
      <c r="E363" s="488"/>
    </row>
    <row r="364" spans="1:5" ht="31.5" x14ac:dyDescent="0.25">
      <c r="A364" s="1043"/>
      <c r="B364" s="1352"/>
      <c r="C364" s="1087" t="s">
        <v>4602</v>
      </c>
      <c r="D364" s="1410"/>
      <c r="E364" s="488"/>
    </row>
    <row r="365" spans="1:5" ht="31.5" x14ac:dyDescent="0.25">
      <c r="A365" s="1043"/>
      <c r="B365" s="1352"/>
      <c r="C365" s="1087" t="s">
        <v>4603</v>
      </c>
      <c r="D365" s="1410"/>
      <c r="E365" s="488"/>
    </row>
    <row r="366" spans="1:5" ht="31.5" x14ac:dyDescent="0.25">
      <c r="A366" s="1043"/>
      <c r="B366" s="1352"/>
      <c r="C366" s="1087" t="s">
        <v>4604</v>
      </c>
      <c r="D366" s="1410"/>
      <c r="E366" s="488"/>
    </row>
    <row r="367" spans="1:5" ht="31.5" x14ac:dyDescent="0.25">
      <c r="A367" s="1043"/>
      <c r="B367" s="1352"/>
      <c r="C367" s="1087" t="s">
        <v>4605</v>
      </c>
      <c r="D367" s="1410"/>
      <c r="E367" s="488"/>
    </row>
    <row r="368" spans="1:5" ht="31.5" x14ac:dyDescent="0.25">
      <c r="A368" s="1043"/>
      <c r="B368" s="1353"/>
      <c r="C368" s="1087" t="s">
        <v>4562</v>
      </c>
      <c r="D368" s="1410"/>
      <c r="E368" s="488"/>
    </row>
    <row r="369" spans="1:5" ht="78.75" customHeight="1" x14ac:dyDescent="0.25">
      <c r="A369" s="1043"/>
      <c r="B369" s="1251" t="s">
        <v>4581</v>
      </c>
      <c r="C369" s="1087" t="s">
        <v>4606</v>
      </c>
      <c r="D369" s="1410"/>
      <c r="E369" s="488"/>
    </row>
    <row r="370" spans="1:5" ht="47.25" x14ac:dyDescent="0.25">
      <c r="A370" s="1043"/>
      <c r="B370" s="1253"/>
      <c r="C370" s="1087" t="s">
        <v>4607</v>
      </c>
      <c r="D370" s="1410"/>
      <c r="E370" s="488"/>
    </row>
    <row r="371" spans="1:5" ht="31.5" x14ac:dyDescent="0.25">
      <c r="A371" s="1043"/>
      <c r="B371" s="1253"/>
      <c r="C371" s="1087" t="s">
        <v>4608</v>
      </c>
      <c r="D371" s="1410"/>
      <c r="E371" s="488"/>
    </row>
    <row r="372" spans="1:5" ht="31.5" x14ac:dyDescent="0.25">
      <c r="A372" s="1043"/>
      <c r="B372" s="1253"/>
      <c r="C372" s="1087" t="s">
        <v>4609</v>
      </c>
      <c r="D372" s="1410"/>
      <c r="E372" s="488"/>
    </row>
    <row r="373" spans="1:5" ht="31.5" x14ac:dyDescent="0.25">
      <c r="A373" s="1043"/>
      <c r="B373" s="1253"/>
      <c r="C373" s="1087" t="s">
        <v>4610</v>
      </c>
      <c r="D373" s="1410"/>
      <c r="E373" s="488"/>
    </row>
    <row r="374" spans="1:5" ht="31.5" x14ac:dyDescent="0.25">
      <c r="A374" s="1043"/>
      <c r="B374" s="1253"/>
      <c r="C374" s="1087" t="s">
        <v>4611</v>
      </c>
      <c r="D374" s="1410"/>
      <c r="E374" s="488"/>
    </row>
    <row r="375" spans="1:5" ht="31.5" x14ac:dyDescent="0.25">
      <c r="A375" s="1043"/>
      <c r="B375" s="1253"/>
      <c r="C375" s="1087" t="s">
        <v>4612</v>
      </c>
      <c r="D375" s="1410"/>
      <c r="E375" s="488"/>
    </row>
    <row r="376" spans="1:5" ht="31.5" x14ac:dyDescent="0.25">
      <c r="A376" s="1043"/>
      <c r="B376" s="1253"/>
      <c r="C376" s="1087" t="s">
        <v>4613</v>
      </c>
      <c r="D376" s="1410"/>
      <c r="E376" s="488"/>
    </row>
    <row r="377" spans="1:5" ht="31.5" x14ac:dyDescent="0.25">
      <c r="A377" s="1043"/>
      <c r="B377" s="1253"/>
      <c r="C377" s="1087" t="s">
        <v>4614</v>
      </c>
      <c r="D377" s="1410"/>
      <c r="E377" s="488"/>
    </row>
    <row r="378" spans="1:5" x14ac:dyDescent="0.25">
      <c r="A378" s="1043"/>
      <c r="B378" s="1253"/>
      <c r="C378" s="1087" t="s">
        <v>4615</v>
      </c>
      <c r="D378" s="1410"/>
      <c r="E378" s="488"/>
    </row>
    <row r="379" spans="1:5" ht="31.5" x14ac:dyDescent="0.25">
      <c r="A379" s="1043"/>
      <c r="B379" s="1253"/>
      <c r="C379" s="1087" t="s">
        <v>4616</v>
      </c>
      <c r="D379" s="1410"/>
      <c r="E379" s="488"/>
    </row>
    <row r="380" spans="1:5" ht="31.5" x14ac:dyDescent="0.25">
      <c r="A380" s="1043"/>
      <c r="B380" s="1253"/>
      <c r="C380" s="1087" t="s">
        <v>4617</v>
      </c>
      <c r="D380" s="1410"/>
      <c r="E380" s="488"/>
    </row>
    <row r="381" spans="1:5" x14ac:dyDescent="0.25">
      <c r="A381" s="1043"/>
      <c r="B381" s="1252"/>
      <c r="C381" s="671" t="s">
        <v>4618</v>
      </c>
      <c r="D381" s="1410"/>
      <c r="E381" s="488"/>
    </row>
    <row r="382" spans="1:5" ht="47.25" customHeight="1" x14ac:dyDescent="0.25">
      <c r="A382" s="1042" t="s">
        <v>19</v>
      </c>
      <c r="B382" s="1251" t="s">
        <v>4619</v>
      </c>
      <c r="C382" s="430" t="s">
        <v>4620</v>
      </c>
      <c r="D382" s="1077">
        <v>37</v>
      </c>
      <c r="E382" s="488"/>
    </row>
    <row r="383" spans="1:5" ht="31.5" x14ac:dyDescent="0.25">
      <c r="A383" s="1043"/>
      <c r="B383" s="1253"/>
      <c r="C383" s="477" t="s">
        <v>4621</v>
      </c>
      <c r="D383" s="1078"/>
      <c r="E383" s="488"/>
    </row>
    <row r="384" spans="1:5" ht="47.25" x14ac:dyDescent="0.25">
      <c r="A384" s="1043"/>
      <c r="B384" s="1253"/>
      <c r="C384" s="477" t="s">
        <v>4622</v>
      </c>
      <c r="D384" s="1078"/>
      <c r="E384" s="488"/>
    </row>
    <row r="385" spans="1:5" ht="31.5" x14ac:dyDescent="0.25">
      <c r="A385" s="1043"/>
      <c r="B385" s="1253"/>
      <c r="C385" s="477" t="s">
        <v>4623</v>
      </c>
      <c r="D385" s="1078"/>
      <c r="E385" s="488"/>
    </row>
    <row r="386" spans="1:5" x14ac:dyDescent="0.25">
      <c r="A386" s="1043"/>
      <c r="B386" s="1253"/>
      <c r="C386" s="477" t="s">
        <v>4624</v>
      </c>
      <c r="D386" s="1078"/>
      <c r="E386" s="488"/>
    </row>
    <row r="387" spans="1:5" x14ac:dyDescent="0.25">
      <c r="A387" s="1043"/>
      <c r="B387" s="1253"/>
      <c r="C387" s="477" t="s">
        <v>4625</v>
      </c>
      <c r="D387" s="1078"/>
      <c r="E387" s="488"/>
    </row>
    <row r="388" spans="1:5" ht="31.5" x14ac:dyDescent="0.25">
      <c r="A388" s="1043"/>
      <c r="B388" s="1253"/>
      <c r="C388" s="477" t="s">
        <v>4626</v>
      </c>
      <c r="D388" s="1078"/>
      <c r="E388" s="488"/>
    </row>
    <row r="389" spans="1:5" ht="31.5" x14ac:dyDescent="0.25">
      <c r="A389" s="1043"/>
      <c r="B389" s="1253"/>
      <c r="C389" s="477" t="s">
        <v>4627</v>
      </c>
      <c r="D389" s="1078"/>
      <c r="E389" s="488"/>
    </row>
    <row r="390" spans="1:5" ht="47.25" x14ac:dyDescent="0.25">
      <c r="A390" s="1043"/>
      <c r="B390" s="1253"/>
      <c r="C390" s="477" t="s">
        <v>4628</v>
      </c>
      <c r="D390" s="1078"/>
      <c r="E390" s="488"/>
    </row>
    <row r="391" spans="1:5" x14ac:dyDescent="0.25">
      <c r="A391" s="1043"/>
      <c r="B391" s="1253"/>
      <c r="C391" s="477" t="s">
        <v>4629</v>
      </c>
      <c r="D391" s="1078"/>
      <c r="E391" s="488"/>
    </row>
    <row r="392" spans="1:5" x14ac:dyDescent="0.25">
      <c r="A392" s="1043"/>
      <c r="B392" s="1253"/>
      <c r="C392" s="477" t="s">
        <v>4630</v>
      </c>
      <c r="D392" s="1078"/>
      <c r="E392" s="488"/>
    </row>
    <row r="393" spans="1:5" x14ac:dyDescent="0.25">
      <c r="A393" s="1043"/>
      <c r="B393" s="1253"/>
      <c r="C393" s="477" t="s">
        <v>4631</v>
      </c>
      <c r="D393" s="1078"/>
      <c r="E393" s="488"/>
    </row>
    <row r="394" spans="1:5" ht="31.5" x14ac:dyDescent="0.25">
      <c r="A394" s="1043"/>
      <c r="B394" s="1253"/>
      <c r="C394" s="477" t="s">
        <v>4632</v>
      </c>
      <c r="D394" s="1078"/>
      <c r="E394" s="488"/>
    </row>
    <row r="395" spans="1:5" ht="31.5" x14ac:dyDescent="0.25">
      <c r="A395" s="1043"/>
      <c r="B395" s="1253"/>
      <c r="C395" s="477" t="s">
        <v>4633</v>
      </c>
      <c r="D395" s="1078"/>
      <c r="E395" s="488"/>
    </row>
    <row r="396" spans="1:5" x14ac:dyDescent="0.25">
      <c r="A396" s="1043"/>
      <c r="B396" s="1253"/>
      <c r="C396" s="477" t="s">
        <v>4634</v>
      </c>
      <c r="D396" s="1078"/>
      <c r="E396" s="488"/>
    </row>
    <row r="397" spans="1:5" ht="47.25" x14ac:dyDescent="0.25">
      <c r="A397" s="1043"/>
      <c r="B397" s="1253"/>
      <c r="C397" s="430" t="s">
        <v>4635</v>
      </c>
      <c r="D397" s="1078"/>
      <c r="E397" s="488"/>
    </row>
    <row r="398" spans="1:5" ht="31.5" x14ac:dyDescent="0.25">
      <c r="A398" s="1043"/>
      <c r="B398" s="1253"/>
      <c r="C398" s="477" t="s">
        <v>4636</v>
      </c>
      <c r="D398" s="1078"/>
      <c r="E398" s="488"/>
    </row>
    <row r="399" spans="1:5" ht="31.5" x14ac:dyDescent="0.25">
      <c r="A399" s="1043"/>
      <c r="B399" s="1253"/>
      <c r="C399" s="477" t="s">
        <v>4637</v>
      </c>
      <c r="D399" s="1078"/>
      <c r="E399" s="488"/>
    </row>
    <row r="400" spans="1:5" ht="31.5" x14ac:dyDescent="0.25">
      <c r="A400" s="1043"/>
      <c r="B400" s="1253"/>
      <c r="C400" s="477" t="s">
        <v>4638</v>
      </c>
      <c r="D400" s="1078"/>
      <c r="E400" s="488"/>
    </row>
    <row r="401" spans="1:5" ht="47.25" x14ac:dyDescent="0.25">
      <c r="A401" s="1043"/>
      <c r="B401" s="1253"/>
      <c r="C401" s="477" t="s">
        <v>4639</v>
      </c>
      <c r="D401" s="1078"/>
      <c r="E401" s="488"/>
    </row>
    <row r="402" spans="1:5" ht="47.25" x14ac:dyDescent="0.25">
      <c r="A402" s="1043"/>
      <c r="B402" s="1253"/>
      <c r="C402" s="477" t="s">
        <v>4640</v>
      </c>
      <c r="D402" s="1078"/>
      <c r="E402" s="488"/>
    </row>
    <row r="403" spans="1:5" ht="47.25" x14ac:dyDescent="0.25">
      <c r="A403" s="1043"/>
      <c r="B403" s="1253"/>
      <c r="C403" s="477" t="s">
        <v>4641</v>
      </c>
      <c r="D403" s="1078"/>
      <c r="E403" s="488"/>
    </row>
    <row r="404" spans="1:5" ht="31.5" x14ac:dyDescent="0.25">
      <c r="A404" s="1043"/>
      <c r="B404" s="1253"/>
      <c r="C404" s="477" t="s">
        <v>4642</v>
      </c>
      <c r="D404" s="1078"/>
      <c r="E404" s="488"/>
    </row>
    <row r="405" spans="1:5" ht="31.5" x14ac:dyDescent="0.25">
      <c r="A405" s="1043"/>
      <c r="B405" s="1253"/>
      <c r="C405" s="477" t="s">
        <v>4643</v>
      </c>
      <c r="D405" s="1078"/>
      <c r="E405" s="488"/>
    </row>
    <row r="406" spans="1:5" ht="47.25" x14ac:dyDescent="0.25">
      <c r="A406" s="1043"/>
      <c r="B406" s="1253"/>
      <c r="C406" s="477" t="s">
        <v>4644</v>
      </c>
      <c r="D406" s="1078"/>
      <c r="E406" s="488"/>
    </row>
    <row r="407" spans="1:5" ht="38.25" customHeight="1" x14ac:dyDescent="0.25">
      <c r="A407" s="1043"/>
      <c r="B407" s="1253"/>
      <c r="C407" s="430" t="s">
        <v>4645</v>
      </c>
      <c r="D407" s="1078"/>
      <c r="E407" s="488"/>
    </row>
    <row r="408" spans="1:5" x14ac:dyDescent="0.25">
      <c r="A408" s="1043"/>
      <c r="B408" s="1253"/>
      <c r="C408" s="477" t="s">
        <v>4630</v>
      </c>
      <c r="D408" s="1078"/>
      <c r="E408" s="488"/>
    </row>
    <row r="409" spans="1:5" ht="47.25" x14ac:dyDescent="0.25">
      <c r="A409" s="1043"/>
      <c r="B409" s="1253"/>
      <c r="C409" s="477" t="s">
        <v>4646</v>
      </c>
      <c r="D409" s="1078"/>
      <c r="E409" s="488"/>
    </row>
    <row r="410" spans="1:5" ht="31.5" x14ac:dyDescent="0.25">
      <c r="A410" s="1043"/>
      <c r="B410" s="1253"/>
      <c r="C410" s="477" t="s">
        <v>3405</v>
      </c>
      <c r="D410" s="1078"/>
      <c r="E410" s="488"/>
    </row>
    <row r="411" spans="1:5" ht="31.5" x14ac:dyDescent="0.25">
      <c r="A411" s="1043"/>
      <c r="B411" s="1253"/>
      <c r="C411" s="774" t="s">
        <v>4647</v>
      </c>
      <c r="D411" s="1078"/>
      <c r="E411" s="488"/>
    </row>
    <row r="412" spans="1:5" x14ac:dyDescent="0.25">
      <c r="A412" s="1043"/>
      <c r="B412" s="1253"/>
      <c r="C412" s="774" t="s">
        <v>4648</v>
      </c>
      <c r="D412" s="1078"/>
      <c r="E412" s="488"/>
    </row>
    <row r="413" spans="1:5" ht="31.5" x14ac:dyDescent="0.25">
      <c r="A413" s="1043"/>
      <c r="B413" s="1253"/>
      <c r="C413" s="774" t="s">
        <v>4649</v>
      </c>
      <c r="D413" s="1078"/>
      <c r="E413" s="488"/>
    </row>
    <row r="414" spans="1:5" ht="31.5" x14ac:dyDescent="0.25">
      <c r="A414" s="1043"/>
      <c r="B414" s="1253"/>
      <c r="C414" s="774" t="s">
        <v>4650</v>
      </c>
      <c r="D414" s="1078"/>
      <c r="E414" s="488"/>
    </row>
    <row r="415" spans="1:5" ht="63" x14ac:dyDescent="0.25">
      <c r="A415" s="1043"/>
      <c r="B415" s="1253"/>
      <c r="C415" s="774" t="s">
        <v>4651</v>
      </c>
      <c r="D415" s="1078"/>
      <c r="E415" s="488"/>
    </row>
    <row r="416" spans="1:5" ht="31.5" x14ac:dyDescent="0.25">
      <c r="A416" s="1043"/>
      <c r="B416" s="1253"/>
      <c r="C416" s="774" t="s">
        <v>4652</v>
      </c>
      <c r="D416" s="1078"/>
      <c r="E416" s="488"/>
    </row>
    <row r="417" spans="1:6" ht="47.25" x14ac:dyDescent="0.25">
      <c r="A417" s="1043"/>
      <c r="B417" s="1253"/>
      <c r="C417" s="774" t="s">
        <v>4653</v>
      </c>
      <c r="D417" s="1078"/>
      <c r="E417" s="488"/>
    </row>
    <row r="418" spans="1:6" ht="47.25" x14ac:dyDescent="0.25">
      <c r="A418" s="1043"/>
      <c r="B418" s="1253"/>
      <c r="C418" s="774" t="s">
        <v>4654</v>
      </c>
      <c r="D418" s="1079"/>
      <c r="E418" s="488"/>
    </row>
    <row r="419" spans="1:6" x14ac:dyDescent="0.25">
      <c r="A419" s="1043"/>
      <c r="B419" s="1084"/>
      <c r="C419" s="774"/>
      <c r="D419" s="1078"/>
      <c r="E419" s="488"/>
    </row>
    <row r="420" spans="1:6" ht="47.25" x14ac:dyDescent="0.25">
      <c r="A420" s="1042" t="s">
        <v>20</v>
      </c>
      <c r="B420" s="430" t="s">
        <v>4655</v>
      </c>
      <c r="C420" s="1030" t="s">
        <v>4656</v>
      </c>
      <c r="D420" s="492">
        <v>23</v>
      </c>
      <c r="E420" s="430" t="s">
        <v>4657</v>
      </c>
    </row>
    <row r="421" spans="1:6" x14ac:dyDescent="0.25">
      <c r="A421" s="1038" t="s">
        <v>21</v>
      </c>
      <c r="B421" s="1088"/>
      <c r="C421" s="329"/>
      <c r="D421" s="695"/>
      <c r="E421" s="698"/>
    </row>
    <row r="422" spans="1:6" x14ac:dyDescent="0.25">
      <c r="A422" s="1038" t="s">
        <v>151</v>
      </c>
      <c r="B422" s="430"/>
      <c r="C422" s="671"/>
      <c r="D422" s="695"/>
      <c r="E422" s="1090"/>
    </row>
    <row r="423" spans="1:6" x14ac:dyDescent="0.25">
      <c r="A423" s="1038" t="s">
        <v>160</v>
      </c>
      <c r="B423" s="1094"/>
      <c r="C423" s="671"/>
      <c r="D423" s="487"/>
      <c r="E423" s="493"/>
    </row>
    <row r="424" spans="1:6" x14ac:dyDescent="0.25">
      <c r="A424" s="640"/>
      <c r="B424" s="649"/>
      <c r="C424" s="650"/>
      <c r="D424" s="651"/>
      <c r="E424" s="652"/>
    </row>
    <row r="425" spans="1:6" x14ac:dyDescent="0.25">
      <c r="A425" s="494"/>
      <c r="B425" s="494"/>
      <c r="C425" s="446"/>
      <c r="D425" s="446"/>
      <c r="E425" s="1035"/>
    </row>
    <row r="426" spans="1:6" x14ac:dyDescent="0.25">
      <c r="A426" s="494"/>
      <c r="B426" s="494"/>
      <c r="C426" s="446"/>
      <c r="D426" s="446"/>
      <c r="E426" s="1035"/>
    </row>
    <row r="427" spans="1:6" x14ac:dyDescent="0.25">
      <c r="A427" s="494"/>
      <c r="B427" s="494"/>
      <c r="C427" s="446"/>
      <c r="D427" s="446"/>
      <c r="E427" s="1035"/>
    </row>
    <row r="430" spans="1:6" x14ac:dyDescent="0.25">
      <c r="A430" s="461" t="s">
        <v>253</v>
      </c>
      <c r="B430" s="462"/>
      <c r="C430" s="463"/>
      <c r="D430" s="463"/>
      <c r="E430" s="464"/>
    </row>
    <row r="431" spans="1:6" ht="47.25" x14ac:dyDescent="0.25">
      <c r="A431" s="1036" t="s">
        <v>122</v>
      </c>
      <c r="B431" s="1036" t="s">
        <v>254</v>
      </c>
      <c r="C431" s="1029" t="s">
        <v>125</v>
      </c>
      <c r="D431" s="1056" t="s">
        <v>255</v>
      </c>
      <c r="E431" s="1056" t="s">
        <v>126</v>
      </c>
      <c r="F431" s="1035"/>
    </row>
    <row r="432" spans="1:6" x14ac:dyDescent="0.25">
      <c r="A432" s="484" t="s">
        <v>18</v>
      </c>
      <c r="B432" s="634"/>
      <c r="C432" s="470"/>
      <c r="D432" s="492"/>
      <c r="E432" s="492"/>
      <c r="F432" s="496"/>
    </row>
    <row r="433" spans="1:6" x14ac:dyDescent="0.25">
      <c r="A433" s="474" t="s">
        <v>19</v>
      </c>
      <c r="B433" s="430"/>
      <c r="C433" s="778"/>
      <c r="D433" s="487"/>
      <c r="E433" s="493"/>
      <c r="F433" s="496"/>
    </row>
    <row r="434" spans="1:6" x14ac:dyDescent="0.25">
      <c r="A434" s="469"/>
      <c r="B434" s="430"/>
      <c r="C434" s="692"/>
      <c r="D434" s="487"/>
      <c r="E434" s="493"/>
      <c r="F434" s="496"/>
    </row>
    <row r="435" spans="1:6" ht="47.25" x14ac:dyDescent="0.25">
      <c r="A435" s="1042" t="s">
        <v>20</v>
      </c>
      <c r="B435" s="1058" t="s">
        <v>3794</v>
      </c>
      <c r="C435" s="466" t="s">
        <v>4658</v>
      </c>
      <c r="D435" s="492">
        <v>1</v>
      </c>
      <c r="E435" s="430" t="s">
        <v>4659</v>
      </c>
      <c r="F435" s="496"/>
    </row>
    <row r="436" spans="1:6" ht="47.25" x14ac:dyDescent="0.25">
      <c r="A436" s="1043"/>
      <c r="B436" s="1058" t="s">
        <v>4660</v>
      </c>
      <c r="C436" s="1048" t="s">
        <v>4658</v>
      </c>
      <c r="D436" s="492"/>
      <c r="E436" s="430" t="s">
        <v>4661</v>
      </c>
      <c r="F436" s="496"/>
    </row>
    <row r="437" spans="1:6" ht="31.5" x14ac:dyDescent="0.25">
      <c r="A437" s="1043"/>
      <c r="B437" s="1058" t="s">
        <v>4662</v>
      </c>
      <c r="C437" s="1048" t="s">
        <v>4663</v>
      </c>
      <c r="D437" s="492"/>
      <c r="E437" s="430" t="s">
        <v>4664</v>
      </c>
      <c r="F437" s="496"/>
    </row>
    <row r="438" spans="1:6" ht="31.5" x14ac:dyDescent="0.25">
      <c r="A438" s="1043"/>
      <c r="B438" s="1058" t="s">
        <v>4665</v>
      </c>
      <c r="C438" s="1048" t="s">
        <v>4666</v>
      </c>
      <c r="D438" s="492"/>
      <c r="E438" s="430" t="s">
        <v>758</v>
      </c>
      <c r="F438" s="496"/>
    </row>
    <row r="439" spans="1:6" ht="31.5" x14ac:dyDescent="0.25">
      <c r="A439" s="1043"/>
      <c r="B439" s="1058" t="s">
        <v>4667</v>
      </c>
      <c r="C439" s="1048" t="s">
        <v>4668</v>
      </c>
      <c r="D439" s="492"/>
      <c r="E439" s="430" t="s">
        <v>4669</v>
      </c>
      <c r="F439" s="496"/>
    </row>
    <row r="440" spans="1:6" ht="31.5" x14ac:dyDescent="0.25">
      <c r="A440" s="1043"/>
      <c r="B440" s="1058" t="s">
        <v>4670</v>
      </c>
      <c r="C440" s="1048" t="s">
        <v>4671</v>
      </c>
      <c r="D440" s="492"/>
      <c r="E440" s="430"/>
      <c r="F440" s="496"/>
    </row>
    <row r="441" spans="1:6" ht="31.5" x14ac:dyDescent="0.25">
      <c r="A441" s="1047"/>
      <c r="B441" s="1058" t="s">
        <v>4667</v>
      </c>
      <c r="C441" s="1048" t="s">
        <v>4672</v>
      </c>
      <c r="D441" s="492"/>
      <c r="E441" s="430" t="s">
        <v>2527</v>
      </c>
      <c r="F441" s="496"/>
    </row>
    <row r="442" spans="1:6" ht="36.75" customHeight="1" x14ac:dyDescent="0.25">
      <c r="A442" s="452" t="s">
        <v>21</v>
      </c>
      <c r="B442" s="1276" t="s">
        <v>264</v>
      </c>
      <c r="C442" s="430" t="s">
        <v>4673</v>
      </c>
      <c r="D442" s="1338">
        <v>50</v>
      </c>
      <c r="E442" s="1056"/>
      <c r="F442" s="1035"/>
    </row>
    <row r="443" spans="1:6" ht="31.5" x14ac:dyDescent="0.25">
      <c r="A443" s="645"/>
      <c r="B443" s="1276"/>
      <c r="C443" s="430" t="s">
        <v>4674</v>
      </c>
      <c r="D443" s="1339"/>
      <c r="E443" s="1056"/>
      <c r="F443" s="1035"/>
    </row>
    <row r="444" spans="1:6" ht="47.25" x14ac:dyDescent="0.25">
      <c r="A444" s="645"/>
      <c r="B444" s="1276"/>
      <c r="C444" s="430" t="s">
        <v>4675</v>
      </c>
      <c r="D444" s="1339"/>
      <c r="E444" s="1056"/>
      <c r="F444" s="1035"/>
    </row>
    <row r="445" spans="1:6" ht="31.5" x14ac:dyDescent="0.25">
      <c r="A445" s="645"/>
      <c r="B445" s="1276"/>
      <c r="C445" s="430" t="s">
        <v>4676</v>
      </c>
      <c r="D445" s="1339"/>
      <c r="E445" s="1056"/>
      <c r="F445" s="1035"/>
    </row>
    <row r="446" spans="1:6" ht="31.5" x14ac:dyDescent="0.25">
      <c r="B446" s="1276"/>
      <c r="C446" s="477" t="s">
        <v>4677</v>
      </c>
      <c r="D446" s="1340"/>
      <c r="E446" s="439"/>
    </row>
    <row r="447" spans="1:6" x14ac:dyDescent="0.25">
      <c r="A447" s="454" t="s">
        <v>151</v>
      </c>
      <c r="B447" s="430"/>
      <c r="C447" s="672"/>
      <c r="D447" s="492"/>
      <c r="E447" s="659"/>
      <c r="F447" s="440"/>
    </row>
    <row r="451" spans="1:6" x14ac:dyDescent="0.25">
      <c r="A451" s="461" t="s">
        <v>272</v>
      </c>
      <c r="B451" s="462"/>
      <c r="C451" s="463"/>
      <c r="D451" s="464"/>
    </row>
    <row r="452" spans="1:6" x14ac:dyDescent="0.25">
      <c r="A452" s="1029" t="s">
        <v>122</v>
      </c>
      <c r="B452" s="1036" t="s">
        <v>273</v>
      </c>
      <c r="C452" s="1036" t="s">
        <v>274</v>
      </c>
      <c r="D452" s="1036" t="s">
        <v>126</v>
      </c>
    </row>
    <row r="453" spans="1:6" x14ac:dyDescent="0.25">
      <c r="A453" s="454" t="s">
        <v>18</v>
      </c>
      <c r="B453" s="454"/>
      <c r="C453" s="499"/>
      <c r="D453" s="472"/>
      <c r="E453" s="1035"/>
    </row>
    <row r="454" spans="1:6" x14ac:dyDescent="0.25">
      <c r="A454" s="443" t="s">
        <v>19</v>
      </c>
      <c r="B454" s="454"/>
      <c r="C454" s="499"/>
      <c r="D454" s="472"/>
      <c r="E454" s="1035"/>
    </row>
    <row r="455" spans="1:6" x14ac:dyDescent="0.25">
      <c r="A455" s="484" t="s">
        <v>20</v>
      </c>
      <c r="B455" s="765"/>
      <c r="C455" s="491"/>
      <c r="D455" s="1074"/>
      <c r="E455" s="496"/>
    </row>
    <row r="456" spans="1:6" x14ac:dyDescent="0.25">
      <c r="A456" s="498" t="s">
        <v>21</v>
      </c>
      <c r="B456" s="484"/>
      <c r="C456" s="472"/>
      <c r="D456" s="466"/>
      <c r="E456" s="496"/>
    </row>
    <row r="457" spans="1:6" x14ac:dyDescent="0.25">
      <c r="A457" s="500" t="s">
        <v>151</v>
      </c>
      <c r="B457" s="500"/>
      <c r="C457" s="430"/>
      <c r="D457" s="466"/>
      <c r="E457" s="496"/>
    </row>
    <row r="458" spans="1:6" x14ac:dyDescent="0.25">
      <c r="A458" s="454" t="s">
        <v>160</v>
      </c>
      <c r="B458" s="455"/>
      <c r="C458" s="430"/>
      <c r="D458" s="1044"/>
      <c r="E458" s="496"/>
    </row>
    <row r="459" spans="1:6" x14ac:dyDescent="0.25">
      <c r="A459" s="483"/>
      <c r="B459" s="483"/>
      <c r="C459" s="448"/>
      <c r="D459" s="448"/>
    </row>
    <row r="460" spans="1:6" x14ac:dyDescent="0.25">
      <c r="A460" s="483"/>
      <c r="B460" s="483"/>
      <c r="C460" s="448"/>
      <c r="D460" s="448"/>
    </row>
    <row r="463" spans="1:6" x14ac:dyDescent="0.25">
      <c r="A463" s="461" t="s">
        <v>275</v>
      </c>
      <c r="B463" s="461"/>
      <c r="C463" s="463"/>
      <c r="D463" s="464"/>
      <c r="E463" s="502"/>
      <c r="F463" s="502"/>
    </row>
    <row r="464" spans="1:6" x14ac:dyDescent="0.25">
      <c r="A464" s="503" t="s">
        <v>122</v>
      </c>
      <c r="B464" s="1033" t="s">
        <v>276</v>
      </c>
      <c r="C464" s="1035" t="s">
        <v>125</v>
      </c>
      <c r="D464" s="1056" t="s">
        <v>277</v>
      </c>
      <c r="E464" s="504"/>
      <c r="F464" s="505"/>
    </row>
    <row r="465" spans="1:6" x14ac:dyDescent="0.25">
      <c r="A465" s="523" t="s">
        <v>18</v>
      </c>
      <c r="B465" s="506" t="s">
        <v>4678</v>
      </c>
      <c r="C465" s="690" t="s">
        <v>4679</v>
      </c>
      <c r="D465" s="691"/>
      <c r="E465" s="508"/>
      <c r="F465" s="509"/>
    </row>
    <row r="466" spans="1:6" x14ac:dyDescent="0.25">
      <c r="A466" s="474"/>
      <c r="B466" s="663"/>
      <c r="C466" s="784" t="s">
        <v>4680</v>
      </c>
      <c r="D466" s="691"/>
      <c r="E466" s="508"/>
      <c r="F466" s="509"/>
    </row>
    <row r="467" spans="1:6" ht="31.5" x14ac:dyDescent="0.25">
      <c r="A467" s="474"/>
      <c r="B467" s="663"/>
      <c r="C467" s="784" t="s">
        <v>4681</v>
      </c>
      <c r="D467" s="691"/>
      <c r="E467" s="508"/>
      <c r="F467" s="509"/>
    </row>
    <row r="468" spans="1:6" ht="31.5" x14ac:dyDescent="0.25">
      <c r="A468" s="474"/>
      <c r="B468" s="663"/>
      <c r="C468" s="784" t="s">
        <v>4682</v>
      </c>
      <c r="D468" s="691"/>
      <c r="E468" s="508"/>
      <c r="F468" s="509"/>
    </row>
    <row r="469" spans="1:6" ht="31.5" x14ac:dyDescent="0.25">
      <c r="A469" s="474"/>
      <c r="B469" s="663"/>
      <c r="C469" s="784" t="s">
        <v>4682</v>
      </c>
      <c r="D469" s="691"/>
      <c r="E469" s="508"/>
      <c r="F469" s="509"/>
    </row>
    <row r="470" spans="1:6" ht="31.5" x14ac:dyDescent="0.25">
      <c r="A470" s="474"/>
      <c r="B470" s="663"/>
      <c r="C470" s="784" t="s">
        <v>4683</v>
      </c>
      <c r="D470" s="691"/>
      <c r="E470" s="508"/>
      <c r="F470" s="509"/>
    </row>
    <row r="471" spans="1:6" ht="31.5" x14ac:dyDescent="0.25">
      <c r="A471" s="474"/>
      <c r="B471" s="663"/>
      <c r="C471" s="784" t="s">
        <v>4684</v>
      </c>
      <c r="D471" s="691"/>
      <c r="E471" s="508"/>
      <c r="F471" s="509"/>
    </row>
    <row r="472" spans="1:6" ht="31.5" x14ac:dyDescent="0.25">
      <c r="A472" s="474"/>
      <c r="B472" s="663"/>
      <c r="C472" s="784" t="s">
        <v>4684</v>
      </c>
      <c r="D472" s="691"/>
      <c r="E472" s="508"/>
      <c r="F472" s="509"/>
    </row>
    <row r="473" spans="1:6" x14ac:dyDescent="0.25">
      <c r="A473" s="474"/>
      <c r="B473" s="663"/>
      <c r="C473" s="784" t="s">
        <v>4685</v>
      </c>
      <c r="D473" s="691"/>
      <c r="E473" s="508"/>
      <c r="F473" s="509"/>
    </row>
    <row r="474" spans="1:6" x14ac:dyDescent="0.25">
      <c r="A474" s="474"/>
      <c r="B474" s="663"/>
      <c r="C474" s="784" t="s">
        <v>4686</v>
      </c>
      <c r="D474" s="691"/>
      <c r="E474" s="508"/>
      <c r="F474" s="509"/>
    </row>
    <row r="475" spans="1:6" x14ac:dyDescent="0.25">
      <c r="A475" s="474"/>
      <c r="B475" s="663"/>
      <c r="C475" s="784" t="s">
        <v>4686</v>
      </c>
      <c r="D475" s="691"/>
      <c r="E475" s="508"/>
      <c r="F475" s="509"/>
    </row>
    <row r="476" spans="1:6" ht="31.5" x14ac:dyDescent="0.25">
      <c r="A476" s="474"/>
      <c r="B476" s="663"/>
      <c r="C476" s="784" t="s">
        <v>4687</v>
      </c>
      <c r="D476" s="691"/>
      <c r="E476" s="508"/>
      <c r="F476" s="509"/>
    </row>
    <row r="477" spans="1:6" x14ac:dyDescent="0.25">
      <c r="A477" s="474"/>
      <c r="B477" s="663"/>
      <c r="C477" s="784" t="s">
        <v>4688</v>
      </c>
      <c r="D477" s="691"/>
      <c r="E477" s="508"/>
      <c r="F477" s="509"/>
    </row>
    <row r="478" spans="1:6" ht="31.5" x14ac:dyDescent="0.25">
      <c r="A478" s="474"/>
      <c r="B478" s="663"/>
      <c r="C478" s="784" t="s">
        <v>4689</v>
      </c>
      <c r="D478" s="691"/>
      <c r="E478" s="508"/>
      <c r="F478" s="509"/>
    </row>
    <row r="479" spans="1:6" ht="31.5" x14ac:dyDescent="0.25">
      <c r="A479" s="474"/>
      <c r="B479" s="663"/>
      <c r="C479" s="784" t="s">
        <v>4690</v>
      </c>
      <c r="D479" s="691"/>
      <c r="E479" s="508"/>
      <c r="F479" s="509"/>
    </row>
    <row r="480" spans="1:6" ht="31.5" x14ac:dyDescent="0.25">
      <c r="A480" s="474"/>
      <c r="B480" s="663"/>
      <c r="C480" s="784" t="s">
        <v>4690</v>
      </c>
      <c r="D480" s="691"/>
      <c r="E480" s="508"/>
      <c r="F480" s="509"/>
    </row>
    <row r="481" spans="1:6" x14ac:dyDescent="0.25">
      <c r="A481" s="474"/>
      <c r="B481" s="663"/>
      <c r="C481" s="784" t="s">
        <v>4691</v>
      </c>
      <c r="D481" s="691"/>
      <c r="E481" s="508"/>
      <c r="F481" s="509"/>
    </row>
    <row r="482" spans="1:6" x14ac:dyDescent="0.25">
      <c r="A482" s="474"/>
      <c r="B482" s="663"/>
      <c r="C482" s="784" t="s">
        <v>4692</v>
      </c>
      <c r="D482" s="691"/>
      <c r="E482" s="508"/>
      <c r="F482" s="509"/>
    </row>
    <row r="483" spans="1:6" ht="31.5" x14ac:dyDescent="0.25">
      <c r="A483" s="474"/>
      <c r="B483" s="663"/>
      <c r="C483" s="784" t="s">
        <v>4693</v>
      </c>
      <c r="D483" s="691"/>
      <c r="E483" s="508"/>
      <c r="F483" s="509"/>
    </row>
    <row r="484" spans="1:6" ht="31.5" x14ac:dyDescent="0.25">
      <c r="A484" s="474"/>
      <c r="B484" s="663"/>
      <c r="C484" s="784" t="s">
        <v>4693</v>
      </c>
      <c r="D484" s="691"/>
      <c r="E484" s="508"/>
      <c r="F484" s="509"/>
    </row>
    <row r="485" spans="1:6" ht="31.5" x14ac:dyDescent="0.25">
      <c r="A485" s="474"/>
      <c r="B485" s="663"/>
      <c r="C485" s="784" t="s">
        <v>4694</v>
      </c>
      <c r="D485" s="691"/>
      <c r="E485" s="508"/>
      <c r="F485" s="509"/>
    </row>
    <row r="486" spans="1:6" ht="31.5" x14ac:dyDescent="0.25">
      <c r="A486" s="474"/>
      <c r="B486" s="663"/>
      <c r="C486" s="784" t="s">
        <v>4694</v>
      </c>
      <c r="D486" s="691"/>
      <c r="E486" s="508"/>
      <c r="F486" s="509"/>
    </row>
    <row r="487" spans="1:6" ht="31.5" x14ac:dyDescent="0.25">
      <c r="A487" s="474"/>
      <c r="B487" s="663"/>
      <c r="C487" s="784" t="s">
        <v>4695</v>
      </c>
      <c r="D487" s="691"/>
      <c r="E487" s="508"/>
      <c r="F487" s="509"/>
    </row>
    <row r="488" spans="1:6" x14ac:dyDescent="0.25">
      <c r="A488" s="474"/>
      <c r="B488" s="663"/>
      <c r="C488" s="784" t="s">
        <v>4696</v>
      </c>
      <c r="D488" s="691"/>
      <c r="E488" s="508"/>
      <c r="F488" s="509"/>
    </row>
    <row r="489" spans="1:6" x14ac:dyDescent="0.25">
      <c r="A489" s="474"/>
      <c r="B489" s="663"/>
      <c r="C489" s="784" t="s">
        <v>4696</v>
      </c>
      <c r="D489" s="691"/>
      <c r="E489" s="508"/>
      <c r="F489" s="509"/>
    </row>
    <row r="490" spans="1:6" x14ac:dyDescent="0.25">
      <c r="A490" s="474"/>
      <c r="B490" s="663"/>
      <c r="C490" s="784" t="s">
        <v>4697</v>
      </c>
      <c r="D490" s="691"/>
      <c r="E490" s="508"/>
      <c r="F490" s="509"/>
    </row>
    <row r="491" spans="1:6" ht="31.5" x14ac:dyDescent="0.25">
      <c r="A491" s="474"/>
      <c r="B491" s="663"/>
      <c r="C491" s="784" t="s">
        <v>4698</v>
      </c>
      <c r="D491" s="691"/>
      <c r="E491" s="508"/>
      <c r="F491" s="509"/>
    </row>
    <row r="492" spans="1:6" ht="31.5" x14ac:dyDescent="0.25">
      <c r="A492" s="474"/>
      <c r="B492" s="663"/>
      <c r="C492" s="784" t="s">
        <v>4698</v>
      </c>
      <c r="D492" s="691"/>
      <c r="E492" s="508"/>
      <c r="F492" s="509"/>
    </row>
    <row r="493" spans="1:6" ht="31.5" x14ac:dyDescent="0.25">
      <c r="A493" s="474"/>
      <c r="B493" s="663"/>
      <c r="C493" s="784" t="s">
        <v>4699</v>
      </c>
      <c r="D493" s="691"/>
      <c r="E493" s="508"/>
      <c r="F493" s="509"/>
    </row>
    <row r="494" spans="1:6" ht="31.5" x14ac:dyDescent="0.25">
      <c r="A494" s="474"/>
      <c r="B494" s="663"/>
      <c r="C494" s="784" t="s">
        <v>4700</v>
      </c>
      <c r="D494" s="691"/>
      <c r="E494" s="508"/>
      <c r="F494" s="509"/>
    </row>
    <row r="495" spans="1:6" ht="31.5" x14ac:dyDescent="0.25">
      <c r="A495" s="474"/>
      <c r="B495" s="663"/>
      <c r="C495" s="784" t="s">
        <v>4701</v>
      </c>
      <c r="D495" s="691"/>
      <c r="E495" s="508"/>
      <c r="F495" s="509"/>
    </row>
    <row r="496" spans="1:6" x14ac:dyDescent="0.25">
      <c r="A496" s="474"/>
      <c r="B496" s="663"/>
      <c r="C496" s="784" t="s">
        <v>4702</v>
      </c>
      <c r="D496" s="691"/>
      <c r="E496" s="508"/>
      <c r="F496" s="509"/>
    </row>
    <row r="497" spans="1:6" x14ac:dyDescent="0.25">
      <c r="A497" s="474"/>
      <c r="B497" s="663"/>
      <c r="C497" s="784" t="s">
        <v>4686</v>
      </c>
      <c r="D497" s="691"/>
      <c r="E497" s="508"/>
      <c r="F497" s="509"/>
    </row>
    <row r="498" spans="1:6" ht="31.5" x14ac:dyDescent="0.25">
      <c r="A498" s="474"/>
      <c r="B498" s="663"/>
      <c r="C498" s="784" t="s">
        <v>4703</v>
      </c>
      <c r="D498" s="691"/>
      <c r="E498" s="508"/>
      <c r="F498" s="509"/>
    </row>
    <row r="499" spans="1:6" ht="31.5" x14ac:dyDescent="0.25">
      <c r="A499" s="474"/>
      <c r="B499" s="663"/>
      <c r="C499" s="784" t="s">
        <v>4704</v>
      </c>
      <c r="D499" s="691"/>
      <c r="E499" s="508"/>
      <c r="F499" s="509"/>
    </row>
    <row r="500" spans="1:6" x14ac:dyDescent="0.25">
      <c r="A500" s="474"/>
      <c r="B500" s="663"/>
      <c r="C500" s="784" t="s">
        <v>4705</v>
      </c>
      <c r="D500" s="691"/>
      <c r="E500" s="508"/>
      <c r="F500" s="509"/>
    </row>
    <row r="501" spans="1:6" x14ac:dyDescent="0.25">
      <c r="A501" s="474"/>
      <c r="B501" s="663"/>
      <c r="C501" s="784" t="s">
        <v>4706</v>
      </c>
      <c r="D501" s="691"/>
      <c r="E501" s="508"/>
      <c r="F501" s="509"/>
    </row>
    <row r="502" spans="1:6" ht="31.5" x14ac:dyDescent="0.25">
      <c r="A502" s="474"/>
      <c r="B502" s="663"/>
      <c r="C502" s="784" t="s">
        <v>4707</v>
      </c>
      <c r="D502" s="691"/>
      <c r="E502" s="508"/>
      <c r="F502" s="509"/>
    </row>
    <row r="503" spans="1:6" x14ac:dyDescent="0.25">
      <c r="A503" s="474"/>
      <c r="B503" s="663"/>
      <c r="C503" s="784" t="s">
        <v>4708</v>
      </c>
      <c r="D503" s="691"/>
      <c r="E503" s="508"/>
      <c r="F503" s="509"/>
    </row>
    <row r="504" spans="1:6" ht="31.5" x14ac:dyDescent="0.25">
      <c r="A504" s="474"/>
      <c r="B504" s="663"/>
      <c r="C504" s="784" t="s">
        <v>4709</v>
      </c>
      <c r="D504" s="691"/>
      <c r="E504" s="508"/>
      <c r="F504" s="509"/>
    </row>
    <row r="505" spans="1:6" ht="31.5" x14ac:dyDescent="0.25">
      <c r="A505" s="474"/>
      <c r="B505" s="663"/>
      <c r="C505" s="784" t="s">
        <v>4693</v>
      </c>
      <c r="D505" s="691"/>
      <c r="E505" s="508"/>
      <c r="F505" s="509"/>
    </row>
    <row r="506" spans="1:6" x14ac:dyDescent="0.25">
      <c r="A506" s="474"/>
      <c r="B506" s="663"/>
      <c r="C506" s="784" t="s">
        <v>4710</v>
      </c>
      <c r="D506" s="691"/>
      <c r="E506" s="508"/>
      <c r="F506" s="509"/>
    </row>
    <row r="507" spans="1:6" ht="31.5" x14ac:dyDescent="0.25">
      <c r="A507" s="474"/>
      <c r="B507" s="663"/>
      <c r="C507" s="784" t="s">
        <v>4711</v>
      </c>
      <c r="D507" s="691"/>
      <c r="E507" s="508"/>
      <c r="F507" s="509"/>
    </row>
    <row r="508" spans="1:6" ht="31.5" x14ac:dyDescent="0.25">
      <c r="A508" s="474"/>
      <c r="B508" s="663"/>
      <c r="C508" s="784" t="s">
        <v>4712</v>
      </c>
      <c r="D508" s="691"/>
      <c r="E508" s="508"/>
      <c r="F508" s="509"/>
    </row>
    <row r="509" spans="1:6" ht="31.5" x14ac:dyDescent="0.25">
      <c r="A509" s="474"/>
      <c r="B509" s="663"/>
      <c r="C509" s="784" t="s">
        <v>4713</v>
      </c>
      <c r="D509" s="691"/>
      <c r="E509" s="508"/>
      <c r="F509" s="509"/>
    </row>
    <row r="510" spans="1:6" ht="31.5" x14ac:dyDescent="0.25">
      <c r="A510" s="474"/>
      <c r="B510" s="663"/>
      <c r="C510" s="784" t="s">
        <v>4714</v>
      </c>
      <c r="D510" s="691"/>
      <c r="E510" s="508"/>
      <c r="F510" s="509"/>
    </row>
    <row r="511" spans="1:6" ht="31.5" x14ac:dyDescent="0.25">
      <c r="A511" s="474"/>
      <c r="B511" s="663"/>
      <c r="C511" s="784" t="s">
        <v>4715</v>
      </c>
      <c r="D511" s="691"/>
      <c r="E511" s="508"/>
      <c r="F511" s="509"/>
    </row>
    <row r="512" spans="1:6" x14ac:dyDescent="0.25">
      <c r="A512" s="474"/>
      <c r="B512" s="663"/>
      <c r="C512" s="784" t="s">
        <v>4716</v>
      </c>
      <c r="D512" s="691"/>
      <c r="E512" s="508"/>
      <c r="F512" s="509"/>
    </row>
    <row r="513" spans="1:6" x14ac:dyDescent="0.25">
      <c r="A513" s="474"/>
      <c r="B513" s="663"/>
      <c r="C513" s="784" t="s">
        <v>4717</v>
      </c>
      <c r="D513" s="691"/>
      <c r="E513" s="508"/>
      <c r="F513" s="509"/>
    </row>
    <row r="514" spans="1:6" x14ac:dyDescent="0.25">
      <c r="A514" s="474"/>
      <c r="B514" s="663"/>
      <c r="C514" s="784" t="s">
        <v>4718</v>
      </c>
      <c r="D514" s="691"/>
      <c r="E514" s="508"/>
      <c r="F514" s="509"/>
    </row>
    <row r="515" spans="1:6" x14ac:dyDescent="0.25">
      <c r="A515" s="474"/>
      <c r="B515" s="663"/>
      <c r="C515" s="784" t="s">
        <v>4718</v>
      </c>
      <c r="D515" s="691"/>
      <c r="E515" s="508"/>
      <c r="F515" s="509"/>
    </row>
    <row r="516" spans="1:6" ht="31.5" x14ac:dyDescent="0.25">
      <c r="A516" s="474"/>
      <c r="B516" s="663"/>
      <c r="C516" s="784" t="s">
        <v>4719</v>
      </c>
      <c r="D516" s="691"/>
      <c r="E516" s="508"/>
      <c r="F516" s="509"/>
    </row>
    <row r="517" spans="1:6" x14ac:dyDescent="0.25">
      <c r="A517" s="474"/>
      <c r="B517" s="663"/>
      <c r="C517" s="784" t="s">
        <v>4720</v>
      </c>
      <c r="D517" s="691"/>
      <c r="E517" s="508"/>
      <c r="F517" s="509"/>
    </row>
    <row r="518" spans="1:6" ht="31.5" x14ac:dyDescent="0.25">
      <c r="A518" s="474"/>
      <c r="B518" s="663"/>
      <c r="C518" s="784" t="s">
        <v>4721</v>
      </c>
      <c r="D518" s="691"/>
      <c r="E518" s="508"/>
      <c r="F518" s="509"/>
    </row>
    <row r="519" spans="1:6" x14ac:dyDescent="0.25">
      <c r="A519" s="474"/>
      <c r="B519" s="663"/>
      <c r="C519" s="784" t="s">
        <v>4722</v>
      </c>
      <c r="D519" s="691"/>
      <c r="E519" s="508"/>
      <c r="F519" s="509"/>
    </row>
    <row r="520" spans="1:6" ht="31.5" x14ac:dyDescent="0.25">
      <c r="A520" s="474"/>
      <c r="B520" s="663"/>
      <c r="C520" s="784" t="s">
        <v>4723</v>
      </c>
      <c r="D520" s="691"/>
      <c r="E520" s="508"/>
      <c r="F520" s="509"/>
    </row>
    <row r="521" spans="1:6" x14ac:dyDescent="0.25">
      <c r="A521" s="474"/>
      <c r="B521" s="663"/>
      <c r="C521" s="784" t="s">
        <v>4724</v>
      </c>
      <c r="D521" s="691"/>
      <c r="E521" s="508"/>
      <c r="F521" s="509"/>
    </row>
    <row r="522" spans="1:6" ht="31.5" x14ac:dyDescent="0.25">
      <c r="A522" s="474"/>
      <c r="B522" s="663"/>
      <c r="C522" s="784" t="s">
        <v>4725</v>
      </c>
      <c r="D522" s="691"/>
      <c r="E522" s="508"/>
      <c r="F522" s="509"/>
    </row>
    <row r="523" spans="1:6" ht="31.5" x14ac:dyDescent="0.25">
      <c r="A523" s="474"/>
      <c r="B523" s="663"/>
      <c r="C523" s="784" t="s">
        <v>4726</v>
      </c>
      <c r="D523" s="691"/>
      <c r="E523" s="508"/>
      <c r="F523" s="509"/>
    </row>
    <row r="524" spans="1:6" x14ac:dyDescent="0.25">
      <c r="A524" s="474"/>
      <c r="B524" s="663"/>
      <c r="C524" s="784" t="s">
        <v>4727</v>
      </c>
      <c r="D524" s="691"/>
      <c r="E524" s="508"/>
      <c r="F524" s="509"/>
    </row>
    <row r="525" spans="1:6" x14ac:dyDescent="0.25">
      <c r="A525" s="474"/>
      <c r="B525" s="663"/>
      <c r="C525" s="784" t="s">
        <v>4728</v>
      </c>
      <c r="D525" s="691"/>
      <c r="E525" s="508"/>
      <c r="F525" s="509"/>
    </row>
    <row r="526" spans="1:6" ht="31.5" x14ac:dyDescent="0.25">
      <c r="A526" s="474"/>
      <c r="B526" s="663"/>
      <c r="C526" s="784" t="s">
        <v>4729</v>
      </c>
      <c r="D526" s="691"/>
      <c r="E526" s="508"/>
      <c r="F526" s="509"/>
    </row>
    <row r="527" spans="1:6" ht="31.5" x14ac:dyDescent="0.25">
      <c r="A527" s="474"/>
      <c r="B527" s="663"/>
      <c r="C527" s="784" t="s">
        <v>4730</v>
      </c>
      <c r="D527" s="691"/>
      <c r="E527" s="508"/>
      <c r="F527" s="509"/>
    </row>
    <row r="528" spans="1:6" x14ac:dyDescent="0.25">
      <c r="A528" s="474"/>
      <c r="B528" s="663"/>
      <c r="C528" s="784" t="s">
        <v>4731</v>
      </c>
      <c r="D528" s="691"/>
      <c r="E528" s="508"/>
      <c r="F528" s="509"/>
    </row>
    <row r="529" spans="1:6" ht="31.5" x14ac:dyDescent="0.25">
      <c r="A529" s="474"/>
      <c r="B529" s="663"/>
      <c r="C529" s="784" t="s">
        <v>4732</v>
      </c>
      <c r="D529" s="691"/>
      <c r="E529" s="508"/>
      <c r="F529" s="509"/>
    </row>
    <row r="530" spans="1:6" ht="31.5" x14ac:dyDescent="0.25">
      <c r="A530" s="474"/>
      <c r="B530" s="663"/>
      <c r="C530" s="784" t="s">
        <v>4733</v>
      </c>
      <c r="D530" s="691"/>
      <c r="E530" s="508"/>
      <c r="F530" s="509"/>
    </row>
    <row r="531" spans="1:6" ht="31.5" x14ac:dyDescent="0.25">
      <c r="A531" s="474"/>
      <c r="B531" s="663"/>
      <c r="C531" s="784" t="s">
        <v>4734</v>
      </c>
      <c r="D531" s="691"/>
      <c r="E531" s="508"/>
      <c r="F531" s="509"/>
    </row>
    <row r="532" spans="1:6" ht="31.5" x14ac:dyDescent="0.25">
      <c r="A532" s="474"/>
      <c r="B532" s="663"/>
      <c r="C532" s="784" t="s">
        <v>4735</v>
      </c>
      <c r="D532" s="691"/>
      <c r="E532" s="508"/>
      <c r="F532" s="509"/>
    </row>
    <row r="533" spans="1:6" x14ac:dyDescent="0.25">
      <c r="A533" s="474"/>
      <c r="B533" s="663"/>
      <c r="C533" s="784" t="s">
        <v>4736</v>
      </c>
      <c r="D533" s="691"/>
      <c r="E533" s="508"/>
      <c r="F533" s="509"/>
    </row>
    <row r="534" spans="1:6" ht="31.5" x14ac:dyDescent="0.25">
      <c r="A534" s="474"/>
      <c r="B534" s="663"/>
      <c r="C534" s="784" t="s">
        <v>4737</v>
      </c>
      <c r="D534" s="691"/>
      <c r="E534" s="508"/>
      <c r="F534" s="509"/>
    </row>
    <row r="535" spans="1:6" ht="31.5" x14ac:dyDescent="0.25">
      <c r="A535" s="474"/>
      <c r="B535" s="663"/>
      <c r="C535" s="784" t="s">
        <v>4738</v>
      </c>
      <c r="D535" s="691"/>
      <c r="E535" s="508"/>
      <c r="F535" s="509"/>
    </row>
    <row r="536" spans="1:6" ht="31.5" x14ac:dyDescent="0.25">
      <c r="A536" s="474"/>
      <c r="B536" s="663"/>
      <c r="C536" s="784" t="s">
        <v>4739</v>
      </c>
      <c r="D536" s="691"/>
      <c r="E536" s="508"/>
      <c r="F536" s="509"/>
    </row>
    <row r="537" spans="1:6" x14ac:dyDescent="0.25">
      <c r="A537" s="474"/>
      <c r="B537" s="663"/>
      <c r="C537" s="784" t="s">
        <v>4740</v>
      </c>
      <c r="D537" s="691"/>
      <c r="E537" s="508"/>
      <c r="F537" s="509"/>
    </row>
    <row r="538" spans="1:6" x14ac:dyDescent="0.25">
      <c r="A538" s="474"/>
      <c r="B538" s="663"/>
      <c r="C538" s="784" t="s">
        <v>4740</v>
      </c>
      <c r="D538" s="691"/>
      <c r="E538" s="508"/>
      <c r="F538" s="509"/>
    </row>
    <row r="539" spans="1:6" x14ac:dyDescent="0.25">
      <c r="A539" s="474"/>
      <c r="B539" s="663"/>
      <c r="C539" s="784" t="s">
        <v>4741</v>
      </c>
      <c r="D539" s="691"/>
      <c r="E539" s="508"/>
      <c r="F539" s="509"/>
    </row>
    <row r="540" spans="1:6" ht="31.5" x14ac:dyDescent="0.25">
      <c r="A540" s="474"/>
      <c r="B540" s="663"/>
      <c r="C540" s="784" t="s">
        <v>4742</v>
      </c>
      <c r="D540" s="691"/>
      <c r="E540" s="508"/>
      <c r="F540" s="509"/>
    </row>
    <row r="541" spans="1:6" ht="31.5" x14ac:dyDescent="0.25">
      <c r="A541" s="474"/>
      <c r="B541" s="663"/>
      <c r="C541" s="784" t="s">
        <v>4743</v>
      </c>
      <c r="D541" s="691"/>
      <c r="E541" s="508"/>
      <c r="F541" s="509"/>
    </row>
    <row r="542" spans="1:6" ht="31.5" x14ac:dyDescent="0.25">
      <c r="A542" s="474"/>
      <c r="B542" s="663"/>
      <c r="C542" s="784" t="s">
        <v>4744</v>
      </c>
      <c r="D542" s="691"/>
      <c r="E542" s="508"/>
      <c r="F542" s="509"/>
    </row>
    <row r="543" spans="1:6" x14ac:dyDescent="0.25">
      <c r="A543" s="474"/>
      <c r="B543" s="663"/>
      <c r="C543" s="784" t="s">
        <v>4745</v>
      </c>
      <c r="D543" s="691"/>
      <c r="E543" s="508"/>
      <c r="F543" s="509"/>
    </row>
    <row r="544" spans="1:6" ht="31.5" x14ac:dyDescent="0.25">
      <c r="A544" s="838"/>
      <c r="B544" s="506" t="s">
        <v>278</v>
      </c>
      <c r="C544" s="475" t="s">
        <v>3811</v>
      </c>
      <c r="D544" s="507">
        <v>0.56000000000000005</v>
      </c>
      <c r="E544" s="508"/>
      <c r="F544" s="509"/>
    </row>
    <row r="545" spans="1:6" x14ac:dyDescent="0.25">
      <c r="A545" s="1407" t="s">
        <v>19</v>
      </c>
      <c r="B545" s="1290" t="s">
        <v>278</v>
      </c>
      <c r="C545" s="1280" t="s">
        <v>3812</v>
      </c>
      <c r="D545" s="507">
        <v>0.28000000000000003</v>
      </c>
      <c r="E545" s="508"/>
      <c r="F545" s="509"/>
    </row>
    <row r="546" spans="1:6" x14ac:dyDescent="0.25">
      <c r="A546" s="1279"/>
      <c r="B546" s="1291"/>
      <c r="C546" s="1282"/>
      <c r="D546" s="725">
        <v>0.28000000000000003</v>
      </c>
      <c r="E546" s="508"/>
      <c r="F546" s="509"/>
    </row>
    <row r="547" spans="1:6" x14ac:dyDescent="0.25">
      <c r="A547" s="1042" t="s">
        <v>20</v>
      </c>
      <c r="B547" s="711"/>
      <c r="C547" s="692"/>
      <c r="D547" s="779"/>
      <c r="E547" s="517"/>
      <c r="F547" s="509"/>
    </row>
    <row r="548" spans="1:6" x14ac:dyDescent="0.25">
      <c r="A548" s="489" t="s">
        <v>21</v>
      </c>
      <c r="B548" s="489"/>
      <c r="C548" s="499"/>
      <c r="D548" s="507"/>
      <c r="E548" s="508"/>
      <c r="F548" s="509"/>
    </row>
    <row r="549" spans="1:6" ht="31.5" x14ac:dyDescent="0.25">
      <c r="A549" s="465" t="s">
        <v>293</v>
      </c>
      <c r="B549" s="467" t="s">
        <v>4746</v>
      </c>
      <c r="C549" s="475" t="s">
        <v>4747</v>
      </c>
      <c r="D549" s="507">
        <v>159.82</v>
      </c>
      <c r="E549" s="508"/>
      <c r="F549" s="509"/>
    </row>
    <row r="550" spans="1:6" x14ac:dyDescent="0.25">
      <c r="A550" s="469"/>
      <c r="B550" s="510"/>
      <c r="C550" s="475" t="s">
        <v>4748</v>
      </c>
      <c r="D550" s="725"/>
      <c r="E550" s="508"/>
      <c r="F550" s="509"/>
    </row>
    <row r="551" spans="1:6" ht="31.5" x14ac:dyDescent="0.25">
      <c r="A551" s="469"/>
      <c r="B551" s="510"/>
      <c r="C551" s="475" t="s">
        <v>4749</v>
      </c>
      <c r="D551" s="818"/>
      <c r="E551" s="508"/>
      <c r="F551" s="509"/>
    </row>
    <row r="552" spans="1:6" ht="31.5" x14ac:dyDescent="0.25">
      <c r="A552" s="469"/>
      <c r="B552" s="510"/>
      <c r="C552" s="475" t="s">
        <v>4750</v>
      </c>
      <c r="D552" s="818"/>
      <c r="E552" s="508"/>
      <c r="F552" s="509"/>
    </row>
    <row r="553" spans="1:6" ht="31.5" x14ac:dyDescent="0.25">
      <c r="A553" s="469"/>
      <c r="B553" s="510"/>
      <c r="C553" s="475" t="s">
        <v>4751</v>
      </c>
      <c r="D553" s="818"/>
      <c r="E553" s="508"/>
      <c r="F553" s="509"/>
    </row>
    <row r="554" spans="1:6" ht="31.5" x14ac:dyDescent="0.25">
      <c r="A554" s="469"/>
      <c r="B554" s="510"/>
      <c r="C554" s="475" t="s">
        <v>4752</v>
      </c>
      <c r="D554" s="818"/>
      <c r="E554" s="508"/>
      <c r="F554" s="509"/>
    </row>
    <row r="555" spans="1:6" ht="31.5" x14ac:dyDescent="0.25">
      <c r="A555" s="469"/>
      <c r="B555" s="510"/>
      <c r="C555" s="475" t="s">
        <v>4753</v>
      </c>
      <c r="D555" s="818"/>
      <c r="E555" s="508"/>
      <c r="F555" s="509"/>
    </row>
    <row r="556" spans="1:6" ht="31.5" x14ac:dyDescent="0.25">
      <c r="A556" s="469"/>
      <c r="B556" s="510"/>
      <c r="C556" s="475" t="s">
        <v>4754</v>
      </c>
      <c r="D556" s="818"/>
      <c r="E556" s="508"/>
      <c r="F556" s="509"/>
    </row>
    <row r="557" spans="1:6" ht="31.5" x14ac:dyDescent="0.25">
      <c r="A557" s="469"/>
      <c r="B557" s="510"/>
      <c r="C557" s="475" t="s">
        <v>4755</v>
      </c>
      <c r="D557" s="818"/>
      <c r="E557" s="508"/>
      <c r="F557" s="509"/>
    </row>
    <row r="558" spans="1:6" x14ac:dyDescent="0.25">
      <c r="A558" s="469"/>
      <c r="B558" s="510"/>
      <c r="C558" s="475" t="s">
        <v>4756</v>
      </c>
      <c r="D558" s="818"/>
      <c r="E558" s="508"/>
      <c r="F558" s="509"/>
    </row>
    <row r="559" spans="1:6" ht="31.5" x14ac:dyDescent="0.25">
      <c r="A559" s="469"/>
      <c r="B559" s="510"/>
      <c r="C559" s="475" t="s">
        <v>4757</v>
      </c>
      <c r="D559" s="818"/>
      <c r="E559" s="508"/>
      <c r="F559" s="509"/>
    </row>
    <row r="560" spans="1:6" ht="31.5" x14ac:dyDescent="0.25">
      <c r="A560" s="469"/>
      <c r="B560" s="510"/>
      <c r="C560" s="475" t="s">
        <v>4758</v>
      </c>
      <c r="D560" s="818"/>
      <c r="E560" s="508"/>
      <c r="F560" s="509"/>
    </row>
    <row r="561" spans="1:6" ht="31.5" x14ac:dyDescent="0.25">
      <c r="A561" s="469"/>
      <c r="B561" s="510"/>
      <c r="C561" s="475" t="s">
        <v>4759</v>
      </c>
      <c r="D561" s="818"/>
      <c r="E561" s="508"/>
      <c r="F561" s="509"/>
    </row>
    <row r="562" spans="1:6" ht="31.5" x14ac:dyDescent="0.25">
      <c r="A562" s="469"/>
      <c r="B562" s="510"/>
      <c r="C562" s="475" t="s">
        <v>4760</v>
      </c>
      <c r="D562" s="818"/>
      <c r="E562" s="508"/>
      <c r="F562" s="509"/>
    </row>
    <row r="563" spans="1:6" ht="31.5" x14ac:dyDescent="0.25">
      <c r="A563" s="469"/>
      <c r="B563" s="510"/>
      <c r="C563" s="475" t="s">
        <v>4761</v>
      </c>
      <c r="D563" s="818"/>
      <c r="E563" s="508"/>
      <c r="F563" s="509"/>
    </row>
    <row r="564" spans="1:6" x14ac:dyDescent="0.25">
      <c r="A564" s="469"/>
      <c r="B564" s="510"/>
      <c r="C564" s="475" t="s">
        <v>4762</v>
      </c>
      <c r="D564" s="818"/>
      <c r="E564" s="508"/>
      <c r="F564" s="509"/>
    </row>
    <row r="565" spans="1:6" ht="31.5" x14ac:dyDescent="0.25">
      <c r="A565" s="469"/>
      <c r="B565" s="510"/>
      <c r="C565" s="475" t="s">
        <v>4763</v>
      </c>
      <c r="D565" s="818"/>
      <c r="E565" s="508"/>
      <c r="F565" s="509"/>
    </row>
    <row r="566" spans="1:6" ht="31.5" x14ac:dyDescent="0.25">
      <c r="A566" s="469"/>
      <c r="B566" s="510"/>
      <c r="C566" s="475" t="s">
        <v>4764</v>
      </c>
      <c r="D566" s="818"/>
      <c r="E566" s="508"/>
      <c r="F566" s="509"/>
    </row>
    <row r="567" spans="1:6" ht="31.5" x14ac:dyDescent="0.25">
      <c r="A567" s="469"/>
      <c r="B567" s="510"/>
      <c r="C567" s="475" t="s">
        <v>4765</v>
      </c>
      <c r="D567" s="818"/>
      <c r="E567" s="508"/>
      <c r="F567" s="509"/>
    </row>
    <row r="568" spans="1:6" ht="31.5" x14ac:dyDescent="0.25">
      <c r="A568" s="469"/>
      <c r="B568" s="510"/>
      <c r="C568" s="475" t="s">
        <v>4766</v>
      </c>
      <c r="D568" s="818"/>
      <c r="E568" s="508"/>
      <c r="F568" s="509"/>
    </row>
    <row r="569" spans="1:6" ht="31.5" x14ac:dyDescent="0.25">
      <c r="A569" s="469"/>
      <c r="B569" s="510"/>
      <c r="C569" s="475" t="s">
        <v>4767</v>
      </c>
      <c r="D569" s="818"/>
      <c r="E569" s="508"/>
      <c r="F569" s="509"/>
    </row>
    <row r="570" spans="1:6" ht="31.5" x14ac:dyDescent="0.25">
      <c r="A570" s="469"/>
      <c r="B570" s="510"/>
      <c r="C570" s="475" t="s">
        <v>4768</v>
      </c>
      <c r="D570" s="818"/>
      <c r="E570" s="508"/>
      <c r="F570" s="509"/>
    </row>
    <row r="571" spans="1:6" ht="31.5" x14ac:dyDescent="0.25">
      <c r="A571" s="469"/>
      <c r="B571" s="510"/>
      <c r="C571" s="475" t="s">
        <v>4769</v>
      </c>
      <c r="D571" s="818"/>
      <c r="E571" s="508"/>
      <c r="F571" s="509"/>
    </row>
    <row r="572" spans="1:6" ht="31.5" x14ac:dyDescent="0.25">
      <c r="A572" s="469"/>
      <c r="B572" s="510"/>
      <c r="C572" s="475" t="s">
        <v>4770</v>
      </c>
      <c r="D572" s="818"/>
      <c r="E572" s="508"/>
      <c r="F572" s="509"/>
    </row>
    <row r="573" spans="1:6" ht="31.5" x14ac:dyDescent="0.25">
      <c r="A573" s="469"/>
      <c r="B573" s="510"/>
      <c r="C573" s="475" t="s">
        <v>4771</v>
      </c>
      <c r="D573" s="818"/>
      <c r="E573" s="508"/>
      <c r="F573" s="509"/>
    </row>
    <row r="574" spans="1:6" ht="31.5" x14ac:dyDescent="0.25">
      <c r="A574" s="469"/>
      <c r="B574" s="510"/>
      <c r="C574" s="475" t="s">
        <v>4772</v>
      </c>
      <c r="D574" s="818"/>
      <c r="E574" s="508"/>
      <c r="F574" s="509"/>
    </row>
    <row r="575" spans="1:6" ht="31.5" x14ac:dyDescent="0.25">
      <c r="A575" s="469"/>
      <c r="B575" s="510"/>
      <c r="C575" s="475" t="s">
        <v>4773</v>
      </c>
      <c r="D575" s="818"/>
      <c r="E575" s="508"/>
      <c r="F575" s="509"/>
    </row>
    <row r="576" spans="1:6" ht="31.5" x14ac:dyDescent="0.25">
      <c r="A576" s="469"/>
      <c r="B576" s="510"/>
      <c r="C576" s="475" t="s">
        <v>4774</v>
      </c>
      <c r="D576" s="818"/>
      <c r="E576" s="508"/>
      <c r="F576" s="509"/>
    </row>
    <row r="577" spans="1:6" ht="31.5" x14ac:dyDescent="0.25">
      <c r="A577" s="469"/>
      <c r="B577" s="510"/>
      <c r="C577" s="475" t="s">
        <v>4775</v>
      </c>
      <c r="D577" s="818"/>
      <c r="E577" s="508"/>
      <c r="F577" s="509"/>
    </row>
    <row r="578" spans="1:6" ht="31.5" x14ac:dyDescent="0.25">
      <c r="A578" s="469"/>
      <c r="B578" s="510"/>
      <c r="C578" s="475" t="s">
        <v>4776</v>
      </c>
      <c r="D578" s="818"/>
      <c r="E578" s="508"/>
      <c r="F578" s="509"/>
    </row>
    <row r="579" spans="1:6" ht="31.5" x14ac:dyDescent="0.25">
      <c r="A579" s="469"/>
      <c r="B579" s="510"/>
      <c r="C579" s="475" t="s">
        <v>4777</v>
      </c>
      <c r="D579" s="818"/>
      <c r="E579" s="508"/>
      <c r="F579" s="509"/>
    </row>
    <row r="580" spans="1:6" ht="31.5" x14ac:dyDescent="0.25">
      <c r="A580" s="469"/>
      <c r="B580" s="510"/>
      <c r="C580" s="475" t="s">
        <v>4778</v>
      </c>
      <c r="D580" s="818"/>
      <c r="E580" s="508"/>
      <c r="F580" s="509"/>
    </row>
    <row r="581" spans="1:6" ht="31.5" x14ac:dyDescent="0.25">
      <c r="A581" s="469"/>
      <c r="B581" s="510"/>
      <c r="C581" s="475" t="s">
        <v>4779</v>
      </c>
      <c r="D581" s="818"/>
      <c r="E581" s="508"/>
      <c r="F581" s="509"/>
    </row>
    <row r="582" spans="1:6" ht="31.5" x14ac:dyDescent="0.25">
      <c r="A582" s="469"/>
      <c r="B582" s="510"/>
      <c r="C582" s="475" t="s">
        <v>4780</v>
      </c>
      <c r="D582" s="818"/>
      <c r="E582" s="508"/>
      <c r="F582" s="509"/>
    </row>
    <row r="583" spans="1:6" ht="31.5" x14ac:dyDescent="0.25">
      <c r="A583" s="469"/>
      <c r="B583" s="510"/>
      <c r="C583" s="475" t="s">
        <v>4781</v>
      </c>
      <c r="D583" s="818"/>
      <c r="E583" s="508"/>
      <c r="F583" s="509"/>
    </row>
    <row r="584" spans="1:6" ht="31.5" x14ac:dyDescent="0.25">
      <c r="A584" s="469"/>
      <c r="B584" s="510"/>
      <c r="C584" s="475" t="s">
        <v>4782</v>
      </c>
      <c r="D584" s="818"/>
      <c r="E584" s="508"/>
      <c r="F584" s="509"/>
    </row>
    <row r="585" spans="1:6" ht="31.5" x14ac:dyDescent="0.25">
      <c r="A585" s="469"/>
      <c r="B585" s="510"/>
      <c r="C585" s="475" t="s">
        <v>4783</v>
      </c>
      <c r="D585" s="818"/>
      <c r="E585" s="508"/>
      <c r="F585" s="509"/>
    </row>
    <row r="586" spans="1:6" ht="31.5" x14ac:dyDescent="0.25">
      <c r="A586" s="469"/>
      <c r="B586" s="510"/>
      <c r="C586" s="475" t="s">
        <v>4784</v>
      </c>
      <c r="D586" s="818"/>
      <c r="E586" s="508"/>
      <c r="F586" s="509"/>
    </row>
    <row r="587" spans="1:6" ht="31.5" x14ac:dyDescent="0.25">
      <c r="A587" s="469"/>
      <c r="B587" s="510"/>
      <c r="C587" s="475" t="s">
        <v>4785</v>
      </c>
      <c r="D587" s="818"/>
      <c r="E587" s="508"/>
      <c r="F587" s="509"/>
    </row>
    <row r="588" spans="1:6" ht="31.5" x14ac:dyDescent="0.25">
      <c r="A588" s="469"/>
      <c r="B588" s="510"/>
      <c r="C588" s="475" t="s">
        <v>4786</v>
      </c>
      <c r="D588" s="818"/>
      <c r="E588" s="508"/>
      <c r="F588" s="509"/>
    </row>
    <row r="589" spans="1:6" ht="31.5" x14ac:dyDescent="0.25">
      <c r="A589" s="469"/>
      <c r="B589" s="510"/>
      <c r="C589" s="475" t="s">
        <v>4787</v>
      </c>
      <c r="D589" s="818"/>
      <c r="E589" s="508"/>
      <c r="F589" s="509"/>
    </row>
    <row r="590" spans="1:6" ht="31.5" x14ac:dyDescent="0.25">
      <c r="A590" s="469"/>
      <c r="B590" s="510"/>
      <c r="C590" s="475" t="s">
        <v>4788</v>
      </c>
      <c r="D590" s="818"/>
      <c r="E590" s="508"/>
      <c r="F590" s="509"/>
    </row>
    <row r="591" spans="1:6" ht="31.5" x14ac:dyDescent="0.25">
      <c r="A591" s="469"/>
      <c r="B591" s="510"/>
      <c r="C591" s="475" t="s">
        <v>4789</v>
      </c>
      <c r="D591" s="818"/>
      <c r="E591" s="508"/>
      <c r="F591" s="509"/>
    </row>
    <row r="592" spans="1:6" ht="31.5" x14ac:dyDescent="0.25">
      <c r="A592" s="469"/>
      <c r="B592" s="510"/>
      <c r="C592" s="475" t="s">
        <v>4790</v>
      </c>
      <c r="D592" s="818"/>
      <c r="E592" s="508"/>
      <c r="F592" s="509"/>
    </row>
    <row r="593" spans="1:6" ht="31.5" x14ac:dyDescent="0.25">
      <c r="A593" s="469"/>
      <c r="B593" s="510"/>
      <c r="C593" s="475" t="s">
        <v>4791</v>
      </c>
      <c r="D593" s="818"/>
      <c r="E593" s="508"/>
      <c r="F593" s="509"/>
    </row>
    <row r="594" spans="1:6" ht="31.5" x14ac:dyDescent="0.25">
      <c r="A594" s="469"/>
      <c r="B594" s="510"/>
      <c r="C594" s="475" t="s">
        <v>4792</v>
      </c>
      <c r="D594" s="818"/>
      <c r="E594" s="508"/>
      <c r="F594" s="509"/>
    </row>
    <row r="595" spans="1:6" ht="31.5" x14ac:dyDescent="0.25">
      <c r="A595" s="469"/>
      <c r="B595" s="510"/>
      <c r="C595" s="475" t="s">
        <v>4793</v>
      </c>
      <c r="D595" s="818"/>
      <c r="E595" s="508"/>
      <c r="F595" s="509"/>
    </row>
    <row r="596" spans="1:6" ht="31.5" x14ac:dyDescent="0.25">
      <c r="A596" s="469"/>
      <c r="B596" s="510"/>
      <c r="C596" s="475" t="s">
        <v>4794</v>
      </c>
      <c r="D596" s="818"/>
      <c r="E596" s="508"/>
      <c r="F596" s="509"/>
    </row>
    <row r="597" spans="1:6" ht="31.5" x14ac:dyDescent="0.25">
      <c r="A597" s="469"/>
      <c r="B597" s="510"/>
      <c r="C597" s="475" t="s">
        <v>4795</v>
      </c>
      <c r="D597" s="818"/>
      <c r="E597" s="508"/>
      <c r="F597" s="509"/>
    </row>
    <row r="598" spans="1:6" ht="31.5" x14ac:dyDescent="0.25">
      <c r="A598" s="469"/>
      <c r="B598" s="510"/>
      <c r="C598" s="475" t="s">
        <v>4796</v>
      </c>
      <c r="D598" s="818"/>
      <c r="E598" s="508"/>
      <c r="F598" s="509"/>
    </row>
    <row r="599" spans="1:6" ht="31.5" x14ac:dyDescent="0.25">
      <c r="A599" s="469"/>
      <c r="B599" s="510"/>
      <c r="C599" s="475" t="s">
        <v>4797</v>
      </c>
      <c r="D599" s="818"/>
      <c r="E599" s="508"/>
      <c r="F599" s="509"/>
    </row>
    <row r="600" spans="1:6" ht="31.5" x14ac:dyDescent="0.25">
      <c r="A600" s="469"/>
      <c r="B600" s="510"/>
      <c r="C600" s="475" t="s">
        <v>4798</v>
      </c>
      <c r="D600" s="818"/>
      <c r="E600" s="508"/>
      <c r="F600" s="509"/>
    </row>
    <row r="601" spans="1:6" ht="31.5" x14ac:dyDescent="0.25">
      <c r="A601" s="469"/>
      <c r="B601" s="510"/>
      <c r="C601" s="475" t="s">
        <v>4799</v>
      </c>
      <c r="D601" s="818"/>
      <c r="E601" s="508"/>
      <c r="F601" s="509"/>
    </row>
    <row r="602" spans="1:6" ht="31.5" x14ac:dyDescent="0.25">
      <c r="A602" s="469"/>
      <c r="B602" s="510"/>
      <c r="C602" s="475" t="s">
        <v>4800</v>
      </c>
      <c r="D602" s="818"/>
      <c r="E602" s="508"/>
      <c r="F602" s="509"/>
    </row>
    <row r="603" spans="1:6" ht="31.5" x14ac:dyDescent="0.25">
      <c r="A603" s="469"/>
      <c r="B603" s="510"/>
      <c r="C603" s="475" t="s">
        <v>4801</v>
      </c>
      <c r="D603" s="818"/>
      <c r="E603" s="508"/>
      <c r="F603" s="509"/>
    </row>
    <row r="604" spans="1:6" ht="31.5" x14ac:dyDescent="0.25">
      <c r="A604" s="469"/>
      <c r="B604" s="510"/>
      <c r="C604" s="475" t="s">
        <v>4802</v>
      </c>
      <c r="D604" s="818"/>
      <c r="E604" s="508"/>
      <c r="F604" s="509"/>
    </row>
    <row r="605" spans="1:6" ht="31.5" x14ac:dyDescent="0.25">
      <c r="A605" s="469"/>
      <c r="B605" s="510"/>
      <c r="C605" s="475" t="s">
        <v>4803</v>
      </c>
      <c r="D605" s="818"/>
      <c r="E605" s="508"/>
      <c r="F605" s="509"/>
    </row>
    <row r="606" spans="1:6" ht="31.5" x14ac:dyDescent="0.25">
      <c r="A606" s="469"/>
      <c r="B606" s="510"/>
      <c r="C606" s="475" t="s">
        <v>4804</v>
      </c>
      <c r="D606" s="818"/>
      <c r="E606" s="508"/>
      <c r="F606" s="509"/>
    </row>
    <row r="607" spans="1:6" ht="31.5" x14ac:dyDescent="0.25">
      <c r="A607" s="469"/>
      <c r="B607" s="510"/>
      <c r="C607" s="475" t="s">
        <v>4805</v>
      </c>
      <c r="D607" s="818"/>
      <c r="E607" s="508"/>
      <c r="F607" s="509"/>
    </row>
    <row r="608" spans="1:6" ht="31.5" x14ac:dyDescent="0.25">
      <c r="A608" s="469"/>
      <c r="B608" s="510"/>
      <c r="C608" s="475" t="s">
        <v>4806</v>
      </c>
      <c r="D608" s="818"/>
      <c r="E608" s="508"/>
      <c r="F608" s="509"/>
    </row>
    <row r="609" spans="1:6" ht="31.5" x14ac:dyDescent="0.25">
      <c r="A609" s="469"/>
      <c r="B609" s="510"/>
      <c r="C609" s="475" t="s">
        <v>4807</v>
      </c>
      <c r="D609" s="818"/>
      <c r="E609" s="508"/>
      <c r="F609" s="509"/>
    </row>
    <row r="610" spans="1:6" ht="31.5" x14ac:dyDescent="0.25">
      <c r="A610" s="469"/>
      <c r="B610" s="510"/>
      <c r="C610" s="475" t="s">
        <v>4808</v>
      </c>
      <c r="D610" s="818"/>
      <c r="E610" s="508"/>
      <c r="F610" s="509"/>
    </row>
    <row r="611" spans="1:6" ht="31.5" x14ac:dyDescent="0.25">
      <c r="A611" s="469"/>
      <c r="B611" s="510"/>
      <c r="C611" s="475" t="s">
        <v>4809</v>
      </c>
      <c r="D611" s="818"/>
      <c r="E611" s="508"/>
      <c r="F611" s="509"/>
    </row>
    <row r="612" spans="1:6" ht="31.5" x14ac:dyDescent="0.25">
      <c r="A612" s="469"/>
      <c r="B612" s="510"/>
      <c r="C612" s="475" t="s">
        <v>4810</v>
      </c>
      <c r="D612" s="818"/>
      <c r="E612" s="508"/>
      <c r="F612" s="509"/>
    </row>
    <row r="613" spans="1:6" ht="31.5" x14ac:dyDescent="0.25">
      <c r="A613" s="469"/>
      <c r="B613" s="510"/>
      <c r="C613" s="475" t="s">
        <v>4811</v>
      </c>
      <c r="D613" s="818"/>
      <c r="E613" s="508"/>
      <c r="F613" s="509"/>
    </row>
    <row r="614" spans="1:6" ht="31.5" x14ac:dyDescent="0.25">
      <c r="A614" s="469"/>
      <c r="B614" s="510"/>
      <c r="C614" s="475" t="s">
        <v>4812</v>
      </c>
      <c r="D614" s="818"/>
      <c r="E614" s="508"/>
      <c r="F614" s="509"/>
    </row>
    <row r="615" spans="1:6" ht="31.5" x14ac:dyDescent="0.25">
      <c r="A615" s="469"/>
      <c r="B615" s="510"/>
      <c r="C615" s="475" t="s">
        <v>4813</v>
      </c>
      <c r="D615" s="818"/>
      <c r="E615" s="508"/>
      <c r="F615" s="509"/>
    </row>
    <row r="616" spans="1:6" ht="31.5" x14ac:dyDescent="0.25">
      <c r="A616" s="469"/>
      <c r="B616" s="510"/>
      <c r="C616" s="475" t="s">
        <v>4814</v>
      </c>
      <c r="D616" s="818"/>
      <c r="E616" s="508"/>
      <c r="F616" s="509"/>
    </row>
    <row r="617" spans="1:6" ht="31.5" x14ac:dyDescent="0.25">
      <c r="A617" s="469"/>
      <c r="B617" s="510"/>
      <c r="C617" s="475" t="s">
        <v>4815</v>
      </c>
      <c r="D617" s="818"/>
      <c r="E617" s="508"/>
      <c r="F617" s="509"/>
    </row>
    <row r="618" spans="1:6" ht="31.5" x14ac:dyDescent="0.25">
      <c r="A618" s="469"/>
      <c r="B618" s="510"/>
      <c r="C618" s="475" t="s">
        <v>4816</v>
      </c>
      <c r="D618" s="818"/>
      <c r="E618" s="508"/>
      <c r="F618" s="509"/>
    </row>
    <row r="619" spans="1:6" ht="31.5" x14ac:dyDescent="0.25">
      <c r="A619" s="469"/>
      <c r="B619" s="510"/>
      <c r="C619" s="475" t="s">
        <v>4817</v>
      </c>
      <c r="D619" s="818"/>
      <c r="E619" s="508"/>
      <c r="F619" s="509"/>
    </row>
    <row r="620" spans="1:6" ht="31.5" x14ac:dyDescent="0.25">
      <c r="A620" s="469"/>
      <c r="B620" s="510"/>
      <c r="C620" s="475" t="s">
        <v>4818</v>
      </c>
      <c r="D620" s="818"/>
      <c r="E620" s="508"/>
      <c r="F620" s="509"/>
    </row>
    <row r="621" spans="1:6" ht="31.5" x14ac:dyDescent="0.25">
      <c r="A621" s="469"/>
      <c r="B621" s="510"/>
      <c r="C621" s="475" t="s">
        <v>4819</v>
      </c>
      <c r="D621" s="818"/>
      <c r="E621" s="508"/>
      <c r="F621" s="509"/>
    </row>
    <row r="622" spans="1:6" ht="31.5" x14ac:dyDescent="0.25">
      <c r="A622" s="469"/>
      <c r="B622" s="510"/>
      <c r="C622" s="475" t="s">
        <v>4820</v>
      </c>
      <c r="D622" s="818"/>
      <c r="E622" s="508"/>
      <c r="F622" s="509"/>
    </row>
    <row r="623" spans="1:6" ht="31.5" x14ac:dyDescent="0.25">
      <c r="A623" s="469"/>
      <c r="B623" s="510"/>
      <c r="C623" s="475" t="s">
        <v>4821</v>
      </c>
      <c r="D623" s="818"/>
      <c r="E623" s="508"/>
      <c r="F623" s="509"/>
    </row>
    <row r="624" spans="1:6" ht="31.5" x14ac:dyDescent="0.25">
      <c r="A624" s="469"/>
      <c r="B624" s="510"/>
      <c r="C624" s="475" t="s">
        <v>4822</v>
      </c>
      <c r="D624" s="818"/>
      <c r="E624" s="508"/>
      <c r="F624" s="509"/>
    </row>
    <row r="625" spans="1:6" x14ac:dyDescent="0.25">
      <c r="A625" s="469"/>
      <c r="B625" s="510"/>
      <c r="C625" s="475" t="s">
        <v>4823</v>
      </c>
      <c r="D625" s="818"/>
      <c r="E625" s="508"/>
      <c r="F625" s="509"/>
    </row>
    <row r="626" spans="1:6" ht="31.5" x14ac:dyDescent="0.25">
      <c r="A626" s="469"/>
      <c r="B626" s="510"/>
      <c r="C626" s="475" t="s">
        <v>4824</v>
      </c>
      <c r="D626" s="818"/>
      <c r="E626" s="508"/>
      <c r="F626" s="509"/>
    </row>
    <row r="627" spans="1:6" ht="31.5" x14ac:dyDescent="0.25">
      <c r="A627" s="469"/>
      <c r="B627" s="510"/>
      <c r="C627" s="475" t="s">
        <v>4825</v>
      </c>
      <c r="D627" s="818"/>
      <c r="E627" s="508"/>
      <c r="F627" s="509"/>
    </row>
    <row r="628" spans="1:6" ht="31.5" x14ac:dyDescent="0.25">
      <c r="A628" s="469"/>
      <c r="B628" s="510"/>
      <c r="C628" s="475" t="s">
        <v>4826</v>
      </c>
      <c r="D628" s="818"/>
      <c r="E628" s="508"/>
      <c r="F628" s="509"/>
    </row>
    <row r="629" spans="1:6" ht="31.5" x14ac:dyDescent="0.25">
      <c r="A629" s="469"/>
      <c r="B629" s="510"/>
      <c r="C629" s="475" t="s">
        <v>4827</v>
      </c>
      <c r="D629" s="818"/>
      <c r="E629" s="508"/>
      <c r="F629" s="509"/>
    </row>
    <row r="630" spans="1:6" ht="31.5" x14ac:dyDescent="0.25">
      <c r="A630" s="469"/>
      <c r="B630" s="510"/>
      <c r="C630" s="475" t="s">
        <v>4828</v>
      </c>
      <c r="D630" s="818"/>
      <c r="E630" s="508"/>
      <c r="F630" s="509"/>
    </row>
    <row r="631" spans="1:6" ht="31.5" x14ac:dyDescent="0.25">
      <c r="A631" s="469"/>
      <c r="B631" s="510"/>
      <c r="C631" s="475" t="s">
        <v>4829</v>
      </c>
      <c r="D631" s="818"/>
      <c r="E631" s="508"/>
      <c r="F631" s="509"/>
    </row>
    <row r="632" spans="1:6" ht="31.5" x14ac:dyDescent="0.25">
      <c r="A632" s="469"/>
      <c r="B632" s="510"/>
      <c r="C632" s="475" t="s">
        <v>4830</v>
      </c>
      <c r="D632" s="818"/>
      <c r="E632" s="508"/>
      <c r="F632" s="509"/>
    </row>
    <row r="633" spans="1:6" ht="31.5" x14ac:dyDescent="0.25">
      <c r="A633" s="469"/>
      <c r="B633" s="510"/>
      <c r="C633" s="475" t="s">
        <v>4831</v>
      </c>
      <c r="D633" s="818"/>
      <c r="E633" s="508"/>
      <c r="F633" s="509"/>
    </row>
    <row r="634" spans="1:6" ht="31.5" x14ac:dyDescent="0.25">
      <c r="A634" s="469"/>
      <c r="B634" s="510"/>
      <c r="C634" s="475" t="s">
        <v>4832</v>
      </c>
      <c r="D634" s="818"/>
      <c r="E634" s="508"/>
      <c r="F634" s="509"/>
    </row>
    <row r="635" spans="1:6" ht="31.5" x14ac:dyDescent="0.25">
      <c r="A635" s="469"/>
      <c r="B635" s="510"/>
      <c r="C635" s="475" t="s">
        <v>4833</v>
      </c>
      <c r="D635" s="818"/>
      <c r="E635" s="508"/>
      <c r="F635" s="509"/>
    </row>
    <row r="636" spans="1:6" ht="31.5" x14ac:dyDescent="0.25">
      <c r="A636" s="469"/>
      <c r="B636" s="510"/>
      <c r="C636" s="475" t="s">
        <v>4834</v>
      </c>
      <c r="D636" s="818"/>
      <c r="E636" s="508"/>
      <c r="F636" s="509"/>
    </row>
    <row r="637" spans="1:6" ht="31.5" x14ac:dyDescent="0.25">
      <c r="A637" s="469"/>
      <c r="B637" s="510"/>
      <c r="C637" s="475" t="s">
        <v>4835</v>
      </c>
      <c r="D637" s="818"/>
      <c r="E637" s="508"/>
      <c r="F637" s="509"/>
    </row>
    <row r="638" spans="1:6" ht="31.5" x14ac:dyDescent="0.25">
      <c r="A638" s="469"/>
      <c r="B638" s="510"/>
      <c r="C638" s="475" t="s">
        <v>4836</v>
      </c>
      <c r="D638" s="818"/>
      <c r="E638" s="508"/>
      <c r="F638" s="509"/>
    </row>
    <row r="639" spans="1:6" ht="31.5" x14ac:dyDescent="0.25">
      <c r="A639" s="469"/>
      <c r="B639" s="510"/>
      <c r="C639" s="475" t="s">
        <v>4837</v>
      </c>
      <c r="D639" s="818"/>
      <c r="E639" s="508"/>
      <c r="F639" s="509"/>
    </row>
    <row r="640" spans="1:6" ht="31.5" x14ac:dyDescent="0.25">
      <c r="A640" s="469"/>
      <c r="B640" s="510"/>
      <c r="C640" s="475" t="s">
        <v>4838</v>
      </c>
      <c r="D640" s="818"/>
      <c r="E640" s="508"/>
      <c r="F640" s="509"/>
    </row>
    <row r="641" spans="1:6" ht="31.5" x14ac:dyDescent="0.25">
      <c r="A641" s="469"/>
      <c r="B641" s="510"/>
      <c r="C641" s="475" t="s">
        <v>4839</v>
      </c>
      <c r="D641" s="818"/>
      <c r="E641" s="508"/>
      <c r="F641" s="509"/>
    </row>
    <row r="642" spans="1:6" ht="31.5" x14ac:dyDescent="0.25">
      <c r="A642" s="469"/>
      <c r="B642" s="510"/>
      <c r="C642" s="475" t="s">
        <v>4840</v>
      </c>
      <c r="D642" s="818"/>
      <c r="E642" s="508"/>
      <c r="F642" s="509"/>
    </row>
    <row r="643" spans="1:6" ht="31.5" x14ac:dyDescent="0.25">
      <c r="A643" s="469"/>
      <c r="B643" s="510"/>
      <c r="C643" s="475" t="s">
        <v>4841</v>
      </c>
      <c r="D643" s="818"/>
      <c r="E643" s="508"/>
      <c r="F643" s="509"/>
    </row>
    <row r="644" spans="1:6" ht="31.5" x14ac:dyDescent="0.25">
      <c r="A644" s="469"/>
      <c r="B644" s="510"/>
      <c r="C644" s="475" t="s">
        <v>4842</v>
      </c>
      <c r="D644" s="818"/>
      <c r="E644" s="508"/>
      <c r="F644" s="509"/>
    </row>
    <row r="645" spans="1:6" ht="31.5" x14ac:dyDescent="0.25">
      <c r="A645" s="469"/>
      <c r="B645" s="510"/>
      <c r="C645" s="475" t="s">
        <v>4843</v>
      </c>
      <c r="D645" s="818"/>
      <c r="E645" s="508"/>
      <c r="F645" s="509"/>
    </row>
    <row r="646" spans="1:6" ht="31.5" x14ac:dyDescent="0.25">
      <c r="A646" s="469"/>
      <c r="B646" s="510"/>
      <c r="C646" s="475" t="s">
        <v>4844</v>
      </c>
      <c r="D646" s="818"/>
      <c r="E646" s="508"/>
      <c r="F646" s="509"/>
    </row>
    <row r="647" spans="1:6" x14ac:dyDescent="0.25">
      <c r="A647" s="469"/>
      <c r="B647" s="510"/>
      <c r="C647" s="475" t="s">
        <v>4845</v>
      </c>
      <c r="D647" s="818"/>
      <c r="E647" s="508"/>
      <c r="F647" s="509"/>
    </row>
    <row r="648" spans="1:6" ht="31.5" x14ac:dyDescent="0.25">
      <c r="A648" s="469"/>
      <c r="B648" s="510"/>
      <c r="C648" s="475" t="s">
        <v>4846</v>
      </c>
      <c r="D648" s="818"/>
      <c r="E648" s="508"/>
      <c r="F648" s="509"/>
    </row>
    <row r="649" spans="1:6" ht="31.5" x14ac:dyDescent="0.25">
      <c r="A649" s="469"/>
      <c r="B649" s="510"/>
      <c r="C649" s="475" t="s">
        <v>4847</v>
      </c>
      <c r="D649" s="818"/>
      <c r="E649" s="508"/>
      <c r="F649" s="509"/>
    </row>
    <row r="650" spans="1:6" ht="31.5" x14ac:dyDescent="0.25">
      <c r="A650" s="469"/>
      <c r="B650" s="510"/>
      <c r="C650" s="475" t="s">
        <v>4848</v>
      </c>
      <c r="D650" s="818"/>
      <c r="E650" s="508"/>
      <c r="F650" s="509"/>
    </row>
    <row r="651" spans="1:6" ht="31.5" x14ac:dyDescent="0.25">
      <c r="A651" s="469"/>
      <c r="B651" s="510"/>
      <c r="C651" s="475" t="s">
        <v>4849</v>
      </c>
      <c r="D651" s="818"/>
      <c r="E651" s="508"/>
      <c r="F651" s="509"/>
    </row>
    <row r="652" spans="1:6" ht="31.5" x14ac:dyDescent="0.25">
      <c r="A652" s="469"/>
      <c r="B652" s="510"/>
      <c r="C652" s="475" t="s">
        <v>4850</v>
      </c>
      <c r="D652" s="818"/>
      <c r="E652" s="508"/>
      <c r="F652" s="509"/>
    </row>
    <row r="653" spans="1:6" ht="31.5" x14ac:dyDescent="0.25">
      <c r="A653" s="469"/>
      <c r="B653" s="510"/>
      <c r="C653" s="475" t="s">
        <v>4851</v>
      </c>
      <c r="D653" s="818"/>
      <c r="E653" s="508"/>
      <c r="F653" s="509"/>
    </row>
    <row r="654" spans="1:6" ht="31.5" x14ac:dyDescent="0.25">
      <c r="A654" s="469"/>
      <c r="B654" s="510"/>
      <c r="C654" s="475" t="s">
        <v>4852</v>
      </c>
      <c r="D654" s="818"/>
      <c r="E654" s="508"/>
      <c r="F654" s="509"/>
    </row>
    <row r="655" spans="1:6" ht="31.5" x14ac:dyDescent="0.25">
      <c r="A655" s="469"/>
      <c r="B655" s="510"/>
      <c r="C655" s="475" t="s">
        <v>4853</v>
      </c>
      <c r="D655" s="818"/>
      <c r="E655" s="508"/>
      <c r="F655" s="509"/>
    </row>
    <row r="656" spans="1:6" ht="31.5" x14ac:dyDescent="0.25">
      <c r="A656" s="469"/>
      <c r="B656" s="510"/>
      <c r="C656" s="475" t="s">
        <v>4854</v>
      </c>
      <c r="D656" s="818"/>
      <c r="E656" s="508"/>
      <c r="F656" s="509"/>
    </row>
    <row r="657" spans="1:6" ht="31.5" x14ac:dyDescent="0.25">
      <c r="A657" s="469"/>
      <c r="B657" s="510"/>
      <c r="C657" s="475" t="s">
        <v>4855</v>
      </c>
      <c r="D657" s="818"/>
      <c r="E657" s="508"/>
      <c r="F657" s="509"/>
    </row>
    <row r="658" spans="1:6" ht="31.5" x14ac:dyDescent="0.25">
      <c r="A658" s="469"/>
      <c r="B658" s="510"/>
      <c r="C658" s="475" t="s">
        <v>4856</v>
      </c>
      <c r="D658" s="818"/>
      <c r="E658" s="508"/>
      <c r="F658" s="509"/>
    </row>
    <row r="659" spans="1:6" ht="31.5" x14ac:dyDescent="0.25">
      <c r="A659" s="469"/>
      <c r="B659" s="510"/>
      <c r="C659" s="475" t="s">
        <v>4857</v>
      </c>
      <c r="D659" s="818"/>
      <c r="E659" s="508"/>
      <c r="F659" s="509"/>
    </row>
    <row r="660" spans="1:6" ht="31.5" x14ac:dyDescent="0.25">
      <c r="A660" s="469"/>
      <c r="B660" s="510"/>
      <c r="C660" s="475" t="s">
        <v>4858</v>
      </c>
      <c r="D660" s="818"/>
      <c r="E660" s="508"/>
      <c r="F660" s="509"/>
    </row>
    <row r="661" spans="1:6" ht="31.5" x14ac:dyDescent="0.25">
      <c r="A661" s="469"/>
      <c r="B661" s="510"/>
      <c r="C661" s="475" t="s">
        <v>4859</v>
      </c>
      <c r="D661" s="818"/>
      <c r="E661" s="508"/>
      <c r="F661" s="509"/>
    </row>
    <row r="662" spans="1:6" ht="31.5" x14ac:dyDescent="0.25">
      <c r="A662" s="469"/>
      <c r="B662" s="510"/>
      <c r="C662" s="475" t="s">
        <v>4860</v>
      </c>
      <c r="D662" s="818"/>
      <c r="E662" s="508"/>
      <c r="F662" s="509"/>
    </row>
    <row r="663" spans="1:6" ht="31.5" x14ac:dyDescent="0.25">
      <c r="A663" s="469"/>
      <c r="B663" s="510"/>
      <c r="C663" s="475" t="s">
        <v>4861</v>
      </c>
      <c r="D663" s="818"/>
      <c r="E663" s="508"/>
      <c r="F663" s="509"/>
    </row>
    <row r="664" spans="1:6" ht="31.5" x14ac:dyDescent="0.25">
      <c r="A664" s="469"/>
      <c r="B664" s="510"/>
      <c r="C664" s="475" t="s">
        <v>4862</v>
      </c>
      <c r="D664" s="818"/>
      <c r="E664" s="508"/>
      <c r="F664" s="509"/>
    </row>
    <row r="665" spans="1:6" x14ac:dyDescent="0.25">
      <c r="A665" s="469"/>
      <c r="B665" s="510"/>
      <c r="C665" s="475" t="s">
        <v>4863</v>
      </c>
      <c r="D665" s="818"/>
      <c r="E665" s="508"/>
      <c r="F665" s="509"/>
    </row>
    <row r="666" spans="1:6" ht="31.5" x14ac:dyDescent="0.25">
      <c r="A666" s="469"/>
      <c r="B666" s="510"/>
      <c r="C666" s="475" t="s">
        <v>4864</v>
      </c>
      <c r="D666" s="818"/>
      <c r="E666" s="508"/>
      <c r="F666" s="509"/>
    </row>
    <row r="667" spans="1:6" ht="31.5" x14ac:dyDescent="0.25">
      <c r="A667" s="469"/>
      <c r="B667" s="510"/>
      <c r="C667" s="475" t="s">
        <v>4865</v>
      </c>
      <c r="D667" s="818"/>
      <c r="E667" s="508"/>
      <c r="F667" s="509"/>
    </row>
    <row r="668" spans="1:6" ht="31.5" x14ac:dyDescent="0.25">
      <c r="A668" s="469"/>
      <c r="B668" s="510"/>
      <c r="C668" s="475" t="s">
        <v>4866</v>
      </c>
      <c r="D668" s="818"/>
      <c r="E668" s="508"/>
      <c r="F668" s="509"/>
    </row>
    <row r="669" spans="1:6" ht="31.5" x14ac:dyDescent="0.25">
      <c r="A669" s="469"/>
      <c r="B669" s="510"/>
      <c r="C669" s="475" t="s">
        <v>4867</v>
      </c>
      <c r="D669" s="818"/>
      <c r="E669" s="508"/>
      <c r="F669" s="509"/>
    </row>
    <row r="670" spans="1:6" ht="31.5" x14ac:dyDescent="0.25">
      <c r="A670" s="469"/>
      <c r="B670" s="510"/>
      <c r="C670" s="475" t="s">
        <v>4868</v>
      </c>
      <c r="D670" s="818"/>
      <c r="E670" s="508"/>
      <c r="F670" s="509"/>
    </row>
    <row r="671" spans="1:6" ht="31.5" x14ac:dyDescent="0.25">
      <c r="A671" s="469"/>
      <c r="B671" s="510"/>
      <c r="C671" s="475" t="s">
        <v>4869</v>
      </c>
      <c r="D671" s="818"/>
      <c r="E671" s="508"/>
      <c r="F671" s="509"/>
    </row>
    <row r="672" spans="1:6" ht="31.5" x14ac:dyDescent="0.25">
      <c r="A672" s="469"/>
      <c r="B672" s="510"/>
      <c r="C672" s="475" t="s">
        <v>4870</v>
      </c>
      <c r="D672" s="818"/>
      <c r="E672" s="508"/>
      <c r="F672" s="509"/>
    </row>
    <row r="673" spans="1:6" ht="31.5" x14ac:dyDescent="0.25">
      <c r="A673" s="469"/>
      <c r="B673" s="510"/>
      <c r="C673" s="475" t="s">
        <v>4871</v>
      </c>
      <c r="D673" s="818"/>
      <c r="E673" s="508"/>
      <c r="F673" s="509"/>
    </row>
    <row r="674" spans="1:6" ht="31.5" x14ac:dyDescent="0.25">
      <c r="A674" s="469"/>
      <c r="B674" s="510"/>
      <c r="C674" s="475" t="s">
        <v>4872</v>
      </c>
      <c r="D674" s="818"/>
      <c r="E674" s="508"/>
      <c r="F674" s="509"/>
    </row>
    <row r="675" spans="1:6" ht="31.5" x14ac:dyDescent="0.25">
      <c r="A675" s="469"/>
      <c r="B675" s="510"/>
      <c r="C675" s="475" t="s">
        <v>4873</v>
      </c>
      <c r="D675" s="818"/>
      <c r="E675" s="508"/>
      <c r="F675" s="509"/>
    </row>
    <row r="676" spans="1:6" ht="31.5" x14ac:dyDescent="0.25">
      <c r="A676" s="469"/>
      <c r="B676" s="510"/>
      <c r="C676" s="475" t="s">
        <v>4874</v>
      </c>
      <c r="D676" s="818"/>
      <c r="E676" s="508"/>
      <c r="F676" s="509"/>
    </row>
    <row r="677" spans="1:6" ht="31.5" x14ac:dyDescent="0.25">
      <c r="A677" s="469"/>
      <c r="B677" s="510"/>
      <c r="C677" s="475" t="s">
        <v>4875</v>
      </c>
      <c r="D677" s="818"/>
      <c r="E677" s="508"/>
      <c r="F677" s="509"/>
    </row>
    <row r="678" spans="1:6" x14ac:dyDescent="0.25">
      <c r="A678" s="469"/>
      <c r="B678" s="510"/>
      <c r="C678" s="475" t="s">
        <v>4876</v>
      </c>
      <c r="D678" s="818"/>
      <c r="E678" s="508"/>
      <c r="F678" s="509"/>
    </row>
    <row r="679" spans="1:6" ht="31.5" x14ac:dyDescent="0.25">
      <c r="A679" s="469"/>
      <c r="B679" s="510"/>
      <c r="C679" s="475" t="s">
        <v>4877</v>
      </c>
      <c r="D679" s="818"/>
      <c r="E679" s="508"/>
      <c r="F679" s="509"/>
    </row>
    <row r="680" spans="1:6" ht="31.5" x14ac:dyDescent="0.25">
      <c r="A680" s="469"/>
      <c r="B680" s="510"/>
      <c r="C680" s="475" t="s">
        <v>4878</v>
      </c>
      <c r="D680" s="818"/>
      <c r="E680" s="508"/>
      <c r="F680" s="509"/>
    </row>
    <row r="681" spans="1:6" ht="31.5" x14ac:dyDescent="0.25">
      <c r="A681" s="469"/>
      <c r="B681" s="510"/>
      <c r="C681" s="475" t="s">
        <v>4879</v>
      </c>
      <c r="D681" s="818"/>
      <c r="E681" s="508"/>
      <c r="F681" s="509"/>
    </row>
    <row r="682" spans="1:6" ht="31.5" x14ac:dyDescent="0.25">
      <c r="A682" s="469"/>
      <c r="B682" s="510"/>
      <c r="C682" s="475" t="s">
        <v>4880</v>
      </c>
      <c r="D682" s="818"/>
      <c r="E682" s="508"/>
      <c r="F682" s="509"/>
    </row>
    <row r="683" spans="1:6" ht="31.5" x14ac:dyDescent="0.25">
      <c r="A683" s="469"/>
      <c r="B683" s="510"/>
      <c r="C683" s="475" t="s">
        <v>4881</v>
      </c>
      <c r="D683" s="818"/>
      <c r="E683" s="508"/>
      <c r="F683" s="509"/>
    </row>
    <row r="684" spans="1:6" ht="31.5" x14ac:dyDescent="0.25">
      <c r="A684" s="469"/>
      <c r="B684" s="510"/>
      <c r="C684" s="475" t="s">
        <v>4882</v>
      </c>
      <c r="D684" s="818"/>
      <c r="E684" s="508"/>
      <c r="F684" s="509"/>
    </row>
    <row r="685" spans="1:6" ht="31.5" x14ac:dyDescent="0.25">
      <c r="A685" s="469"/>
      <c r="B685" s="510"/>
      <c r="C685" s="475" t="s">
        <v>4883</v>
      </c>
      <c r="D685" s="818"/>
      <c r="E685" s="508"/>
      <c r="F685" s="509"/>
    </row>
    <row r="686" spans="1:6" ht="31.5" x14ac:dyDescent="0.25">
      <c r="A686" s="469"/>
      <c r="B686" s="510"/>
      <c r="C686" s="475" t="s">
        <v>4884</v>
      </c>
      <c r="D686" s="818"/>
      <c r="E686" s="508"/>
      <c r="F686" s="509"/>
    </row>
    <row r="687" spans="1:6" ht="31.5" x14ac:dyDescent="0.25">
      <c r="A687" s="469"/>
      <c r="B687" s="510"/>
      <c r="C687" s="475" t="s">
        <v>4885</v>
      </c>
      <c r="D687" s="818"/>
      <c r="E687" s="508"/>
      <c r="F687" s="509"/>
    </row>
    <row r="688" spans="1:6" ht="31.5" x14ac:dyDescent="0.25">
      <c r="A688" s="469"/>
      <c r="B688" s="510"/>
      <c r="C688" s="475" t="s">
        <v>4886</v>
      </c>
      <c r="D688" s="818"/>
      <c r="E688" s="508"/>
      <c r="F688" s="509"/>
    </row>
    <row r="689" spans="1:6" ht="31.5" x14ac:dyDescent="0.25">
      <c r="A689" s="469"/>
      <c r="B689" s="510"/>
      <c r="C689" s="475" t="s">
        <v>4887</v>
      </c>
      <c r="D689" s="818"/>
      <c r="E689" s="508"/>
      <c r="F689" s="509"/>
    </row>
    <row r="690" spans="1:6" ht="31.5" x14ac:dyDescent="0.25">
      <c r="A690" s="469"/>
      <c r="B690" s="510"/>
      <c r="C690" s="475" t="s">
        <v>4888</v>
      </c>
      <c r="D690" s="818"/>
      <c r="E690" s="508"/>
      <c r="F690" s="509"/>
    </row>
    <row r="691" spans="1:6" ht="31.5" x14ac:dyDescent="0.25">
      <c r="A691" s="469"/>
      <c r="B691" s="510"/>
      <c r="C691" s="475" t="s">
        <v>4889</v>
      </c>
      <c r="D691" s="818"/>
      <c r="E691" s="508"/>
      <c r="F691" s="509"/>
    </row>
    <row r="692" spans="1:6" ht="31.5" x14ac:dyDescent="0.25">
      <c r="A692" s="469"/>
      <c r="B692" s="510"/>
      <c r="C692" s="475" t="s">
        <v>4890</v>
      </c>
      <c r="D692" s="818"/>
      <c r="E692" s="508"/>
      <c r="F692" s="509"/>
    </row>
    <row r="693" spans="1:6" ht="31.5" x14ac:dyDescent="0.25">
      <c r="A693" s="469"/>
      <c r="B693" s="510"/>
      <c r="C693" s="475" t="s">
        <v>4891</v>
      </c>
      <c r="D693" s="818"/>
      <c r="E693" s="508"/>
      <c r="F693" s="509"/>
    </row>
    <row r="694" spans="1:6" ht="31.5" x14ac:dyDescent="0.25">
      <c r="A694" s="469"/>
      <c r="B694" s="510"/>
      <c r="C694" s="475" t="s">
        <v>4892</v>
      </c>
      <c r="D694" s="818"/>
      <c r="E694" s="508"/>
      <c r="F694" s="509"/>
    </row>
    <row r="695" spans="1:6" ht="31.5" x14ac:dyDescent="0.25">
      <c r="A695" s="469"/>
      <c r="B695" s="510"/>
      <c r="C695" s="475" t="s">
        <v>4893</v>
      </c>
      <c r="D695" s="818"/>
      <c r="E695" s="508"/>
      <c r="F695" s="509"/>
    </row>
    <row r="696" spans="1:6" ht="31.5" x14ac:dyDescent="0.25">
      <c r="A696" s="469"/>
      <c r="B696" s="510"/>
      <c r="C696" s="475" t="s">
        <v>4894</v>
      </c>
      <c r="D696" s="818"/>
      <c r="E696" s="508"/>
      <c r="F696" s="509"/>
    </row>
    <row r="697" spans="1:6" ht="31.5" x14ac:dyDescent="0.25">
      <c r="A697" s="469"/>
      <c r="B697" s="510"/>
      <c r="C697" s="475" t="s">
        <v>4895</v>
      </c>
      <c r="D697" s="818"/>
      <c r="E697" s="508"/>
      <c r="F697" s="509"/>
    </row>
    <row r="698" spans="1:6" ht="31.5" x14ac:dyDescent="0.25">
      <c r="A698" s="469"/>
      <c r="B698" s="510"/>
      <c r="C698" s="475" t="s">
        <v>4896</v>
      </c>
      <c r="D698" s="818"/>
      <c r="E698" s="508"/>
      <c r="F698" s="509"/>
    </row>
    <row r="699" spans="1:6" ht="31.5" x14ac:dyDescent="0.25">
      <c r="A699" s="469"/>
      <c r="B699" s="510"/>
      <c r="C699" s="475" t="s">
        <v>4897</v>
      </c>
      <c r="D699" s="818"/>
      <c r="E699" s="508"/>
      <c r="F699" s="509"/>
    </row>
    <row r="700" spans="1:6" ht="31.5" x14ac:dyDescent="0.25">
      <c r="A700" s="469"/>
      <c r="B700" s="510"/>
      <c r="C700" s="475" t="s">
        <v>4898</v>
      </c>
      <c r="D700" s="818"/>
      <c r="E700" s="508"/>
      <c r="F700" s="509"/>
    </row>
    <row r="701" spans="1:6" x14ac:dyDescent="0.25">
      <c r="A701" s="469"/>
      <c r="B701" s="510"/>
      <c r="C701" s="475" t="s">
        <v>4899</v>
      </c>
      <c r="D701" s="818"/>
      <c r="E701" s="508"/>
      <c r="F701" s="509"/>
    </row>
    <row r="702" spans="1:6" ht="31.5" x14ac:dyDescent="0.25">
      <c r="A702" s="469"/>
      <c r="B702" s="510"/>
      <c r="C702" s="475" t="s">
        <v>4900</v>
      </c>
      <c r="D702" s="818"/>
      <c r="E702" s="508"/>
      <c r="F702" s="509"/>
    </row>
    <row r="703" spans="1:6" ht="31.5" x14ac:dyDescent="0.25">
      <c r="A703" s="469"/>
      <c r="B703" s="510"/>
      <c r="C703" s="475" t="s">
        <v>4901</v>
      </c>
      <c r="D703" s="818"/>
      <c r="E703" s="508"/>
      <c r="F703" s="509"/>
    </row>
    <row r="704" spans="1:6" ht="31.5" x14ac:dyDescent="0.25">
      <c r="A704" s="469"/>
      <c r="B704" s="510"/>
      <c r="C704" s="475" t="s">
        <v>4902</v>
      </c>
      <c r="D704" s="818"/>
      <c r="E704" s="508"/>
      <c r="F704" s="509"/>
    </row>
    <row r="705" spans="1:6" ht="31.5" x14ac:dyDescent="0.25">
      <c r="A705" s="469"/>
      <c r="B705" s="510"/>
      <c r="C705" s="475" t="s">
        <v>4903</v>
      </c>
      <c r="D705" s="818"/>
      <c r="E705" s="508"/>
      <c r="F705" s="509"/>
    </row>
    <row r="706" spans="1:6" ht="31.5" x14ac:dyDescent="0.25">
      <c r="A706" s="469"/>
      <c r="B706" s="510"/>
      <c r="C706" s="475" t="s">
        <v>4904</v>
      </c>
      <c r="D706" s="818"/>
      <c r="E706" s="508"/>
      <c r="F706" s="509"/>
    </row>
    <row r="707" spans="1:6" ht="31.5" x14ac:dyDescent="0.25">
      <c r="A707" s="469"/>
      <c r="B707" s="510"/>
      <c r="C707" s="475" t="s">
        <v>4905</v>
      </c>
      <c r="D707" s="818"/>
      <c r="E707" s="508"/>
      <c r="F707" s="509"/>
    </row>
    <row r="708" spans="1:6" ht="31.5" x14ac:dyDescent="0.25">
      <c r="A708" s="469"/>
      <c r="B708" s="510"/>
      <c r="C708" s="475" t="s">
        <v>4906</v>
      </c>
      <c r="D708" s="818"/>
      <c r="E708" s="508"/>
      <c r="F708" s="509"/>
    </row>
    <row r="709" spans="1:6" ht="31.5" x14ac:dyDescent="0.25">
      <c r="A709" s="469"/>
      <c r="B709" s="510"/>
      <c r="C709" s="475" t="s">
        <v>4907</v>
      </c>
      <c r="D709" s="818"/>
      <c r="E709" s="508"/>
      <c r="F709" s="509"/>
    </row>
    <row r="710" spans="1:6" ht="31.5" x14ac:dyDescent="0.25">
      <c r="A710" s="469"/>
      <c r="B710" s="510"/>
      <c r="C710" s="475" t="s">
        <v>4908</v>
      </c>
      <c r="D710" s="818"/>
      <c r="E710" s="508"/>
      <c r="F710" s="509"/>
    </row>
    <row r="711" spans="1:6" ht="31.5" x14ac:dyDescent="0.25">
      <c r="A711" s="469"/>
      <c r="B711" s="510"/>
      <c r="C711" s="475" t="s">
        <v>4909</v>
      </c>
      <c r="D711" s="818"/>
      <c r="E711" s="508"/>
      <c r="F711" s="509"/>
    </row>
    <row r="712" spans="1:6" ht="31.5" x14ac:dyDescent="0.25">
      <c r="A712" s="469"/>
      <c r="B712" s="510"/>
      <c r="C712" s="475" t="s">
        <v>4910</v>
      </c>
      <c r="D712" s="818"/>
      <c r="E712" s="508"/>
      <c r="F712" s="509"/>
    </row>
    <row r="713" spans="1:6" ht="31.5" x14ac:dyDescent="0.25">
      <c r="A713" s="469"/>
      <c r="B713" s="510"/>
      <c r="C713" s="475" t="s">
        <v>4911</v>
      </c>
      <c r="D713" s="818"/>
      <c r="E713" s="508"/>
      <c r="F713" s="509"/>
    </row>
    <row r="714" spans="1:6" ht="31.5" x14ac:dyDescent="0.25">
      <c r="A714" s="469"/>
      <c r="B714" s="510"/>
      <c r="C714" s="475" t="s">
        <v>4912</v>
      </c>
      <c r="D714" s="818"/>
      <c r="E714" s="508"/>
      <c r="F714" s="509"/>
    </row>
    <row r="715" spans="1:6" ht="31.5" x14ac:dyDescent="0.25">
      <c r="A715" s="469"/>
      <c r="B715" s="510"/>
      <c r="C715" s="475" t="s">
        <v>4913</v>
      </c>
      <c r="D715" s="818"/>
      <c r="E715" s="508"/>
      <c r="F715" s="509"/>
    </row>
    <row r="716" spans="1:6" ht="31.5" x14ac:dyDescent="0.25">
      <c r="A716" s="469"/>
      <c r="B716" s="510"/>
      <c r="C716" s="475" t="s">
        <v>4914</v>
      </c>
      <c r="D716" s="818"/>
      <c r="E716" s="508"/>
      <c r="F716" s="509"/>
    </row>
    <row r="717" spans="1:6" ht="31.5" x14ac:dyDescent="0.25">
      <c r="A717" s="469"/>
      <c r="B717" s="510"/>
      <c r="C717" s="475" t="s">
        <v>4915</v>
      </c>
      <c r="D717" s="818"/>
      <c r="E717" s="508"/>
      <c r="F717" s="509"/>
    </row>
    <row r="718" spans="1:6" ht="31.5" x14ac:dyDescent="0.25">
      <c r="A718" s="469"/>
      <c r="B718" s="510"/>
      <c r="C718" s="475" t="s">
        <v>4916</v>
      </c>
      <c r="D718" s="818"/>
      <c r="E718" s="508"/>
      <c r="F718" s="509"/>
    </row>
    <row r="719" spans="1:6" ht="31.5" x14ac:dyDescent="0.25">
      <c r="A719" s="469"/>
      <c r="B719" s="510"/>
      <c r="C719" s="475" t="s">
        <v>4917</v>
      </c>
      <c r="D719" s="818"/>
      <c r="E719" s="508"/>
      <c r="F719" s="509"/>
    </row>
    <row r="720" spans="1:6" ht="31.5" x14ac:dyDescent="0.25">
      <c r="A720" s="469"/>
      <c r="B720" s="510"/>
      <c r="C720" s="475" t="s">
        <v>4918</v>
      </c>
      <c r="D720" s="818"/>
      <c r="E720" s="508"/>
      <c r="F720" s="509"/>
    </row>
    <row r="721" spans="1:6" x14ac:dyDescent="0.25">
      <c r="A721" s="469"/>
      <c r="B721" s="510"/>
      <c r="C721" s="475" t="s">
        <v>4919</v>
      </c>
      <c r="D721" s="818"/>
      <c r="E721" s="508"/>
      <c r="F721" s="509"/>
    </row>
    <row r="722" spans="1:6" ht="31.5" x14ac:dyDescent="0.25">
      <c r="A722" s="469"/>
      <c r="B722" s="510"/>
      <c r="C722" s="475" t="s">
        <v>4920</v>
      </c>
      <c r="D722" s="818"/>
      <c r="E722" s="508"/>
      <c r="F722" s="509"/>
    </row>
    <row r="723" spans="1:6" ht="31.5" x14ac:dyDescent="0.25">
      <c r="A723" s="469"/>
      <c r="B723" s="510"/>
      <c r="C723" s="475" t="s">
        <v>4921</v>
      </c>
      <c r="D723" s="818"/>
      <c r="E723" s="508"/>
      <c r="F723" s="509"/>
    </row>
    <row r="724" spans="1:6" ht="31.5" x14ac:dyDescent="0.25">
      <c r="A724" s="469"/>
      <c r="B724" s="510"/>
      <c r="C724" s="475" t="s">
        <v>4922</v>
      </c>
      <c r="D724" s="818"/>
      <c r="E724" s="508"/>
      <c r="F724" s="509"/>
    </row>
    <row r="725" spans="1:6" ht="31.5" x14ac:dyDescent="0.25">
      <c r="A725" s="469"/>
      <c r="B725" s="510"/>
      <c r="C725" s="475" t="s">
        <v>4923</v>
      </c>
      <c r="D725" s="818"/>
      <c r="E725" s="508"/>
      <c r="F725" s="509"/>
    </row>
    <row r="726" spans="1:6" ht="31.5" x14ac:dyDescent="0.25">
      <c r="A726" s="469"/>
      <c r="B726" s="510"/>
      <c r="C726" s="475" t="s">
        <v>4924</v>
      </c>
      <c r="D726" s="818"/>
      <c r="E726" s="508"/>
      <c r="F726" s="509"/>
    </row>
    <row r="727" spans="1:6" ht="31.5" x14ac:dyDescent="0.25">
      <c r="A727" s="469"/>
      <c r="B727" s="510"/>
      <c r="C727" s="475" t="s">
        <v>4925</v>
      </c>
      <c r="D727" s="818"/>
      <c r="E727" s="508"/>
      <c r="F727" s="509"/>
    </row>
    <row r="728" spans="1:6" ht="31.5" x14ac:dyDescent="0.25">
      <c r="A728" s="469"/>
      <c r="B728" s="510"/>
      <c r="C728" s="475" t="s">
        <v>4926</v>
      </c>
      <c r="D728" s="818"/>
      <c r="E728" s="508"/>
      <c r="F728" s="509"/>
    </row>
    <row r="729" spans="1:6" ht="31.5" x14ac:dyDescent="0.25">
      <c r="A729" s="469"/>
      <c r="B729" s="510"/>
      <c r="C729" s="475" t="s">
        <v>4927</v>
      </c>
      <c r="D729" s="818"/>
      <c r="E729" s="508"/>
      <c r="F729" s="509"/>
    </row>
    <row r="730" spans="1:6" ht="31.5" x14ac:dyDescent="0.25">
      <c r="A730" s="469"/>
      <c r="B730" s="510"/>
      <c r="C730" s="475" t="s">
        <v>4928</v>
      </c>
      <c r="D730" s="818"/>
      <c r="E730" s="508"/>
      <c r="F730" s="509"/>
    </row>
    <row r="731" spans="1:6" ht="31.5" x14ac:dyDescent="0.25">
      <c r="A731" s="469"/>
      <c r="B731" s="510"/>
      <c r="C731" s="475" t="s">
        <v>4929</v>
      </c>
      <c r="D731" s="818"/>
      <c r="E731" s="508"/>
      <c r="F731" s="509"/>
    </row>
    <row r="732" spans="1:6" ht="31.5" x14ac:dyDescent="0.25">
      <c r="A732" s="469"/>
      <c r="B732" s="510"/>
      <c r="C732" s="475" t="s">
        <v>4930</v>
      </c>
      <c r="D732" s="818"/>
      <c r="E732" s="508"/>
      <c r="F732" s="509"/>
    </row>
    <row r="733" spans="1:6" ht="31.5" x14ac:dyDescent="0.25">
      <c r="A733" s="469"/>
      <c r="B733" s="510"/>
      <c r="C733" s="475" t="s">
        <v>4931</v>
      </c>
      <c r="D733" s="818"/>
      <c r="E733" s="508"/>
      <c r="F733" s="509"/>
    </row>
    <row r="734" spans="1:6" ht="31.5" x14ac:dyDescent="0.25">
      <c r="A734" s="469"/>
      <c r="B734" s="510"/>
      <c r="C734" s="475" t="s">
        <v>4932</v>
      </c>
      <c r="D734" s="818"/>
      <c r="E734" s="508"/>
      <c r="F734" s="509"/>
    </row>
    <row r="735" spans="1:6" ht="31.5" x14ac:dyDescent="0.25">
      <c r="A735" s="469"/>
      <c r="B735" s="510"/>
      <c r="C735" s="475" t="s">
        <v>4933</v>
      </c>
      <c r="D735" s="818"/>
      <c r="E735" s="508"/>
      <c r="F735" s="509"/>
    </row>
    <row r="736" spans="1:6" ht="31.5" x14ac:dyDescent="0.25">
      <c r="A736" s="469"/>
      <c r="B736" s="510"/>
      <c r="C736" s="475" t="s">
        <v>4934</v>
      </c>
      <c r="D736" s="818"/>
      <c r="E736" s="508"/>
      <c r="F736" s="509"/>
    </row>
    <row r="737" spans="1:6" ht="31.5" x14ac:dyDescent="0.25">
      <c r="A737" s="469"/>
      <c r="B737" s="510"/>
      <c r="C737" s="475" t="s">
        <v>4935</v>
      </c>
      <c r="D737" s="818"/>
      <c r="E737" s="508"/>
      <c r="F737" s="509"/>
    </row>
    <row r="738" spans="1:6" ht="31.5" x14ac:dyDescent="0.25">
      <c r="A738" s="469"/>
      <c r="B738" s="510"/>
      <c r="C738" s="475" t="s">
        <v>4936</v>
      </c>
      <c r="D738" s="818"/>
      <c r="E738" s="508"/>
      <c r="F738" s="509"/>
    </row>
    <row r="739" spans="1:6" ht="31.5" x14ac:dyDescent="0.25">
      <c r="A739" s="469"/>
      <c r="B739" s="510"/>
      <c r="C739" s="475" t="s">
        <v>4937</v>
      </c>
      <c r="D739" s="818"/>
      <c r="E739" s="508"/>
      <c r="F739" s="509"/>
    </row>
    <row r="740" spans="1:6" ht="31.5" x14ac:dyDescent="0.25">
      <c r="A740" s="469"/>
      <c r="B740" s="510"/>
      <c r="C740" s="475" t="s">
        <v>4938</v>
      </c>
      <c r="D740" s="818"/>
      <c r="E740" s="508"/>
      <c r="F740" s="509"/>
    </row>
    <row r="741" spans="1:6" ht="31.5" x14ac:dyDescent="0.25">
      <c r="A741" s="469"/>
      <c r="B741" s="510"/>
      <c r="C741" s="475" t="s">
        <v>4939</v>
      </c>
      <c r="D741" s="818"/>
      <c r="E741" s="508"/>
      <c r="F741" s="509"/>
    </row>
    <row r="742" spans="1:6" ht="31.5" x14ac:dyDescent="0.25">
      <c r="A742" s="469"/>
      <c r="B742" s="510"/>
      <c r="C742" s="475" t="s">
        <v>4940</v>
      </c>
      <c r="D742" s="818"/>
      <c r="E742" s="508"/>
      <c r="F742" s="509"/>
    </row>
    <row r="743" spans="1:6" ht="31.5" x14ac:dyDescent="0.25">
      <c r="A743" s="469"/>
      <c r="B743" s="510"/>
      <c r="C743" s="475" t="s">
        <v>4941</v>
      </c>
      <c r="D743" s="818"/>
      <c r="E743" s="508"/>
      <c r="F743" s="509"/>
    </row>
    <row r="744" spans="1:6" ht="31.5" x14ac:dyDescent="0.25">
      <c r="A744" s="469"/>
      <c r="B744" s="510"/>
      <c r="C744" s="475" t="s">
        <v>4942</v>
      </c>
      <c r="D744" s="818"/>
      <c r="E744" s="508"/>
      <c r="F744" s="509"/>
    </row>
    <row r="745" spans="1:6" ht="31.5" x14ac:dyDescent="0.25">
      <c r="A745" s="469"/>
      <c r="B745" s="510"/>
      <c r="C745" s="475" t="s">
        <v>4943</v>
      </c>
      <c r="D745" s="818"/>
      <c r="E745" s="508"/>
      <c r="F745" s="509"/>
    </row>
    <row r="746" spans="1:6" ht="31.5" x14ac:dyDescent="0.25">
      <c r="A746" s="469"/>
      <c r="B746" s="510"/>
      <c r="C746" s="475" t="s">
        <v>4944</v>
      </c>
      <c r="D746" s="818"/>
      <c r="E746" s="508"/>
      <c r="F746" s="509"/>
    </row>
    <row r="747" spans="1:6" ht="31.5" x14ac:dyDescent="0.25">
      <c r="A747" s="469"/>
      <c r="B747" s="510"/>
      <c r="C747" s="475" t="s">
        <v>4945</v>
      </c>
      <c r="D747" s="818"/>
      <c r="E747" s="508"/>
      <c r="F747" s="509"/>
    </row>
    <row r="748" spans="1:6" ht="31.5" x14ac:dyDescent="0.25">
      <c r="A748" s="469"/>
      <c r="B748" s="510"/>
      <c r="C748" s="475" t="s">
        <v>4946</v>
      </c>
      <c r="D748" s="818"/>
      <c r="E748" s="508"/>
      <c r="F748" s="509"/>
    </row>
    <row r="749" spans="1:6" ht="31.5" x14ac:dyDescent="0.25">
      <c r="A749" s="469"/>
      <c r="B749" s="510"/>
      <c r="C749" s="475" t="s">
        <v>4947</v>
      </c>
      <c r="D749" s="818"/>
      <c r="E749" s="508"/>
      <c r="F749" s="509"/>
    </row>
    <row r="750" spans="1:6" ht="31.5" x14ac:dyDescent="0.25">
      <c r="A750" s="469"/>
      <c r="B750" s="510"/>
      <c r="C750" s="475" t="s">
        <v>4948</v>
      </c>
      <c r="D750" s="818"/>
      <c r="E750" s="508"/>
      <c r="F750" s="509"/>
    </row>
    <row r="751" spans="1:6" ht="31.5" x14ac:dyDescent="0.25">
      <c r="A751" s="469"/>
      <c r="B751" s="510"/>
      <c r="C751" s="475" t="s">
        <v>4949</v>
      </c>
      <c r="D751" s="818"/>
      <c r="E751" s="508"/>
      <c r="F751" s="509"/>
    </row>
    <row r="752" spans="1:6" ht="31.5" x14ac:dyDescent="0.25">
      <c r="A752" s="469"/>
      <c r="B752" s="510"/>
      <c r="C752" s="475" t="s">
        <v>4950</v>
      </c>
      <c r="D752" s="818"/>
      <c r="E752" s="508"/>
      <c r="F752" s="509"/>
    </row>
    <row r="753" spans="1:6" ht="31.5" x14ac:dyDescent="0.25">
      <c r="A753" s="469"/>
      <c r="B753" s="510"/>
      <c r="C753" s="475" t="s">
        <v>4951</v>
      </c>
      <c r="D753" s="818"/>
      <c r="E753" s="508"/>
      <c r="F753" s="509"/>
    </row>
    <row r="754" spans="1:6" ht="31.5" x14ac:dyDescent="0.25">
      <c r="A754" s="469"/>
      <c r="B754" s="510"/>
      <c r="C754" s="475" t="s">
        <v>4952</v>
      </c>
      <c r="D754" s="818"/>
      <c r="E754" s="508"/>
      <c r="F754" s="509"/>
    </row>
    <row r="755" spans="1:6" ht="31.5" x14ac:dyDescent="0.25">
      <c r="A755" s="469"/>
      <c r="B755" s="510"/>
      <c r="C755" s="475" t="s">
        <v>4953</v>
      </c>
      <c r="D755" s="818"/>
      <c r="E755" s="508"/>
      <c r="F755" s="509"/>
    </row>
    <row r="756" spans="1:6" ht="31.5" x14ac:dyDescent="0.25">
      <c r="A756" s="469"/>
      <c r="B756" s="510"/>
      <c r="C756" s="475" t="s">
        <v>4954</v>
      </c>
      <c r="D756" s="818"/>
      <c r="E756" s="508"/>
      <c r="F756" s="509"/>
    </row>
    <row r="757" spans="1:6" ht="31.5" x14ac:dyDescent="0.25">
      <c r="A757" s="469"/>
      <c r="B757" s="510"/>
      <c r="C757" s="475" t="s">
        <v>4955</v>
      </c>
      <c r="D757" s="818"/>
      <c r="E757" s="508"/>
      <c r="F757" s="509"/>
    </row>
    <row r="758" spans="1:6" ht="31.5" x14ac:dyDescent="0.25">
      <c r="A758" s="469"/>
      <c r="B758" s="510"/>
      <c r="C758" s="475" t="s">
        <v>4956</v>
      </c>
      <c r="D758" s="818"/>
      <c r="E758" s="508"/>
      <c r="F758" s="509"/>
    </row>
    <row r="759" spans="1:6" ht="31.5" x14ac:dyDescent="0.25">
      <c r="A759" s="469"/>
      <c r="B759" s="510"/>
      <c r="C759" s="475" t="s">
        <v>4957</v>
      </c>
      <c r="D759" s="818"/>
      <c r="E759" s="508"/>
      <c r="F759" s="509"/>
    </row>
    <row r="760" spans="1:6" ht="31.5" x14ac:dyDescent="0.25">
      <c r="A760" s="469"/>
      <c r="B760" s="510"/>
      <c r="C760" s="475" t="s">
        <v>4958</v>
      </c>
      <c r="D760" s="818"/>
      <c r="E760" s="508"/>
      <c r="F760" s="509"/>
    </row>
    <row r="761" spans="1:6" ht="31.5" x14ac:dyDescent="0.25">
      <c r="A761" s="469"/>
      <c r="B761" s="510"/>
      <c r="C761" s="475" t="s">
        <v>4958</v>
      </c>
      <c r="D761" s="818"/>
      <c r="E761" s="508"/>
      <c r="F761" s="509"/>
    </row>
    <row r="762" spans="1:6" ht="31.5" x14ac:dyDescent="0.25">
      <c r="A762" s="469"/>
      <c r="B762" s="510"/>
      <c r="C762" s="475" t="s">
        <v>4959</v>
      </c>
      <c r="D762" s="818"/>
      <c r="E762" s="508"/>
      <c r="F762" s="509"/>
    </row>
    <row r="763" spans="1:6" ht="31.5" x14ac:dyDescent="0.25">
      <c r="A763" s="469"/>
      <c r="B763" s="510"/>
      <c r="C763" s="475" t="s">
        <v>4960</v>
      </c>
      <c r="D763" s="818"/>
      <c r="E763" s="508"/>
      <c r="F763" s="509"/>
    </row>
    <row r="764" spans="1:6" ht="31.5" x14ac:dyDescent="0.25">
      <c r="A764" s="469"/>
      <c r="B764" s="510"/>
      <c r="C764" s="475" t="s">
        <v>4961</v>
      </c>
      <c r="D764" s="818"/>
      <c r="E764" s="508"/>
      <c r="F764" s="509"/>
    </row>
    <row r="765" spans="1:6" ht="31.5" x14ac:dyDescent="0.25">
      <c r="A765" s="469"/>
      <c r="B765" s="510"/>
      <c r="C765" s="475" t="s">
        <v>4962</v>
      </c>
      <c r="D765" s="818"/>
      <c r="E765" s="508"/>
      <c r="F765" s="509"/>
    </row>
    <row r="766" spans="1:6" ht="31.5" x14ac:dyDescent="0.25">
      <c r="A766" s="469"/>
      <c r="B766" s="510"/>
      <c r="C766" s="475" t="s">
        <v>4963</v>
      </c>
      <c r="D766" s="818"/>
      <c r="E766" s="508"/>
      <c r="F766" s="509"/>
    </row>
    <row r="767" spans="1:6" ht="31.5" x14ac:dyDescent="0.25">
      <c r="A767" s="469"/>
      <c r="B767" s="510"/>
      <c r="C767" s="475" t="s">
        <v>4964</v>
      </c>
      <c r="D767" s="818"/>
      <c r="E767" s="508"/>
      <c r="F767" s="509"/>
    </row>
    <row r="768" spans="1:6" ht="31.5" x14ac:dyDescent="0.25">
      <c r="A768" s="469"/>
      <c r="B768" s="510"/>
      <c r="C768" s="475" t="s">
        <v>4965</v>
      </c>
      <c r="D768" s="818"/>
      <c r="E768" s="508"/>
      <c r="F768" s="509"/>
    </row>
    <row r="769" spans="1:6" ht="31.5" x14ac:dyDescent="0.25">
      <c r="A769" s="469"/>
      <c r="B769" s="510"/>
      <c r="C769" s="475" t="s">
        <v>4966</v>
      </c>
      <c r="D769" s="818"/>
      <c r="E769" s="508"/>
      <c r="F769" s="509"/>
    </row>
    <row r="770" spans="1:6" ht="31.5" x14ac:dyDescent="0.25">
      <c r="A770" s="469"/>
      <c r="B770" s="510"/>
      <c r="C770" s="475" t="s">
        <v>4967</v>
      </c>
      <c r="D770" s="818"/>
      <c r="E770" s="508"/>
      <c r="F770" s="509"/>
    </row>
    <row r="771" spans="1:6" x14ac:dyDescent="0.25">
      <c r="A771" s="469"/>
      <c r="B771" s="510"/>
      <c r="C771" s="475" t="s">
        <v>4968</v>
      </c>
      <c r="D771" s="818"/>
      <c r="E771" s="508"/>
      <c r="F771" s="509"/>
    </row>
    <row r="772" spans="1:6" ht="31.5" x14ac:dyDescent="0.25">
      <c r="A772" s="469"/>
      <c r="B772" s="510"/>
      <c r="C772" s="475" t="s">
        <v>4969</v>
      </c>
      <c r="D772" s="818"/>
      <c r="E772" s="508"/>
      <c r="F772" s="509"/>
    </row>
    <row r="773" spans="1:6" ht="31.5" x14ac:dyDescent="0.25">
      <c r="A773" s="469"/>
      <c r="B773" s="510"/>
      <c r="C773" s="475" t="s">
        <v>4970</v>
      </c>
      <c r="D773" s="818"/>
      <c r="E773" s="508"/>
      <c r="F773" s="509"/>
    </row>
    <row r="774" spans="1:6" ht="31.5" x14ac:dyDescent="0.25">
      <c r="A774" s="469"/>
      <c r="B774" s="510"/>
      <c r="C774" s="475" t="s">
        <v>4971</v>
      </c>
      <c r="D774" s="818"/>
      <c r="E774" s="508"/>
      <c r="F774" s="509"/>
    </row>
    <row r="775" spans="1:6" ht="31.5" x14ac:dyDescent="0.25">
      <c r="A775" s="469"/>
      <c r="B775" s="510"/>
      <c r="C775" s="475" t="s">
        <v>4972</v>
      </c>
      <c r="D775" s="818"/>
      <c r="E775" s="508"/>
      <c r="F775" s="509"/>
    </row>
    <row r="776" spans="1:6" ht="31.5" x14ac:dyDescent="0.25">
      <c r="A776" s="469"/>
      <c r="B776" s="510"/>
      <c r="C776" s="475" t="s">
        <v>4973</v>
      </c>
      <c r="D776" s="818"/>
      <c r="E776" s="508"/>
      <c r="F776" s="509"/>
    </row>
    <row r="777" spans="1:6" ht="31.5" x14ac:dyDescent="0.25">
      <c r="A777" s="469"/>
      <c r="B777" s="510"/>
      <c r="C777" s="475" t="s">
        <v>4974</v>
      </c>
      <c r="D777" s="818"/>
      <c r="E777" s="508"/>
      <c r="F777" s="509"/>
    </row>
    <row r="778" spans="1:6" ht="31.5" x14ac:dyDescent="0.25">
      <c r="A778" s="469"/>
      <c r="B778" s="510"/>
      <c r="C778" s="475" t="s">
        <v>4903</v>
      </c>
      <c r="D778" s="818"/>
      <c r="E778" s="508"/>
      <c r="F778" s="509"/>
    </row>
    <row r="779" spans="1:6" ht="31.5" x14ac:dyDescent="0.25">
      <c r="A779" s="469"/>
      <c r="B779" s="510"/>
      <c r="C779" s="475" t="s">
        <v>4975</v>
      </c>
      <c r="D779" s="818"/>
      <c r="E779" s="508"/>
      <c r="F779" s="509"/>
    </row>
    <row r="780" spans="1:6" ht="31.5" x14ac:dyDescent="0.25">
      <c r="A780" s="469"/>
      <c r="B780" s="510"/>
      <c r="C780" s="475" t="s">
        <v>4976</v>
      </c>
      <c r="D780" s="818"/>
      <c r="E780" s="508"/>
      <c r="F780" s="509"/>
    </row>
    <row r="781" spans="1:6" ht="31.5" x14ac:dyDescent="0.25">
      <c r="A781" s="469"/>
      <c r="B781" s="510"/>
      <c r="C781" s="475" t="s">
        <v>4977</v>
      </c>
      <c r="D781" s="818"/>
      <c r="E781" s="508"/>
      <c r="F781" s="509"/>
    </row>
    <row r="782" spans="1:6" x14ac:dyDescent="0.25">
      <c r="A782" s="469"/>
      <c r="B782" s="510"/>
      <c r="C782" s="475" t="s">
        <v>4978</v>
      </c>
      <c r="D782" s="818"/>
      <c r="E782" s="508"/>
      <c r="F782" s="509"/>
    </row>
    <row r="783" spans="1:6" ht="31.5" x14ac:dyDescent="0.25">
      <c r="A783" s="469"/>
      <c r="B783" s="510"/>
      <c r="C783" s="475" t="s">
        <v>4979</v>
      </c>
      <c r="D783" s="818"/>
      <c r="E783" s="508"/>
      <c r="F783" s="509"/>
    </row>
    <row r="784" spans="1:6" ht="31.5" x14ac:dyDescent="0.25">
      <c r="A784" s="469"/>
      <c r="B784" s="510"/>
      <c r="C784" s="475" t="s">
        <v>4980</v>
      </c>
      <c r="D784" s="818"/>
      <c r="E784" s="508"/>
      <c r="F784" s="509"/>
    </row>
    <row r="785" spans="1:6" ht="31.5" x14ac:dyDescent="0.25">
      <c r="A785" s="469"/>
      <c r="B785" s="510"/>
      <c r="C785" s="475" t="s">
        <v>4981</v>
      </c>
      <c r="D785" s="818"/>
      <c r="E785" s="508"/>
      <c r="F785" s="509"/>
    </row>
    <row r="786" spans="1:6" ht="31.5" x14ac:dyDescent="0.25">
      <c r="A786" s="469"/>
      <c r="B786" s="510"/>
      <c r="C786" s="475" t="s">
        <v>4982</v>
      </c>
      <c r="D786" s="818"/>
      <c r="E786" s="508"/>
      <c r="F786" s="509"/>
    </row>
    <row r="787" spans="1:6" ht="31.5" x14ac:dyDescent="0.25">
      <c r="A787" s="469"/>
      <c r="B787" s="510"/>
      <c r="C787" s="475" t="s">
        <v>4983</v>
      </c>
      <c r="D787" s="818"/>
      <c r="E787" s="508"/>
      <c r="F787" s="509"/>
    </row>
    <row r="788" spans="1:6" ht="31.5" x14ac:dyDescent="0.25">
      <c r="A788" s="469"/>
      <c r="B788" s="510"/>
      <c r="C788" s="475" t="s">
        <v>4984</v>
      </c>
      <c r="D788" s="818"/>
      <c r="E788" s="508"/>
      <c r="F788" s="509"/>
    </row>
    <row r="789" spans="1:6" ht="31.5" x14ac:dyDescent="0.25">
      <c r="A789" s="469"/>
      <c r="B789" s="510"/>
      <c r="C789" s="475" t="s">
        <v>4985</v>
      </c>
      <c r="D789" s="818"/>
      <c r="E789" s="508"/>
      <c r="F789" s="509"/>
    </row>
    <row r="790" spans="1:6" ht="31.5" x14ac:dyDescent="0.25">
      <c r="A790" s="469"/>
      <c r="B790" s="510"/>
      <c r="C790" s="475" t="s">
        <v>4986</v>
      </c>
      <c r="D790" s="818"/>
      <c r="E790" s="508"/>
      <c r="F790" s="509"/>
    </row>
    <row r="791" spans="1:6" ht="31.5" x14ac:dyDescent="0.25">
      <c r="A791" s="469"/>
      <c r="B791" s="510"/>
      <c r="C791" s="475" t="s">
        <v>4987</v>
      </c>
      <c r="D791" s="818"/>
      <c r="E791" s="508"/>
      <c r="F791" s="509"/>
    </row>
    <row r="792" spans="1:6" x14ac:dyDescent="0.25">
      <c r="A792" s="469"/>
      <c r="B792" s="510"/>
      <c r="C792" s="475" t="s">
        <v>4988</v>
      </c>
      <c r="D792" s="818"/>
      <c r="E792" s="508"/>
      <c r="F792" s="509"/>
    </row>
    <row r="793" spans="1:6" ht="31.5" x14ac:dyDescent="0.25">
      <c r="A793" s="469"/>
      <c r="B793" s="510"/>
      <c r="C793" s="475" t="s">
        <v>4989</v>
      </c>
      <c r="D793" s="818"/>
      <c r="E793" s="508"/>
      <c r="F793" s="509"/>
    </row>
    <row r="794" spans="1:6" ht="31.5" x14ac:dyDescent="0.25">
      <c r="A794" s="469"/>
      <c r="B794" s="510"/>
      <c r="C794" s="475" t="s">
        <v>4990</v>
      </c>
      <c r="D794" s="818"/>
      <c r="E794" s="508"/>
      <c r="F794" s="509"/>
    </row>
    <row r="795" spans="1:6" ht="31.5" x14ac:dyDescent="0.25">
      <c r="A795" s="469"/>
      <c r="B795" s="510"/>
      <c r="C795" s="475" t="s">
        <v>4991</v>
      </c>
      <c r="D795" s="818"/>
      <c r="E795" s="508"/>
      <c r="F795" s="509"/>
    </row>
    <row r="796" spans="1:6" ht="31.5" x14ac:dyDescent="0.25">
      <c r="A796" s="469"/>
      <c r="B796" s="510"/>
      <c r="C796" s="475" t="s">
        <v>4992</v>
      </c>
      <c r="D796" s="818"/>
      <c r="E796" s="508"/>
      <c r="F796" s="509"/>
    </row>
    <row r="797" spans="1:6" ht="31.5" x14ac:dyDescent="0.25">
      <c r="A797" s="469"/>
      <c r="B797" s="510"/>
      <c r="C797" s="475" t="s">
        <v>4993</v>
      </c>
      <c r="D797" s="818"/>
      <c r="E797" s="508"/>
      <c r="F797" s="509"/>
    </row>
    <row r="798" spans="1:6" ht="31.5" x14ac:dyDescent="0.25">
      <c r="A798" s="469"/>
      <c r="B798" s="510"/>
      <c r="C798" s="475" t="s">
        <v>4994</v>
      </c>
      <c r="D798" s="818"/>
      <c r="E798" s="508"/>
      <c r="F798" s="509"/>
    </row>
    <row r="799" spans="1:6" ht="31.5" x14ac:dyDescent="0.25">
      <c r="A799" s="469"/>
      <c r="B799" s="510"/>
      <c r="C799" s="475" t="s">
        <v>4995</v>
      </c>
      <c r="D799" s="818"/>
      <c r="E799" s="508"/>
      <c r="F799" s="509"/>
    </row>
    <row r="800" spans="1:6" ht="31.5" x14ac:dyDescent="0.25">
      <c r="A800" s="469"/>
      <c r="B800" s="510"/>
      <c r="C800" s="475" t="s">
        <v>4996</v>
      </c>
      <c r="D800" s="818"/>
      <c r="E800" s="508"/>
      <c r="F800" s="509"/>
    </row>
    <row r="801" spans="1:6" ht="31.5" x14ac:dyDescent="0.25">
      <c r="A801" s="469"/>
      <c r="B801" s="510"/>
      <c r="C801" s="475" t="s">
        <v>4997</v>
      </c>
      <c r="D801" s="818"/>
      <c r="E801" s="508"/>
      <c r="F801" s="509"/>
    </row>
    <row r="802" spans="1:6" ht="31.5" x14ac:dyDescent="0.25">
      <c r="A802" s="469"/>
      <c r="B802" s="510"/>
      <c r="C802" s="475" t="s">
        <v>4998</v>
      </c>
      <c r="D802" s="818"/>
      <c r="E802" s="508"/>
      <c r="F802" s="509"/>
    </row>
    <row r="803" spans="1:6" ht="31.5" x14ac:dyDescent="0.25">
      <c r="A803" s="469"/>
      <c r="B803" s="510"/>
      <c r="C803" s="475" t="s">
        <v>4999</v>
      </c>
      <c r="D803" s="818"/>
      <c r="E803" s="508"/>
      <c r="F803" s="509"/>
    </row>
    <row r="804" spans="1:6" ht="31.5" x14ac:dyDescent="0.25">
      <c r="A804" s="469"/>
      <c r="B804" s="510"/>
      <c r="C804" s="475" t="s">
        <v>5000</v>
      </c>
      <c r="D804" s="818"/>
      <c r="E804" s="508"/>
      <c r="F804" s="509"/>
    </row>
    <row r="805" spans="1:6" ht="31.5" x14ac:dyDescent="0.25">
      <c r="A805" s="469"/>
      <c r="B805" s="510"/>
      <c r="C805" s="475" t="s">
        <v>5001</v>
      </c>
      <c r="D805" s="818"/>
      <c r="E805" s="508"/>
      <c r="F805" s="509"/>
    </row>
    <row r="806" spans="1:6" ht="31.5" x14ac:dyDescent="0.25">
      <c r="A806" s="469"/>
      <c r="B806" s="510"/>
      <c r="C806" s="475" t="s">
        <v>5002</v>
      </c>
      <c r="D806" s="818"/>
      <c r="E806" s="508"/>
      <c r="F806" s="509"/>
    </row>
    <row r="807" spans="1:6" ht="31.5" x14ac:dyDescent="0.25">
      <c r="A807" s="469"/>
      <c r="B807" s="510"/>
      <c r="C807" s="475" t="s">
        <v>5003</v>
      </c>
      <c r="D807" s="818"/>
      <c r="E807" s="508"/>
      <c r="F807" s="509"/>
    </row>
    <row r="808" spans="1:6" ht="31.5" x14ac:dyDescent="0.25">
      <c r="A808" s="469"/>
      <c r="B808" s="510"/>
      <c r="C808" s="475" t="s">
        <v>5004</v>
      </c>
      <c r="D808" s="818"/>
      <c r="E808" s="508"/>
      <c r="F808" s="509"/>
    </row>
    <row r="809" spans="1:6" ht="31.5" x14ac:dyDescent="0.25">
      <c r="A809" s="469"/>
      <c r="B809" s="510"/>
      <c r="C809" s="475" t="s">
        <v>5005</v>
      </c>
      <c r="D809" s="818"/>
      <c r="E809" s="508"/>
      <c r="F809" s="509"/>
    </row>
    <row r="810" spans="1:6" ht="31.5" x14ac:dyDescent="0.25">
      <c r="A810" s="469"/>
      <c r="B810" s="510"/>
      <c r="C810" s="475" t="s">
        <v>5006</v>
      </c>
      <c r="D810" s="818"/>
      <c r="E810" s="508"/>
      <c r="F810" s="509"/>
    </row>
    <row r="811" spans="1:6" ht="31.5" x14ac:dyDescent="0.25">
      <c r="A811" s="469"/>
      <c r="B811" s="510"/>
      <c r="C811" s="475" t="s">
        <v>5007</v>
      </c>
      <c r="D811" s="818"/>
      <c r="E811" s="508"/>
      <c r="F811" s="509"/>
    </row>
    <row r="812" spans="1:6" ht="31.5" x14ac:dyDescent="0.25">
      <c r="A812" s="469"/>
      <c r="B812" s="510"/>
      <c r="C812" s="475" t="s">
        <v>5008</v>
      </c>
      <c r="D812" s="818"/>
      <c r="E812" s="508"/>
      <c r="F812" s="509"/>
    </row>
    <row r="813" spans="1:6" ht="31.5" x14ac:dyDescent="0.25">
      <c r="A813" s="469"/>
      <c r="B813" s="510"/>
      <c r="C813" s="475" t="s">
        <v>4750</v>
      </c>
      <c r="D813" s="818"/>
      <c r="E813" s="508"/>
      <c r="F813" s="509"/>
    </row>
    <row r="814" spans="1:6" ht="31.5" x14ac:dyDescent="0.25">
      <c r="A814" s="469"/>
      <c r="B814" s="510"/>
      <c r="C814" s="475" t="s">
        <v>5009</v>
      </c>
      <c r="D814" s="818"/>
      <c r="E814" s="508"/>
      <c r="F814" s="509"/>
    </row>
    <row r="815" spans="1:6" ht="31.5" x14ac:dyDescent="0.25">
      <c r="A815" s="469"/>
      <c r="B815" s="510"/>
      <c r="C815" s="475" t="s">
        <v>5010</v>
      </c>
      <c r="D815" s="818"/>
      <c r="E815" s="508"/>
      <c r="F815" s="509"/>
    </row>
    <row r="816" spans="1:6" ht="31.5" x14ac:dyDescent="0.25">
      <c r="A816" s="469"/>
      <c r="B816" s="510"/>
      <c r="C816" s="475" t="s">
        <v>5011</v>
      </c>
      <c r="D816" s="818"/>
      <c r="E816" s="508"/>
      <c r="F816" s="509"/>
    </row>
    <row r="817" spans="1:6" ht="31.5" x14ac:dyDescent="0.25">
      <c r="A817" s="469"/>
      <c r="B817" s="510"/>
      <c r="C817" s="475" t="s">
        <v>5012</v>
      </c>
      <c r="D817" s="818"/>
      <c r="E817" s="508"/>
      <c r="F817" s="509"/>
    </row>
    <row r="818" spans="1:6" ht="31.5" x14ac:dyDescent="0.25">
      <c r="A818" s="469"/>
      <c r="B818" s="510"/>
      <c r="C818" s="475" t="s">
        <v>5013</v>
      </c>
      <c r="D818" s="818"/>
      <c r="E818" s="508"/>
      <c r="F818" s="509"/>
    </row>
    <row r="819" spans="1:6" ht="31.5" x14ac:dyDescent="0.25">
      <c r="A819" s="469"/>
      <c r="B819" s="510"/>
      <c r="C819" s="475" t="s">
        <v>5014</v>
      </c>
      <c r="D819" s="818"/>
      <c r="E819" s="508"/>
      <c r="F819" s="509"/>
    </row>
    <row r="820" spans="1:6" ht="31.5" x14ac:dyDescent="0.25">
      <c r="A820" s="469"/>
      <c r="B820" s="510"/>
      <c r="C820" s="475" t="s">
        <v>5015</v>
      </c>
      <c r="D820" s="818"/>
      <c r="E820" s="508"/>
      <c r="F820" s="509"/>
    </row>
    <row r="821" spans="1:6" ht="31.5" x14ac:dyDescent="0.25">
      <c r="A821" s="469"/>
      <c r="B821" s="510"/>
      <c r="C821" s="475" t="s">
        <v>5016</v>
      </c>
      <c r="D821" s="818"/>
      <c r="E821" s="508"/>
      <c r="F821" s="509"/>
    </row>
    <row r="822" spans="1:6" ht="31.5" x14ac:dyDescent="0.25">
      <c r="A822" s="469"/>
      <c r="B822" s="510"/>
      <c r="C822" s="475" t="s">
        <v>5017</v>
      </c>
      <c r="D822" s="818"/>
      <c r="E822" s="508"/>
      <c r="F822" s="509"/>
    </row>
    <row r="823" spans="1:6" ht="31.5" x14ac:dyDescent="0.25">
      <c r="A823" s="469"/>
      <c r="B823" s="510"/>
      <c r="C823" s="475" t="s">
        <v>5018</v>
      </c>
      <c r="D823" s="818"/>
      <c r="E823" s="508"/>
      <c r="F823" s="509"/>
    </row>
    <row r="824" spans="1:6" ht="31.5" x14ac:dyDescent="0.25">
      <c r="A824" s="469"/>
      <c r="B824" s="510"/>
      <c r="C824" s="475" t="s">
        <v>5019</v>
      </c>
      <c r="D824" s="818"/>
      <c r="E824" s="508"/>
      <c r="F824" s="509"/>
    </row>
    <row r="825" spans="1:6" ht="31.5" x14ac:dyDescent="0.25">
      <c r="A825" s="469"/>
      <c r="B825" s="510"/>
      <c r="C825" s="475" t="s">
        <v>5020</v>
      </c>
      <c r="D825" s="818"/>
      <c r="E825" s="508"/>
      <c r="F825" s="509"/>
    </row>
    <row r="826" spans="1:6" ht="31.5" x14ac:dyDescent="0.25">
      <c r="A826" s="469"/>
      <c r="B826" s="510"/>
      <c r="C826" s="475" t="s">
        <v>5021</v>
      </c>
      <c r="D826" s="818"/>
      <c r="E826" s="508"/>
      <c r="F826" s="509"/>
    </row>
    <row r="827" spans="1:6" ht="31.5" x14ac:dyDescent="0.25">
      <c r="A827" s="469"/>
      <c r="B827" s="510"/>
      <c r="C827" s="475" t="s">
        <v>5022</v>
      </c>
      <c r="D827" s="818"/>
      <c r="E827" s="508"/>
      <c r="F827" s="509"/>
    </row>
    <row r="828" spans="1:6" ht="31.5" x14ac:dyDescent="0.25">
      <c r="A828" s="469"/>
      <c r="B828" s="510"/>
      <c r="C828" s="475" t="s">
        <v>5023</v>
      </c>
      <c r="D828" s="818"/>
      <c r="E828" s="508"/>
      <c r="F828" s="509"/>
    </row>
    <row r="829" spans="1:6" ht="31.5" x14ac:dyDescent="0.25">
      <c r="A829" s="469"/>
      <c r="B829" s="510"/>
      <c r="C829" s="475" t="s">
        <v>5024</v>
      </c>
      <c r="D829" s="818"/>
      <c r="E829" s="508"/>
      <c r="F829" s="509"/>
    </row>
    <row r="830" spans="1:6" ht="31.5" x14ac:dyDescent="0.25">
      <c r="A830" s="469"/>
      <c r="B830" s="510"/>
      <c r="C830" s="475" t="s">
        <v>4812</v>
      </c>
      <c r="D830" s="818"/>
      <c r="E830" s="508"/>
      <c r="F830" s="509"/>
    </row>
    <row r="831" spans="1:6" ht="31.5" x14ac:dyDescent="0.25">
      <c r="A831" s="469"/>
      <c r="B831" s="510"/>
      <c r="C831" s="475" t="s">
        <v>5025</v>
      </c>
      <c r="D831" s="818"/>
      <c r="E831" s="508"/>
      <c r="F831" s="509"/>
    </row>
    <row r="832" spans="1:6" ht="31.5" x14ac:dyDescent="0.25">
      <c r="A832" s="469"/>
      <c r="B832" s="510"/>
      <c r="C832" s="475" t="s">
        <v>5026</v>
      </c>
      <c r="D832" s="818"/>
      <c r="E832" s="508"/>
      <c r="F832" s="509"/>
    </row>
    <row r="833" spans="1:6" ht="31.5" x14ac:dyDescent="0.25">
      <c r="A833" s="469"/>
      <c r="B833" s="510"/>
      <c r="C833" s="475" t="s">
        <v>5027</v>
      </c>
      <c r="D833" s="818"/>
      <c r="E833" s="508"/>
      <c r="F833" s="509"/>
    </row>
    <row r="834" spans="1:6" ht="31.5" x14ac:dyDescent="0.25">
      <c r="A834" s="469"/>
      <c r="B834" s="510"/>
      <c r="C834" s="475" t="s">
        <v>5028</v>
      </c>
      <c r="D834" s="818"/>
      <c r="E834" s="508"/>
      <c r="F834" s="509"/>
    </row>
    <row r="835" spans="1:6" ht="31.5" x14ac:dyDescent="0.25">
      <c r="A835" s="469"/>
      <c r="B835" s="510"/>
      <c r="C835" s="475" t="s">
        <v>5029</v>
      </c>
      <c r="D835" s="818"/>
      <c r="E835" s="508"/>
      <c r="F835" s="509"/>
    </row>
    <row r="836" spans="1:6" ht="31.5" x14ac:dyDescent="0.25">
      <c r="A836" s="469"/>
      <c r="B836" s="510"/>
      <c r="C836" s="475" t="s">
        <v>5030</v>
      </c>
      <c r="D836" s="818"/>
      <c r="E836" s="508"/>
      <c r="F836" s="509"/>
    </row>
    <row r="837" spans="1:6" ht="31.5" x14ac:dyDescent="0.25">
      <c r="A837" s="469"/>
      <c r="B837" s="510"/>
      <c r="C837" s="475" t="s">
        <v>4995</v>
      </c>
      <c r="D837" s="818"/>
      <c r="E837" s="508"/>
      <c r="F837" s="509"/>
    </row>
    <row r="838" spans="1:6" ht="31.5" x14ac:dyDescent="0.25">
      <c r="A838" s="469"/>
      <c r="B838" s="510"/>
      <c r="C838" s="475" t="s">
        <v>5031</v>
      </c>
      <c r="D838" s="818"/>
      <c r="E838" s="508"/>
      <c r="F838" s="509"/>
    </row>
    <row r="839" spans="1:6" ht="31.5" x14ac:dyDescent="0.25">
      <c r="A839" s="469"/>
      <c r="B839" s="510"/>
      <c r="C839" s="475" t="s">
        <v>5032</v>
      </c>
      <c r="D839" s="818"/>
      <c r="E839" s="508"/>
      <c r="F839" s="509"/>
    </row>
    <row r="840" spans="1:6" ht="31.5" x14ac:dyDescent="0.25">
      <c r="A840" s="469"/>
      <c r="B840" s="510"/>
      <c r="C840" s="475" t="s">
        <v>5033</v>
      </c>
      <c r="D840" s="818"/>
      <c r="E840" s="508"/>
      <c r="F840" s="509"/>
    </row>
    <row r="841" spans="1:6" ht="31.5" x14ac:dyDescent="0.25">
      <c r="A841" s="469"/>
      <c r="B841" s="510"/>
      <c r="C841" s="475" t="s">
        <v>5034</v>
      </c>
      <c r="D841" s="818"/>
      <c r="E841" s="508"/>
      <c r="F841" s="509"/>
    </row>
    <row r="842" spans="1:6" ht="31.5" x14ac:dyDescent="0.25">
      <c r="A842" s="469"/>
      <c r="B842" s="510"/>
      <c r="C842" s="475" t="s">
        <v>5035</v>
      </c>
      <c r="D842" s="818"/>
      <c r="E842" s="508"/>
      <c r="F842" s="509"/>
    </row>
    <row r="843" spans="1:6" ht="31.5" x14ac:dyDescent="0.25">
      <c r="A843" s="469"/>
      <c r="B843" s="510"/>
      <c r="C843" s="475" t="s">
        <v>5036</v>
      </c>
      <c r="D843" s="818"/>
      <c r="E843" s="508"/>
      <c r="F843" s="509"/>
    </row>
    <row r="844" spans="1:6" ht="31.5" x14ac:dyDescent="0.25">
      <c r="A844" s="469"/>
      <c r="B844" s="510"/>
      <c r="C844" s="475" t="s">
        <v>5037</v>
      </c>
      <c r="D844" s="818"/>
      <c r="E844" s="508"/>
      <c r="F844" s="509"/>
    </row>
    <row r="845" spans="1:6" ht="31.5" x14ac:dyDescent="0.25">
      <c r="A845" s="469"/>
      <c r="B845" s="510"/>
      <c r="C845" s="475" t="s">
        <v>5038</v>
      </c>
      <c r="D845" s="818"/>
      <c r="E845" s="508"/>
      <c r="F845" s="509"/>
    </row>
    <row r="846" spans="1:6" ht="31.5" x14ac:dyDescent="0.25">
      <c r="A846" s="469"/>
      <c r="B846" s="510"/>
      <c r="C846" s="475" t="s">
        <v>5039</v>
      </c>
      <c r="D846" s="818"/>
      <c r="E846" s="508"/>
      <c r="F846" s="509"/>
    </row>
    <row r="847" spans="1:6" ht="31.5" x14ac:dyDescent="0.25">
      <c r="A847" s="469"/>
      <c r="B847" s="510"/>
      <c r="C847" s="475" t="s">
        <v>4826</v>
      </c>
      <c r="D847" s="818"/>
      <c r="E847" s="508"/>
      <c r="F847" s="509"/>
    </row>
    <row r="848" spans="1:6" ht="31.5" x14ac:dyDescent="0.25">
      <c r="A848" s="469"/>
      <c r="B848" s="510"/>
      <c r="C848" s="475" t="s">
        <v>4761</v>
      </c>
      <c r="D848" s="818"/>
      <c r="E848" s="508"/>
      <c r="F848" s="509"/>
    </row>
    <row r="849" spans="1:6" ht="31.5" x14ac:dyDescent="0.25">
      <c r="A849" s="469"/>
      <c r="B849" s="510"/>
      <c r="C849" s="475" t="s">
        <v>5040</v>
      </c>
      <c r="D849" s="818"/>
      <c r="E849" s="508"/>
      <c r="F849" s="509"/>
    </row>
    <row r="850" spans="1:6" ht="31.5" x14ac:dyDescent="0.25">
      <c r="A850" s="469"/>
      <c r="B850" s="510"/>
      <c r="C850" s="475" t="s">
        <v>5041</v>
      </c>
      <c r="D850" s="818"/>
      <c r="E850" s="508"/>
      <c r="F850" s="509"/>
    </row>
    <row r="851" spans="1:6" ht="31.5" x14ac:dyDescent="0.25">
      <c r="A851" s="469"/>
      <c r="B851" s="510"/>
      <c r="C851" s="475" t="s">
        <v>5042</v>
      </c>
      <c r="D851" s="818"/>
      <c r="E851" s="508"/>
      <c r="F851" s="509"/>
    </row>
    <row r="852" spans="1:6" ht="31.5" x14ac:dyDescent="0.25">
      <c r="A852" s="469"/>
      <c r="B852" s="510"/>
      <c r="C852" s="475" t="s">
        <v>5043</v>
      </c>
      <c r="D852" s="818"/>
      <c r="E852" s="508"/>
      <c r="F852" s="509"/>
    </row>
    <row r="853" spans="1:6" ht="31.5" x14ac:dyDescent="0.25">
      <c r="A853" s="469"/>
      <c r="B853" s="510"/>
      <c r="C853" s="475" t="s">
        <v>5044</v>
      </c>
      <c r="D853" s="818"/>
      <c r="E853" s="508"/>
      <c r="F853" s="509"/>
    </row>
    <row r="854" spans="1:6" ht="31.5" x14ac:dyDescent="0.25">
      <c r="A854" s="469"/>
      <c r="B854" s="510"/>
      <c r="C854" s="475" t="s">
        <v>5045</v>
      </c>
      <c r="D854" s="818"/>
      <c r="E854" s="508"/>
      <c r="F854" s="509"/>
    </row>
    <row r="855" spans="1:6" ht="31.5" x14ac:dyDescent="0.25">
      <c r="A855" s="469"/>
      <c r="B855" s="510"/>
      <c r="C855" s="475" t="s">
        <v>5046</v>
      </c>
      <c r="D855" s="818"/>
      <c r="E855" s="508"/>
      <c r="F855" s="509"/>
    </row>
    <row r="856" spans="1:6" ht="31.5" x14ac:dyDescent="0.25">
      <c r="A856" s="469"/>
      <c r="B856" s="510"/>
      <c r="C856" s="475" t="s">
        <v>5047</v>
      </c>
      <c r="D856" s="818"/>
      <c r="E856" s="508"/>
      <c r="F856" s="509"/>
    </row>
    <row r="857" spans="1:6" ht="31.5" x14ac:dyDescent="0.25">
      <c r="A857" s="469"/>
      <c r="B857" s="510"/>
      <c r="C857" s="475" t="s">
        <v>5048</v>
      </c>
      <c r="D857" s="818"/>
      <c r="E857" s="508"/>
      <c r="F857" s="509"/>
    </row>
    <row r="858" spans="1:6" ht="31.5" x14ac:dyDescent="0.25">
      <c r="A858" s="469"/>
      <c r="B858" s="510"/>
      <c r="C858" s="475" t="s">
        <v>5049</v>
      </c>
      <c r="D858" s="818"/>
      <c r="E858" s="508"/>
      <c r="F858" s="509"/>
    </row>
    <row r="859" spans="1:6" ht="31.5" x14ac:dyDescent="0.25">
      <c r="A859" s="469"/>
      <c r="B859" s="510"/>
      <c r="C859" s="475" t="s">
        <v>5050</v>
      </c>
      <c r="D859" s="818"/>
      <c r="E859" s="508"/>
      <c r="F859" s="509"/>
    </row>
    <row r="860" spans="1:6" ht="31.5" x14ac:dyDescent="0.25">
      <c r="A860" s="469"/>
      <c r="B860" s="510"/>
      <c r="C860" s="475" t="s">
        <v>4814</v>
      </c>
      <c r="D860" s="818"/>
      <c r="E860" s="508"/>
      <c r="F860" s="509"/>
    </row>
    <row r="861" spans="1:6" ht="31.5" x14ac:dyDescent="0.25">
      <c r="A861" s="469"/>
      <c r="B861" s="510"/>
      <c r="C861" s="475" t="s">
        <v>5051</v>
      </c>
      <c r="D861" s="818"/>
      <c r="E861" s="508"/>
      <c r="F861" s="509"/>
    </row>
    <row r="862" spans="1:6" ht="31.5" x14ac:dyDescent="0.25">
      <c r="A862" s="469"/>
      <c r="B862" s="510"/>
      <c r="C862" s="475" t="s">
        <v>5052</v>
      </c>
      <c r="D862" s="818"/>
      <c r="E862" s="508"/>
      <c r="F862" s="509"/>
    </row>
    <row r="863" spans="1:6" ht="31.5" x14ac:dyDescent="0.25">
      <c r="A863" s="469"/>
      <c r="B863" s="510"/>
      <c r="C863" s="475" t="s">
        <v>5053</v>
      </c>
      <c r="D863" s="818"/>
      <c r="E863" s="508"/>
      <c r="F863" s="509"/>
    </row>
    <row r="864" spans="1:6" ht="31.5" x14ac:dyDescent="0.25">
      <c r="A864" s="469"/>
      <c r="B864" s="510"/>
      <c r="C864" s="475" t="s">
        <v>5054</v>
      </c>
      <c r="D864" s="818"/>
      <c r="E864" s="508"/>
      <c r="F864" s="509"/>
    </row>
    <row r="865" spans="1:6" ht="31.5" x14ac:dyDescent="0.25">
      <c r="A865" s="469"/>
      <c r="B865" s="510"/>
      <c r="C865" s="475" t="s">
        <v>5055</v>
      </c>
      <c r="D865" s="818"/>
      <c r="E865" s="508"/>
      <c r="F865" s="509"/>
    </row>
    <row r="866" spans="1:6" ht="31.5" x14ac:dyDescent="0.25">
      <c r="A866" s="469"/>
      <c r="B866" s="510"/>
      <c r="C866" s="475" t="s">
        <v>5056</v>
      </c>
      <c r="D866" s="818"/>
      <c r="E866" s="508"/>
      <c r="F866" s="509"/>
    </row>
    <row r="867" spans="1:6" ht="31.5" x14ac:dyDescent="0.25">
      <c r="A867" s="469"/>
      <c r="B867" s="510"/>
      <c r="C867" s="475" t="s">
        <v>5057</v>
      </c>
      <c r="D867" s="818"/>
      <c r="E867" s="508"/>
      <c r="F867" s="509"/>
    </row>
    <row r="868" spans="1:6" ht="31.5" x14ac:dyDescent="0.25">
      <c r="A868" s="469"/>
      <c r="B868" s="510"/>
      <c r="C868" s="475" t="s">
        <v>4951</v>
      </c>
      <c r="D868" s="818"/>
      <c r="E868" s="508"/>
      <c r="F868" s="509"/>
    </row>
    <row r="869" spans="1:6" ht="31.5" x14ac:dyDescent="0.25">
      <c r="A869" s="469"/>
      <c r="B869" s="510"/>
      <c r="C869" s="475" t="s">
        <v>4952</v>
      </c>
      <c r="D869" s="818"/>
      <c r="E869" s="508"/>
      <c r="F869" s="509"/>
    </row>
    <row r="870" spans="1:6" ht="31.5" x14ac:dyDescent="0.25">
      <c r="A870" s="469"/>
      <c r="B870" s="510"/>
      <c r="C870" s="475" t="s">
        <v>5058</v>
      </c>
      <c r="D870" s="818"/>
      <c r="E870" s="508"/>
      <c r="F870" s="509"/>
    </row>
    <row r="871" spans="1:6" ht="31.5" x14ac:dyDescent="0.25">
      <c r="A871" s="469"/>
      <c r="B871" s="510"/>
      <c r="C871" s="475" t="s">
        <v>5059</v>
      </c>
      <c r="D871" s="818"/>
      <c r="E871" s="508"/>
      <c r="F871" s="509"/>
    </row>
    <row r="872" spans="1:6" ht="31.5" x14ac:dyDescent="0.25">
      <c r="A872" s="469"/>
      <c r="B872" s="510"/>
      <c r="C872" s="475" t="s">
        <v>5060</v>
      </c>
      <c r="D872" s="818"/>
      <c r="E872" s="508"/>
      <c r="F872" s="509"/>
    </row>
    <row r="873" spans="1:6" ht="31.5" x14ac:dyDescent="0.25">
      <c r="A873" s="469"/>
      <c r="B873" s="510"/>
      <c r="C873" s="475" t="s">
        <v>5061</v>
      </c>
      <c r="D873" s="818"/>
      <c r="E873" s="508"/>
      <c r="F873" s="509"/>
    </row>
    <row r="874" spans="1:6" ht="31.5" x14ac:dyDescent="0.25">
      <c r="A874" s="469"/>
      <c r="B874" s="510"/>
      <c r="C874" s="475" t="s">
        <v>5062</v>
      </c>
      <c r="D874" s="818"/>
      <c r="E874" s="508"/>
      <c r="F874" s="509"/>
    </row>
    <row r="875" spans="1:6" ht="31.5" x14ac:dyDescent="0.25">
      <c r="A875" s="469"/>
      <c r="B875" s="510"/>
      <c r="C875" s="475" t="s">
        <v>5063</v>
      </c>
      <c r="D875" s="818"/>
      <c r="E875" s="508"/>
      <c r="F875" s="509"/>
    </row>
    <row r="876" spans="1:6" ht="31.5" x14ac:dyDescent="0.25">
      <c r="A876" s="469"/>
      <c r="B876" s="510"/>
      <c r="C876" s="475" t="s">
        <v>5064</v>
      </c>
      <c r="D876" s="818"/>
      <c r="E876" s="508"/>
      <c r="F876" s="509"/>
    </row>
    <row r="877" spans="1:6" ht="31.5" x14ac:dyDescent="0.25">
      <c r="A877" s="469"/>
      <c r="B877" s="510"/>
      <c r="C877" s="475" t="s">
        <v>5065</v>
      </c>
      <c r="D877" s="818"/>
      <c r="E877" s="508"/>
      <c r="F877" s="509"/>
    </row>
    <row r="878" spans="1:6" ht="31.5" x14ac:dyDescent="0.25">
      <c r="A878" s="469"/>
      <c r="B878" s="510"/>
      <c r="C878" s="475" t="s">
        <v>5066</v>
      </c>
      <c r="D878" s="818"/>
      <c r="E878" s="508"/>
      <c r="F878" s="509"/>
    </row>
    <row r="879" spans="1:6" ht="31.5" x14ac:dyDescent="0.25">
      <c r="A879" s="469"/>
      <c r="B879" s="510"/>
      <c r="C879" s="475" t="s">
        <v>5067</v>
      </c>
      <c r="D879" s="818"/>
      <c r="E879" s="508"/>
      <c r="F879" s="509"/>
    </row>
    <row r="880" spans="1:6" ht="31.5" x14ac:dyDescent="0.25">
      <c r="A880" s="469"/>
      <c r="B880" s="510"/>
      <c r="C880" s="475" t="s">
        <v>5068</v>
      </c>
      <c r="D880" s="818"/>
      <c r="E880" s="508"/>
      <c r="F880" s="509"/>
    </row>
    <row r="881" spans="1:6" ht="31.5" x14ac:dyDescent="0.25">
      <c r="A881" s="469"/>
      <c r="B881" s="510"/>
      <c r="C881" s="475" t="s">
        <v>5067</v>
      </c>
      <c r="D881" s="818"/>
      <c r="E881" s="508"/>
      <c r="F881" s="509"/>
    </row>
    <row r="882" spans="1:6" ht="31.5" x14ac:dyDescent="0.25">
      <c r="A882" s="469"/>
      <c r="B882" s="510"/>
      <c r="C882" s="475" t="s">
        <v>5069</v>
      </c>
      <c r="D882" s="818"/>
      <c r="E882" s="508"/>
      <c r="F882" s="509"/>
    </row>
    <row r="883" spans="1:6" ht="31.5" x14ac:dyDescent="0.25">
      <c r="A883" s="469"/>
      <c r="B883" s="510"/>
      <c r="C883" s="475" t="s">
        <v>5070</v>
      </c>
      <c r="D883" s="818"/>
      <c r="E883" s="508"/>
      <c r="F883" s="509"/>
    </row>
    <row r="884" spans="1:6" ht="31.5" x14ac:dyDescent="0.25">
      <c r="A884" s="469"/>
      <c r="B884" s="510"/>
      <c r="C884" s="475" t="s">
        <v>5071</v>
      </c>
      <c r="D884" s="818"/>
      <c r="E884" s="508"/>
      <c r="F884" s="509"/>
    </row>
    <row r="885" spans="1:6" ht="31.5" x14ac:dyDescent="0.25">
      <c r="A885" s="469"/>
      <c r="B885" s="510"/>
      <c r="C885" s="475" t="s">
        <v>5072</v>
      </c>
      <c r="D885" s="818"/>
      <c r="E885" s="508"/>
      <c r="F885" s="509"/>
    </row>
    <row r="886" spans="1:6" ht="31.5" x14ac:dyDescent="0.25">
      <c r="A886" s="469"/>
      <c r="B886" s="510"/>
      <c r="C886" s="475" t="s">
        <v>5073</v>
      </c>
      <c r="D886" s="818"/>
      <c r="E886" s="508"/>
      <c r="F886" s="509"/>
    </row>
    <row r="887" spans="1:6" ht="31.5" x14ac:dyDescent="0.25">
      <c r="A887" s="469"/>
      <c r="B887" s="510"/>
      <c r="C887" s="475" t="s">
        <v>5074</v>
      </c>
      <c r="D887" s="818"/>
      <c r="E887" s="508"/>
      <c r="F887" s="509"/>
    </row>
    <row r="888" spans="1:6" ht="31.5" x14ac:dyDescent="0.25">
      <c r="A888" s="469"/>
      <c r="B888" s="510"/>
      <c r="C888" s="475" t="s">
        <v>5075</v>
      </c>
      <c r="D888" s="818"/>
      <c r="E888" s="508"/>
      <c r="F888" s="509"/>
    </row>
    <row r="889" spans="1:6" ht="31.5" x14ac:dyDescent="0.25">
      <c r="A889" s="469"/>
      <c r="B889" s="510"/>
      <c r="C889" s="475" t="s">
        <v>5076</v>
      </c>
      <c r="D889" s="818"/>
      <c r="E889" s="508"/>
      <c r="F889" s="509"/>
    </row>
    <row r="890" spans="1:6" ht="31.5" x14ac:dyDescent="0.25">
      <c r="A890" s="469"/>
      <c r="B890" s="510"/>
      <c r="C890" s="475" t="s">
        <v>5077</v>
      </c>
      <c r="D890" s="818"/>
      <c r="E890" s="508"/>
      <c r="F890" s="509"/>
    </row>
    <row r="891" spans="1:6" ht="31.5" x14ac:dyDescent="0.25">
      <c r="A891" s="469"/>
      <c r="B891" s="510"/>
      <c r="C891" s="475" t="s">
        <v>5078</v>
      </c>
      <c r="D891" s="818"/>
      <c r="E891" s="508"/>
      <c r="F891" s="509"/>
    </row>
    <row r="892" spans="1:6" ht="31.5" x14ac:dyDescent="0.25">
      <c r="A892" s="469"/>
      <c r="B892" s="510"/>
      <c r="C892" s="475" t="s">
        <v>5079</v>
      </c>
      <c r="D892" s="818"/>
      <c r="E892" s="508"/>
      <c r="F892" s="509"/>
    </row>
    <row r="893" spans="1:6" ht="31.5" x14ac:dyDescent="0.25">
      <c r="A893" s="469"/>
      <c r="B893" s="510"/>
      <c r="C893" s="475" t="s">
        <v>5080</v>
      </c>
      <c r="D893" s="818"/>
      <c r="E893" s="508"/>
      <c r="F893" s="509"/>
    </row>
    <row r="894" spans="1:6" x14ac:dyDescent="0.25">
      <c r="A894" s="469"/>
      <c r="B894" s="510"/>
      <c r="C894" s="475" t="s">
        <v>5081</v>
      </c>
      <c r="D894" s="818"/>
      <c r="E894" s="508"/>
      <c r="F894" s="509"/>
    </row>
    <row r="895" spans="1:6" ht="31.5" x14ac:dyDescent="0.25">
      <c r="A895" s="469"/>
      <c r="B895" s="510"/>
      <c r="C895" s="475" t="s">
        <v>5082</v>
      </c>
      <c r="D895" s="818"/>
      <c r="E895" s="508"/>
      <c r="F895" s="509"/>
    </row>
    <row r="896" spans="1:6" ht="31.5" x14ac:dyDescent="0.25">
      <c r="A896" s="469"/>
      <c r="B896" s="510"/>
      <c r="C896" s="475" t="s">
        <v>5083</v>
      </c>
      <c r="D896" s="818"/>
      <c r="E896" s="508"/>
      <c r="F896" s="509"/>
    </row>
    <row r="897" spans="1:6" ht="31.5" x14ac:dyDescent="0.25">
      <c r="A897" s="469"/>
      <c r="B897" s="510"/>
      <c r="C897" s="475" t="s">
        <v>5084</v>
      </c>
      <c r="D897" s="818"/>
      <c r="E897" s="508"/>
      <c r="F897" s="509"/>
    </row>
    <row r="898" spans="1:6" ht="31.5" x14ac:dyDescent="0.25">
      <c r="A898" s="469"/>
      <c r="B898" s="510"/>
      <c r="C898" s="475" t="s">
        <v>5085</v>
      </c>
      <c r="D898" s="818"/>
      <c r="E898" s="508"/>
      <c r="F898" s="509"/>
    </row>
    <row r="899" spans="1:6" ht="31.5" x14ac:dyDescent="0.25">
      <c r="A899" s="469"/>
      <c r="B899" s="510"/>
      <c r="C899" s="475" t="s">
        <v>5086</v>
      </c>
      <c r="D899" s="818"/>
      <c r="E899" s="508"/>
      <c r="F899" s="509"/>
    </row>
    <row r="900" spans="1:6" ht="31.5" x14ac:dyDescent="0.25">
      <c r="A900" s="469"/>
      <c r="B900" s="510"/>
      <c r="C900" s="475" t="s">
        <v>5087</v>
      </c>
      <c r="D900" s="818"/>
      <c r="E900" s="508"/>
      <c r="F900" s="509"/>
    </row>
    <row r="901" spans="1:6" ht="31.5" x14ac:dyDescent="0.25">
      <c r="A901" s="469"/>
      <c r="B901" s="510"/>
      <c r="C901" s="475" t="s">
        <v>5088</v>
      </c>
      <c r="D901" s="818"/>
      <c r="E901" s="508"/>
      <c r="F901" s="509"/>
    </row>
    <row r="902" spans="1:6" ht="31.5" x14ac:dyDescent="0.25">
      <c r="A902" s="469"/>
      <c r="B902" s="510"/>
      <c r="C902" s="475" t="s">
        <v>5089</v>
      </c>
      <c r="D902" s="818"/>
      <c r="E902" s="508"/>
      <c r="F902" s="509"/>
    </row>
    <row r="903" spans="1:6" ht="31.5" x14ac:dyDescent="0.25">
      <c r="A903" s="469"/>
      <c r="B903" s="510"/>
      <c r="C903" s="475" t="s">
        <v>4904</v>
      </c>
      <c r="D903" s="818"/>
      <c r="E903" s="508"/>
      <c r="F903" s="509"/>
    </row>
    <row r="904" spans="1:6" ht="31.5" x14ac:dyDescent="0.25">
      <c r="A904" s="469"/>
      <c r="B904" s="510"/>
      <c r="C904" s="475" t="s">
        <v>5019</v>
      </c>
      <c r="D904" s="818"/>
      <c r="E904" s="508"/>
      <c r="F904" s="509"/>
    </row>
    <row r="905" spans="1:6" ht="31.5" x14ac:dyDescent="0.25">
      <c r="A905" s="469"/>
      <c r="B905" s="510"/>
      <c r="C905" s="475" t="s">
        <v>5090</v>
      </c>
      <c r="D905" s="818"/>
      <c r="E905" s="508"/>
      <c r="F905" s="509"/>
    </row>
    <row r="906" spans="1:6" ht="31.5" x14ac:dyDescent="0.25">
      <c r="A906" s="469"/>
      <c r="B906" s="510"/>
      <c r="C906" s="475" t="s">
        <v>5091</v>
      </c>
      <c r="D906" s="818"/>
      <c r="E906" s="508"/>
      <c r="F906" s="509"/>
    </row>
    <row r="907" spans="1:6" ht="31.5" x14ac:dyDescent="0.25">
      <c r="A907" s="469"/>
      <c r="B907" s="510"/>
      <c r="C907" s="475" t="s">
        <v>5092</v>
      </c>
      <c r="D907" s="818"/>
      <c r="E907" s="508"/>
      <c r="F907" s="509"/>
    </row>
    <row r="908" spans="1:6" ht="31.5" x14ac:dyDescent="0.25">
      <c r="A908" s="469"/>
      <c r="B908" s="510"/>
      <c r="C908" s="475" t="s">
        <v>5079</v>
      </c>
      <c r="D908" s="818"/>
      <c r="E908" s="508"/>
      <c r="F908" s="509"/>
    </row>
    <row r="909" spans="1:6" ht="31.5" x14ac:dyDescent="0.25">
      <c r="A909" s="469"/>
      <c r="B909" s="510"/>
      <c r="C909" s="475" t="s">
        <v>5093</v>
      </c>
      <c r="D909" s="818"/>
      <c r="E909" s="508"/>
      <c r="F909" s="509"/>
    </row>
    <row r="910" spans="1:6" ht="31.5" x14ac:dyDescent="0.25">
      <c r="A910" s="469"/>
      <c r="B910" s="510"/>
      <c r="C910" s="475" t="s">
        <v>5094</v>
      </c>
      <c r="D910" s="818"/>
      <c r="E910" s="508"/>
      <c r="F910" s="509"/>
    </row>
    <row r="911" spans="1:6" ht="31.5" x14ac:dyDescent="0.25">
      <c r="A911" s="469"/>
      <c r="B911" s="510"/>
      <c r="C911" s="475" t="s">
        <v>5095</v>
      </c>
      <c r="D911" s="818"/>
      <c r="E911" s="508"/>
      <c r="F911" s="509"/>
    </row>
    <row r="912" spans="1:6" x14ac:dyDescent="0.25">
      <c r="A912" s="469"/>
      <c r="B912" s="510"/>
      <c r="C912" s="475" t="s">
        <v>5096</v>
      </c>
      <c r="D912" s="818"/>
      <c r="E912" s="508"/>
      <c r="F912" s="509"/>
    </row>
    <row r="913" spans="1:6" ht="31.5" x14ac:dyDescent="0.25">
      <c r="A913" s="469"/>
      <c r="B913" s="510"/>
      <c r="C913" s="475" t="s">
        <v>5097</v>
      </c>
      <c r="D913" s="818"/>
      <c r="E913" s="508"/>
      <c r="F913" s="509"/>
    </row>
    <row r="914" spans="1:6" ht="31.5" x14ac:dyDescent="0.25">
      <c r="A914" s="469"/>
      <c r="B914" s="510"/>
      <c r="C914" s="475" t="s">
        <v>5098</v>
      </c>
      <c r="D914" s="818"/>
      <c r="E914" s="508"/>
      <c r="F914" s="509"/>
    </row>
    <row r="915" spans="1:6" ht="31.5" x14ac:dyDescent="0.25">
      <c r="A915" s="469"/>
      <c r="B915" s="510"/>
      <c r="C915" s="475" t="s">
        <v>5099</v>
      </c>
      <c r="D915" s="818"/>
      <c r="E915" s="508"/>
      <c r="F915" s="509"/>
    </row>
    <row r="916" spans="1:6" ht="31.5" x14ac:dyDescent="0.25">
      <c r="A916" s="469"/>
      <c r="B916" s="510"/>
      <c r="C916" s="475" t="s">
        <v>4809</v>
      </c>
      <c r="D916" s="818"/>
      <c r="E916" s="508"/>
      <c r="F916" s="509"/>
    </row>
    <row r="917" spans="1:6" ht="31.5" x14ac:dyDescent="0.25">
      <c r="A917" s="469"/>
      <c r="B917" s="510"/>
      <c r="C917" s="475" t="s">
        <v>4929</v>
      </c>
      <c r="D917" s="818"/>
      <c r="E917" s="508"/>
      <c r="F917" s="509"/>
    </row>
    <row r="918" spans="1:6" ht="31.5" x14ac:dyDescent="0.25">
      <c r="A918" s="469"/>
      <c r="B918" s="510"/>
      <c r="C918" s="475" t="s">
        <v>5100</v>
      </c>
      <c r="D918" s="818"/>
      <c r="E918" s="508"/>
      <c r="F918" s="509"/>
    </row>
    <row r="919" spans="1:6" ht="31.5" x14ac:dyDescent="0.25">
      <c r="A919" s="469"/>
      <c r="B919" s="510"/>
      <c r="C919" s="475" t="s">
        <v>5101</v>
      </c>
      <c r="D919" s="818"/>
      <c r="E919" s="508"/>
      <c r="F919" s="509"/>
    </row>
    <row r="920" spans="1:6" ht="31.5" x14ac:dyDescent="0.25">
      <c r="A920" s="469"/>
      <c r="B920" s="510"/>
      <c r="C920" s="475" t="s">
        <v>5102</v>
      </c>
      <c r="D920" s="818"/>
      <c r="E920" s="508"/>
      <c r="F920" s="509"/>
    </row>
    <row r="921" spans="1:6" ht="31.5" x14ac:dyDescent="0.25">
      <c r="A921" s="469"/>
      <c r="B921" s="510"/>
      <c r="C921" s="475" t="s">
        <v>5103</v>
      </c>
      <c r="D921" s="818"/>
      <c r="E921" s="508"/>
      <c r="F921" s="509"/>
    </row>
    <row r="922" spans="1:6" ht="31.5" x14ac:dyDescent="0.25">
      <c r="A922" s="469"/>
      <c r="B922" s="510"/>
      <c r="C922" s="475" t="s">
        <v>5104</v>
      </c>
      <c r="D922" s="818"/>
      <c r="E922" s="508"/>
      <c r="F922" s="509"/>
    </row>
    <row r="923" spans="1:6" ht="31.5" x14ac:dyDescent="0.25">
      <c r="A923" s="469"/>
      <c r="B923" s="510"/>
      <c r="C923" s="475" t="s">
        <v>5105</v>
      </c>
      <c r="D923" s="818"/>
      <c r="E923" s="508"/>
      <c r="F923" s="509"/>
    </row>
    <row r="924" spans="1:6" ht="31.5" x14ac:dyDescent="0.25">
      <c r="A924" s="469"/>
      <c r="B924" s="510"/>
      <c r="C924" s="475" t="s">
        <v>5106</v>
      </c>
      <c r="D924" s="818"/>
      <c r="E924" s="508"/>
      <c r="F924" s="509"/>
    </row>
    <row r="925" spans="1:6" ht="31.5" x14ac:dyDescent="0.25">
      <c r="A925" s="469"/>
      <c r="B925" s="510"/>
      <c r="C925" s="475" t="s">
        <v>5107</v>
      </c>
      <c r="D925" s="818"/>
      <c r="E925" s="508"/>
      <c r="F925" s="509"/>
    </row>
    <row r="926" spans="1:6" x14ac:dyDescent="0.25">
      <c r="A926" s="469"/>
      <c r="B926" s="510"/>
      <c r="C926" s="475" t="s">
        <v>5108</v>
      </c>
      <c r="D926" s="818"/>
      <c r="E926" s="508"/>
      <c r="F926" s="509"/>
    </row>
    <row r="927" spans="1:6" ht="31.5" x14ac:dyDescent="0.25">
      <c r="A927" s="469"/>
      <c r="B927" s="510"/>
      <c r="C927" s="475" t="s">
        <v>4886</v>
      </c>
      <c r="D927" s="818"/>
      <c r="E927" s="508"/>
      <c r="F927" s="509"/>
    </row>
    <row r="928" spans="1:6" ht="31.5" x14ac:dyDescent="0.25">
      <c r="A928" s="469"/>
      <c r="B928" s="510"/>
      <c r="C928" s="475" t="s">
        <v>5109</v>
      </c>
      <c r="D928" s="818"/>
      <c r="E928" s="508"/>
      <c r="F928" s="509"/>
    </row>
    <row r="929" spans="1:6" ht="31.5" x14ac:dyDescent="0.25">
      <c r="A929" s="469"/>
      <c r="B929" s="510"/>
      <c r="C929" s="475" t="s">
        <v>5110</v>
      </c>
      <c r="D929" s="818"/>
      <c r="E929" s="508"/>
      <c r="F929" s="509"/>
    </row>
    <row r="930" spans="1:6" ht="31.5" x14ac:dyDescent="0.25">
      <c r="A930" s="469"/>
      <c r="B930" s="510"/>
      <c r="C930" s="475" t="s">
        <v>5111</v>
      </c>
      <c r="D930" s="818"/>
      <c r="E930" s="508"/>
      <c r="F930" s="509"/>
    </row>
    <row r="931" spans="1:6" ht="31.5" x14ac:dyDescent="0.25">
      <c r="A931" s="469"/>
      <c r="B931" s="510"/>
      <c r="C931" s="475" t="s">
        <v>5112</v>
      </c>
      <c r="D931" s="818"/>
      <c r="E931" s="508"/>
      <c r="F931" s="509"/>
    </row>
    <row r="932" spans="1:6" ht="31.5" x14ac:dyDescent="0.25">
      <c r="A932" s="469"/>
      <c r="B932" s="510"/>
      <c r="C932" s="475" t="s">
        <v>5113</v>
      </c>
      <c r="D932" s="818"/>
      <c r="E932" s="508"/>
      <c r="F932" s="509"/>
    </row>
    <row r="933" spans="1:6" ht="31.5" x14ac:dyDescent="0.25">
      <c r="A933" s="469"/>
      <c r="B933" s="510"/>
      <c r="C933" s="475" t="s">
        <v>5114</v>
      </c>
      <c r="D933" s="818"/>
      <c r="E933" s="508"/>
      <c r="F933" s="509"/>
    </row>
    <row r="934" spans="1:6" ht="31.5" x14ac:dyDescent="0.25">
      <c r="A934" s="469"/>
      <c r="B934" s="510"/>
      <c r="C934" s="475" t="s">
        <v>5115</v>
      </c>
      <c r="D934" s="818"/>
      <c r="E934" s="508"/>
      <c r="F934" s="509"/>
    </row>
    <row r="935" spans="1:6" ht="31.5" x14ac:dyDescent="0.25">
      <c r="A935" s="469"/>
      <c r="B935" s="510"/>
      <c r="C935" s="475" t="s">
        <v>5030</v>
      </c>
      <c r="D935" s="818"/>
      <c r="E935" s="508"/>
      <c r="F935" s="509"/>
    </row>
    <row r="936" spans="1:6" ht="31.5" x14ac:dyDescent="0.25">
      <c r="A936" s="469"/>
      <c r="B936" s="510"/>
      <c r="C936" s="475" t="s">
        <v>5116</v>
      </c>
      <c r="D936" s="818"/>
      <c r="E936" s="508"/>
      <c r="F936" s="509"/>
    </row>
    <row r="937" spans="1:6" ht="31.5" x14ac:dyDescent="0.25">
      <c r="A937" s="469"/>
      <c r="B937" s="510"/>
      <c r="C937" s="475" t="s">
        <v>5117</v>
      </c>
      <c r="D937" s="818"/>
      <c r="E937" s="508"/>
      <c r="F937" s="509"/>
    </row>
    <row r="938" spans="1:6" ht="31.5" x14ac:dyDescent="0.25">
      <c r="A938" s="469"/>
      <c r="B938" s="510"/>
      <c r="C938" s="475" t="s">
        <v>5118</v>
      </c>
      <c r="D938" s="818"/>
      <c r="E938" s="508"/>
      <c r="F938" s="509"/>
    </row>
    <row r="939" spans="1:6" ht="31.5" x14ac:dyDescent="0.25">
      <c r="A939" s="469"/>
      <c r="B939" s="510"/>
      <c r="C939" s="475" t="s">
        <v>5119</v>
      </c>
      <c r="D939" s="818"/>
      <c r="E939" s="508"/>
      <c r="F939" s="509"/>
    </row>
    <row r="940" spans="1:6" ht="31.5" x14ac:dyDescent="0.25">
      <c r="A940" s="469"/>
      <c r="B940" s="510"/>
      <c r="C940" s="475" t="s">
        <v>5120</v>
      </c>
      <c r="D940" s="818"/>
      <c r="E940" s="508"/>
      <c r="F940" s="509"/>
    </row>
    <row r="941" spans="1:6" ht="31.5" x14ac:dyDescent="0.25">
      <c r="A941" s="469"/>
      <c r="B941" s="510"/>
      <c r="C941" s="475" t="s">
        <v>5121</v>
      </c>
      <c r="D941" s="818"/>
      <c r="E941" s="508"/>
      <c r="F941" s="509"/>
    </row>
    <row r="942" spans="1:6" ht="31.5" x14ac:dyDescent="0.25">
      <c r="A942" s="469"/>
      <c r="B942" s="510"/>
      <c r="C942" s="475" t="s">
        <v>5122</v>
      </c>
      <c r="D942" s="818"/>
      <c r="E942" s="508"/>
      <c r="F942" s="509"/>
    </row>
    <row r="943" spans="1:6" ht="31.5" x14ac:dyDescent="0.25">
      <c r="A943" s="469"/>
      <c r="B943" s="510"/>
      <c r="C943" s="475" t="s">
        <v>5123</v>
      </c>
      <c r="D943" s="818"/>
      <c r="E943" s="508"/>
      <c r="F943" s="509"/>
    </row>
    <row r="944" spans="1:6" ht="31.5" x14ac:dyDescent="0.25">
      <c r="A944" s="469"/>
      <c r="B944" s="510"/>
      <c r="C944" s="475" t="s">
        <v>5124</v>
      </c>
      <c r="D944" s="818"/>
      <c r="E944" s="508"/>
      <c r="F944" s="509"/>
    </row>
    <row r="945" spans="1:6" ht="31.5" x14ac:dyDescent="0.25">
      <c r="A945" s="469"/>
      <c r="B945" s="510"/>
      <c r="C945" s="475" t="s">
        <v>5125</v>
      </c>
      <c r="D945" s="818"/>
      <c r="E945" s="508"/>
      <c r="F945" s="509"/>
    </row>
    <row r="946" spans="1:6" ht="31.5" x14ac:dyDescent="0.25">
      <c r="A946" s="514"/>
      <c r="B946" s="726"/>
      <c r="C946" s="475" t="s">
        <v>5126</v>
      </c>
      <c r="D946" s="819"/>
      <c r="E946" s="508"/>
      <c r="F946" s="509"/>
    </row>
    <row r="947" spans="1:6" x14ac:dyDescent="0.25">
      <c r="A947" s="494"/>
      <c r="B947" s="494"/>
      <c r="C947" s="433"/>
      <c r="D947" s="519"/>
      <c r="E947" s="508"/>
      <c r="F947" s="509"/>
    </row>
    <row r="948" spans="1:6" x14ac:dyDescent="0.25">
      <c r="A948" s="426"/>
      <c r="B948" s="426"/>
      <c r="D948" s="520"/>
    </row>
    <row r="950" spans="1:6" x14ac:dyDescent="0.25">
      <c r="A950" s="461" t="s">
        <v>332</v>
      </c>
      <c r="B950" s="462"/>
      <c r="C950" s="463"/>
      <c r="D950" s="463"/>
      <c r="E950" s="464"/>
    </row>
    <row r="951" spans="1:6" ht="31.5" x14ac:dyDescent="0.25">
      <c r="A951" s="1036" t="s">
        <v>122</v>
      </c>
      <c r="B951" s="1036" t="s">
        <v>333</v>
      </c>
      <c r="C951" s="1036" t="s">
        <v>334</v>
      </c>
      <c r="D951" s="1033" t="s">
        <v>125</v>
      </c>
      <c r="E951" s="1029" t="s">
        <v>126</v>
      </c>
    </row>
    <row r="952" spans="1:6" ht="47.25" x14ac:dyDescent="0.25">
      <c r="A952" s="443" t="s">
        <v>18</v>
      </c>
      <c r="B952" s="455" t="s">
        <v>5127</v>
      </c>
      <c r="C952" s="727" t="s">
        <v>340</v>
      </c>
      <c r="D952" s="430" t="s">
        <v>5128</v>
      </c>
      <c r="E952" s="1044"/>
    </row>
    <row r="953" spans="1:6" ht="63" x14ac:dyDescent="0.25">
      <c r="A953" s="443" t="s">
        <v>19</v>
      </c>
      <c r="B953" s="444" t="s">
        <v>5127</v>
      </c>
      <c r="C953" s="637" t="s">
        <v>1878</v>
      </c>
      <c r="D953" s="430" t="s">
        <v>5129</v>
      </c>
      <c r="E953" s="1044"/>
    </row>
    <row r="954" spans="1:6" x14ac:dyDescent="0.25">
      <c r="A954" s="443" t="s">
        <v>20</v>
      </c>
      <c r="B954" s="455"/>
      <c r="C954" s="430"/>
      <c r="D954" s="430"/>
      <c r="E954" s="430"/>
    </row>
    <row r="955" spans="1:6" x14ac:dyDescent="0.25">
      <c r="A955" s="443" t="s">
        <v>21</v>
      </c>
      <c r="B955" s="793" t="s">
        <v>5130</v>
      </c>
      <c r="C955" s="1404" t="s">
        <v>1876</v>
      </c>
      <c r="D955" s="1251" t="s">
        <v>5131</v>
      </c>
      <c r="E955" s="1031"/>
    </row>
    <row r="956" spans="1:6" x14ac:dyDescent="0.25">
      <c r="A956" s="447"/>
      <c r="B956" s="793" t="s">
        <v>5132</v>
      </c>
      <c r="C956" s="1405"/>
      <c r="D956" s="1253"/>
      <c r="E956" s="1031"/>
    </row>
    <row r="957" spans="1:6" x14ac:dyDescent="0.25">
      <c r="A957" s="447"/>
      <c r="B957" s="793" t="s">
        <v>5133</v>
      </c>
      <c r="C957" s="1406"/>
      <c r="D957" s="1252"/>
      <c r="E957" s="1031"/>
    </row>
    <row r="958" spans="1:6" ht="47.25" x14ac:dyDescent="0.25">
      <c r="A958" s="447"/>
      <c r="B958" s="793" t="s">
        <v>5134</v>
      </c>
      <c r="C958" s="795"/>
      <c r="D958" s="430" t="s">
        <v>5135</v>
      </c>
      <c r="E958" s="1031"/>
    </row>
    <row r="959" spans="1:6" ht="31.5" x14ac:dyDescent="0.25">
      <c r="A959" s="447"/>
      <c r="B959" s="793" t="s">
        <v>5136</v>
      </c>
      <c r="C959" s="794" t="s">
        <v>1876</v>
      </c>
      <c r="D959" s="430" t="s">
        <v>5137</v>
      </c>
      <c r="E959" s="1031"/>
    </row>
    <row r="960" spans="1:6" x14ac:dyDescent="0.25">
      <c r="A960" s="447"/>
      <c r="B960" s="793" t="s">
        <v>5138</v>
      </c>
      <c r="C960" s="1404" t="s">
        <v>1876</v>
      </c>
      <c r="D960" s="1251" t="s">
        <v>2193</v>
      </c>
      <c r="E960" s="1031"/>
    </row>
    <row r="961" spans="1:6" x14ac:dyDescent="0.25">
      <c r="A961" s="447"/>
      <c r="B961" s="793" t="s">
        <v>5139</v>
      </c>
      <c r="C961" s="1405"/>
      <c r="D961" s="1253"/>
      <c r="E961" s="1031"/>
    </row>
    <row r="962" spans="1:6" x14ac:dyDescent="0.25">
      <c r="A962" s="447"/>
      <c r="B962" s="793" t="s">
        <v>5140</v>
      </c>
      <c r="C962" s="1406"/>
      <c r="D962" s="1252"/>
      <c r="E962" s="1031"/>
    </row>
    <row r="963" spans="1:6" ht="47.25" customHeight="1" x14ac:dyDescent="0.25">
      <c r="A963" s="443" t="s">
        <v>151</v>
      </c>
      <c r="B963" s="566" t="s">
        <v>5141</v>
      </c>
      <c r="C963" s="419" t="s">
        <v>1876</v>
      </c>
      <c r="D963" s="1276" t="s">
        <v>5142</v>
      </c>
      <c r="E963" s="1044"/>
    </row>
    <row r="964" spans="1:6" x14ac:dyDescent="0.25">
      <c r="A964" s="447"/>
      <c r="B964" s="566" t="s">
        <v>5127</v>
      </c>
      <c r="C964" s="419" t="s">
        <v>1876</v>
      </c>
      <c r="D964" s="1276"/>
      <c r="E964" s="1044"/>
    </row>
    <row r="965" spans="1:6" ht="31.5" x14ac:dyDescent="0.25">
      <c r="A965" s="451"/>
      <c r="B965" s="566" t="s">
        <v>5143</v>
      </c>
      <c r="C965" s="419" t="s">
        <v>1876</v>
      </c>
      <c r="D965" s="430" t="s">
        <v>5144</v>
      </c>
      <c r="E965" s="1044"/>
    </row>
    <row r="966" spans="1:6" x14ac:dyDescent="0.25">
      <c r="D966" s="446"/>
      <c r="E966" s="446"/>
    </row>
    <row r="967" spans="1:6" x14ac:dyDescent="0.25">
      <c r="D967" s="446"/>
      <c r="E967" s="446"/>
    </row>
    <row r="969" spans="1:6" x14ac:dyDescent="0.25">
      <c r="A969" s="461" t="s">
        <v>348</v>
      </c>
      <c r="B969" s="462"/>
      <c r="C969" s="463"/>
      <c r="D969" s="463"/>
      <c r="E969" s="521"/>
      <c r="F969" s="502"/>
    </row>
    <row r="970" spans="1:6" x14ac:dyDescent="0.25">
      <c r="A970" s="522" t="s">
        <v>122</v>
      </c>
      <c r="B970" s="1045" t="s">
        <v>349</v>
      </c>
      <c r="C970" s="1045" t="s">
        <v>350</v>
      </c>
      <c r="D970" s="1050" t="s">
        <v>351</v>
      </c>
      <c r="E970" s="1045" t="s">
        <v>352</v>
      </c>
    </row>
    <row r="971" spans="1:6" x14ac:dyDescent="0.25">
      <c r="A971" s="523" t="s">
        <v>18</v>
      </c>
      <c r="B971" s="1037" t="s">
        <v>5145</v>
      </c>
      <c r="C971" s="551" t="s">
        <v>5146</v>
      </c>
      <c r="D971" s="674"/>
      <c r="E971" s="1037" t="s">
        <v>2342</v>
      </c>
      <c r="F971" s="433"/>
    </row>
    <row r="972" spans="1:6" x14ac:dyDescent="0.25">
      <c r="A972" s="474"/>
      <c r="B972" s="1037" t="s">
        <v>1086</v>
      </c>
      <c r="C972" s="551" t="s">
        <v>5147</v>
      </c>
      <c r="D972" s="674"/>
      <c r="E972" s="1037" t="s">
        <v>2342</v>
      </c>
      <c r="F972" s="433"/>
    </row>
    <row r="973" spans="1:6" x14ac:dyDescent="0.25">
      <c r="A973" s="474"/>
      <c r="B973" s="1037" t="s">
        <v>1132</v>
      </c>
      <c r="C973" s="551" t="s">
        <v>5148</v>
      </c>
      <c r="D973" s="674"/>
      <c r="E973" s="1037" t="s">
        <v>132</v>
      </c>
      <c r="F973" s="433"/>
    </row>
    <row r="974" spans="1:6" x14ac:dyDescent="0.25">
      <c r="A974" s="474"/>
      <c r="B974" s="1037" t="s">
        <v>4141</v>
      </c>
      <c r="C974" s="551" t="s">
        <v>4142</v>
      </c>
      <c r="D974" s="527" t="s">
        <v>897</v>
      </c>
      <c r="E974" s="1037" t="s">
        <v>2967</v>
      </c>
      <c r="F974" s="433"/>
    </row>
    <row r="975" spans="1:6" x14ac:dyDescent="0.25">
      <c r="A975" s="639" t="s">
        <v>19</v>
      </c>
      <c r="B975" s="477" t="s">
        <v>5149</v>
      </c>
      <c r="C975" s="455" t="s">
        <v>5150</v>
      </c>
      <c r="D975" s="455" t="s">
        <v>5151</v>
      </c>
      <c r="E975" s="785"/>
      <c r="F975" s="433"/>
    </row>
    <row r="976" spans="1:6" x14ac:dyDescent="0.25">
      <c r="A976" s="638"/>
      <c r="B976" s="477" t="s">
        <v>4292</v>
      </c>
      <c r="C976" s="455" t="s">
        <v>5152</v>
      </c>
      <c r="D976" s="455" t="s">
        <v>1898</v>
      </c>
      <c r="E976" s="785"/>
      <c r="F976" s="433"/>
    </row>
    <row r="977" spans="1:6" ht="31.5" x14ac:dyDescent="0.25">
      <c r="A977" s="638"/>
      <c r="B977" s="672" t="s">
        <v>1132</v>
      </c>
      <c r="C977" s="672" t="s">
        <v>5153</v>
      </c>
      <c r="D977" s="672" t="s">
        <v>5154</v>
      </c>
      <c r="E977" s="785"/>
      <c r="F977" s="433"/>
    </row>
    <row r="978" spans="1:6" x14ac:dyDescent="0.25">
      <c r="A978" s="638"/>
      <c r="B978" s="477" t="s">
        <v>5155</v>
      </c>
      <c r="C978" s="455" t="s">
        <v>5156</v>
      </c>
      <c r="D978" s="455" t="s">
        <v>2345</v>
      </c>
      <c r="E978" s="785"/>
      <c r="F978" s="433"/>
    </row>
    <row r="979" spans="1:6" x14ac:dyDescent="0.25">
      <c r="A979" s="638"/>
      <c r="B979" s="477" t="s">
        <v>1132</v>
      </c>
      <c r="C979" s="455" t="s">
        <v>5157</v>
      </c>
      <c r="D979" s="455" t="s">
        <v>1898</v>
      </c>
      <c r="E979" s="785"/>
      <c r="F979" s="433"/>
    </row>
    <row r="980" spans="1:6" ht="31.5" x14ac:dyDescent="0.25">
      <c r="A980" s="638"/>
      <c r="B980" s="430" t="s">
        <v>1132</v>
      </c>
      <c r="C980" s="455" t="s">
        <v>5158</v>
      </c>
      <c r="D980" s="430" t="s">
        <v>5159</v>
      </c>
      <c r="E980" s="785"/>
      <c r="F980" s="433"/>
    </row>
    <row r="981" spans="1:6" x14ac:dyDescent="0.25">
      <c r="A981" s="638"/>
      <c r="B981" s="430" t="s">
        <v>1132</v>
      </c>
      <c r="C981" s="455" t="s">
        <v>5160</v>
      </c>
      <c r="D981" s="455" t="s">
        <v>1510</v>
      </c>
      <c r="E981" s="785"/>
      <c r="F981" s="433"/>
    </row>
    <row r="982" spans="1:6" x14ac:dyDescent="0.25">
      <c r="A982" s="638"/>
      <c r="B982" s="477" t="s">
        <v>1132</v>
      </c>
      <c r="C982" s="455" t="s">
        <v>5161</v>
      </c>
      <c r="D982" s="455" t="s">
        <v>1510</v>
      </c>
      <c r="E982" s="785"/>
      <c r="F982" s="433"/>
    </row>
    <row r="983" spans="1:6" x14ac:dyDescent="0.25">
      <c r="A983" s="443" t="s">
        <v>20</v>
      </c>
      <c r="B983" s="1106" t="s">
        <v>5162</v>
      </c>
      <c r="C983" s="430" t="s">
        <v>5163</v>
      </c>
      <c r="D983" s="430"/>
      <c r="E983" s="430" t="s">
        <v>4166</v>
      </c>
      <c r="F983" s="518"/>
    </row>
    <row r="984" spans="1:6" ht="31.5" x14ac:dyDescent="0.25">
      <c r="A984" s="447"/>
      <c r="B984" s="1106" t="s">
        <v>5164</v>
      </c>
      <c r="C984" s="430" t="s">
        <v>5165</v>
      </c>
      <c r="D984" s="531"/>
      <c r="E984" s="430" t="s">
        <v>4166</v>
      </c>
      <c r="F984" s="518"/>
    </row>
    <row r="985" spans="1:6" ht="31.5" x14ac:dyDescent="0.25">
      <c r="A985" s="841"/>
      <c r="B985" s="1106" t="s">
        <v>5166</v>
      </c>
      <c r="C985" s="430" t="s">
        <v>5167</v>
      </c>
      <c r="D985" s="531"/>
      <c r="E985" s="430" t="s">
        <v>4166</v>
      </c>
      <c r="F985" s="518"/>
    </row>
    <row r="986" spans="1:6" ht="31.5" x14ac:dyDescent="0.25">
      <c r="A986" s="447" t="s">
        <v>21</v>
      </c>
      <c r="B986" s="444" t="s">
        <v>5168</v>
      </c>
      <c r="C986" s="430" t="s">
        <v>5169</v>
      </c>
      <c r="D986" s="529" t="s">
        <v>2746</v>
      </c>
      <c r="E986" s="1044" t="s">
        <v>457</v>
      </c>
      <c r="F986" s="518"/>
    </row>
    <row r="987" spans="1:6" x14ac:dyDescent="0.25">
      <c r="A987" s="447"/>
      <c r="B987" s="425" t="s">
        <v>5170</v>
      </c>
      <c r="C987" s="430" t="s">
        <v>5171</v>
      </c>
      <c r="D987" s="763" t="s">
        <v>1268</v>
      </c>
      <c r="E987" s="1030" t="s">
        <v>5172</v>
      </c>
      <c r="F987" s="518"/>
    </row>
    <row r="988" spans="1:6" x14ac:dyDescent="0.25">
      <c r="A988" s="447"/>
      <c r="B988" s="444" t="s">
        <v>5173</v>
      </c>
      <c r="C988" s="1083" t="s">
        <v>5174</v>
      </c>
      <c r="D988" s="763" t="s">
        <v>5175</v>
      </c>
      <c r="E988" s="1030" t="s">
        <v>2967</v>
      </c>
      <c r="F988" s="518"/>
    </row>
    <row r="989" spans="1:6" x14ac:dyDescent="0.25">
      <c r="A989" s="447"/>
      <c r="B989" s="444" t="s">
        <v>5176</v>
      </c>
      <c r="C989" s="1083" t="s">
        <v>5177</v>
      </c>
      <c r="D989" s="763"/>
      <c r="E989" s="1030" t="s">
        <v>2967</v>
      </c>
      <c r="F989" s="518"/>
    </row>
    <row r="990" spans="1:6" x14ac:dyDescent="0.25">
      <c r="A990" s="447"/>
      <c r="B990" s="444" t="s">
        <v>5178</v>
      </c>
      <c r="C990" s="1083" t="s">
        <v>5179</v>
      </c>
      <c r="D990" s="763" t="s">
        <v>1268</v>
      </c>
      <c r="E990" s="1030" t="s">
        <v>2967</v>
      </c>
      <c r="F990" s="518"/>
    </row>
    <row r="991" spans="1:6" x14ac:dyDescent="0.25">
      <c r="A991" s="1318" t="s">
        <v>151</v>
      </c>
      <c r="B991" s="444" t="s">
        <v>5180</v>
      </c>
      <c r="C991" s="430" t="s">
        <v>5181</v>
      </c>
      <c r="D991" s="430" t="s">
        <v>5182</v>
      </c>
      <c r="E991" s="1044" t="s">
        <v>2967</v>
      </c>
      <c r="F991" s="432"/>
    </row>
    <row r="992" spans="1:6" x14ac:dyDescent="0.25">
      <c r="A992" s="1408"/>
      <c r="B992" s="444" t="s">
        <v>5183</v>
      </c>
      <c r="C992" s="430" t="s">
        <v>5184</v>
      </c>
      <c r="D992" s="430" t="s">
        <v>5185</v>
      </c>
      <c r="E992" s="1044" t="s">
        <v>132</v>
      </c>
      <c r="F992" s="432"/>
    </row>
    <row r="995" spans="1:4" x14ac:dyDescent="0.25">
      <c r="A995" s="461" t="s">
        <v>467</v>
      </c>
      <c r="B995" s="533"/>
      <c r="C995" s="502"/>
    </row>
    <row r="996" spans="1:4" x14ac:dyDescent="0.25">
      <c r="A996" s="1029" t="s">
        <v>122</v>
      </c>
      <c r="B996" s="1056" t="s">
        <v>468</v>
      </c>
    </row>
    <row r="997" spans="1:4" x14ac:dyDescent="0.25">
      <c r="A997" s="500" t="s">
        <v>18</v>
      </c>
      <c r="B997" s="534">
        <v>0.1711</v>
      </c>
      <c r="C997" s="535"/>
    </row>
    <row r="998" spans="1:4" x14ac:dyDescent="0.25">
      <c r="A998" s="500" t="s">
        <v>19</v>
      </c>
      <c r="B998" s="534">
        <v>0.1401</v>
      </c>
      <c r="C998" s="535"/>
    </row>
    <row r="999" spans="1:4" x14ac:dyDescent="0.25">
      <c r="A999" s="500" t="s">
        <v>20</v>
      </c>
      <c r="B999" s="534">
        <v>0.27429999999999999</v>
      </c>
      <c r="C999" s="535"/>
    </row>
    <row r="1000" spans="1:4" x14ac:dyDescent="0.25">
      <c r="A1000" s="500" t="s">
        <v>21</v>
      </c>
      <c r="B1000" s="534">
        <v>0.1711</v>
      </c>
      <c r="C1000" s="535"/>
    </row>
    <row r="1001" spans="1:4" x14ac:dyDescent="0.25">
      <c r="A1001" s="500" t="s">
        <v>293</v>
      </c>
      <c r="B1001" s="534">
        <v>-6.8000000000000005E-2</v>
      </c>
      <c r="C1001" s="535"/>
    </row>
    <row r="1004" spans="1:4" x14ac:dyDescent="0.25">
      <c r="A1004" s="1270" t="s">
        <v>469</v>
      </c>
      <c r="B1004" s="1270"/>
      <c r="C1004" s="1346" t="s">
        <v>1207</v>
      </c>
    </row>
    <row r="1005" spans="1:4" x14ac:dyDescent="0.25">
      <c r="A1005" s="1045" t="s">
        <v>122</v>
      </c>
      <c r="B1005" s="1045" t="s">
        <v>470</v>
      </c>
      <c r="C1005" s="1346"/>
    </row>
    <row r="1006" spans="1:4" x14ac:dyDescent="0.25">
      <c r="A1006" s="500" t="s">
        <v>18</v>
      </c>
      <c r="B1006" s="536">
        <v>21974.5</v>
      </c>
      <c r="C1006" s="657">
        <v>21884</v>
      </c>
    </row>
    <row r="1007" spans="1:4" x14ac:dyDescent="0.25">
      <c r="A1007" s="500" t="s">
        <v>19</v>
      </c>
      <c r="B1007" s="536">
        <v>6463.08</v>
      </c>
      <c r="C1007" s="657">
        <v>5791.12</v>
      </c>
      <c r="D1007" s="425" t="s">
        <v>130</v>
      </c>
    </row>
    <row r="1008" spans="1:4" x14ac:dyDescent="0.25">
      <c r="A1008" s="500" t="s">
        <v>20</v>
      </c>
      <c r="B1008" s="536">
        <v>6791.04</v>
      </c>
      <c r="C1008" s="657">
        <v>6590.04</v>
      </c>
    </row>
    <row r="1009" spans="1:6" x14ac:dyDescent="0.25">
      <c r="A1009" s="500" t="s">
        <v>21</v>
      </c>
      <c r="B1009" s="536">
        <v>17511.57</v>
      </c>
      <c r="C1009" s="536">
        <v>17511.57</v>
      </c>
    </row>
    <row r="1010" spans="1:6" x14ac:dyDescent="0.25">
      <c r="A1010" s="500" t="s">
        <v>151</v>
      </c>
      <c r="B1010" s="802">
        <v>21485.31</v>
      </c>
      <c r="C1010" s="536">
        <v>21240.31</v>
      </c>
    </row>
    <row r="1011" spans="1:6" x14ac:dyDescent="0.25">
      <c r="A1011" s="537" t="s">
        <v>471</v>
      </c>
      <c r="B1011" s="538">
        <f>SUM(B1006:B1010)</f>
        <v>74225.5</v>
      </c>
      <c r="C1011" s="660">
        <f>SUM(C1006:C1010)</f>
        <v>73017.039999999994</v>
      </c>
    </row>
    <row r="1015" spans="1:6" x14ac:dyDescent="0.25">
      <c r="A1015" s="461" t="s">
        <v>472</v>
      </c>
      <c r="B1015" s="462"/>
      <c r="C1015" s="463"/>
      <c r="D1015" s="463"/>
      <c r="E1015" s="521"/>
      <c r="F1015" s="502"/>
    </row>
    <row r="1016" spans="1:6" x14ac:dyDescent="0.25">
      <c r="A1016" s="1247" t="s">
        <v>122</v>
      </c>
      <c r="B1016" s="1261" t="s">
        <v>274</v>
      </c>
      <c r="C1016" s="1261" t="s">
        <v>473</v>
      </c>
      <c r="D1016" s="1272" t="s">
        <v>474</v>
      </c>
      <c r="E1016" s="1261" t="s">
        <v>475</v>
      </c>
      <c r="F1016" s="539"/>
    </row>
    <row r="1017" spans="1:6" x14ac:dyDescent="0.25">
      <c r="A1017" s="1261"/>
      <c r="B1017" s="1271"/>
      <c r="C1017" s="1262"/>
      <c r="D1017" s="1273"/>
      <c r="E1017" s="1262"/>
      <c r="F1017" s="539"/>
    </row>
    <row r="1018" spans="1:6" ht="31.5" x14ac:dyDescent="0.25">
      <c r="A1018" s="523" t="s">
        <v>18</v>
      </c>
      <c r="B1018" s="1030" t="s">
        <v>5186</v>
      </c>
      <c r="C1018" s="635" t="s">
        <v>5187</v>
      </c>
      <c r="D1018" s="531"/>
      <c r="E1018" s="549"/>
      <c r="F1018" s="541"/>
    </row>
    <row r="1019" spans="1:6" x14ac:dyDescent="0.25">
      <c r="A1019" s="474"/>
      <c r="B1019" s="1253"/>
      <c r="C1019" s="635" t="s">
        <v>5188</v>
      </c>
      <c r="D1019" s="531"/>
      <c r="E1019" s="549"/>
      <c r="F1019" s="541"/>
    </row>
    <row r="1020" spans="1:6" x14ac:dyDescent="0.25">
      <c r="A1020" s="474"/>
      <c r="B1020" s="1253"/>
      <c r="C1020" s="635" t="s">
        <v>5189</v>
      </c>
      <c r="D1020" s="531"/>
      <c r="E1020" s="549"/>
      <c r="F1020" s="541"/>
    </row>
    <row r="1021" spans="1:6" x14ac:dyDescent="0.25">
      <c r="A1021" s="474"/>
      <c r="B1021" s="1032"/>
      <c r="C1021" s="635" t="s">
        <v>5190</v>
      </c>
      <c r="D1021" s="531"/>
      <c r="E1021" s="549"/>
      <c r="F1021" s="541"/>
    </row>
    <row r="1022" spans="1:6" x14ac:dyDescent="0.25">
      <c r="A1022" s="474"/>
      <c r="B1022" s="1032"/>
      <c r="C1022" s="635" t="s">
        <v>5191</v>
      </c>
      <c r="D1022" s="531"/>
      <c r="E1022" s="549"/>
      <c r="F1022" s="541"/>
    </row>
    <row r="1023" spans="1:6" ht="31.5" x14ac:dyDescent="0.25">
      <c r="A1023" s="474"/>
      <c r="B1023" s="1044" t="s">
        <v>1874</v>
      </c>
      <c r="C1023" s="635" t="s">
        <v>4205</v>
      </c>
      <c r="D1023" s="531"/>
      <c r="E1023" s="549"/>
      <c r="F1023" s="541"/>
    </row>
    <row r="1024" spans="1:6" x14ac:dyDescent="0.25">
      <c r="A1024" s="474"/>
      <c r="B1024" s="1251" t="s">
        <v>2982</v>
      </c>
      <c r="C1024" s="635" t="s">
        <v>4206</v>
      </c>
      <c r="D1024" s="531"/>
      <c r="E1024" s="549"/>
      <c r="F1024" s="541"/>
    </row>
    <row r="1025" spans="1:6" x14ac:dyDescent="0.25">
      <c r="A1025" s="474"/>
      <c r="B1025" s="1252"/>
      <c r="C1025" s="635" t="s">
        <v>4207</v>
      </c>
      <c r="D1025" s="531"/>
      <c r="E1025" s="549"/>
      <c r="F1025" s="541"/>
    </row>
    <row r="1026" spans="1:6" ht="31.5" x14ac:dyDescent="0.25">
      <c r="A1026" s="474"/>
      <c r="B1026" s="1044" t="s">
        <v>4208</v>
      </c>
      <c r="C1026" s="635" t="s">
        <v>4209</v>
      </c>
      <c r="D1026" s="531"/>
      <c r="E1026" s="549"/>
      <c r="F1026" s="541"/>
    </row>
    <row r="1027" spans="1:6" ht="31.5" x14ac:dyDescent="0.25">
      <c r="A1027" s="474"/>
      <c r="B1027" s="1044" t="s">
        <v>2755</v>
      </c>
      <c r="C1027" s="635" t="s">
        <v>4210</v>
      </c>
      <c r="D1027" s="531"/>
      <c r="E1027" s="549"/>
      <c r="F1027" s="541"/>
    </row>
    <row r="1028" spans="1:6" x14ac:dyDescent="0.25">
      <c r="A1028" s="474"/>
      <c r="B1028" s="1251" t="s">
        <v>4211</v>
      </c>
      <c r="C1028" s="635" t="s">
        <v>4212</v>
      </c>
      <c r="D1028" s="531"/>
      <c r="E1028" s="549"/>
      <c r="F1028" s="541"/>
    </row>
    <row r="1029" spans="1:6" x14ac:dyDescent="0.25">
      <c r="A1029" s="474"/>
      <c r="B1029" s="1253"/>
      <c r="C1029" s="635" t="s">
        <v>4213</v>
      </c>
      <c r="D1029" s="531"/>
      <c r="E1029" s="549"/>
      <c r="F1029" s="541"/>
    </row>
    <row r="1030" spans="1:6" x14ac:dyDescent="0.25">
      <c r="A1030" s="474"/>
      <c r="B1030" s="1253"/>
      <c r="C1030" s="635" t="s">
        <v>4214</v>
      </c>
      <c r="D1030" s="531"/>
      <c r="E1030" s="549"/>
      <c r="F1030" s="541"/>
    </row>
    <row r="1031" spans="1:6" x14ac:dyDescent="0.25">
      <c r="A1031" s="474"/>
      <c r="B1031" s="1252"/>
      <c r="C1031" s="635" t="s">
        <v>4215</v>
      </c>
      <c r="D1031" s="531"/>
      <c r="E1031" s="549"/>
      <c r="F1031" s="541"/>
    </row>
    <row r="1032" spans="1:6" ht="15.75" customHeight="1" x14ac:dyDescent="0.25">
      <c r="A1032" s="443" t="s">
        <v>19</v>
      </c>
      <c r="B1032" s="1104" t="s">
        <v>5192</v>
      </c>
      <c r="C1032" s="635" t="s">
        <v>5193</v>
      </c>
      <c r="D1032" s="542"/>
      <c r="E1032" s="549"/>
      <c r="F1032" s="543"/>
    </row>
    <row r="1033" spans="1:6" x14ac:dyDescent="0.25">
      <c r="A1033" s="454" t="s">
        <v>20</v>
      </c>
      <c r="B1033" s="1104"/>
      <c r="C1033" s="545"/>
      <c r="D1033" s="546"/>
      <c r="E1033" s="547"/>
      <c r="F1033" s="543"/>
    </row>
    <row r="1034" spans="1:6" ht="31.5" x14ac:dyDescent="0.25">
      <c r="A1034" s="452" t="s">
        <v>21</v>
      </c>
      <c r="B1034" s="1083" t="s">
        <v>5194</v>
      </c>
      <c r="C1034" s="683" t="s">
        <v>5195</v>
      </c>
      <c r="D1034" s="439"/>
      <c r="E1034" s="549"/>
      <c r="F1034" s="543"/>
    </row>
    <row r="1035" spans="1:6" x14ac:dyDescent="0.25">
      <c r="A1035" s="452"/>
      <c r="B1035" s="563"/>
      <c r="C1035" s="1104" t="s">
        <v>5196</v>
      </c>
      <c r="D1035" s="439"/>
      <c r="E1035" s="549"/>
      <c r="F1035" s="543"/>
    </row>
    <row r="1036" spans="1:6" x14ac:dyDescent="0.25">
      <c r="A1036" s="452"/>
      <c r="B1036" s="1084"/>
      <c r="C1036" s="683" t="s">
        <v>5197</v>
      </c>
      <c r="D1036" s="439"/>
      <c r="E1036" s="549"/>
      <c r="F1036" s="543"/>
    </row>
    <row r="1037" spans="1:6" x14ac:dyDescent="0.25">
      <c r="A1037" s="452"/>
      <c r="B1037" s="1084"/>
      <c r="C1037" s="683" t="s">
        <v>5198</v>
      </c>
      <c r="D1037" s="439"/>
      <c r="E1037" s="549"/>
      <c r="F1037" s="543"/>
    </row>
    <row r="1038" spans="1:6" x14ac:dyDescent="0.25">
      <c r="A1038" s="452"/>
      <c r="B1038" s="1084"/>
      <c r="C1038" s="683" t="s">
        <v>5199</v>
      </c>
      <c r="D1038" s="439"/>
      <c r="E1038" s="549"/>
      <c r="F1038" s="543"/>
    </row>
    <row r="1039" spans="1:6" x14ac:dyDescent="0.25">
      <c r="A1039" s="452"/>
      <c r="B1039" s="1084"/>
      <c r="C1039" s="683" t="s">
        <v>5200</v>
      </c>
      <c r="D1039" s="439"/>
      <c r="E1039" s="549"/>
      <c r="F1039" s="543"/>
    </row>
    <row r="1040" spans="1:6" x14ac:dyDescent="0.25">
      <c r="A1040" s="452"/>
      <c r="B1040" s="1084"/>
      <c r="C1040" s="683" t="s">
        <v>5201</v>
      </c>
      <c r="D1040" s="439"/>
      <c r="E1040" s="549"/>
      <c r="F1040" s="543"/>
    </row>
    <row r="1041" spans="1:6" x14ac:dyDescent="0.25">
      <c r="A1041" s="452"/>
      <c r="B1041" s="1084"/>
      <c r="C1041" s="683" t="s">
        <v>5202</v>
      </c>
      <c r="D1041" s="439"/>
      <c r="E1041" s="549"/>
      <c r="F1041" s="543"/>
    </row>
    <row r="1042" spans="1:6" x14ac:dyDescent="0.25">
      <c r="A1042" s="452"/>
      <c r="B1042" s="1084"/>
      <c r="C1042" s="683" t="s">
        <v>5203</v>
      </c>
      <c r="D1042" s="439"/>
      <c r="E1042" s="549"/>
      <c r="F1042" s="543"/>
    </row>
    <row r="1043" spans="1:6" x14ac:dyDescent="0.25">
      <c r="A1043" s="452"/>
      <c r="B1043" s="1084"/>
      <c r="C1043" s="683" t="s">
        <v>5204</v>
      </c>
      <c r="D1043" s="439"/>
      <c r="E1043" s="549"/>
      <c r="F1043" s="543"/>
    </row>
    <row r="1044" spans="1:6" x14ac:dyDescent="0.25">
      <c r="A1044" s="452"/>
      <c r="B1044" s="1084"/>
      <c r="C1044" s="683" t="s">
        <v>5205</v>
      </c>
      <c r="D1044" s="439"/>
      <c r="E1044" s="549"/>
      <c r="F1044" s="543"/>
    </row>
    <row r="1045" spans="1:6" x14ac:dyDescent="0.25">
      <c r="A1045" s="452"/>
      <c r="B1045" s="1084"/>
      <c r="C1045" s="683" t="s">
        <v>5206</v>
      </c>
      <c r="D1045" s="439"/>
      <c r="E1045" s="549"/>
      <c r="F1045" s="543"/>
    </row>
    <row r="1046" spans="1:6" x14ac:dyDescent="0.25">
      <c r="A1046" s="452"/>
      <c r="B1046" s="1084"/>
      <c r="C1046" s="683" t="s">
        <v>5207</v>
      </c>
      <c r="D1046" s="439"/>
      <c r="E1046" s="549"/>
      <c r="F1046" s="543"/>
    </row>
    <row r="1047" spans="1:6" x14ac:dyDescent="0.25">
      <c r="A1047" s="452"/>
      <c r="B1047" s="1084"/>
      <c r="C1047" s="683" t="s">
        <v>5208</v>
      </c>
      <c r="D1047" s="439"/>
      <c r="E1047" s="549"/>
      <c r="F1047" s="543"/>
    </row>
    <row r="1048" spans="1:6" x14ac:dyDescent="0.25">
      <c r="A1048" s="452"/>
      <c r="B1048" s="1084"/>
      <c r="C1048" s="683" t="s">
        <v>5209</v>
      </c>
      <c r="D1048" s="439"/>
      <c r="E1048" s="549"/>
      <c r="F1048" s="543"/>
    </row>
    <row r="1049" spans="1:6" x14ac:dyDescent="0.25">
      <c r="A1049" s="452"/>
      <c r="B1049" s="1084"/>
      <c r="C1049" s="683" t="s">
        <v>5210</v>
      </c>
      <c r="D1049" s="439"/>
      <c r="E1049" s="549"/>
      <c r="F1049" s="543"/>
    </row>
    <row r="1050" spans="1:6" x14ac:dyDescent="0.25">
      <c r="A1050" s="452"/>
      <c r="B1050" s="1084"/>
      <c r="C1050" s="683" t="s">
        <v>5211</v>
      </c>
      <c r="D1050" s="439"/>
      <c r="E1050" s="549"/>
      <c r="F1050" s="543"/>
    </row>
    <row r="1051" spans="1:6" x14ac:dyDescent="0.25">
      <c r="A1051" s="452"/>
      <c r="B1051" s="1084"/>
      <c r="C1051" s="683" t="s">
        <v>5212</v>
      </c>
      <c r="D1051" s="439"/>
      <c r="E1051" s="549"/>
      <c r="F1051" s="543"/>
    </row>
    <row r="1052" spans="1:6" x14ac:dyDescent="0.25">
      <c r="A1052" s="452"/>
      <c r="B1052" s="1084"/>
      <c r="C1052" s="683" t="s">
        <v>5213</v>
      </c>
      <c r="D1052" s="439"/>
      <c r="E1052" s="549"/>
      <c r="F1052" s="543"/>
    </row>
    <row r="1053" spans="1:6" x14ac:dyDescent="0.25">
      <c r="A1053" s="452"/>
      <c r="B1053" s="1084"/>
      <c r="C1053" s="683" t="s">
        <v>5214</v>
      </c>
      <c r="D1053" s="439"/>
      <c r="E1053" s="549"/>
      <c r="F1053" s="543"/>
    </row>
    <row r="1054" spans="1:6" x14ac:dyDescent="0.25">
      <c r="A1054" s="452"/>
      <c r="B1054" s="1084"/>
      <c r="C1054" s="683" t="s">
        <v>5215</v>
      </c>
      <c r="D1054" s="439"/>
      <c r="E1054" s="549"/>
      <c r="F1054" s="543"/>
    </row>
    <row r="1055" spans="1:6" x14ac:dyDescent="0.25">
      <c r="A1055" s="452"/>
      <c r="B1055" s="1084"/>
      <c r="C1055" s="683" t="s">
        <v>5216</v>
      </c>
      <c r="D1055" s="439"/>
      <c r="E1055" s="549"/>
      <c r="F1055" s="543"/>
    </row>
    <row r="1056" spans="1:6" x14ac:dyDescent="0.25">
      <c r="A1056" s="452"/>
      <c r="B1056" s="1084"/>
      <c r="C1056" s="683" t="s">
        <v>5217</v>
      </c>
      <c r="D1056" s="439"/>
      <c r="E1056" s="549"/>
      <c r="F1056" s="543"/>
    </row>
    <row r="1057" spans="1:6" x14ac:dyDescent="0.25">
      <c r="A1057" s="452"/>
      <c r="B1057" s="1084"/>
      <c r="C1057" s="683" t="s">
        <v>5218</v>
      </c>
      <c r="D1057" s="439"/>
      <c r="E1057" s="549"/>
      <c r="F1057" s="543"/>
    </row>
    <row r="1058" spans="1:6" x14ac:dyDescent="0.25">
      <c r="A1058" s="452"/>
      <c r="B1058" s="1084"/>
      <c r="C1058" s="683" t="s">
        <v>5219</v>
      </c>
      <c r="D1058" s="439"/>
      <c r="E1058" s="549"/>
      <c r="F1058" s="543"/>
    </row>
    <row r="1059" spans="1:6" x14ac:dyDescent="0.25">
      <c r="A1059" s="452"/>
      <c r="B1059" s="1084"/>
      <c r="C1059" s="683" t="s">
        <v>5220</v>
      </c>
      <c r="D1059" s="439"/>
      <c r="E1059" s="549"/>
      <c r="F1059" s="543"/>
    </row>
    <row r="1060" spans="1:6" x14ac:dyDescent="0.25">
      <c r="A1060" s="452"/>
      <c r="B1060" s="1084"/>
      <c r="C1060" s="683" t="s">
        <v>5221</v>
      </c>
      <c r="D1060" s="439"/>
      <c r="E1060" s="549"/>
      <c r="F1060" s="543"/>
    </row>
    <row r="1061" spans="1:6" x14ac:dyDescent="0.25">
      <c r="A1061" s="452"/>
      <c r="B1061" s="1084"/>
      <c r="C1061" s="683" t="s">
        <v>5222</v>
      </c>
      <c r="D1061" s="439"/>
      <c r="E1061" s="549"/>
      <c r="F1061" s="543"/>
    </row>
    <row r="1062" spans="1:6" x14ac:dyDescent="0.25">
      <c r="A1062" s="452"/>
      <c r="B1062" s="1084"/>
      <c r="C1062" s="683" t="s">
        <v>5223</v>
      </c>
      <c r="D1062" s="439"/>
      <c r="E1062" s="549"/>
      <c r="F1062" s="543"/>
    </row>
    <row r="1063" spans="1:6" x14ac:dyDescent="0.25">
      <c r="A1063" s="452"/>
      <c r="B1063" s="1084"/>
      <c r="C1063" s="683" t="s">
        <v>5224</v>
      </c>
      <c r="D1063" s="439"/>
      <c r="E1063" s="549"/>
      <c r="F1063" s="543"/>
    </row>
    <row r="1064" spans="1:6" x14ac:dyDescent="0.25">
      <c r="A1064" s="452"/>
      <c r="B1064" s="1084"/>
      <c r="C1064" s="683" t="s">
        <v>5225</v>
      </c>
      <c r="D1064" s="439"/>
      <c r="E1064" s="549"/>
      <c r="F1064" s="543"/>
    </row>
    <row r="1065" spans="1:6" x14ac:dyDescent="0.25">
      <c r="A1065" s="452"/>
      <c r="B1065" s="1084"/>
      <c r="C1065" s="683" t="s">
        <v>5226</v>
      </c>
      <c r="D1065" s="439"/>
      <c r="E1065" s="549"/>
      <c r="F1065" s="543"/>
    </row>
    <row r="1066" spans="1:6" x14ac:dyDescent="0.25">
      <c r="A1066" s="452"/>
      <c r="B1066" s="1084"/>
      <c r="C1066" s="683" t="s">
        <v>5227</v>
      </c>
      <c r="D1066" s="439"/>
      <c r="E1066" s="549"/>
      <c r="F1066" s="543"/>
    </row>
    <row r="1067" spans="1:6" x14ac:dyDescent="0.25">
      <c r="A1067" s="452"/>
      <c r="B1067" s="1084"/>
      <c r="C1067" s="683" t="s">
        <v>5228</v>
      </c>
      <c r="D1067" s="439"/>
      <c r="E1067" s="549"/>
      <c r="F1067" s="543"/>
    </row>
    <row r="1068" spans="1:6" x14ac:dyDescent="0.25">
      <c r="A1068" s="452"/>
      <c r="B1068" s="1084"/>
      <c r="C1068" s="683" t="s">
        <v>5229</v>
      </c>
      <c r="D1068" s="439"/>
      <c r="E1068" s="549"/>
      <c r="F1068" s="543"/>
    </row>
    <row r="1069" spans="1:6" x14ac:dyDescent="0.25">
      <c r="A1069" s="452"/>
      <c r="B1069" s="1084"/>
      <c r="C1069" s="683" t="s">
        <v>5230</v>
      </c>
      <c r="D1069" s="439"/>
      <c r="E1069" s="549"/>
      <c r="F1069" s="543"/>
    </row>
    <row r="1070" spans="1:6" x14ac:dyDescent="0.25">
      <c r="A1070" s="452"/>
      <c r="B1070" s="1084"/>
      <c r="C1070" s="683" t="s">
        <v>5231</v>
      </c>
      <c r="D1070" s="439"/>
      <c r="E1070" s="549"/>
      <c r="F1070" s="543"/>
    </row>
    <row r="1071" spans="1:6" x14ac:dyDescent="0.25">
      <c r="A1071" s="452"/>
      <c r="B1071" s="1084"/>
      <c r="C1071" s="683" t="s">
        <v>5232</v>
      </c>
      <c r="D1071" s="439"/>
      <c r="E1071" s="549"/>
      <c r="F1071" s="543"/>
    </row>
    <row r="1072" spans="1:6" x14ac:dyDescent="0.25">
      <c r="A1072" s="452"/>
      <c r="B1072" s="1084"/>
      <c r="C1072" s="683" t="s">
        <v>5233</v>
      </c>
      <c r="D1072" s="439"/>
      <c r="E1072" s="549"/>
      <c r="F1072" s="543"/>
    </row>
    <row r="1073" spans="1:6" x14ac:dyDescent="0.25">
      <c r="A1073" s="452"/>
      <c r="B1073" s="1084"/>
      <c r="C1073" s="683" t="s">
        <v>5234</v>
      </c>
      <c r="D1073" s="439"/>
      <c r="E1073" s="549"/>
      <c r="F1073" s="543"/>
    </row>
    <row r="1074" spans="1:6" x14ac:dyDescent="0.25">
      <c r="A1074" s="452"/>
      <c r="B1074" s="1084"/>
      <c r="C1074" s="683" t="s">
        <v>5235</v>
      </c>
      <c r="D1074" s="439"/>
      <c r="E1074" s="549"/>
      <c r="F1074" s="543"/>
    </row>
    <row r="1075" spans="1:6" x14ac:dyDescent="0.25">
      <c r="A1075" s="452"/>
      <c r="B1075" s="1084"/>
      <c r="C1075" s="683" t="s">
        <v>5236</v>
      </c>
      <c r="D1075" s="439"/>
      <c r="E1075" s="549"/>
      <c r="F1075" s="543"/>
    </row>
    <row r="1076" spans="1:6" x14ac:dyDescent="0.25">
      <c r="A1076" s="452"/>
      <c r="B1076" s="1084"/>
      <c r="C1076" s="683" t="s">
        <v>5237</v>
      </c>
      <c r="D1076" s="439"/>
      <c r="E1076" s="549"/>
      <c r="F1076" s="543"/>
    </row>
    <row r="1077" spans="1:6" x14ac:dyDescent="0.25">
      <c r="A1077" s="452"/>
      <c r="B1077" s="1084"/>
      <c r="C1077" s="683" t="s">
        <v>5238</v>
      </c>
      <c r="D1077" s="439"/>
      <c r="E1077" s="549"/>
      <c r="F1077" s="543"/>
    </row>
    <row r="1078" spans="1:6" x14ac:dyDescent="0.25">
      <c r="A1078" s="452"/>
      <c r="B1078" s="1084"/>
      <c r="C1078" s="683" t="s">
        <v>5239</v>
      </c>
      <c r="D1078" s="439"/>
      <c r="E1078" s="549"/>
      <c r="F1078" s="543"/>
    </row>
    <row r="1079" spans="1:6" x14ac:dyDescent="0.25">
      <c r="A1079" s="452"/>
      <c r="B1079" s="1084"/>
      <c r="C1079" s="683" t="s">
        <v>5240</v>
      </c>
      <c r="D1079" s="439"/>
      <c r="E1079" s="549"/>
      <c r="F1079" s="543"/>
    </row>
    <row r="1080" spans="1:6" x14ac:dyDescent="0.25">
      <c r="A1080" s="452"/>
      <c r="B1080" s="1084"/>
      <c r="C1080" s="683" t="s">
        <v>5241</v>
      </c>
      <c r="D1080" s="439"/>
      <c r="E1080" s="549"/>
      <c r="F1080" s="543"/>
    </row>
    <row r="1081" spans="1:6" x14ac:dyDescent="0.25">
      <c r="A1081" s="452"/>
      <c r="B1081" s="1084"/>
      <c r="C1081" s="683" t="s">
        <v>5242</v>
      </c>
      <c r="D1081" s="439"/>
      <c r="E1081" s="549"/>
      <c r="F1081" s="543"/>
    </row>
    <row r="1082" spans="1:6" x14ac:dyDescent="0.25">
      <c r="A1082" s="452"/>
      <c r="B1082" s="1084"/>
      <c r="C1082" s="683" t="s">
        <v>5243</v>
      </c>
      <c r="D1082" s="439"/>
      <c r="E1082" s="549"/>
      <c r="F1082" s="543"/>
    </row>
    <row r="1083" spans="1:6" x14ac:dyDescent="0.25">
      <c r="A1083" s="452"/>
      <c r="B1083" s="1085"/>
      <c r="C1083" s="683" t="s">
        <v>5244</v>
      </c>
      <c r="D1083" s="439"/>
      <c r="E1083" s="549"/>
      <c r="F1083" s="543"/>
    </row>
    <row r="1084" spans="1:6" ht="31.5" x14ac:dyDescent="0.25">
      <c r="A1084" s="447"/>
      <c r="B1084" s="1084" t="s">
        <v>5245</v>
      </c>
      <c r="C1084" s="548" t="s">
        <v>5246</v>
      </c>
      <c r="D1084" s="439"/>
      <c r="E1084" s="549"/>
      <c r="F1084" s="543"/>
    </row>
    <row r="1085" spans="1:6" ht="31.5" x14ac:dyDescent="0.25">
      <c r="A1085" s="757" t="s">
        <v>293</v>
      </c>
      <c r="B1085" s="713" t="s">
        <v>5247</v>
      </c>
      <c r="C1085" s="759" t="s">
        <v>5248</v>
      </c>
      <c r="D1085" s="553"/>
      <c r="E1085" s="549"/>
      <c r="F1085" s="502"/>
    </row>
    <row r="1086" spans="1:6" x14ac:dyDescent="0.25">
      <c r="A1086" s="803"/>
      <c r="B1086" s="715"/>
      <c r="C1086" s="760" t="s">
        <v>5249</v>
      </c>
      <c r="D1086" s="553"/>
      <c r="E1086" s="549"/>
      <c r="F1086" s="502"/>
    </row>
    <row r="1087" spans="1:6" x14ac:dyDescent="0.25">
      <c r="A1087" s="557"/>
      <c r="B1087" s="558"/>
      <c r="C1087" s="559"/>
      <c r="D1087" s="560"/>
      <c r="E1087" s="561"/>
      <c r="F1087" s="502"/>
    </row>
    <row r="1088" spans="1:6" ht="18" customHeight="1" x14ac:dyDescent="0.25">
      <c r="A1088" s="483"/>
      <c r="B1088" s="483"/>
      <c r="C1088" s="562"/>
      <c r="D1088" s="560"/>
      <c r="E1088" s="561"/>
    </row>
    <row r="1091" spans="1:9" x14ac:dyDescent="0.25">
      <c r="A1091" s="427" t="s">
        <v>562</v>
      </c>
      <c r="B1091" s="427"/>
      <c r="C1091" s="428"/>
      <c r="D1091" s="428"/>
      <c r="E1091" s="428"/>
      <c r="F1091" s="428"/>
      <c r="G1091" s="428"/>
      <c r="H1091" s="428"/>
      <c r="I1091" s="428"/>
    </row>
    <row r="1093" spans="1:9" s="433" customFormat="1" ht="30.75" customHeight="1" x14ac:dyDescent="0.25">
      <c r="A1093" s="1247" t="s">
        <v>122</v>
      </c>
      <c r="B1093" s="1254" t="s">
        <v>563</v>
      </c>
      <c r="C1093" s="1254" t="s">
        <v>564</v>
      </c>
      <c r="D1093" s="1261" t="s">
        <v>565</v>
      </c>
      <c r="E1093" s="1261" t="s">
        <v>566</v>
      </c>
      <c r="F1093" s="1247" t="s">
        <v>126</v>
      </c>
      <c r="H1093" s="1035"/>
    </row>
    <row r="1094" spans="1:9" x14ac:dyDescent="0.25">
      <c r="A1094" s="1247"/>
      <c r="B1094" s="1255"/>
      <c r="C1094" s="1255"/>
      <c r="D1094" s="1262"/>
      <c r="E1094" s="1262"/>
      <c r="F1094" s="1247"/>
      <c r="H1094" s="1035"/>
    </row>
    <row r="1095" spans="1:9" x14ac:dyDescent="0.25">
      <c r="A1095" s="441"/>
      <c r="B1095" s="441"/>
      <c r="C1095" s="441"/>
      <c r="D1095" s="441"/>
      <c r="E1095" s="441"/>
      <c r="F1095" s="441"/>
    </row>
    <row r="1096" spans="1:9" x14ac:dyDescent="0.25">
      <c r="A1096" s="563"/>
      <c r="B1096" s="563"/>
      <c r="C1096" s="563"/>
      <c r="D1096" s="563"/>
      <c r="E1096" s="563"/>
      <c r="F1096" s="563"/>
    </row>
    <row r="1097" spans="1:9" x14ac:dyDescent="0.25">
      <c r="A1097" s="563"/>
      <c r="B1097" s="563"/>
      <c r="C1097" s="563"/>
      <c r="D1097" s="563"/>
      <c r="E1097" s="563"/>
      <c r="F1097" s="563"/>
    </row>
    <row r="1098" spans="1:9" x14ac:dyDescent="0.25">
      <c r="A1098" s="563"/>
      <c r="B1098" s="563"/>
      <c r="C1098" s="563"/>
      <c r="D1098" s="563"/>
      <c r="E1098" s="563"/>
      <c r="F1098" s="563"/>
    </row>
    <row r="1099" spans="1:9" x14ac:dyDescent="0.25">
      <c r="A1099" s="564"/>
      <c r="B1099" s="564"/>
      <c r="C1099" s="564"/>
      <c r="D1099" s="564"/>
      <c r="E1099" s="564"/>
      <c r="F1099" s="564"/>
    </row>
    <row r="1102" spans="1:9" ht="15.75" customHeight="1" x14ac:dyDescent="0.25">
      <c r="A1102" s="1247" t="s">
        <v>122</v>
      </c>
      <c r="B1102" s="1254" t="s">
        <v>567</v>
      </c>
      <c r="C1102" s="1254" t="s">
        <v>564</v>
      </c>
      <c r="D1102" s="1261" t="s">
        <v>565</v>
      </c>
      <c r="E1102" s="1029"/>
      <c r="F1102" s="1247" t="s">
        <v>126</v>
      </c>
      <c r="H1102" s="1035"/>
    </row>
    <row r="1103" spans="1:9" ht="30.75" customHeight="1" x14ac:dyDescent="0.25">
      <c r="A1103" s="1247"/>
      <c r="B1103" s="1255"/>
      <c r="C1103" s="1255"/>
      <c r="D1103" s="1262"/>
      <c r="E1103" s="1045" t="s">
        <v>566</v>
      </c>
      <c r="F1103" s="1247"/>
      <c r="H1103" s="1035"/>
    </row>
    <row r="1104" spans="1:9" x14ac:dyDescent="0.25">
      <c r="A1104" s="441"/>
      <c r="B1104" s="441"/>
      <c r="C1104" s="441"/>
      <c r="D1104" s="441"/>
      <c r="E1104" s="441"/>
      <c r="F1104" s="441"/>
    </row>
    <row r="1105" spans="1:6" x14ac:dyDescent="0.25">
      <c r="A1105" s="563"/>
      <c r="B1105" s="563"/>
      <c r="C1105" s="563"/>
      <c r="D1105" s="563"/>
      <c r="E1105" s="563"/>
      <c r="F1105" s="563"/>
    </row>
    <row r="1106" spans="1:6" x14ac:dyDescent="0.25">
      <c r="A1106" s="563"/>
      <c r="B1106" s="563"/>
      <c r="C1106" s="563"/>
      <c r="D1106" s="563"/>
      <c r="E1106" s="563"/>
      <c r="F1106" s="563"/>
    </row>
    <row r="1107" spans="1:6" x14ac:dyDescent="0.25">
      <c r="A1107" s="563"/>
      <c r="B1107" s="563"/>
      <c r="C1107" s="563"/>
      <c r="D1107" s="563"/>
      <c r="E1107" s="563"/>
      <c r="F1107" s="563"/>
    </row>
    <row r="1108" spans="1:6" x14ac:dyDescent="0.25">
      <c r="A1108" s="564"/>
      <c r="B1108" s="564"/>
      <c r="C1108" s="564"/>
      <c r="D1108" s="564"/>
      <c r="E1108" s="564"/>
      <c r="F1108" s="564"/>
    </row>
    <row r="1111" spans="1:6" ht="15.75" customHeight="1" x14ac:dyDescent="0.25">
      <c r="A1111" s="1247" t="s">
        <v>122</v>
      </c>
      <c r="B1111" s="1254" t="s">
        <v>568</v>
      </c>
      <c r="C1111" s="1254" t="s">
        <v>569</v>
      </c>
      <c r="D1111" s="1247" t="s">
        <v>126</v>
      </c>
      <c r="F1111" s="1259"/>
    </row>
    <row r="1112" spans="1:6" x14ac:dyDescent="0.25">
      <c r="A1112" s="1247"/>
      <c r="B1112" s="1255"/>
      <c r="C1112" s="1255"/>
      <c r="D1112" s="1247"/>
      <c r="F1112" s="1259"/>
    </row>
    <row r="1113" spans="1:6" x14ac:dyDescent="0.25">
      <c r="A1113" s="441"/>
      <c r="B1113" s="441"/>
      <c r="C1113" s="441"/>
      <c r="D1113" s="441"/>
    </row>
    <row r="1114" spans="1:6" x14ac:dyDescent="0.25">
      <c r="A1114" s="563"/>
      <c r="B1114" s="563"/>
      <c r="C1114" s="563"/>
      <c r="D1114" s="563"/>
    </row>
    <row r="1115" spans="1:6" x14ac:dyDescent="0.25">
      <c r="A1115" s="563"/>
      <c r="B1115" s="563"/>
      <c r="C1115" s="563"/>
      <c r="D1115" s="563"/>
    </row>
    <row r="1116" spans="1:6" x14ac:dyDescent="0.25">
      <c r="A1116" s="563"/>
      <c r="B1116" s="563"/>
      <c r="C1116" s="563"/>
      <c r="D1116" s="563"/>
    </row>
    <row r="1117" spans="1:6" x14ac:dyDescent="0.25">
      <c r="A1117" s="564"/>
      <c r="B1117" s="564"/>
      <c r="C1117" s="564"/>
      <c r="D1117" s="564"/>
    </row>
    <row r="1120" spans="1:6" s="433" customFormat="1" x14ac:dyDescent="0.25">
      <c r="A1120" s="1029" t="s">
        <v>122</v>
      </c>
      <c r="B1120" s="1056" t="s">
        <v>570</v>
      </c>
      <c r="C1120" s="1029" t="s">
        <v>571</v>
      </c>
      <c r="D1120" s="1029" t="s">
        <v>572</v>
      </c>
      <c r="E1120" s="1029" t="s">
        <v>126</v>
      </c>
    </row>
    <row r="1121" spans="1:9" x14ac:dyDescent="0.25">
      <c r="A1121" s="441"/>
      <c r="B1121" s="441"/>
      <c r="C1121" s="441"/>
      <c r="D1121" s="441"/>
      <c r="E1121" s="441"/>
    </row>
    <row r="1122" spans="1:9" x14ac:dyDescent="0.25">
      <c r="A1122" s="563"/>
      <c r="B1122" s="563"/>
      <c r="C1122" s="563"/>
      <c r="D1122" s="563"/>
      <c r="E1122" s="563"/>
    </row>
    <row r="1123" spans="1:9" x14ac:dyDescent="0.25">
      <c r="A1123" s="563"/>
      <c r="B1123" s="563"/>
      <c r="C1123" s="563"/>
      <c r="D1123" s="563"/>
      <c r="E1123" s="563"/>
    </row>
    <row r="1124" spans="1:9" x14ac:dyDescent="0.25">
      <c r="A1124" s="563"/>
      <c r="B1124" s="563"/>
      <c r="C1124" s="563"/>
      <c r="D1124" s="563"/>
      <c r="E1124" s="563"/>
    </row>
    <row r="1125" spans="1:9" x14ac:dyDescent="0.25">
      <c r="A1125" s="564"/>
      <c r="B1125" s="564"/>
      <c r="C1125" s="564"/>
      <c r="D1125" s="564"/>
      <c r="E1125" s="564"/>
    </row>
    <row r="1128" spans="1:9" x14ac:dyDescent="0.25">
      <c r="A1128" s="427" t="s">
        <v>573</v>
      </c>
      <c r="B1128" s="427"/>
      <c r="C1128" s="428"/>
      <c r="D1128" s="428"/>
      <c r="E1128" s="428"/>
      <c r="F1128" s="428"/>
      <c r="G1128" s="428"/>
      <c r="H1128" s="428"/>
      <c r="I1128" s="428"/>
    </row>
    <row r="1130" spans="1:9" ht="31.5" x14ac:dyDescent="0.25">
      <c r="A1130" s="1029" t="s">
        <v>122</v>
      </c>
      <c r="B1130" s="1056" t="s">
        <v>574</v>
      </c>
      <c r="C1130" s="1056" t="s">
        <v>575</v>
      </c>
      <c r="D1130" s="1056" t="s">
        <v>576</v>
      </c>
      <c r="E1130" s="1056" t="s">
        <v>577</v>
      </c>
    </row>
    <row r="1131" spans="1:9" x14ac:dyDescent="0.25">
      <c r="A1131" s="500" t="s">
        <v>18</v>
      </c>
      <c r="B1131" s="434" t="s">
        <v>578</v>
      </c>
      <c r="C1131" s="439"/>
      <c r="D1131" s="439"/>
      <c r="E1131" s="439"/>
    </row>
    <row r="1132" spans="1:9" x14ac:dyDescent="0.25">
      <c r="A1132" s="454" t="s">
        <v>20</v>
      </c>
      <c r="B1132" s="565" t="s">
        <v>579</v>
      </c>
      <c r="C1132" s="439"/>
      <c r="D1132" s="439"/>
      <c r="E1132" s="439"/>
    </row>
    <row r="1133" spans="1:9" x14ac:dyDescent="0.25">
      <c r="A1133" s="500" t="s">
        <v>21</v>
      </c>
      <c r="B1133" s="565" t="s">
        <v>580</v>
      </c>
      <c r="C1133" s="470"/>
      <c r="D1133" s="439"/>
      <c r="E1133" s="1072"/>
    </row>
    <row r="1136" spans="1:9" x14ac:dyDescent="0.25">
      <c r="A1136" s="427" t="s">
        <v>581</v>
      </c>
      <c r="B1136" s="427"/>
      <c r="C1136" s="428"/>
      <c r="D1136" s="428"/>
      <c r="E1136" s="428"/>
      <c r="F1136" s="428"/>
      <c r="G1136" s="428"/>
      <c r="H1136" s="428"/>
      <c r="I1136" s="428"/>
    </row>
    <row r="1138" spans="1:6" s="433" customFormat="1" ht="31.5" x14ac:dyDescent="0.25">
      <c r="A1138" s="1036" t="s">
        <v>122</v>
      </c>
      <c r="B1138" s="1029" t="s">
        <v>582</v>
      </c>
      <c r="C1138" s="1056" t="s">
        <v>583</v>
      </c>
      <c r="D1138" s="1029" t="s">
        <v>584</v>
      </c>
      <c r="E1138" s="1029" t="s">
        <v>585</v>
      </c>
    </row>
    <row r="1139" spans="1:6" ht="31.5" x14ac:dyDescent="0.25">
      <c r="A1139" s="443" t="s">
        <v>18</v>
      </c>
      <c r="B1139" s="625" t="s">
        <v>5250</v>
      </c>
      <c r="C1139" s="551" t="s">
        <v>1314</v>
      </c>
      <c r="D1139" s="775">
        <v>44161</v>
      </c>
      <c r="E1139" s="1037"/>
      <c r="F1139" s="432"/>
    </row>
    <row r="1140" spans="1:6" ht="31.5" x14ac:dyDescent="0.25">
      <c r="A1140" s="447"/>
      <c r="B1140" s="625" t="s">
        <v>5251</v>
      </c>
      <c r="C1140" s="551" t="s">
        <v>1314</v>
      </c>
      <c r="D1140" s="775">
        <v>44161</v>
      </c>
      <c r="E1140" s="1037"/>
      <c r="F1140" s="432"/>
    </row>
    <row r="1141" spans="1:6" ht="31.5" x14ac:dyDescent="0.25">
      <c r="A1141" s="447"/>
      <c r="B1141" s="625" t="s">
        <v>5252</v>
      </c>
      <c r="C1141" s="551" t="s">
        <v>1314</v>
      </c>
      <c r="D1141" s="775">
        <v>44161</v>
      </c>
      <c r="E1141" s="1037"/>
      <c r="F1141" s="432"/>
    </row>
    <row r="1142" spans="1:6" ht="31.5" x14ac:dyDescent="0.25">
      <c r="A1142" s="447"/>
      <c r="B1142" s="625" t="s">
        <v>5253</v>
      </c>
      <c r="C1142" s="551" t="s">
        <v>641</v>
      </c>
      <c r="D1142" s="775">
        <v>44151</v>
      </c>
      <c r="E1142" s="1037" t="s">
        <v>5254</v>
      </c>
      <c r="F1142" s="432"/>
    </row>
    <row r="1143" spans="1:6" ht="31.5" x14ac:dyDescent="0.25">
      <c r="A1143" s="447"/>
      <c r="B1143" s="625" t="s">
        <v>5255</v>
      </c>
      <c r="C1143" s="551" t="s">
        <v>641</v>
      </c>
      <c r="D1143" s="775">
        <v>44162</v>
      </c>
      <c r="E1143" s="1037" t="s">
        <v>5254</v>
      </c>
      <c r="F1143" s="432"/>
    </row>
    <row r="1144" spans="1:6" ht="31.5" x14ac:dyDescent="0.25">
      <c r="A1144" s="447"/>
      <c r="B1144" s="625" t="s">
        <v>5256</v>
      </c>
      <c r="C1144" s="786" t="s">
        <v>1314</v>
      </c>
      <c r="D1144" s="775">
        <v>44151</v>
      </c>
      <c r="E1144" s="1037"/>
      <c r="F1144" s="432"/>
    </row>
    <row r="1145" spans="1:6" x14ac:dyDescent="0.25">
      <c r="A1145" s="447"/>
      <c r="B1145" s="625" t="s">
        <v>5257</v>
      </c>
      <c r="C1145" s="786" t="s">
        <v>2446</v>
      </c>
      <c r="D1145" s="775">
        <v>44155</v>
      </c>
      <c r="E1145" s="1037" t="s">
        <v>5258</v>
      </c>
      <c r="F1145" s="432"/>
    </row>
    <row r="1146" spans="1:6" x14ac:dyDescent="0.25">
      <c r="A1146" s="451"/>
      <c r="B1146" s="625" t="s">
        <v>5259</v>
      </c>
      <c r="C1146" s="786" t="s">
        <v>2446</v>
      </c>
      <c r="D1146" s="775">
        <v>44161</v>
      </c>
      <c r="E1146" s="1037" t="s">
        <v>5258</v>
      </c>
      <c r="F1146" s="432"/>
    </row>
    <row r="1147" spans="1:6" ht="63" x14ac:dyDescent="0.25">
      <c r="A1147" s="447" t="s">
        <v>19</v>
      </c>
      <c r="B1147" s="444" t="s">
        <v>5260</v>
      </c>
      <c r="C1147" s="1044" t="s">
        <v>2428</v>
      </c>
      <c r="D1147" s="1071">
        <v>44138</v>
      </c>
      <c r="E1147" s="1044" t="s">
        <v>1137</v>
      </c>
    </row>
    <row r="1148" spans="1:6" ht="110.25" x14ac:dyDescent="0.25">
      <c r="A1148" s="447"/>
      <c r="B1148" s="444" t="s">
        <v>5261</v>
      </c>
      <c r="C1148" s="1044" t="s">
        <v>2428</v>
      </c>
      <c r="D1148" s="1071">
        <v>44161</v>
      </c>
      <c r="E1148" s="1044" t="s">
        <v>1137</v>
      </c>
    </row>
    <row r="1149" spans="1:6" ht="47.25" x14ac:dyDescent="0.25">
      <c r="A1149" s="447"/>
      <c r="B1149" s="444" t="s">
        <v>5262</v>
      </c>
      <c r="C1149" s="1094" t="s">
        <v>2428</v>
      </c>
      <c r="D1149" s="1071">
        <v>44162</v>
      </c>
      <c r="E1149" s="1044" t="s">
        <v>1137</v>
      </c>
    </row>
    <row r="1150" spans="1:6" ht="31.5" x14ac:dyDescent="0.25">
      <c r="A1150" s="447"/>
      <c r="B1150" s="444" t="s">
        <v>5263</v>
      </c>
      <c r="C1150" s="1094" t="s">
        <v>641</v>
      </c>
      <c r="D1150" s="1071">
        <v>44140</v>
      </c>
      <c r="E1150" s="1044" t="s">
        <v>1586</v>
      </c>
    </row>
    <row r="1151" spans="1:6" ht="31.5" x14ac:dyDescent="0.25">
      <c r="A1151" s="447"/>
      <c r="B1151" s="444" t="s">
        <v>5264</v>
      </c>
      <c r="C1151" s="1094" t="s">
        <v>2783</v>
      </c>
      <c r="D1151" s="1071">
        <v>44145</v>
      </c>
      <c r="E1151" s="1044" t="s">
        <v>5265</v>
      </c>
    </row>
    <row r="1152" spans="1:6" ht="63" x14ac:dyDescent="0.25">
      <c r="A1152" s="447"/>
      <c r="B1152" s="444" t="s">
        <v>5266</v>
      </c>
      <c r="C1152" s="1094" t="s">
        <v>641</v>
      </c>
      <c r="D1152" s="1071">
        <v>44152</v>
      </c>
      <c r="E1152" s="1044" t="s">
        <v>1586</v>
      </c>
    </row>
    <row r="1153" spans="1:6" ht="78.75" x14ac:dyDescent="0.25">
      <c r="A1153" s="447"/>
      <c r="B1153" s="444" t="s">
        <v>5267</v>
      </c>
      <c r="C1153" s="1094" t="s">
        <v>2783</v>
      </c>
      <c r="D1153" s="1071">
        <v>44153</v>
      </c>
      <c r="E1153" s="1044" t="s">
        <v>5268</v>
      </c>
    </row>
    <row r="1154" spans="1:6" ht="63" x14ac:dyDescent="0.25">
      <c r="A1154" s="447"/>
      <c r="B1154" s="444" t="s">
        <v>5269</v>
      </c>
      <c r="C1154" s="1094" t="s">
        <v>1329</v>
      </c>
      <c r="D1154" s="1071">
        <v>44154</v>
      </c>
      <c r="E1154" s="1044" t="s">
        <v>1586</v>
      </c>
    </row>
    <row r="1155" spans="1:6" ht="63" x14ac:dyDescent="0.25">
      <c r="A1155" s="447"/>
      <c r="B1155" s="444" t="s">
        <v>5270</v>
      </c>
      <c r="C1155" s="1094" t="s">
        <v>2783</v>
      </c>
      <c r="D1155" s="1071">
        <v>44155</v>
      </c>
      <c r="E1155" s="1044" t="s">
        <v>5271</v>
      </c>
    </row>
    <row r="1156" spans="1:6" ht="31.5" x14ac:dyDescent="0.25">
      <c r="A1156" s="447"/>
      <c r="B1156" s="444" t="s">
        <v>5272</v>
      </c>
      <c r="C1156" s="1094" t="s">
        <v>641</v>
      </c>
      <c r="D1156" s="1071">
        <v>44158</v>
      </c>
      <c r="E1156" s="1044" t="s">
        <v>1586</v>
      </c>
    </row>
    <row r="1157" spans="1:6" ht="47.25" x14ac:dyDescent="0.25">
      <c r="A1157" s="447"/>
      <c r="B1157" s="444" t="s">
        <v>5273</v>
      </c>
      <c r="C1157" s="1094" t="s">
        <v>641</v>
      </c>
      <c r="D1157" s="1071">
        <v>44161</v>
      </c>
      <c r="E1157" s="1044" t="s">
        <v>1586</v>
      </c>
    </row>
    <row r="1158" spans="1:6" ht="63" x14ac:dyDescent="0.25">
      <c r="A1158" s="447"/>
      <c r="B1158" s="444" t="s">
        <v>5260</v>
      </c>
      <c r="C1158" s="1094" t="s">
        <v>2446</v>
      </c>
      <c r="D1158" s="1071">
        <v>44138</v>
      </c>
      <c r="E1158" s="1044" t="s">
        <v>1137</v>
      </c>
    </row>
    <row r="1159" spans="1:6" ht="31.5" x14ac:dyDescent="0.25">
      <c r="A1159" s="447"/>
      <c r="B1159" s="444" t="s">
        <v>5264</v>
      </c>
      <c r="C1159" s="1094" t="s">
        <v>2446</v>
      </c>
      <c r="D1159" s="1071">
        <v>44145</v>
      </c>
      <c r="E1159" s="1044" t="s">
        <v>5265</v>
      </c>
    </row>
    <row r="1160" spans="1:6" ht="78.75" x14ac:dyDescent="0.25">
      <c r="A1160" s="447"/>
      <c r="B1160" s="444" t="s">
        <v>5267</v>
      </c>
      <c r="C1160" s="1094" t="s">
        <v>2446</v>
      </c>
      <c r="D1160" s="1071">
        <v>44153</v>
      </c>
      <c r="E1160" s="1044" t="s">
        <v>5268</v>
      </c>
    </row>
    <row r="1161" spans="1:6" ht="63" x14ac:dyDescent="0.25">
      <c r="A1161" s="447"/>
      <c r="B1161" s="444" t="s">
        <v>5270</v>
      </c>
      <c r="C1161" s="1094" t="s">
        <v>2446</v>
      </c>
      <c r="D1161" s="1071">
        <v>44155</v>
      </c>
      <c r="E1161" s="1044" t="s">
        <v>5271</v>
      </c>
    </row>
    <row r="1162" spans="1:6" ht="110.25" x14ac:dyDescent="0.25">
      <c r="A1162" s="447"/>
      <c r="B1162" s="444" t="s">
        <v>5261</v>
      </c>
      <c r="C1162" s="1094" t="s">
        <v>2446</v>
      </c>
      <c r="D1162" s="1071">
        <v>44161</v>
      </c>
      <c r="E1162" s="1044" t="s">
        <v>1137</v>
      </c>
    </row>
    <row r="1163" spans="1:6" ht="47.25" x14ac:dyDescent="0.25">
      <c r="A1163" s="447"/>
      <c r="B1163" s="444" t="s">
        <v>5274</v>
      </c>
      <c r="C1163" s="1094" t="s">
        <v>2446</v>
      </c>
      <c r="D1163" s="1071">
        <v>44162</v>
      </c>
      <c r="E1163" s="1044" t="s">
        <v>1137</v>
      </c>
    </row>
    <row r="1164" spans="1:6" ht="31.5" x14ac:dyDescent="0.25">
      <c r="A1164" s="443" t="s">
        <v>20</v>
      </c>
      <c r="B1164" s="444" t="s">
        <v>5275</v>
      </c>
      <c r="C1164" s="1094" t="s">
        <v>4246</v>
      </c>
      <c r="D1164" s="1071">
        <v>44151</v>
      </c>
      <c r="E1164" s="466" t="s">
        <v>5276</v>
      </c>
    </row>
    <row r="1165" spans="1:6" ht="31.5" x14ac:dyDescent="0.25">
      <c r="A1165" s="447"/>
      <c r="B1165" s="444" t="s">
        <v>5277</v>
      </c>
      <c r="C1165" s="1094" t="s">
        <v>4246</v>
      </c>
      <c r="D1165" s="1071">
        <v>44147</v>
      </c>
      <c r="E1165" s="466" t="s">
        <v>4325</v>
      </c>
    </row>
    <row r="1166" spans="1:6" ht="31.5" x14ac:dyDescent="0.25">
      <c r="A1166" s="451"/>
      <c r="B1166" s="444" t="s">
        <v>5278</v>
      </c>
      <c r="C1166" s="1094" t="s">
        <v>4246</v>
      </c>
      <c r="D1166" s="1071">
        <v>44161</v>
      </c>
      <c r="E1166" s="466" t="s">
        <v>4325</v>
      </c>
    </row>
    <row r="1167" spans="1:6" ht="47.25" x14ac:dyDescent="0.25">
      <c r="A1167" s="447" t="s">
        <v>21</v>
      </c>
      <c r="B1167" s="430" t="s">
        <v>5279</v>
      </c>
      <c r="C1167" s="466" t="s">
        <v>641</v>
      </c>
      <c r="D1167" s="568">
        <v>44139</v>
      </c>
      <c r="E1167" s="442" t="s">
        <v>1324</v>
      </c>
      <c r="F1167" s="518"/>
    </row>
    <row r="1168" spans="1:6" ht="47.25" x14ac:dyDescent="0.25">
      <c r="A1168" s="447"/>
      <c r="B1168" s="430" t="s">
        <v>5280</v>
      </c>
      <c r="C1168" s="466" t="s">
        <v>641</v>
      </c>
      <c r="D1168" s="568">
        <v>44140</v>
      </c>
      <c r="E1168" s="442" t="s">
        <v>1324</v>
      </c>
      <c r="F1168" s="518"/>
    </row>
    <row r="1169" spans="1:6" ht="47.25" x14ac:dyDescent="0.25">
      <c r="A1169" s="447"/>
      <c r="B1169" s="430" t="s">
        <v>5281</v>
      </c>
      <c r="C1169" s="466" t="s">
        <v>4246</v>
      </c>
      <c r="D1169" s="568">
        <v>44140</v>
      </c>
      <c r="E1169" s="1044" t="s">
        <v>4325</v>
      </c>
      <c r="F1169" s="518"/>
    </row>
    <row r="1170" spans="1:6" ht="31.5" x14ac:dyDescent="0.25">
      <c r="A1170" s="447"/>
      <c r="B1170" s="430" t="s">
        <v>5282</v>
      </c>
      <c r="C1170" s="466" t="s">
        <v>4246</v>
      </c>
      <c r="D1170" s="568">
        <v>44147</v>
      </c>
      <c r="E1170" s="1044" t="s">
        <v>4325</v>
      </c>
      <c r="F1170" s="518"/>
    </row>
    <row r="1171" spans="1:6" ht="47.25" x14ac:dyDescent="0.25">
      <c r="A1171" s="447"/>
      <c r="B1171" s="430" t="s">
        <v>5283</v>
      </c>
      <c r="C1171" s="466" t="s">
        <v>641</v>
      </c>
      <c r="D1171" s="568">
        <v>44144</v>
      </c>
      <c r="E1171" s="442" t="s">
        <v>1324</v>
      </c>
      <c r="F1171" s="518"/>
    </row>
    <row r="1172" spans="1:6" ht="63" x14ac:dyDescent="0.25">
      <c r="A1172" s="447"/>
      <c r="B1172" s="430" t="s">
        <v>5284</v>
      </c>
      <c r="C1172" s="466" t="s">
        <v>641</v>
      </c>
      <c r="D1172" s="568">
        <v>44155</v>
      </c>
      <c r="E1172" s="442" t="s">
        <v>1324</v>
      </c>
      <c r="F1172" s="518"/>
    </row>
    <row r="1173" spans="1:6" ht="78.75" x14ac:dyDescent="0.25">
      <c r="A1173" s="447"/>
      <c r="B1173" s="430" t="s">
        <v>5285</v>
      </c>
      <c r="C1173" s="466" t="s">
        <v>641</v>
      </c>
      <c r="D1173" s="568">
        <v>44160</v>
      </c>
      <c r="E1173" s="442" t="s">
        <v>5286</v>
      </c>
      <c r="F1173" s="518"/>
    </row>
    <row r="1174" spans="1:6" ht="47.25" x14ac:dyDescent="0.25">
      <c r="A1174" s="447"/>
      <c r="B1174" s="430" t="s">
        <v>5287</v>
      </c>
      <c r="C1174" s="466" t="s">
        <v>641</v>
      </c>
      <c r="D1174" s="568">
        <v>44161</v>
      </c>
      <c r="E1174" s="442" t="s">
        <v>1324</v>
      </c>
      <c r="F1174" s="518"/>
    </row>
    <row r="1175" spans="1:6" ht="47.25" x14ac:dyDescent="0.25">
      <c r="A1175" s="447"/>
      <c r="B1175" s="430" t="s">
        <v>5288</v>
      </c>
      <c r="C1175" s="466" t="s">
        <v>612</v>
      </c>
      <c r="D1175" s="568"/>
      <c r="E1175" s="442" t="s">
        <v>1324</v>
      </c>
      <c r="F1175" s="518"/>
    </row>
    <row r="1176" spans="1:6" ht="110.25" x14ac:dyDescent="0.25">
      <c r="A1176" s="443" t="s">
        <v>293</v>
      </c>
      <c r="B1176" s="430" t="s">
        <v>5289</v>
      </c>
      <c r="C1176" s="470" t="s">
        <v>641</v>
      </c>
      <c r="D1176" s="568">
        <v>44138</v>
      </c>
      <c r="E1176" s="430" t="s">
        <v>4314</v>
      </c>
      <c r="F1176" s="518"/>
    </row>
    <row r="1177" spans="1:6" ht="110.25" x14ac:dyDescent="0.25">
      <c r="A1177" s="447"/>
      <c r="B1177" s="444" t="s">
        <v>5290</v>
      </c>
      <c r="C1177" s="470" t="s">
        <v>641</v>
      </c>
      <c r="D1177" s="568">
        <v>44139</v>
      </c>
      <c r="E1177" s="430" t="s">
        <v>4314</v>
      </c>
      <c r="F1177" s="518"/>
    </row>
    <row r="1178" spans="1:6" ht="63" x14ac:dyDescent="0.25">
      <c r="A1178" s="447"/>
      <c r="B1178" s="444" t="s">
        <v>5284</v>
      </c>
      <c r="C1178" s="470" t="s">
        <v>612</v>
      </c>
      <c r="D1178" s="568">
        <v>44155</v>
      </c>
      <c r="E1178" s="430" t="s">
        <v>4314</v>
      </c>
      <c r="F1178" s="518"/>
    </row>
    <row r="1179" spans="1:6" ht="47.25" x14ac:dyDescent="0.25">
      <c r="A1179" s="447"/>
      <c r="B1179" s="444" t="s">
        <v>5291</v>
      </c>
      <c r="C1179" s="470" t="s">
        <v>641</v>
      </c>
      <c r="D1179" s="568">
        <v>44155</v>
      </c>
      <c r="E1179" s="430" t="s">
        <v>4314</v>
      </c>
      <c r="F1179" s="518"/>
    </row>
    <row r="1180" spans="1:6" ht="126" x14ac:dyDescent="0.25">
      <c r="A1180" s="447"/>
      <c r="B1180" s="444" t="s">
        <v>5292</v>
      </c>
      <c r="C1180" s="470" t="s">
        <v>612</v>
      </c>
      <c r="D1180" s="568">
        <v>44160</v>
      </c>
      <c r="E1180" s="430" t="s">
        <v>4314</v>
      </c>
      <c r="F1180" s="518"/>
    </row>
    <row r="1181" spans="1:6" ht="31.5" x14ac:dyDescent="0.25">
      <c r="A1181" s="447"/>
      <c r="B1181" s="444" t="s">
        <v>5293</v>
      </c>
      <c r="C1181" s="470" t="s">
        <v>612</v>
      </c>
      <c r="D1181" s="568">
        <v>44155</v>
      </c>
      <c r="E1181" s="430" t="s">
        <v>4314</v>
      </c>
      <c r="F1181" s="518"/>
    </row>
    <row r="1182" spans="1:6" ht="63" x14ac:dyDescent="0.25">
      <c r="A1182" s="447"/>
      <c r="B1182" s="444" t="s">
        <v>5294</v>
      </c>
      <c r="C1182" s="470" t="s">
        <v>612</v>
      </c>
      <c r="D1182" s="568">
        <v>44141</v>
      </c>
      <c r="E1182" s="430" t="s">
        <v>4314</v>
      </c>
      <c r="F1182" s="518"/>
    </row>
    <row r="1183" spans="1:6" ht="63" x14ac:dyDescent="0.25">
      <c r="A1183" s="447"/>
      <c r="B1183" s="444" t="s">
        <v>5295</v>
      </c>
      <c r="C1183" s="470" t="s">
        <v>612</v>
      </c>
      <c r="D1183" s="568">
        <v>44145</v>
      </c>
      <c r="E1183" s="430" t="s">
        <v>4314</v>
      </c>
      <c r="F1183" s="518"/>
    </row>
    <row r="1184" spans="1:6" ht="63" x14ac:dyDescent="0.25">
      <c r="A1184" s="447"/>
      <c r="B1184" s="444" t="s">
        <v>5296</v>
      </c>
      <c r="C1184" s="470" t="s">
        <v>612</v>
      </c>
      <c r="D1184" s="568">
        <v>44158</v>
      </c>
      <c r="E1184" s="430" t="s">
        <v>4314</v>
      </c>
      <c r="F1184" s="518"/>
    </row>
    <row r="1185" spans="1:9" x14ac:dyDescent="0.25">
      <c r="A1185" s="454" t="s">
        <v>644</v>
      </c>
      <c r="B1185" s="444"/>
      <c r="C1185" s="750"/>
      <c r="D1185" s="453"/>
      <c r="E1185" s="1044"/>
      <c r="F1185" s="518"/>
    </row>
    <row r="1186" spans="1:9" x14ac:dyDescent="0.25">
      <c r="A1186" s="483"/>
      <c r="B1186" s="483"/>
      <c r="C1186" s="571"/>
      <c r="D1186" s="572"/>
      <c r="E1186" s="573"/>
      <c r="F1186" s="518"/>
    </row>
    <row r="1189" spans="1:9" x14ac:dyDescent="0.25">
      <c r="A1189" s="427" t="s">
        <v>645</v>
      </c>
      <c r="B1189" s="427"/>
      <c r="C1189" s="428"/>
      <c r="D1189" s="428"/>
      <c r="E1189" s="428"/>
      <c r="F1189" s="428"/>
      <c r="G1189" s="428"/>
      <c r="H1189" s="428"/>
      <c r="I1189" s="428"/>
    </row>
    <row r="1191" spans="1:9" x14ac:dyDescent="0.25">
      <c r="A1191" s="1045" t="s">
        <v>122</v>
      </c>
      <c r="B1191" s="1045" t="s">
        <v>646</v>
      </c>
      <c r="C1191" s="1045" t="s">
        <v>647</v>
      </c>
      <c r="D1191" s="1045" t="s">
        <v>126</v>
      </c>
    </row>
    <row r="1192" spans="1:9" x14ac:dyDescent="0.25">
      <c r="A1192" s="441"/>
      <c r="B1192" s="441"/>
      <c r="C1192" s="441"/>
      <c r="D1192" s="441"/>
    </row>
    <row r="1193" spans="1:9" x14ac:dyDescent="0.25">
      <c r="A1193" s="563"/>
      <c r="B1193" s="563"/>
      <c r="C1193" s="563"/>
      <c r="D1193" s="563"/>
    </row>
    <row r="1194" spans="1:9" x14ac:dyDescent="0.25">
      <c r="A1194" s="563"/>
      <c r="B1194" s="563"/>
      <c r="C1194" s="563"/>
      <c r="D1194" s="563"/>
    </row>
    <row r="1195" spans="1:9" x14ac:dyDescent="0.25">
      <c r="A1195" s="563"/>
      <c r="B1195" s="563"/>
      <c r="C1195" s="563"/>
      <c r="D1195" s="563"/>
    </row>
    <row r="1196" spans="1:9" x14ac:dyDescent="0.25">
      <c r="A1196" s="564"/>
      <c r="B1196" s="564"/>
      <c r="C1196" s="564"/>
      <c r="D1196" s="564"/>
    </row>
    <row r="1199" spans="1:9" x14ac:dyDescent="0.25">
      <c r="A1199" s="427" t="s">
        <v>648</v>
      </c>
      <c r="B1199" s="427"/>
      <c r="C1199" s="428"/>
      <c r="D1199" s="428"/>
      <c r="E1199" s="428"/>
      <c r="F1199" s="428"/>
      <c r="G1199" s="428"/>
      <c r="H1199" s="428"/>
      <c r="I1199" s="428"/>
    </row>
    <row r="1201" spans="1:9" s="574" customFormat="1" ht="47.25" x14ac:dyDescent="0.25">
      <c r="A1201" s="1056" t="s">
        <v>122</v>
      </c>
      <c r="B1201" s="1056" t="s">
        <v>649</v>
      </c>
      <c r="C1201" s="1056" t="s">
        <v>650</v>
      </c>
      <c r="D1201" s="1056" t="s">
        <v>651</v>
      </c>
      <c r="E1201" s="1056" t="s">
        <v>652</v>
      </c>
      <c r="F1201" s="1056" t="s">
        <v>99</v>
      </c>
      <c r="G1201" s="1056" t="s">
        <v>653</v>
      </c>
    </row>
    <row r="1202" spans="1:9" s="574" customFormat="1" x14ac:dyDescent="0.25">
      <c r="A1202" s="575" t="s">
        <v>18</v>
      </c>
      <c r="B1202" s="576" t="s">
        <v>3096</v>
      </c>
      <c r="C1202" s="1072"/>
      <c r="D1202" s="1072"/>
      <c r="E1202" s="577"/>
      <c r="F1202" s="578"/>
      <c r="G1202" s="1056"/>
    </row>
    <row r="1203" spans="1:9" x14ac:dyDescent="0.25">
      <c r="A1203" s="500" t="s">
        <v>19</v>
      </c>
      <c r="B1203" s="579" t="s">
        <v>1856</v>
      </c>
      <c r="C1203" s="576">
        <v>5</v>
      </c>
      <c r="D1203" s="576">
        <v>4</v>
      </c>
      <c r="E1203" s="580">
        <v>2.06</v>
      </c>
      <c r="F1203" s="581">
        <v>1</v>
      </c>
      <c r="G1203" s="439"/>
    </row>
    <row r="1204" spans="1:9" x14ac:dyDescent="0.25">
      <c r="A1204" s="500" t="s">
        <v>20</v>
      </c>
      <c r="B1204" s="579" t="s">
        <v>5297</v>
      </c>
      <c r="C1204" s="1072">
        <v>90</v>
      </c>
      <c r="D1204" s="1072">
        <v>58</v>
      </c>
      <c r="E1204" s="582">
        <v>293.27999999999997</v>
      </c>
      <c r="F1204" s="581">
        <v>1</v>
      </c>
      <c r="G1204" s="439"/>
    </row>
    <row r="1205" spans="1:9" x14ac:dyDescent="0.25">
      <c r="A1205" s="500" t="s">
        <v>21</v>
      </c>
      <c r="B1205" s="579" t="s">
        <v>5298</v>
      </c>
      <c r="C1205" s="1072">
        <v>18</v>
      </c>
      <c r="D1205" s="1072">
        <v>18</v>
      </c>
      <c r="E1205" s="582">
        <v>9.1</v>
      </c>
      <c r="F1205" s="581"/>
      <c r="G1205" s="439"/>
    </row>
    <row r="1206" spans="1:9" x14ac:dyDescent="0.25">
      <c r="A1206" s="500" t="s">
        <v>151</v>
      </c>
      <c r="B1206" s="576" t="s">
        <v>278</v>
      </c>
      <c r="C1206" s="1072">
        <v>1</v>
      </c>
      <c r="D1206" s="1072"/>
      <c r="E1206" s="582">
        <v>0.68</v>
      </c>
      <c r="F1206" s="581"/>
      <c r="G1206" s="439"/>
    </row>
    <row r="1209" spans="1:9" ht="30.75" customHeight="1" x14ac:dyDescent="0.25">
      <c r="A1209" s="1260" t="s">
        <v>659</v>
      </c>
      <c r="B1209" s="1260"/>
      <c r="C1209" s="1260"/>
      <c r="D1209" s="1260"/>
      <c r="E1209" s="1260"/>
      <c r="F1209" s="1260"/>
      <c r="G1209" s="1260"/>
      <c r="H1209" s="1260"/>
      <c r="I1209" s="1260"/>
    </row>
    <row r="1211" spans="1:9" s="777" customFormat="1" ht="32.25" customHeight="1" x14ac:dyDescent="0.25">
      <c r="A1211" s="1247" t="s">
        <v>122</v>
      </c>
      <c r="B1211" s="1256" t="s">
        <v>660</v>
      </c>
      <c r="C1211" s="1257"/>
      <c r="D1211" s="1258" t="s">
        <v>661</v>
      </c>
      <c r="E1211" s="1258"/>
      <c r="F1211" s="1247" t="s">
        <v>126</v>
      </c>
      <c r="G1211" s="1035"/>
      <c r="H1211" s="1035"/>
      <c r="I1211" s="1035"/>
    </row>
    <row r="1212" spans="1:9" s="777" customFormat="1" x14ac:dyDescent="0.25">
      <c r="A1212" s="1247"/>
      <c r="B1212" s="1029" t="s">
        <v>662</v>
      </c>
      <c r="C1212" s="1029" t="s">
        <v>663</v>
      </c>
      <c r="D1212" s="1029" t="s">
        <v>664</v>
      </c>
      <c r="E1212" s="1056" t="s">
        <v>665</v>
      </c>
      <c r="F1212" s="1247"/>
      <c r="G1212" s="1035"/>
      <c r="H1212" s="1035"/>
      <c r="I1212" s="1035"/>
    </row>
    <row r="1213" spans="1:9" x14ac:dyDescent="0.25">
      <c r="A1213" s="454"/>
      <c r="B1213" s="454"/>
      <c r="C1213" s="439"/>
      <c r="D1213" s="439"/>
      <c r="E1213" s="430"/>
      <c r="F1213" s="1070"/>
    </row>
    <row r="1214" spans="1:9" x14ac:dyDescent="0.25">
      <c r="A1214" s="454"/>
      <c r="B1214" s="454"/>
      <c r="C1214" s="439"/>
      <c r="D1214" s="439"/>
      <c r="E1214" s="477"/>
      <c r="F1214" s="1070"/>
    </row>
    <row r="1217" spans="1:9" x14ac:dyDescent="0.25">
      <c r="A1217" s="1045" t="s">
        <v>122</v>
      </c>
      <c r="B1217" s="1045" t="s">
        <v>667</v>
      </c>
      <c r="C1217" s="1045" t="s">
        <v>569</v>
      </c>
      <c r="D1217" s="1045" t="s">
        <v>126</v>
      </c>
    </row>
    <row r="1218" spans="1:9" x14ac:dyDescent="0.25">
      <c r="A1218" s="583"/>
      <c r="B1218" s="583"/>
      <c r="C1218" s="563"/>
      <c r="D1218" s="563"/>
    </row>
    <row r="1219" spans="1:9" x14ac:dyDescent="0.25">
      <c r="A1219" s="564"/>
      <c r="B1219" s="564"/>
      <c r="C1219" s="564"/>
      <c r="D1219" s="564"/>
    </row>
    <row r="1222" spans="1:9" x14ac:dyDescent="0.25">
      <c r="A1222" s="427" t="s">
        <v>668</v>
      </c>
      <c r="B1222" s="427"/>
      <c r="C1222" s="428"/>
      <c r="D1222" s="428"/>
      <c r="E1222" s="428"/>
      <c r="F1222" s="428"/>
      <c r="G1222" s="428"/>
      <c r="H1222" s="428"/>
      <c r="I1222" s="428"/>
    </row>
    <row r="1224" spans="1:9" ht="31.5" x14ac:dyDescent="0.25">
      <c r="A1224" s="1029" t="s">
        <v>122</v>
      </c>
      <c r="B1224" s="584" t="s">
        <v>669</v>
      </c>
    </row>
    <row r="1225" spans="1:9" x14ac:dyDescent="0.25">
      <c r="A1225" s="585" t="s">
        <v>18</v>
      </c>
      <c r="B1225" s="586"/>
    </row>
    <row r="1226" spans="1:9" x14ac:dyDescent="0.25">
      <c r="A1226" s="585" t="s">
        <v>19</v>
      </c>
      <c r="B1226" s="586">
        <v>1</v>
      </c>
    </row>
    <row r="1227" spans="1:9" x14ac:dyDescent="0.25">
      <c r="A1227" s="585" t="s">
        <v>20</v>
      </c>
      <c r="B1227" s="586">
        <v>1</v>
      </c>
    </row>
    <row r="1228" spans="1:9" x14ac:dyDescent="0.25">
      <c r="A1228" s="585" t="s">
        <v>666</v>
      </c>
      <c r="B1228" s="586"/>
    </row>
    <row r="1229" spans="1:9" x14ac:dyDescent="0.25">
      <c r="A1229" s="585" t="s">
        <v>293</v>
      </c>
      <c r="B1229" s="587"/>
    </row>
    <row r="1235" spans="1:9" x14ac:dyDescent="0.25">
      <c r="A1235" s="427" t="s">
        <v>670</v>
      </c>
      <c r="B1235" s="427"/>
      <c r="C1235" s="428"/>
      <c r="D1235" s="428"/>
      <c r="E1235" s="428"/>
      <c r="F1235" s="428"/>
      <c r="G1235" s="428"/>
      <c r="H1235" s="428"/>
      <c r="I1235" s="428"/>
    </row>
    <row r="1236" spans="1:9" x14ac:dyDescent="0.25">
      <c r="A1236" s="1248" t="s">
        <v>671</v>
      </c>
      <c r="B1236" s="1249"/>
      <c r="C1236" s="1249"/>
      <c r="D1236" s="1249"/>
      <c r="E1236" s="1250"/>
      <c r="F1236" s="588"/>
    </row>
    <row r="1237" spans="1:9" x14ac:dyDescent="0.25">
      <c r="A1237" s="1036" t="s">
        <v>122</v>
      </c>
      <c r="B1237" s="1029" t="s">
        <v>646</v>
      </c>
      <c r="C1237" s="1029" t="s">
        <v>672</v>
      </c>
      <c r="D1237" s="589" t="s">
        <v>673</v>
      </c>
      <c r="E1237" s="1029" t="s">
        <v>126</v>
      </c>
      <c r="F1237" s="590"/>
    </row>
    <row r="1238" spans="1:9" x14ac:dyDescent="0.25">
      <c r="A1238" s="454" t="s">
        <v>18</v>
      </c>
      <c r="B1238" s="454"/>
      <c r="C1238" s="430"/>
      <c r="D1238" s="531"/>
      <c r="E1238" s="499"/>
      <c r="F1238" s="591"/>
      <c r="G1238" s="496"/>
      <c r="H1238" s="496"/>
    </row>
    <row r="1239" spans="1:9" x14ac:dyDescent="0.25">
      <c r="A1239" s="454" t="s">
        <v>19</v>
      </c>
      <c r="B1239" s="451"/>
      <c r="C1239" s="1085"/>
      <c r="D1239" s="531"/>
      <c r="E1239" s="499"/>
      <c r="F1239" s="591"/>
      <c r="G1239" s="496"/>
      <c r="H1239" s="496"/>
    </row>
    <row r="1240" spans="1:9" x14ac:dyDescent="0.25">
      <c r="A1240" s="443" t="s">
        <v>20</v>
      </c>
      <c r="B1240" s="451"/>
      <c r="C1240" s="1085"/>
      <c r="D1240" s="531"/>
      <c r="E1240" s="499"/>
      <c r="F1240" s="591"/>
      <c r="G1240" s="496"/>
      <c r="H1240" s="496"/>
    </row>
    <row r="1241" spans="1:9" ht="16.5" customHeight="1" x14ac:dyDescent="0.25">
      <c r="A1241" s="454" t="s">
        <v>21</v>
      </c>
      <c r="B1241" s="592"/>
      <c r="C1241" s="1106"/>
      <c r="D1241" s="531"/>
      <c r="E1241" s="499"/>
      <c r="F1241" s="591"/>
      <c r="G1241" s="496"/>
      <c r="H1241" s="496"/>
    </row>
    <row r="1242" spans="1:9" x14ac:dyDescent="0.25">
      <c r="A1242" s="451" t="s">
        <v>151</v>
      </c>
      <c r="B1242" s="593"/>
      <c r="C1242" s="444"/>
      <c r="D1242" s="531"/>
      <c r="E1242" s="499"/>
      <c r="F1242" s="591"/>
      <c r="G1242" s="496"/>
      <c r="H1242" s="496"/>
    </row>
    <row r="1243" spans="1:9" ht="31.5" x14ac:dyDescent="0.25">
      <c r="A1243" s="454" t="s">
        <v>160</v>
      </c>
      <c r="B1243" s="430" t="s">
        <v>5299</v>
      </c>
      <c r="C1243" s="642" t="s">
        <v>3165</v>
      </c>
      <c r="D1243" s="445" t="s">
        <v>5300</v>
      </c>
      <c r="E1243" s="455"/>
      <c r="F1243" s="591"/>
      <c r="G1243" s="496"/>
      <c r="H1243" s="496"/>
    </row>
    <row r="1244" spans="1:9" x14ac:dyDescent="0.25">
      <c r="C1244" s="456"/>
      <c r="D1244" s="518"/>
      <c r="E1244" s="496"/>
      <c r="F1244" s="594"/>
    </row>
    <row r="1245" spans="1:9" x14ac:dyDescent="0.25">
      <c r="C1245" s="456"/>
      <c r="D1245" s="518"/>
      <c r="E1245" s="496"/>
      <c r="F1245" s="594"/>
    </row>
    <row r="1247" spans="1:9" x14ac:dyDescent="0.25">
      <c r="A1247" s="427" t="s">
        <v>676</v>
      </c>
      <c r="B1247" s="427"/>
      <c r="C1247" s="428"/>
      <c r="D1247" s="428"/>
      <c r="E1247" s="428"/>
      <c r="F1247" s="428"/>
      <c r="G1247" s="428"/>
      <c r="H1247" s="428"/>
      <c r="I1247" s="428"/>
    </row>
    <row r="1249" spans="1:9" ht="31.5" x14ac:dyDescent="0.25">
      <c r="A1249" s="1029" t="s">
        <v>122</v>
      </c>
      <c r="B1249" s="1029" t="s">
        <v>677</v>
      </c>
      <c r="C1249" s="1056" t="s">
        <v>678</v>
      </c>
      <c r="D1249" s="1056" t="s">
        <v>126</v>
      </c>
      <c r="F1249" s="1035"/>
      <c r="G1249" s="1035"/>
      <c r="H1249" s="1035"/>
    </row>
    <row r="1250" spans="1:9" x14ac:dyDescent="0.25">
      <c r="A1250" s="484" t="s">
        <v>19</v>
      </c>
      <c r="B1250" s="1029"/>
      <c r="C1250" s="1029"/>
      <c r="D1250" s="1029"/>
      <c r="E1250" s="573"/>
      <c r="F1250" s="1035"/>
      <c r="G1250" s="1035"/>
      <c r="H1250" s="1035"/>
    </row>
    <row r="1251" spans="1:9" x14ac:dyDescent="0.25">
      <c r="A1251" s="494"/>
      <c r="B1251" s="494"/>
      <c r="C1251" s="1035"/>
      <c r="D1251" s="1035"/>
      <c r="E1251" s="574"/>
      <c r="F1251" s="1035"/>
      <c r="G1251" s="1035"/>
      <c r="H1251" s="1035"/>
    </row>
    <row r="1253" spans="1:9" x14ac:dyDescent="0.25">
      <c r="A1253" s="427" t="s">
        <v>679</v>
      </c>
      <c r="B1253" s="427"/>
      <c r="C1253" s="428"/>
      <c r="D1253" s="428"/>
      <c r="E1253" s="428"/>
      <c r="F1253" s="428"/>
      <c r="G1253" s="428"/>
      <c r="H1253" s="428"/>
      <c r="I1253" s="428"/>
    </row>
    <row r="1254" spans="1:9" x14ac:dyDescent="0.25">
      <c r="A1254" s="427"/>
      <c r="B1254" s="427"/>
      <c r="C1254" s="428"/>
      <c r="D1254" s="428"/>
      <c r="E1254" s="428"/>
      <c r="F1254" s="428"/>
      <c r="G1254" s="428"/>
      <c r="H1254" s="428"/>
      <c r="I1254" s="428"/>
    </row>
    <row r="1255" spans="1:9" x14ac:dyDescent="0.25">
      <c r="A1255" s="426"/>
      <c r="B1255" s="426"/>
    </row>
    <row r="1256" spans="1:9" x14ac:dyDescent="0.25">
      <c r="A1256" s="1029" t="s">
        <v>122</v>
      </c>
      <c r="B1256" s="1056" t="s">
        <v>680</v>
      </c>
      <c r="C1256" s="1029" t="s">
        <v>681</v>
      </c>
      <c r="D1256" s="1029" t="s">
        <v>569</v>
      </c>
      <c r="E1256" s="1056" t="s">
        <v>126</v>
      </c>
    </row>
    <row r="1257" spans="1:9" x14ac:dyDescent="0.25">
      <c r="A1257" s="1042" t="s">
        <v>18</v>
      </c>
      <c r="B1257" s="1042"/>
      <c r="C1257" s="595"/>
      <c r="D1257" s="472"/>
      <c r="E1257" s="524"/>
      <c r="F1257" s="574"/>
    </row>
    <row r="1258" spans="1:9" ht="15.75" customHeight="1" x14ac:dyDescent="0.25">
      <c r="A1258" s="443" t="s">
        <v>19</v>
      </c>
      <c r="B1258" s="716"/>
      <c r="C1258" s="530"/>
      <c r="D1258" s="430"/>
      <c r="E1258" s="430"/>
    </row>
    <row r="1259" spans="1:9" ht="15.75" customHeight="1" x14ac:dyDescent="0.25">
      <c r="A1259" s="443" t="s">
        <v>20</v>
      </c>
      <c r="B1259" s="716"/>
      <c r="C1259" s="444"/>
      <c r="D1259" s="430"/>
      <c r="E1259" s="430"/>
    </row>
    <row r="1260" spans="1:9" ht="47.25" x14ac:dyDescent="0.25">
      <c r="A1260" s="1274" t="s">
        <v>21</v>
      </c>
      <c r="B1260" s="1357">
        <v>3</v>
      </c>
      <c r="C1260" s="430" t="s">
        <v>5301</v>
      </c>
      <c r="D1260" s="430" t="s">
        <v>5302</v>
      </c>
      <c r="E1260" s="1044"/>
    </row>
    <row r="1261" spans="1:9" ht="47.25" x14ac:dyDescent="0.25">
      <c r="A1261" s="1275"/>
      <c r="B1261" s="1358"/>
      <c r="C1261" s="1083" t="s">
        <v>5303</v>
      </c>
      <c r="D1261" s="430" t="s">
        <v>5304</v>
      </c>
      <c r="E1261" s="1044"/>
    </row>
    <row r="1262" spans="1:9" ht="47.25" x14ac:dyDescent="0.25">
      <c r="A1262" s="1275"/>
      <c r="B1262" s="1359"/>
      <c r="C1262" s="430" t="s">
        <v>5305</v>
      </c>
      <c r="D1262" s="455" t="s">
        <v>5306</v>
      </c>
      <c r="E1262" s="1044"/>
    </row>
    <row r="1263" spans="1:9" ht="33.75" customHeight="1" x14ac:dyDescent="0.25">
      <c r="A1263" s="443" t="s">
        <v>151</v>
      </c>
      <c r="B1263" s="1357">
        <v>2</v>
      </c>
      <c r="C1263" s="430" t="s">
        <v>5307</v>
      </c>
      <c r="D1263" s="455" t="s">
        <v>5308</v>
      </c>
      <c r="E1263" s="430"/>
    </row>
    <row r="1264" spans="1:9" ht="20.25" customHeight="1" x14ac:dyDescent="0.25">
      <c r="A1264" s="451"/>
      <c r="B1264" s="1359"/>
      <c r="C1264" s="455" t="s">
        <v>5309</v>
      </c>
      <c r="D1264" s="455" t="s">
        <v>5304</v>
      </c>
      <c r="E1264" s="430"/>
    </row>
    <row r="1265" spans="1:5" x14ac:dyDescent="0.25">
      <c r="A1265" s="451" t="s">
        <v>160</v>
      </c>
      <c r="B1265" s="499"/>
      <c r="C1265" s="430"/>
      <c r="D1265" s="570"/>
      <c r="E1265" s="654"/>
    </row>
  </sheetData>
  <mergeCells count="77">
    <mergeCell ref="D126:D128"/>
    <mergeCell ref="D129:D130"/>
    <mergeCell ref="D131:D133"/>
    <mergeCell ref="A1:I1"/>
    <mergeCell ref="A2:I2"/>
    <mergeCell ref="A4:I4"/>
    <mergeCell ref="A5:I5"/>
    <mergeCell ref="A6:I6"/>
    <mergeCell ref="A7:I7"/>
    <mergeCell ref="I119:I121"/>
    <mergeCell ref="D120:E120"/>
    <mergeCell ref="G121:H121"/>
    <mergeCell ref="A119:A121"/>
    <mergeCell ref="B119:B121"/>
    <mergeCell ref="C119:C121"/>
    <mergeCell ref="D119:H119"/>
    <mergeCell ref="F1093:F1094"/>
    <mergeCell ref="A1102:A1103"/>
    <mergeCell ref="B1102:B1103"/>
    <mergeCell ref="C1102:C1103"/>
    <mergeCell ref="D1102:D1103"/>
    <mergeCell ref="F1102:F1103"/>
    <mergeCell ref="A1093:A1094"/>
    <mergeCell ref="B1093:B1094"/>
    <mergeCell ref="C1093:C1094"/>
    <mergeCell ref="D1093:D1094"/>
    <mergeCell ref="E1093:E1094"/>
    <mergeCell ref="A1016:A1017"/>
    <mergeCell ref="B1016:B1017"/>
    <mergeCell ref="C1016:C1017"/>
    <mergeCell ref="D1016:D1017"/>
    <mergeCell ref="D137:D138"/>
    <mergeCell ref="B442:B446"/>
    <mergeCell ref="D442:D446"/>
    <mergeCell ref="D955:D957"/>
    <mergeCell ref="D960:D962"/>
    <mergeCell ref="A545:A546"/>
    <mergeCell ref="A991:A992"/>
    <mergeCell ref="D253:D381"/>
    <mergeCell ref="B156:B227"/>
    <mergeCell ref="C545:C546"/>
    <mergeCell ref="F1211:F1212"/>
    <mergeCell ref="A1236:E1236"/>
    <mergeCell ref="A1111:A1112"/>
    <mergeCell ref="B1111:B1112"/>
    <mergeCell ref="C1111:C1112"/>
    <mergeCell ref="D1111:D1112"/>
    <mergeCell ref="F1111:F1112"/>
    <mergeCell ref="A1209:I1209"/>
    <mergeCell ref="A1260:A1262"/>
    <mergeCell ref="B1260:B1262"/>
    <mergeCell ref="C140:C144"/>
    <mergeCell ref="D145:D146"/>
    <mergeCell ref="D147:D149"/>
    <mergeCell ref="D963:D964"/>
    <mergeCell ref="A1211:A1212"/>
    <mergeCell ref="B1211:C1211"/>
    <mergeCell ref="D1211:E1211"/>
    <mergeCell ref="E1016:E1017"/>
    <mergeCell ref="B1019:B1020"/>
    <mergeCell ref="A1004:B1004"/>
    <mergeCell ref="C1004:C1005"/>
    <mergeCell ref="C955:C957"/>
    <mergeCell ref="C960:C962"/>
    <mergeCell ref="B253:B265"/>
    <mergeCell ref="B1263:B1264"/>
    <mergeCell ref="B266:B278"/>
    <mergeCell ref="B279:B302"/>
    <mergeCell ref="B303:B314"/>
    <mergeCell ref="B315:B343"/>
    <mergeCell ref="B344:B358"/>
    <mergeCell ref="B359:B368"/>
    <mergeCell ref="B369:B381"/>
    <mergeCell ref="B1024:B1025"/>
    <mergeCell ref="B1028:B1031"/>
    <mergeCell ref="B545:B546"/>
    <mergeCell ref="B382:B418"/>
  </mergeCells>
  <pageMargins left="0.7" right="0.7" top="0.75" bottom="0.75" header="0.3" footer="0.3"/>
  <pageSetup paperSize="9" scale="87" orientation="landscape" horizontalDpi="4294967294"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503"/>
  <sheetViews>
    <sheetView topLeftCell="A411" zoomScaleNormal="100" workbookViewId="0">
      <selection activeCell="C503" sqref="C503:D503"/>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5310</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36" t="s">
        <v>123</v>
      </c>
      <c r="C11" s="1033" t="s">
        <v>124</v>
      </c>
      <c r="D11" s="1029" t="s">
        <v>125</v>
      </c>
      <c r="E11" s="1029" t="s">
        <v>126</v>
      </c>
    </row>
    <row r="12" spans="1:9" x14ac:dyDescent="0.25">
      <c r="A12" s="1097" t="s">
        <v>18</v>
      </c>
      <c r="B12" s="878" t="s">
        <v>995</v>
      </c>
      <c r="C12" s="1420" t="s">
        <v>5311</v>
      </c>
      <c r="D12" s="1251" t="s">
        <v>5312</v>
      </c>
      <c r="E12" s="431"/>
      <c r="F12" s="432"/>
      <c r="I12" s="425" t="s">
        <v>130</v>
      </c>
    </row>
    <row r="13" spans="1:9" x14ac:dyDescent="0.25">
      <c r="A13" s="877"/>
      <c r="B13" s="878" t="s">
        <v>2057</v>
      </c>
      <c r="C13" s="1421"/>
      <c r="D13" s="1252"/>
      <c r="E13" s="431"/>
      <c r="F13" s="432"/>
    </row>
    <row r="14" spans="1:9" ht="31.5" x14ac:dyDescent="0.25">
      <c r="A14" s="1043" t="s">
        <v>19</v>
      </c>
      <c r="B14" s="1030" t="s">
        <v>1226</v>
      </c>
      <c r="C14" s="671"/>
      <c r="D14" s="430" t="s">
        <v>5313</v>
      </c>
      <c r="E14" s="430"/>
      <c r="F14" s="433"/>
    </row>
    <row r="15" spans="1:9" x14ac:dyDescent="0.25">
      <c r="A15" s="1043"/>
      <c r="B15" s="1057" t="s">
        <v>5314</v>
      </c>
      <c r="C15" s="671"/>
      <c r="D15" s="430"/>
      <c r="E15" s="430"/>
      <c r="F15" s="433"/>
    </row>
    <row r="16" spans="1:9" ht="31.5" x14ac:dyDescent="0.25">
      <c r="A16" s="1043"/>
      <c r="B16" s="1251" t="s">
        <v>5315</v>
      </c>
      <c r="C16" s="1422">
        <v>44170</v>
      </c>
      <c r="D16" s="430" t="s">
        <v>5316</v>
      </c>
      <c r="E16" s="430"/>
      <c r="F16" s="433"/>
    </row>
    <row r="17" spans="1:9" ht="31.5" x14ac:dyDescent="0.25">
      <c r="A17" s="1043"/>
      <c r="B17" s="1252"/>
      <c r="C17" s="1423"/>
      <c r="D17" s="430" t="s">
        <v>5317</v>
      </c>
      <c r="E17" s="430"/>
      <c r="F17" s="433"/>
    </row>
    <row r="18" spans="1:9" ht="31.5" x14ac:dyDescent="0.25">
      <c r="A18" s="1082" t="s">
        <v>20</v>
      </c>
      <c r="B18" s="631" t="s">
        <v>1226</v>
      </c>
      <c r="C18" s="886">
        <v>44181</v>
      </c>
      <c r="D18" s="430" t="s">
        <v>5318</v>
      </c>
      <c r="E18" s="418" t="s">
        <v>2095</v>
      </c>
      <c r="F18" s="433"/>
    </row>
    <row r="19" spans="1:9" ht="63" x14ac:dyDescent="0.25">
      <c r="A19" s="1043" t="s">
        <v>21</v>
      </c>
      <c r="B19" s="821" t="s">
        <v>5319</v>
      </c>
      <c r="C19" s="671" t="s">
        <v>5320</v>
      </c>
      <c r="D19" s="1361" t="s">
        <v>2040</v>
      </c>
      <c r="E19" s="1411" t="s">
        <v>2048</v>
      </c>
      <c r="F19" s="440"/>
    </row>
    <row r="20" spans="1:9" ht="63.75" customHeight="1" x14ac:dyDescent="0.25">
      <c r="A20" s="1043"/>
      <c r="B20" s="444" t="s">
        <v>3166</v>
      </c>
      <c r="C20" s="1044" t="s">
        <v>5321</v>
      </c>
      <c r="D20" s="1363"/>
      <c r="E20" s="1412"/>
      <c r="F20" s="440"/>
    </row>
    <row r="21" spans="1:9" ht="47.25" x14ac:dyDescent="0.25">
      <c r="A21" s="443" t="s">
        <v>151</v>
      </c>
      <c r="B21" s="455" t="s">
        <v>1226</v>
      </c>
      <c r="C21" s="1044" t="s">
        <v>5322</v>
      </c>
      <c r="D21" s="1290" t="s">
        <v>2040</v>
      </c>
      <c r="E21" s="1251" t="s">
        <v>4274</v>
      </c>
      <c r="F21" s="446"/>
    </row>
    <row r="22" spans="1:9" ht="31.5" x14ac:dyDescent="0.25">
      <c r="A22" s="447"/>
      <c r="B22" s="430" t="s">
        <v>3166</v>
      </c>
      <c r="C22" s="1044" t="s">
        <v>5323</v>
      </c>
      <c r="D22" s="1341"/>
      <c r="E22" s="1253"/>
      <c r="F22" s="446"/>
    </row>
    <row r="23" spans="1:9" ht="47.25" x14ac:dyDescent="0.25">
      <c r="A23" s="447"/>
      <c r="B23" s="430" t="s">
        <v>1691</v>
      </c>
      <c r="C23" s="1044" t="s">
        <v>5324</v>
      </c>
      <c r="D23" s="1341"/>
      <c r="E23" s="1253"/>
      <c r="F23" s="446"/>
    </row>
    <row r="24" spans="1:9" ht="47.25" x14ac:dyDescent="0.25">
      <c r="A24" s="447"/>
      <c r="B24" s="430" t="s">
        <v>5325</v>
      </c>
      <c r="C24" s="1044" t="s">
        <v>5324</v>
      </c>
      <c r="D24" s="1341"/>
      <c r="E24" s="1253"/>
      <c r="F24" s="446"/>
    </row>
    <row r="25" spans="1:9" ht="47.25" x14ac:dyDescent="0.25">
      <c r="A25" s="447"/>
      <c r="B25" s="430" t="s">
        <v>5326</v>
      </c>
      <c r="C25" s="1044" t="s">
        <v>5327</v>
      </c>
      <c r="D25" s="1291"/>
      <c r="E25" s="1252"/>
      <c r="F25" s="446"/>
    </row>
    <row r="26" spans="1:9" x14ac:dyDescent="0.25">
      <c r="A26" s="1082" t="s">
        <v>160</v>
      </c>
      <c r="B26" s="1094"/>
      <c r="C26" s="445"/>
      <c r="D26" s="430"/>
      <c r="E26" s="430"/>
      <c r="F26" s="448"/>
    </row>
    <row r="27" spans="1:9" x14ac:dyDescent="0.25">
      <c r="A27" s="640"/>
      <c r="B27" s="643"/>
      <c r="C27" s="641"/>
      <c r="D27" s="605"/>
      <c r="E27" s="605"/>
      <c r="F27" s="448"/>
    </row>
    <row r="28" spans="1:9" x14ac:dyDescent="0.25">
      <c r="A28" s="449"/>
      <c r="B28" s="449"/>
      <c r="C28" s="446"/>
      <c r="D28" s="448"/>
      <c r="E28" s="446"/>
      <c r="F28" s="446"/>
    </row>
    <row r="31" spans="1:9" ht="31.5" x14ac:dyDescent="0.25">
      <c r="A31" s="1036" t="s">
        <v>122</v>
      </c>
      <c r="B31" s="1033" t="s">
        <v>161</v>
      </c>
      <c r="C31" s="1029" t="s">
        <v>162</v>
      </c>
      <c r="D31" s="1029" t="s">
        <v>163</v>
      </c>
      <c r="E31" s="1029" t="s">
        <v>126</v>
      </c>
      <c r="I31" s="450"/>
    </row>
    <row r="32" spans="1:9" x14ac:dyDescent="0.25">
      <c r="A32" s="443" t="s">
        <v>18</v>
      </c>
      <c r="B32" s="820"/>
      <c r="C32" s="776"/>
      <c r="D32" s="698"/>
      <c r="E32" s="702"/>
      <c r="F32" s="432"/>
      <c r="I32" s="450"/>
    </row>
    <row r="33" spans="1:9" ht="31.5" x14ac:dyDescent="0.25">
      <c r="A33" s="884" t="s">
        <v>19</v>
      </c>
      <c r="B33" s="1096" t="s">
        <v>1226</v>
      </c>
      <c r="C33" s="821" t="s">
        <v>5313</v>
      </c>
      <c r="D33" s="822"/>
      <c r="E33" s="823"/>
      <c r="F33" s="432"/>
      <c r="I33" s="450"/>
    </row>
    <row r="34" spans="1:9" ht="31.5" x14ac:dyDescent="0.25">
      <c r="A34" s="894"/>
      <c r="B34" s="1424" t="s">
        <v>5315</v>
      </c>
      <c r="C34" s="821" t="s">
        <v>5316</v>
      </c>
      <c r="D34" s="822"/>
      <c r="E34" s="823"/>
      <c r="F34" s="432"/>
      <c r="I34" s="450"/>
    </row>
    <row r="35" spans="1:9" ht="31.5" x14ac:dyDescent="0.25">
      <c r="A35" s="885"/>
      <c r="B35" s="1425"/>
      <c r="C35" s="821" t="s">
        <v>5317</v>
      </c>
      <c r="D35" s="822"/>
      <c r="E35" s="823"/>
      <c r="F35" s="432"/>
      <c r="I35" s="450"/>
    </row>
    <row r="36" spans="1:9" ht="31.5" x14ac:dyDescent="0.25">
      <c r="A36" s="885" t="s">
        <v>20</v>
      </c>
      <c r="B36" s="821" t="s">
        <v>5328</v>
      </c>
      <c r="C36" s="672" t="s">
        <v>5329</v>
      </c>
      <c r="D36" s="822">
        <v>44168</v>
      </c>
      <c r="E36" s="672" t="s">
        <v>5330</v>
      </c>
      <c r="F36" s="432"/>
      <c r="I36" s="450"/>
    </row>
    <row r="37" spans="1:9" x14ac:dyDescent="0.25">
      <c r="A37" s="447" t="s">
        <v>21</v>
      </c>
      <c r="B37" s="825"/>
      <c r="C37" s="826"/>
      <c r="D37" s="824"/>
      <c r="E37" s="927"/>
      <c r="F37" s="432"/>
      <c r="I37" s="450"/>
    </row>
    <row r="38" spans="1:9" ht="31.5" x14ac:dyDescent="0.25">
      <c r="A38" s="930" t="s">
        <v>151</v>
      </c>
      <c r="B38" s="928" t="s">
        <v>1691</v>
      </c>
      <c r="C38" s="921" t="s">
        <v>5331</v>
      </c>
      <c r="D38" s="924">
        <v>44169</v>
      </c>
      <c r="E38" s="913" t="s">
        <v>786</v>
      </c>
      <c r="F38" s="432"/>
      <c r="I38" s="450"/>
    </row>
    <row r="39" spans="1:9" ht="31.5" x14ac:dyDescent="0.25">
      <c r="A39" s="931"/>
      <c r="B39" s="919"/>
      <c r="C39" s="921" t="s">
        <v>5332</v>
      </c>
      <c r="D39" s="925"/>
      <c r="E39" s="911"/>
      <c r="F39" s="432"/>
      <c r="I39" s="450"/>
    </row>
    <row r="40" spans="1:9" ht="31.5" x14ac:dyDescent="0.25">
      <c r="A40" s="931"/>
      <c r="B40" s="919"/>
      <c r="C40" s="921" t="s">
        <v>5333</v>
      </c>
      <c r="D40" s="925"/>
      <c r="E40" s="911"/>
      <c r="F40" s="432"/>
      <c r="I40" s="450"/>
    </row>
    <row r="41" spans="1:9" ht="31.5" x14ac:dyDescent="0.25">
      <c r="A41" s="931"/>
      <c r="B41" s="919"/>
      <c r="C41" s="921" t="s">
        <v>5334</v>
      </c>
      <c r="D41" s="925"/>
      <c r="E41" s="911"/>
      <c r="F41" s="432"/>
      <c r="I41" s="450"/>
    </row>
    <row r="42" spans="1:9" ht="31.5" x14ac:dyDescent="0.25">
      <c r="A42" s="931"/>
      <c r="B42" s="919"/>
      <c r="C42" s="921" t="s">
        <v>5335</v>
      </c>
      <c r="D42" s="925"/>
      <c r="E42" s="911"/>
      <c r="F42" s="432"/>
      <c r="I42" s="450"/>
    </row>
    <row r="43" spans="1:9" ht="31.5" x14ac:dyDescent="0.25">
      <c r="A43" s="931"/>
      <c r="B43" s="919"/>
      <c r="C43" s="921" t="s">
        <v>5336</v>
      </c>
      <c r="D43" s="925"/>
      <c r="E43" s="911"/>
      <c r="F43" s="432"/>
      <c r="I43" s="450"/>
    </row>
    <row r="44" spans="1:9" ht="31.5" x14ac:dyDescent="0.25">
      <c r="A44" s="931"/>
      <c r="B44" s="919"/>
      <c r="C44" s="921" t="s">
        <v>5337</v>
      </c>
      <c r="D44" s="925"/>
      <c r="E44" s="911"/>
      <c r="F44" s="432"/>
      <c r="I44" s="450"/>
    </row>
    <row r="45" spans="1:9" ht="31.5" x14ac:dyDescent="0.25">
      <c r="A45" s="931"/>
      <c r="B45" s="919"/>
      <c r="C45" s="921" t="s">
        <v>5338</v>
      </c>
      <c r="D45" s="925"/>
      <c r="E45" s="911"/>
      <c r="F45" s="432"/>
      <c r="I45" s="450"/>
    </row>
    <row r="46" spans="1:9" ht="31.5" x14ac:dyDescent="0.25">
      <c r="A46" s="931"/>
      <c r="B46" s="919"/>
      <c r="C46" s="921" t="s">
        <v>5339</v>
      </c>
      <c r="D46" s="925"/>
      <c r="E46" s="911"/>
      <c r="F46" s="432"/>
      <c r="I46" s="450"/>
    </row>
    <row r="47" spans="1:9" ht="31.5" x14ac:dyDescent="0.25">
      <c r="A47" s="931"/>
      <c r="B47" s="919"/>
      <c r="C47" s="921" t="s">
        <v>5340</v>
      </c>
      <c r="D47" s="925"/>
      <c r="E47" s="911"/>
      <c r="F47" s="432"/>
      <c r="I47" s="450"/>
    </row>
    <row r="48" spans="1:9" ht="31.5" x14ac:dyDescent="0.25">
      <c r="A48" s="931"/>
      <c r="B48" s="919"/>
      <c r="C48" s="921" t="s">
        <v>5341</v>
      </c>
      <c r="D48" s="925"/>
      <c r="E48" s="911"/>
      <c r="F48" s="432"/>
      <c r="I48" s="450"/>
    </row>
    <row r="49" spans="1:9" ht="31.5" x14ac:dyDescent="0.25">
      <c r="A49" s="931"/>
      <c r="B49" s="919"/>
      <c r="C49" s="921" t="s">
        <v>5342</v>
      </c>
      <c r="D49" s="925"/>
      <c r="E49" s="911"/>
      <c r="F49" s="432"/>
      <c r="I49" s="450"/>
    </row>
    <row r="50" spans="1:9" ht="31.5" x14ac:dyDescent="0.25">
      <c r="A50" s="931"/>
      <c r="B50" s="919"/>
      <c r="C50" s="921" t="s">
        <v>5343</v>
      </c>
      <c r="D50" s="925"/>
      <c r="E50" s="911"/>
      <c r="F50" s="432"/>
      <c r="I50" s="450"/>
    </row>
    <row r="51" spans="1:9" ht="31.5" x14ac:dyDescent="0.25">
      <c r="A51" s="931"/>
      <c r="B51" s="919"/>
      <c r="C51" s="921" t="s">
        <v>5344</v>
      </c>
      <c r="D51" s="925"/>
      <c r="E51" s="911"/>
      <c r="F51" s="432"/>
      <c r="I51" s="450"/>
    </row>
    <row r="52" spans="1:9" ht="31.5" x14ac:dyDescent="0.25">
      <c r="A52" s="931"/>
      <c r="B52" s="919"/>
      <c r="C52" s="921" t="s">
        <v>5345</v>
      </c>
      <c r="D52" s="925"/>
      <c r="E52" s="911"/>
      <c r="F52" s="432"/>
      <c r="I52" s="450"/>
    </row>
    <row r="53" spans="1:9" ht="31.5" x14ac:dyDescent="0.25">
      <c r="A53" s="931"/>
      <c r="B53" s="919"/>
      <c r="C53" s="921" t="s">
        <v>5346</v>
      </c>
      <c r="D53" s="925"/>
      <c r="E53" s="911"/>
      <c r="F53" s="432"/>
      <c r="I53" s="450"/>
    </row>
    <row r="54" spans="1:9" ht="31.5" x14ac:dyDescent="0.25">
      <c r="A54" s="931"/>
      <c r="B54" s="919"/>
      <c r="C54" s="921" t="s">
        <v>5347</v>
      </c>
      <c r="D54" s="925"/>
      <c r="E54" s="911"/>
      <c r="F54" s="432"/>
      <c r="I54" s="450"/>
    </row>
    <row r="55" spans="1:9" ht="31.5" x14ac:dyDescent="0.25">
      <c r="A55" s="931"/>
      <c r="B55" s="919"/>
      <c r="C55" s="921" t="s">
        <v>5348</v>
      </c>
      <c r="D55" s="925"/>
      <c r="E55" s="911"/>
      <c r="F55" s="432"/>
      <c r="I55" s="450"/>
    </row>
    <row r="56" spans="1:9" ht="31.5" x14ac:dyDescent="0.25">
      <c r="A56" s="931"/>
      <c r="B56" s="919"/>
      <c r="C56" s="921" t="s">
        <v>5349</v>
      </c>
      <c r="D56" s="925"/>
      <c r="E56" s="911"/>
      <c r="F56" s="432"/>
      <c r="I56" s="450"/>
    </row>
    <row r="57" spans="1:9" ht="31.5" x14ac:dyDescent="0.25">
      <c r="A57" s="931"/>
      <c r="B57" s="919"/>
      <c r="C57" s="921" t="s">
        <v>5350</v>
      </c>
      <c r="D57" s="925"/>
      <c r="E57" s="911"/>
      <c r="F57" s="432"/>
      <c r="I57" s="450"/>
    </row>
    <row r="58" spans="1:9" ht="31.5" x14ac:dyDescent="0.25">
      <c r="A58" s="931"/>
      <c r="B58" s="919"/>
      <c r="C58" s="921" t="s">
        <v>5351</v>
      </c>
      <c r="D58" s="925"/>
      <c r="E58" s="911"/>
      <c r="F58" s="432"/>
      <c r="I58" s="450"/>
    </row>
    <row r="59" spans="1:9" ht="31.5" x14ac:dyDescent="0.25">
      <c r="A59" s="931"/>
      <c r="B59" s="919"/>
      <c r="C59" s="922" t="s">
        <v>5352</v>
      </c>
      <c r="D59" s="925"/>
      <c r="E59" s="911"/>
      <c r="F59" s="432"/>
      <c r="I59" s="450"/>
    </row>
    <row r="60" spans="1:9" ht="31.5" x14ac:dyDescent="0.25">
      <c r="A60" s="931"/>
      <c r="B60" s="919"/>
      <c r="C60" s="921" t="s">
        <v>5353</v>
      </c>
      <c r="D60" s="925"/>
      <c r="E60" s="911"/>
      <c r="F60" s="432"/>
      <c r="I60" s="450"/>
    </row>
    <row r="61" spans="1:9" ht="31.5" x14ac:dyDescent="0.25">
      <c r="A61" s="931"/>
      <c r="B61" s="919"/>
      <c r="C61" s="921" t="s">
        <v>5354</v>
      </c>
      <c r="D61" s="925"/>
      <c r="E61" s="911"/>
      <c r="F61" s="432"/>
      <c r="I61" s="450"/>
    </row>
    <row r="62" spans="1:9" ht="31.5" x14ac:dyDescent="0.25">
      <c r="A62" s="931"/>
      <c r="B62" s="919"/>
      <c r="C62" s="921" t="s">
        <v>5355</v>
      </c>
      <c r="D62" s="925"/>
      <c r="E62" s="911"/>
      <c r="F62" s="432"/>
      <c r="I62" s="450"/>
    </row>
    <row r="63" spans="1:9" ht="31.5" x14ac:dyDescent="0.25">
      <c r="A63" s="931"/>
      <c r="B63" s="919"/>
      <c r="C63" s="921" t="s">
        <v>5356</v>
      </c>
      <c r="D63" s="925"/>
      <c r="E63" s="911"/>
      <c r="F63" s="432"/>
      <c r="I63" s="450"/>
    </row>
    <row r="64" spans="1:9" ht="31.5" x14ac:dyDescent="0.25">
      <c r="A64" s="931"/>
      <c r="B64" s="919"/>
      <c r="C64" s="921" t="s">
        <v>5357</v>
      </c>
      <c r="D64" s="925"/>
      <c r="E64" s="911"/>
      <c r="F64" s="432"/>
      <c r="I64" s="450"/>
    </row>
    <row r="65" spans="1:9" ht="47.25" x14ac:dyDescent="0.25">
      <c r="A65" s="931"/>
      <c r="B65" s="919"/>
      <c r="C65" s="921" t="s">
        <v>5358</v>
      </c>
      <c r="D65" s="925"/>
      <c r="E65" s="911"/>
      <c r="F65" s="432"/>
      <c r="I65" s="450"/>
    </row>
    <row r="66" spans="1:9" ht="31.5" x14ac:dyDescent="0.25">
      <c r="A66" s="931"/>
      <c r="B66" s="919"/>
      <c r="C66" s="921" t="s">
        <v>5359</v>
      </c>
      <c r="D66" s="925"/>
      <c r="E66" s="911"/>
      <c r="F66" s="432"/>
      <c r="I66" s="450"/>
    </row>
    <row r="67" spans="1:9" ht="31.5" x14ac:dyDescent="0.25">
      <c r="A67" s="931"/>
      <c r="B67" s="919"/>
      <c r="C67" s="921" t="s">
        <v>5360</v>
      </c>
      <c r="D67" s="925"/>
      <c r="E67" s="911"/>
      <c r="F67" s="432"/>
      <c r="I67" s="450"/>
    </row>
    <row r="68" spans="1:9" ht="31.5" x14ac:dyDescent="0.25">
      <c r="A68" s="931"/>
      <c r="B68" s="919"/>
      <c r="C68" s="921" t="s">
        <v>5361</v>
      </c>
      <c r="D68" s="925"/>
      <c r="E68" s="911"/>
      <c r="F68" s="432"/>
      <c r="I68" s="450"/>
    </row>
    <row r="69" spans="1:9" ht="31.5" x14ac:dyDescent="0.25">
      <c r="A69" s="931"/>
      <c r="B69" s="919"/>
      <c r="C69" s="921" t="s">
        <v>5362</v>
      </c>
      <c r="D69" s="925"/>
      <c r="E69" s="911"/>
      <c r="F69" s="432"/>
      <c r="I69" s="450"/>
    </row>
    <row r="70" spans="1:9" ht="31.5" x14ac:dyDescent="0.25">
      <c r="A70" s="931"/>
      <c r="B70" s="919"/>
      <c r="C70" s="921" t="s">
        <v>5363</v>
      </c>
      <c r="D70" s="925"/>
      <c r="E70" s="911"/>
      <c r="F70" s="432"/>
      <c r="I70" s="450"/>
    </row>
    <row r="71" spans="1:9" ht="31.5" x14ac:dyDescent="0.25">
      <c r="A71" s="931"/>
      <c r="B71" s="919"/>
      <c r="C71" s="921" t="s">
        <v>5364</v>
      </c>
      <c r="D71" s="925"/>
      <c r="E71" s="911"/>
      <c r="F71" s="432"/>
      <c r="I71" s="450"/>
    </row>
    <row r="72" spans="1:9" ht="31.5" x14ac:dyDescent="0.25">
      <c r="A72" s="931"/>
      <c r="B72" s="919"/>
      <c r="C72" s="921" t="s">
        <v>5365</v>
      </c>
      <c r="D72" s="925"/>
      <c r="E72" s="911"/>
      <c r="F72" s="432"/>
      <c r="I72" s="450"/>
    </row>
    <row r="73" spans="1:9" ht="31.5" x14ac:dyDescent="0.25">
      <c r="A73" s="931"/>
      <c r="B73" s="919"/>
      <c r="C73" s="921" t="s">
        <v>5366</v>
      </c>
      <c r="D73" s="925"/>
      <c r="E73" s="911"/>
      <c r="F73" s="432"/>
      <c r="I73" s="450"/>
    </row>
    <row r="74" spans="1:9" ht="31.5" x14ac:dyDescent="0.25">
      <c r="A74" s="931"/>
      <c r="B74" s="919"/>
      <c r="C74" s="921" t="s">
        <v>5367</v>
      </c>
      <c r="D74" s="925"/>
      <c r="E74" s="911"/>
      <c r="F74" s="432"/>
      <c r="I74" s="450"/>
    </row>
    <row r="75" spans="1:9" ht="31.5" x14ac:dyDescent="0.25">
      <c r="A75" s="931"/>
      <c r="B75" s="919"/>
      <c r="C75" s="921" t="s">
        <v>5368</v>
      </c>
      <c r="D75" s="925"/>
      <c r="E75" s="911"/>
      <c r="F75" s="432"/>
      <c r="I75" s="450"/>
    </row>
    <row r="76" spans="1:9" ht="31.5" x14ac:dyDescent="0.25">
      <c r="A76" s="931"/>
      <c r="B76" s="919"/>
      <c r="C76" s="921" t="s">
        <v>5369</v>
      </c>
      <c r="D76" s="925"/>
      <c r="E76" s="911"/>
      <c r="F76" s="432"/>
      <c r="I76" s="450"/>
    </row>
    <row r="77" spans="1:9" ht="31.5" x14ac:dyDescent="0.25">
      <c r="A77" s="931"/>
      <c r="B77" s="919"/>
      <c r="C77" s="921" t="s">
        <v>5370</v>
      </c>
      <c r="D77" s="925"/>
      <c r="E77" s="911"/>
      <c r="F77" s="432"/>
      <c r="I77" s="450"/>
    </row>
    <row r="78" spans="1:9" ht="31.5" x14ac:dyDescent="0.25">
      <c r="A78" s="931"/>
      <c r="B78" s="919"/>
      <c r="C78" s="921" t="s">
        <v>5371</v>
      </c>
      <c r="D78" s="925"/>
      <c r="E78" s="911"/>
      <c r="F78" s="432"/>
      <c r="I78" s="450"/>
    </row>
    <row r="79" spans="1:9" ht="31.5" x14ac:dyDescent="0.25">
      <c r="A79" s="931"/>
      <c r="B79" s="919"/>
      <c r="C79" s="921" t="s">
        <v>5372</v>
      </c>
      <c r="D79" s="925"/>
      <c r="E79" s="911"/>
      <c r="F79" s="432"/>
      <c r="I79" s="450"/>
    </row>
    <row r="80" spans="1:9" ht="31.5" x14ac:dyDescent="0.25">
      <c r="A80" s="931"/>
      <c r="B80" s="919"/>
      <c r="C80" s="921" t="s">
        <v>5373</v>
      </c>
      <c r="D80" s="925"/>
      <c r="E80" s="911"/>
      <c r="F80" s="432"/>
      <c r="I80" s="450"/>
    </row>
    <row r="81" spans="1:9" ht="31.5" x14ac:dyDescent="0.25">
      <c r="A81" s="931"/>
      <c r="B81" s="919"/>
      <c r="C81" s="921" t="s">
        <v>5374</v>
      </c>
      <c r="D81" s="925"/>
      <c r="E81" s="911"/>
      <c r="F81" s="432"/>
      <c r="I81" s="450"/>
    </row>
    <row r="82" spans="1:9" ht="31.5" x14ac:dyDescent="0.25">
      <c r="A82" s="931"/>
      <c r="B82" s="919"/>
      <c r="C82" s="921" t="s">
        <v>5375</v>
      </c>
      <c r="D82" s="925"/>
      <c r="E82" s="911"/>
      <c r="F82" s="432"/>
      <c r="I82" s="450"/>
    </row>
    <row r="83" spans="1:9" ht="31.5" x14ac:dyDescent="0.25">
      <c r="A83" s="931"/>
      <c r="B83" s="919"/>
      <c r="C83" s="921" t="s">
        <v>5376</v>
      </c>
      <c r="D83" s="925"/>
      <c r="E83" s="911"/>
      <c r="F83" s="432"/>
      <c r="I83" s="450"/>
    </row>
    <row r="84" spans="1:9" ht="31.5" x14ac:dyDescent="0.25">
      <c r="A84" s="931"/>
      <c r="B84" s="919"/>
      <c r="C84" s="921" t="s">
        <v>5377</v>
      </c>
      <c r="D84" s="925"/>
      <c r="E84" s="911"/>
      <c r="F84" s="432"/>
      <c r="I84" s="450"/>
    </row>
    <row r="85" spans="1:9" ht="31.5" x14ac:dyDescent="0.25">
      <c r="A85" s="931"/>
      <c r="B85" s="919"/>
      <c r="C85" s="921" t="s">
        <v>5378</v>
      </c>
      <c r="D85" s="925"/>
      <c r="E85" s="911"/>
      <c r="F85" s="432"/>
      <c r="I85" s="450"/>
    </row>
    <row r="86" spans="1:9" ht="31.5" x14ac:dyDescent="0.25">
      <c r="A86" s="931"/>
      <c r="B86" s="919"/>
      <c r="C86" s="921" t="s">
        <v>5379</v>
      </c>
      <c r="D86" s="925"/>
      <c r="E86" s="911"/>
      <c r="F86" s="432"/>
      <c r="I86" s="450"/>
    </row>
    <row r="87" spans="1:9" ht="31.5" x14ac:dyDescent="0.25">
      <c r="A87" s="931"/>
      <c r="B87" s="919"/>
      <c r="C87" s="921" t="s">
        <v>5380</v>
      </c>
      <c r="D87" s="925"/>
      <c r="E87" s="911"/>
      <c r="F87" s="432"/>
      <c r="I87" s="450"/>
    </row>
    <row r="88" spans="1:9" ht="31.5" x14ac:dyDescent="0.25">
      <c r="A88" s="931"/>
      <c r="B88" s="919"/>
      <c r="C88" s="921" t="s">
        <v>5381</v>
      </c>
      <c r="D88" s="925"/>
      <c r="E88" s="911"/>
      <c r="F88" s="432"/>
      <c r="I88" s="450"/>
    </row>
    <row r="89" spans="1:9" ht="31.5" x14ac:dyDescent="0.25">
      <c r="A89" s="931"/>
      <c r="B89" s="919"/>
      <c r="C89" s="921" t="s">
        <v>5382</v>
      </c>
      <c r="D89" s="925"/>
      <c r="E89" s="911"/>
      <c r="F89" s="432"/>
      <c r="I89" s="450"/>
    </row>
    <row r="90" spans="1:9" ht="31.5" x14ac:dyDescent="0.25">
      <c r="A90" s="931"/>
      <c r="B90" s="919"/>
      <c r="C90" s="921" t="s">
        <v>5383</v>
      </c>
      <c r="D90" s="925"/>
      <c r="E90" s="911"/>
      <c r="F90" s="432"/>
      <c r="I90" s="450"/>
    </row>
    <row r="91" spans="1:9" ht="31.5" x14ac:dyDescent="0.25">
      <c r="A91" s="931"/>
      <c r="B91" s="919"/>
      <c r="C91" s="921" t="s">
        <v>5384</v>
      </c>
      <c r="D91" s="925"/>
      <c r="E91" s="911"/>
      <c r="F91" s="432"/>
      <c r="I91" s="450"/>
    </row>
    <row r="92" spans="1:9" ht="31.5" x14ac:dyDescent="0.25">
      <c r="A92" s="931"/>
      <c r="B92" s="919"/>
      <c r="C92" s="922" t="s">
        <v>5385</v>
      </c>
      <c r="D92" s="925"/>
      <c r="E92" s="911"/>
      <c r="F92" s="432"/>
      <c r="I92" s="450"/>
    </row>
    <row r="93" spans="1:9" ht="31.5" x14ac:dyDescent="0.25">
      <c r="A93" s="931"/>
      <c r="B93" s="919"/>
      <c r="C93" s="921" t="s">
        <v>5386</v>
      </c>
      <c r="D93" s="925"/>
      <c r="E93" s="911"/>
      <c r="F93" s="432"/>
      <c r="I93" s="450"/>
    </row>
    <row r="94" spans="1:9" ht="31.5" x14ac:dyDescent="0.25">
      <c r="A94" s="931"/>
      <c r="B94" s="919"/>
      <c r="C94" s="921" t="s">
        <v>5387</v>
      </c>
      <c r="D94" s="925"/>
      <c r="E94" s="911"/>
      <c r="F94" s="432"/>
      <c r="I94" s="450"/>
    </row>
    <row r="95" spans="1:9" ht="31.5" x14ac:dyDescent="0.25">
      <c r="A95" s="931"/>
      <c r="B95" s="919"/>
      <c r="C95" s="921" t="s">
        <v>5388</v>
      </c>
      <c r="D95" s="925"/>
      <c r="E95" s="911"/>
      <c r="F95" s="432"/>
      <c r="I95" s="450"/>
    </row>
    <row r="96" spans="1:9" ht="31.5" x14ac:dyDescent="0.25">
      <c r="A96" s="931"/>
      <c r="B96" s="919"/>
      <c r="C96" s="922" t="s">
        <v>5389</v>
      </c>
      <c r="D96" s="925"/>
      <c r="E96" s="911"/>
      <c r="F96" s="432"/>
      <c r="I96" s="450"/>
    </row>
    <row r="97" spans="1:9" ht="31.5" x14ac:dyDescent="0.25">
      <c r="A97" s="931"/>
      <c r="B97" s="919"/>
      <c r="C97" s="922" t="s">
        <v>5390</v>
      </c>
      <c r="D97" s="925"/>
      <c r="E97" s="911"/>
      <c r="F97" s="432"/>
      <c r="I97" s="450"/>
    </row>
    <row r="98" spans="1:9" ht="31.5" x14ac:dyDescent="0.25">
      <c r="A98" s="931"/>
      <c r="B98" s="919"/>
      <c r="C98" s="922" t="s">
        <v>5391</v>
      </c>
      <c r="D98" s="925"/>
      <c r="E98" s="911"/>
      <c r="F98" s="432"/>
      <c r="I98" s="450"/>
    </row>
    <row r="99" spans="1:9" ht="31.5" x14ac:dyDescent="0.25">
      <c r="A99" s="931"/>
      <c r="B99" s="919"/>
      <c r="C99" s="922" t="s">
        <v>5392</v>
      </c>
      <c r="D99" s="925"/>
      <c r="E99" s="911"/>
      <c r="F99" s="432"/>
      <c r="I99" s="450"/>
    </row>
    <row r="100" spans="1:9" ht="31.5" x14ac:dyDescent="0.25">
      <c r="A100" s="931"/>
      <c r="B100" s="919"/>
      <c r="C100" s="921" t="s">
        <v>5393</v>
      </c>
      <c r="D100" s="925"/>
      <c r="E100" s="911"/>
      <c r="F100" s="432"/>
      <c r="I100" s="450"/>
    </row>
    <row r="101" spans="1:9" ht="31.5" x14ac:dyDescent="0.25">
      <c r="A101" s="931"/>
      <c r="B101" s="919"/>
      <c r="C101" s="921" t="s">
        <v>5394</v>
      </c>
      <c r="D101" s="925"/>
      <c r="E101" s="911"/>
      <c r="F101" s="432"/>
      <c r="I101" s="450"/>
    </row>
    <row r="102" spans="1:9" ht="31.5" x14ac:dyDescent="0.25">
      <c r="A102" s="931"/>
      <c r="B102" s="919"/>
      <c r="C102" s="921" t="s">
        <v>5395</v>
      </c>
      <c r="D102" s="925"/>
      <c r="E102" s="911"/>
      <c r="F102" s="432"/>
      <c r="I102" s="450"/>
    </row>
    <row r="103" spans="1:9" ht="31.5" x14ac:dyDescent="0.25">
      <c r="A103" s="931"/>
      <c r="B103" s="919"/>
      <c r="C103" s="921" t="s">
        <v>5396</v>
      </c>
      <c r="D103" s="925"/>
      <c r="E103" s="911"/>
      <c r="F103" s="432"/>
      <c r="I103" s="450"/>
    </row>
    <row r="104" spans="1:9" ht="31.5" x14ac:dyDescent="0.25">
      <c r="A104" s="931"/>
      <c r="B104" s="919"/>
      <c r="C104" s="921" t="s">
        <v>5397</v>
      </c>
      <c r="D104" s="925"/>
      <c r="E104" s="911"/>
      <c r="F104" s="432"/>
      <c r="I104" s="450"/>
    </row>
    <row r="105" spans="1:9" ht="31.5" x14ac:dyDescent="0.25">
      <c r="A105" s="931"/>
      <c r="B105" s="919"/>
      <c r="C105" s="921" t="s">
        <v>5398</v>
      </c>
      <c r="D105" s="925"/>
      <c r="E105" s="911"/>
      <c r="F105" s="432"/>
      <c r="I105" s="450"/>
    </row>
    <row r="106" spans="1:9" ht="31.5" x14ac:dyDescent="0.25">
      <c r="A106" s="932"/>
      <c r="B106" s="929"/>
      <c r="C106" s="921" t="s">
        <v>5399</v>
      </c>
      <c r="D106" s="926"/>
      <c r="E106" s="912"/>
      <c r="F106" s="432"/>
      <c r="I106" s="450"/>
    </row>
    <row r="107" spans="1:9" x14ac:dyDescent="0.25">
      <c r="A107" s="451" t="s">
        <v>160</v>
      </c>
      <c r="B107" s="920"/>
      <c r="C107" s="692"/>
      <c r="D107" s="923"/>
      <c r="E107" s="692"/>
    </row>
    <row r="108" spans="1:9" x14ac:dyDescent="0.25">
      <c r="A108" s="426"/>
    </row>
    <row r="112" spans="1:9" x14ac:dyDescent="0.25">
      <c r="A112" s="427" t="s">
        <v>171</v>
      </c>
      <c r="B112" s="427"/>
      <c r="C112" s="428"/>
      <c r="D112" s="428"/>
      <c r="E112" s="428"/>
      <c r="F112" s="428"/>
      <c r="G112" s="428"/>
      <c r="H112" s="428"/>
      <c r="I112" s="428"/>
    </row>
    <row r="114" spans="1:9" x14ac:dyDescent="0.25">
      <c r="A114" s="461" t="s">
        <v>172</v>
      </c>
      <c r="B114" s="462"/>
      <c r="C114" s="463"/>
      <c r="D114" s="463"/>
      <c r="E114" s="463"/>
      <c r="F114" s="463"/>
      <c r="G114" s="463"/>
      <c r="H114" s="463"/>
      <c r="I114" s="464"/>
    </row>
    <row r="115" spans="1:9" x14ac:dyDescent="0.25">
      <c r="A115" s="1247" t="s">
        <v>122</v>
      </c>
      <c r="B115" s="1292" t="s">
        <v>173</v>
      </c>
      <c r="C115" s="1254" t="s">
        <v>174</v>
      </c>
      <c r="D115" s="1283" t="s">
        <v>175</v>
      </c>
      <c r="E115" s="1284"/>
      <c r="F115" s="1284"/>
      <c r="G115" s="1284"/>
      <c r="H115" s="1285"/>
      <c r="I115" s="1247" t="s">
        <v>126</v>
      </c>
    </row>
    <row r="116" spans="1:9" x14ac:dyDescent="0.25">
      <c r="A116" s="1261"/>
      <c r="B116" s="1292"/>
      <c r="C116" s="1293"/>
      <c r="D116" s="1277" t="s">
        <v>176</v>
      </c>
      <c r="E116" s="1277"/>
      <c r="F116" s="1051" t="s">
        <v>177</v>
      </c>
      <c r="G116" s="1045" t="s">
        <v>176</v>
      </c>
      <c r="H116" s="1045" t="s">
        <v>177</v>
      </c>
      <c r="I116" s="1247"/>
    </row>
    <row r="117" spans="1:9" ht="36" customHeight="1" x14ac:dyDescent="0.25">
      <c r="A117" s="1261"/>
      <c r="B117" s="1254"/>
      <c r="C117" s="1255"/>
      <c r="D117" s="1056" t="s">
        <v>178</v>
      </c>
      <c r="E117" s="1056" t="s">
        <v>179</v>
      </c>
      <c r="F117" s="1034" t="s">
        <v>180</v>
      </c>
      <c r="G117" s="1256" t="s">
        <v>181</v>
      </c>
      <c r="H117" s="1278"/>
      <c r="I117" s="1247"/>
    </row>
    <row r="118" spans="1:9" ht="31.5" customHeight="1" x14ac:dyDescent="0.25">
      <c r="A118" s="1042" t="s">
        <v>18</v>
      </c>
      <c r="B118" s="1042" t="s">
        <v>197</v>
      </c>
      <c r="C118" s="1094" t="s">
        <v>5400</v>
      </c>
      <c r="D118" s="1083"/>
      <c r="E118" s="466"/>
      <c r="F118" s="1280" t="s">
        <v>5401</v>
      </c>
      <c r="G118" s="1029"/>
      <c r="H118" s="1029"/>
      <c r="I118" s="468"/>
    </row>
    <row r="119" spans="1:9" x14ac:dyDescent="0.25">
      <c r="A119" s="1043"/>
      <c r="B119" s="1043"/>
      <c r="C119" s="1094" t="s">
        <v>5402</v>
      </c>
      <c r="D119" s="1084"/>
      <c r="E119" s="466"/>
      <c r="F119" s="1282"/>
      <c r="G119" s="1029"/>
      <c r="H119" s="1029"/>
      <c r="I119" s="468"/>
    </row>
    <row r="120" spans="1:9" x14ac:dyDescent="0.25">
      <c r="A120" s="1043"/>
      <c r="B120" s="1043"/>
      <c r="C120" s="1094" t="s">
        <v>5403</v>
      </c>
      <c r="D120" s="1084"/>
      <c r="E120" s="466"/>
      <c r="F120" s="1049" t="s">
        <v>5404</v>
      </c>
      <c r="G120" s="1029"/>
      <c r="H120" s="1029"/>
      <c r="I120" s="468"/>
    </row>
    <row r="121" spans="1:9" ht="31.5" x14ac:dyDescent="0.25">
      <c r="A121" s="1043"/>
      <c r="B121" s="1047"/>
      <c r="C121" s="1094" t="s">
        <v>5403</v>
      </c>
      <c r="D121" s="1085"/>
      <c r="E121" s="466"/>
      <c r="F121" s="1049" t="s">
        <v>5405</v>
      </c>
      <c r="G121" s="1029"/>
      <c r="H121" s="1029"/>
      <c r="I121" s="468"/>
    </row>
    <row r="122" spans="1:9" x14ac:dyDescent="0.25">
      <c r="A122" s="1082" t="s">
        <v>19</v>
      </c>
      <c r="B122" s="1062" t="s">
        <v>197</v>
      </c>
      <c r="C122" s="472" t="s">
        <v>1812</v>
      </c>
      <c r="D122" s="1088" t="s">
        <v>5406</v>
      </c>
      <c r="E122" s="1056"/>
      <c r="F122" s="1085"/>
      <c r="G122" s="466"/>
      <c r="H122" s="466"/>
      <c r="I122" s="1029"/>
    </row>
    <row r="123" spans="1:9" x14ac:dyDescent="0.25">
      <c r="A123" s="1043" t="s">
        <v>20</v>
      </c>
      <c r="B123" s="1042" t="s">
        <v>197</v>
      </c>
      <c r="C123" s="430"/>
      <c r="D123" s="1083"/>
      <c r="E123" s="472"/>
      <c r="F123" s="430"/>
      <c r="G123" s="466"/>
      <c r="H123" s="466"/>
      <c r="I123" s="1083"/>
    </row>
    <row r="124" spans="1:9" ht="31.5" x14ac:dyDescent="0.25">
      <c r="A124" s="476" t="s">
        <v>21</v>
      </c>
      <c r="B124" s="680" t="s">
        <v>197</v>
      </c>
      <c r="C124" s="789" t="s">
        <v>5407</v>
      </c>
      <c r="D124" s="830" t="s">
        <v>1720</v>
      </c>
      <c r="E124" s="444"/>
      <c r="F124" s="491"/>
      <c r="G124" s="477"/>
      <c r="H124" s="477"/>
      <c r="I124" s="439"/>
    </row>
    <row r="125" spans="1:9" x14ac:dyDescent="0.25">
      <c r="A125" s="895" t="s">
        <v>151</v>
      </c>
      <c r="B125" s="1097" t="s">
        <v>197</v>
      </c>
      <c r="C125" s="1413" t="s">
        <v>777</v>
      </c>
      <c r="D125" s="677"/>
      <c r="E125" s="898"/>
      <c r="F125" s="830"/>
      <c r="G125" s="530" t="s">
        <v>5408</v>
      </c>
      <c r="H125" s="477"/>
      <c r="I125" s="439"/>
    </row>
    <row r="126" spans="1:9" x14ac:dyDescent="0.25">
      <c r="A126" s="896"/>
      <c r="B126" s="1098"/>
      <c r="C126" s="1414"/>
      <c r="D126" s="677"/>
      <c r="E126" s="1085"/>
      <c r="F126" s="1085"/>
      <c r="G126" s="477" t="s">
        <v>5409</v>
      </c>
      <c r="H126" s="477"/>
      <c r="I126" s="441"/>
    </row>
    <row r="127" spans="1:9" x14ac:dyDescent="0.25">
      <c r="A127" s="896"/>
      <c r="B127" s="877"/>
      <c r="C127" s="1415"/>
      <c r="D127" s="906"/>
      <c r="E127" s="1085"/>
      <c r="F127" s="1085"/>
      <c r="G127" s="477" t="s">
        <v>5410</v>
      </c>
      <c r="H127" s="477"/>
      <c r="I127" s="441"/>
    </row>
    <row r="128" spans="1:9" x14ac:dyDescent="0.25">
      <c r="A128" s="896"/>
      <c r="B128" s="1098" t="s">
        <v>1468</v>
      </c>
      <c r="C128" s="902" t="s">
        <v>5411</v>
      </c>
      <c r="D128" s="903"/>
      <c r="E128" s="1106"/>
      <c r="F128" s="1085" t="s">
        <v>5412</v>
      </c>
      <c r="G128" s="477"/>
      <c r="H128" s="477"/>
      <c r="I128" s="441"/>
    </row>
    <row r="129" spans="1:9" ht="31.5" x14ac:dyDescent="0.25">
      <c r="A129" s="896"/>
      <c r="B129" s="1098"/>
      <c r="C129" s="901"/>
      <c r="D129" s="904"/>
      <c r="E129" s="1106"/>
      <c r="F129" s="1085" t="s">
        <v>5413</v>
      </c>
      <c r="G129" s="477"/>
      <c r="H129" s="477"/>
      <c r="I129" s="441"/>
    </row>
    <row r="130" spans="1:9" x14ac:dyDescent="0.25">
      <c r="A130" s="897"/>
      <c r="B130" s="877"/>
      <c r="C130" s="901"/>
      <c r="D130" s="905"/>
      <c r="E130" s="1106"/>
      <c r="F130" s="1085" t="s">
        <v>5414</v>
      </c>
      <c r="G130" s="477"/>
      <c r="H130" s="477"/>
      <c r="I130" s="441"/>
    </row>
    <row r="131" spans="1:9" x14ac:dyDescent="0.25">
      <c r="A131" s="451" t="s">
        <v>160</v>
      </c>
      <c r="B131" s="1047"/>
      <c r="C131" s="712"/>
      <c r="D131" s="1085"/>
      <c r="E131" s="430"/>
      <c r="F131" s="430"/>
      <c r="G131" s="477"/>
      <c r="H131" s="1044"/>
      <c r="I131" s="1030"/>
    </row>
    <row r="132" spans="1:9" x14ac:dyDescent="0.25">
      <c r="A132" s="645"/>
      <c r="B132" s="640"/>
      <c r="C132" s="646"/>
      <c r="D132" s="605"/>
      <c r="E132" s="605"/>
      <c r="F132" s="605"/>
      <c r="G132" s="647"/>
      <c r="H132" s="647"/>
      <c r="I132" s="648"/>
    </row>
    <row r="135" spans="1:9" x14ac:dyDescent="0.25">
      <c r="A135" s="461" t="s">
        <v>229</v>
      </c>
      <c r="B135" s="462"/>
      <c r="C135" s="463"/>
      <c r="D135" s="463"/>
      <c r="E135" s="464"/>
    </row>
    <row r="136" spans="1:9" x14ac:dyDescent="0.25">
      <c r="A136" s="1036" t="s">
        <v>122</v>
      </c>
      <c r="B136" s="1033" t="s">
        <v>230</v>
      </c>
      <c r="C136" s="1029" t="s">
        <v>274</v>
      </c>
      <c r="D136" s="1056" t="s">
        <v>232</v>
      </c>
      <c r="E136" s="1029" t="s">
        <v>126</v>
      </c>
    </row>
    <row r="137" spans="1:9" ht="63" x14ac:dyDescent="0.25">
      <c r="A137" s="1097" t="s">
        <v>18</v>
      </c>
      <c r="B137" s="917" t="s">
        <v>5415</v>
      </c>
      <c r="C137" s="773" t="s">
        <v>5416</v>
      </c>
      <c r="D137" s="1078">
        <v>38</v>
      </c>
      <c r="E137" s="739"/>
    </row>
    <row r="138" spans="1:9" ht="31.5" x14ac:dyDescent="0.25">
      <c r="A138" s="1098"/>
      <c r="B138" s="879"/>
      <c r="C138" s="772" t="s">
        <v>5417</v>
      </c>
      <c r="D138" s="1078"/>
      <c r="E138" s="739"/>
    </row>
    <row r="139" spans="1:9" ht="34.5" customHeight="1" x14ac:dyDescent="0.25">
      <c r="A139" s="1098"/>
      <c r="B139" s="879"/>
      <c r="C139" s="773" t="s">
        <v>5418</v>
      </c>
      <c r="D139" s="1078"/>
      <c r="E139" s="739"/>
    </row>
    <row r="140" spans="1:9" ht="31.5" x14ac:dyDescent="0.25">
      <c r="A140" s="1098"/>
      <c r="B140" s="879"/>
      <c r="C140" s="772" t="s">
        <v>4509</v>
      </c>
      <c r="D140" s="1078"/>
      <c r="E140" s="739"/>
    </row>
    <row r="141" spans="1:9" ht="31.5" x14ac:dyDescent="0.25">
      <c r="A141" s="1098"/>
      <c r="B141" s="879"/>
      <c r="C141" s="773" t="s">
        <v>5419</v>
      </c>
      <c r="D141" s="1078"/>
      <c r="E141" s="739"/>
    </row>
    <row r="142" spans="1:9" ht="31.5" x14ac:dyDescent="0.25">
      <c r="A142" s="1098"/>
      <c r="B142" s="879"/>
      <c r="C142" s="773" t="s">
        <v>5420</v>
      </c>
      <c r="D142" s="1078"/>
      <c r="E142" s="739"/>
    </row>
    <row r="143" spans="1:9" ht="31.5" x14ac:dyDescent="0.25">
      <c r="A143" s="1098"/>
      <c r="B143" s="879"/>
      <c r="C143" s="772" t="s">
        <v>5421</v>
      </c>
      <c r="D143" s="1078"/>
      <c r="E143" s="739"/>
    </row>
    <row r="144" spans="1:9" ht="31.5" x14ac:dyDescent="0.25">
      <c r="A144" s="1098"/>
      <c r="B144" s="879"/>
      <c r="C144" s="772" t="s">
        <v>5422</v>
      </c>
      <c r="D144" s="1078"/>
      <c r="E144" s="739"/>
    </row>
    <row r="145" spans="1:5" ht="31.5" x14ac:dyDescent="0.25">
      <c r="A145" s="1098"/>
      <c r="B145" s="879"/>
      <c r="C145" s="772" t="s">
        <v>5423</v>
      </c>
      <c r="D145" s="1078"/>
      <c r="E145" s="739"/>
    </row>
    <row r="146" spans="1:5" ht="31.5" x14ac:dyDescent="0.25">
      <c r="A146" s="1098"/>
      <c r="B146" s="879"/>
      <c r="C146" s="772" t="s">
        <v>5424</v>
      </c>
      <c r="D146" s="1078"/>
      <c r="E146" s="739"/>
    </row>
    <row r="147" spans="1:5" ht="31.5" x14ac:dyDescent="0.25">
      <c r="A147" s="1098"/>
      <c r="B147" s="879"/>
      <c r="C147" s="773" t="s">
        <v>5425</v>
      </c>
      <c r="D147" s="1078"/>
      <c r="E147" s="739"/>
    </row>
    <row r="148" spans="1:5" ht="31.5" x14ac:dyDescent="0.25">
      <c r="A148" s="1098"/>
      <c r="B148" s="879"/>
      <c r="C148" s="772" t="s">
        <v>5426</v>
      </c>
      <c r="D148" s="1078"/>
      <c r="E148" s="739"/>
    </row>
    <row r="149" spans="1:5" ht="31.5" x14ac:dyDescent="0.25">
      <c r="A149" s="1098"/>
      <c r="B149" s="879"/>
      <c r="C149" s="772" t="s">
        <v>5427</v>
      </c>
      <c r="D149" s="1078"/>
      <c r="E149" s="739"/>
    </row>
    <row r="150" spans="1:5" ht="31.5" x14ac:dyDescent="0.25">
      <c r="A150" s="1098"/>
      <c r="B150" s="879"/>
      <c r="C150" s="772" t="s">
        <v>5428</v>
      </c>
      <c r="D150" s="1078"/>
      <c r="E150" s="739"/>
    </row>
    <row r="151" spans="1:5" ht="31.5" x14ac:dyDescent="0.25">
      <c r="A151" s="1098"/>
      <c r="B151" s="879"/>
      <c r="C151" s="772" t="s">
        <v>5429</v>
      </c>
      <c r="D151" s="1078"/>
      <c r="E151" s="739"/>
    </row>
    <row r="152" spans="1:5" ht="31.5" x14ac:dyDescent="0.25">
      <c r="A152" s="1098"/>
      <c r="B152" s="879"/>
      <c r="C152" s="772" t="s">
        <v>5430</v>
      </c>
      <c r="D152" s="1078"/>
      <c r="E152" s="739"/>
    </row>
    <row r="153" spans="1:5" ht="31.5" x14ac:dyDescent="0.25">
      <c r="A153" s="1098"/>
      <c r="B153" s="879"/>
      <c r="C153" s="772" t="s">
        <v>5431</v>
      </c>
      <c r="D153" s="1078"/>
      <c r="E153" s="739"/>
    </row>
    <row r="154" spans="1:5" ht="31.5" x14ac:dyDescent="0.25">
      <c r="A154" s="1098"/>
      <c r="B154" s="879"/>
      <c r="C154" s="772" t="s">
        <v>5432</v>
      </c>
      <c r="D154" s="1078"/>
      <c r="E154" s="739"/>
    </row>
    <row r="155" spans="1:5" ht="31.5" x14ac:dyDescent="0.25">
      <c r="A155" s="1098"/>
      <c r="B155" s="879"/>
      <c r="C155" s="773" t="s">
        <v>5433</v>
      </c>
      <c r="D155" s="1078"/>
      <c r="E155" s="739"/>
    </row>
    <row r="156" spans="1:5" ht="31.5" x14ac:dyDescent="0.25">
      <c r="A156" s="1098"/>
      <c r="B156" s="879"/>
      <c r="C156" s="773" t="s">
        <v>5434</v>
      </c>
      <c r="D156" s="1078"/>
      <c r="E156" s="739"/>
    </row>
    <row r="157" spans="1:5" ht="31.5" x14ac:dyDescent="0.25">
      <c r="A157" s="1098"/>
      <c r="B157" s="879"/>
      <c r="C157" s="773" t="s">
        <v>5435</v>
      </c>
      <c r="D157" s="1078"/>
      <c r="E157" s="739"/>
    </row>
    <row r="158" spans="1:5" ht="31.5" x14ac:dyDescent="0.25">
      <c r="A158" s="1098"/>
      <c r="B158" s="879"/>
      <c r="C158" s="773" t="s">
        <v>5436</v>
      </c>
      <c r="D158" s="1078"/>
      <c r="E158" s="739"/>
    </row>
    <row r="159" spans="1:5" ht="31.5" x14ac:dyDescent="0.25">
      <c r="A159" s="1098"/>
      <c r="B159" s="879"/>
      <c r="C159" s="773" t="s">
        <v>5437</v>
      </c>
      <c r="D159" s="1078"/>
      <c r="E159" s="739"/>
    </row>
    <row r="160" spans="1:5" ht="31.5" x14ac:dyDescent="0.25">
      <c r="A160" s="1098"/>
      <c r="B160" s="879"/>
      <c r="C160" s="773" t="s">
        <v>5438</v>
      </c>
      <c r="D160" s="1078"/>
      <c r="E160" s="739"/>
    </row>
    <row r="161" spans="1:5" ht="31.5" x14ac:dyDescent="0.25">
      <c r="A161" s="1098"/>
      <c r="B161" s="879"/>
      <c r="C161" s="773" t="s">
        <v>5439</v>
      </c>
      <c r="D161" s="1078"/>
      <c r="E161" s="739"/>
    </row>
    <row r="162" spans="1:5" ht="31.5" x14ac:dyDescent="0.25">
      <c r="A162" s="1098"/>
      <c r="B162" s="879"/>
      <c r="C162" s="773" t="s">
        <v>5440</v>
      </c>
      <c r="D162" s="1078"/>
      <c r="E162" s="739"/>
    </row>
    <row r="163" spans="1:5" ht="31.5" x14ac:dyDescent="0.25">
      <c r="A163" s="1098"/>
      <c r="B163" s="879"/>
      <c r="C163" s="773" t="s">
        <v>5441</v>
      </c>
      <c r="D163" s="1078"/>
      <c r="E163" s="739"/>
    </row>
    <row r="164" spans="1:5" ht="31.5" x14ac:dyDescent="0.25">
      <c r="A164" s="1098"/>
      <c r="B164" s="879"/>
      <c r="C164" s="773" t="s">
        <v>5442</v>
      </c>
      <c r="D164" s="1078"/>
      <c r="E164" s="739"/>
    </row>
    <row r="165" spans="1:5" ht="31.5" x14ac:dyDescent="0.25">
      <c r="A165" s="1098"/>
      <c r="B165" s="879"/>
      <c r="C165" s="773" t="s">
        <v>5443</v>
      </c>
      <c r="D165" s="1078"/>
      <c r="E165" s="739"/>
    </row>
    <row r="166" spans="1:5" ht="31.5" x14ac:dyDescent="0.25">
      <c r="A166" s="1098"/>
      <c r="B166" s="879"/>
      <c r="C166" s="773" t="s">
        <v>5444</v>
      </c>
      <c r="D166" s="1078"/>
      <c r="E166" s="739"/>
    </row>
    <row r="167" spans="1:5" ht="31.5" x14ac:dyDescent="0.25">
      <c r="A167" s="1098"/>
      <c r="B167" s="879"/>
      <c r="C167" s="773" t="s">
        <v>5445</v>
      </c>
      <c r="D167" s="1078"/>
      <c r="E167" s="739"/>
    </row>
    <row r="168" spans="1:5" ht="31.5" x14ac:dyDescent="0.25">
      <c r="A168" s="1098"/>
      <c r="B168" s="879"/>
      <c r="C168" s="773" t="s">
        <v>5446</v>
      </c>
      <c r="D168" s="1078"/>
      <c r="E168" s="739"/>
    </row>
    <row r="169" spans="1:5" ht="31.5" x14ac:dyDescent="0.25">
      <c r="A169" s="1098"/>
      <c r="B169" s="879"/>
      <c r="C169" s="773" t="s">
        <v>5447</v>
      </c>
      <c r="D169" s="1078"/>
      <c r="E169" s="739"/>
    </row>
    <row r="170" spans="1:5" ht="31.5" x14ac:dyDescent="0.25">
      <c r="A170" s="1098"/>
      <c r="B170" s="879"/>
      <c r="C170" s="773" t="s">
        <v>5448</v>
      </c>
      <c r="D170" s="1078"/>
      <c r="E170" s="739"/>
    </row>
    <row r="171" spans="1:5" ht="31.5" x14ac:dyDescent="0.25">
      <c r="A171" s="1098"/>
      <c r="B171" s="879"/>
      <c r="C171" s="773" t="s">
        <v>5449</v>
      </c>
      <c r="D171" s="1078"/>
      <c r="E171" s="739"/>
    </row>
    <row r="172" spans="1:5" ht="31.5" x14ac:dyDescent="0.25">
      <c r="A172" s="1098"/>
      <c r="B172" s="879"/>
      <c r="C172" s="773" t="s">
        <v>5450</v>
      </c>
      <c r="D172" s="1078"/>
      <c r="E172" s="739"/>
    </row>
    <row r="173" spans="1:5" ht="31.5" x14ac:dyDescent="0.25">
      <c r="A173" s="1098"/>
      <c r="B173" s="879"/>
      <c r="C173" s="773" t="s">
        <v>5451</v>
      </c>
      <c r="D173" s="1078"/>
      <c r="E173" s="739"/>
    </row>
    <row r="174" spans="1:5" ht="31.5" x14ac:dyDescent="0.25">
      <c r="A174" s="1098"/>
      <c r="B174" s="879"/>
      <c r="C174" s="773" t="s">
        <v>5452</v>
      </c>
      <c r="D174" s="1078"/>
      <c r="E174" s="739"/>
    </row>
    <row r="175" spans="1:5" ht="63" x14ac:dyDescent="0.25">
      <c r="A175" s="1098"/>
      <c r="B175" s="917" t="s">
        <v>5453</v>
      </c>
      <c r="C175" s="773" t="s">
        <v>5454</v>
      </c>
      <c r="D175" s="914">
        <v>63</v>
      </c>
      <c r="E175" s="739"/>
    </row>
    <row r="176" spans="1:5" ht="31.5" x14ac:dyDescent="0.25">
      <c r="A176" s="1098"/>
      <c r="B176" s="879"/>
      <c r="C176" s="772" t="s">
        <v>5455</v>
      </c>
      <c r="D176" s="915"/>
      <c r="E176" s="739"/>
    </row>
    <row r="177" spans="1:5" ht="31.5" x14ac:dyDescent="0.25">
      <c r="A177" s="1098"/>
      <c r="B177" s="879"/>
      <c r="C177" s="772" t="s">
        <v>5456</v>
      </c>
      <c r="D177" s="915"/>
      <c r="E177" s="739"/>
    </row>
    <row r="178" spans="1:5" ht="31.5" x14ac:dyDescent="0.25">
      <c r="A178" s="1098"/>
      <c r="B178" s="879"/>
      <c r="C178" s="772" t="s">
        <v>5457</v>
      </c>
      <c r="D178" s="915"/>
      <c r="E178" s="739"/>
    </row>
    <row r="179" spans="1:5" ht="31.5" x14ac:dyDescent="0.25">
      <c r="A179" s="1098"/>
      <c r="B179" s="879"/>
      <c r="C179" s="772" t="s">
        <v>5458</v>
      </c>
      <c r="D179" s="915"/>
      <c r="E179" s="739"/>
    </row>
    <row r="180" spans="1:5" ht="31.5" x14ac:dyDescent="0.25">
      <c r="A180" s="1098"/>
      <c r="B180" s="879"/>
      <c r="C180" s="772" t="s">
        <v>5459</v>
      </c>
      <c r="D180" s="915"/>
      <c r="E180" s="739"/>
    </row>
    <row r="181" spans="1:5" ht="31.5" x14ac:dyDescent="0.25">
      <c r="A181" s="1098"/>
      <c r="B181" s="879"/>
      <c r="C181" s="772" t="s">
        <v>5460</v>
      </c>
      <c r="D181" s="915"/>
      <c r="E181" s="739"/>
    </row>
    <row r="182" spans="1:5" ht="31.5" x14ac:dyDescent="0.25">
      <c r="A182" s="1098"/>
      <c r="B182" s="879"/>
      <c r="C182" s="772" t="s">
        <v>5461</v>
      </c>
      <c r="D182" s="915"/>
      <c r="E182" s="739"/>
    </row>
    <row r="183" spans="1:5" ht="31.5" x14ac:dyDescent="0.25">
      <c r="A183" s="1098"/>
      <c r="B183" s="879"/>
      <c r="C183" s="772" t="s">
        <v>5462</v>
      </c>
      <c r="D183" s="915"/>
      <c r="E183" s="739"/>
    </row>
    <row r="184" spans="1:5" ht="31.5" x14ac:dyDescent="0.25">
      <c r="A184" s="1098"/>
      <c r="B184" s="879"/>
      <c r="C184" s="772" t="s">
        <v>5463</v>
      </c>
      <c r="D184" s="915"/>
      <c r="E184" s="739"/>
    </row>
    <row r="185" spans="1:5" ht="31.5" x14ac:dyDescent="0.25">
      <c r="A185" s="1098"/>
      <c r="B185" s="879"/>
      <c r="C185" s="772" t="s">
        <v>5464</v>
      </c>
      <c r="D185" s="915"/>
      <c r="E185" s="739"/>
    </row>
    <row r="186" spans="1:5" ht="31.5" x14ac:dyDescent="0.25">
      <c r="A186" s="1098"/>
      <c r="B186" s="879"/>
      <c r="C186" s="772" t="s">
        <v>5465</v>
      </c>
      <c r="D186" s="915"/>
      <c r="E186" s="739"/>
    </row>
    <row r="187" spans="1:5" ht="31.5" x14ac:dyDescent="0.25">
      <c r="A187" s="1098"/>
      <c r="B187" s="879"/>
      <c r="C187" s="772" t="s">
        <v>5466</v>
      </c>
      <c r="D187" s="915"/>
      <c r="E187" s="739"/>
    </row>
    <row r="188" spans="1:5" ht="31.5" x14ac:dyDescent="0.25">
      <c r="A188" s="1098"/>
      <c r="B188" s="879"/>
      <c r="C188" s="772" t="s">
        <v>5467</v>
      </c>
      <c r="D188" s="915"/>
      <c r="E188" s="739"/>
    </row>
    <row r="189" spans="1:5" ht="31.5" x14ac:dyDescent="0.25">
      <c r="A189" s="1098"/>
      <c r="B189" s="879"/>
      <c r="C189" s="772" t="s">
        <v>5468</v>
      </c>
      <c r="D189" s="915"/>
      <c r="E189" s="739"/>
    </row>
    <row r="190" spans="1:5" x14ac:dyDescent="0.25">
      <c r="A190" s="1098"/>
      <c r="B190" s="879"/>
      <c r="C190" s="772" t="s">
        <v>5469</v>
      </c>
      <c r="D190" s="915"/>
      <c r="E190" s="739"/>
    </row>
    <row r="191" spans="1:5" ht="31.5" x14ac:dyDescent="0.25">
      <c r="A191" s="1098"/>
      <c r="B191" s="879"/>
      <c r="C191" s="772" t="s">
        <v>5470</v>
      </c>
      <c r="D191" s="915"/>
      <c r="E191" s="739"/>
    </row>
    <row r="192" spans="1:5" ht="31.5" x14ac:dyDescent="0.25">
      <c r="A192" s="1098"/>
      <c r="B192" s="879"/>
      <c r="C192" s="772" t="s">
        <v>5471</v>
      </c>
      <c r="D192" s="915"/>
      <c r="E192" s="739"/>
    </row>
    <row r="193" spans="1:5" ht="31.5" x14ac:dyDescent="0.25">
      <c r="A193" s="1098"/>
      <c r="B193" s="879"/>
      <c r="C193" s="772" t="s">
        <v>5472</v>
      </c>
      <c r="D193" s="915"/>
      <c r="E193" s="739"/>
    </row>
    <row r="194" spans="1:5" ht="31.5" x14ac:dyDescent="0.25">
      <c r="A194" s="1098"/>
      <c r="B194" s="879"/>
      <c r="C194" s="772" t="s">
        <v>5473</v>
      </c>
      <c r="D194" s="915"/>
      <c r="E194" s="739"/>
    </row>
    <row r="195" spans="1:5" x14ac:dyDescent="0.25">
      <c r="A195" s="1098"/>
      <c r="B195" s="879"/>
      <c r="C195" s="772" t="s">
        <v>5474</v>
      </c>
      <c r="D195" s="915"/>
      <c r="E195" s="739"/>
    </row>
    <row r="196" spans="1:5" x14ac:dyDescent="0.25">
      <c r="A196" s="1098"/>
      <c r="B196" s="879"/>
      <c r="C196" s="772" t="s">
        <v>5475</v>
      </c>
      <c r="D196" s="915"/>
      <c r="E196" s="739"/>
    </row>
    <row r="197" spans="1:5" ht="31.5" x14ac:dyDescent="0.25">
      <c r="A197" s="1098"/>
      <c r="B197" s="879"/>
      <c r="C197" s="772" t="s">
        <v>5476</v>
      </c>
      <c r="D197" s="915"/>
      <c r="E197" s="739"/>
    </row>
    <row r="198" spans="1:5" ht="31.5" x14ac:dyDescent="0.25">
      <c r="A198" s="1098"/>
      <c r="B198" s="879"/>
      <c r="C198" s="772" t="s">
        <v>5477</v>
      </c>
      <c r="D198" s="915"/>
      <c r="E198" s="739"/>
    </row>
    <row r="199" spans="1:5" ht="31.5" x14ac:dyDescent="0.25">
      <c r="A199" s="1098"/>
      <c r="B199" s="879"/>
      <c r="C199" s="772" t="s">
        <v>5478</v>
      </c>
      <c r="D199" s="915"/>
      <c r="E199" s="739"/>
    </row>
    <row r="200" spans="1:5" ht="31.5" x14ac:dyDescent="0.25">
      <c r="A200" s="1098"/>
      <c r="B200" s="879"/>
      <c r="C200" s="772" t="s">
        <v>5479</v>
      </c>
      <c r="D200" s="915"/>
      <c r="E200" s="739"/>
    </row>
    <row r="201" spans="1:5" ht="31.5" x14ac:dyDescent="0.25">
      <c r="A201" s="1098"/>
      <c r="B201" s="879"/>
      <c r="C201" s="772" t="s">
        <v>5480</v>
      </c>
      <c r="D201" s="915"/>
      <c r="E201" s="739"/>
    </row>
    <row r="202" spans="1:5" ht="31.5" x14ac:dyDescent="0.25">
      <c r="A202" s="1098"/>
      <c r="B202" s="879"/>
      <c r="C202" s="772" t="s">
        <v>5481</v>
      </c>
      <c r="D202" s="915"/>
      <c r="E202" s="739"/>
    </row>
    <row r="203" spans="1:5" ht="31.5" x14ac:dyDescent="0.25">
      <c r="A203" s="1098"/>
      <c r="B203" s="879"/>
      <c r="C203" s="772" t="s">
        <v>5482</v>
      </c>
      <c r="D203" s="915"/>
      <c r="E203" s="739"/>
    </row>
    <row r="204" spans="1:5" ht="31.5" x14ac:dyDescent="0.25">
      <c r="A204" s="1098"/>
      <c r="B204" s="879"/>
      <c r="C204" s="772" t="s">
        <v>5483</v>
      </c>
      <c r="D204" s="915"/>
      <c r="E204" s="739"/>
    </row>
    <row r="205" spans="1:5" ht="31.5" x14ac:dyDescent="0.25">
      <c r="A205" s="1098"/>
      <c r="B205" s="879"/>
      <c r="C205" s="772" t="s">
        <v>5484</v>
      </c>
      <c r="D205" s="915"/>
      <c r="E205" s="739"/>
    </row>
    <row r="206" spans="1:5" ht="31.5" x14ac:dyDescent="0.25">
      <c r="A206" s="1098"/>
      <c r="B206" s="879"/>
      <c r="C206" s="772" t="s">
        <v>5485</v>
      </c>
      <c r="D206" s="915"/>
      <c r="E206" s="739"/>
    </row>
    <row r="207" spans="1:5" ht="31.5" x14ac:dyDescent="0.25">
      <c r="A207" s="1098"/>
      <c r="B207" s="879"/>
      <c r="C207" s="772" t="s">
        <v>5486</v>
      </c>
      <c r="D207" s="915"/>
      <c r="E207" s="739"/>
    </row>
    <row r="208" spans="1:5" ht="31.5" x14ac:dyDescent="0.25">
      <c r="A208" s="1098"/>
      <c r="B208" s="879"/>
      <c r="C208" s="772" t="s">
        <v>5487</v>
      </c>
      <c r="D208" s="915"/>
      <c r="E208" s="739"/>
    </row>
    <row r="209" spans="1:5" ht="31.5" x14ac:dyDescent="0.25">
      <c r="A209" s="1098"/>
      <c r="B209" s="879"/>
      <c r="C209" s="772" t="s">
        <v>5488</v>
      </c>
      <c r="D209" s="915"/>
      <c r="E209" s="739"/>
    </row>
    <row r="210" spans="1:5" ht="31.5" x14ac:dyDescent="0.25">
      <c r="A210" s="1098"/>
      <c r="B210" s="879"/>
      <c r="C210" s="772" t="s">
        <v>5489</v>
      </c>
      <c r="D210" s="915"/>
      <c r="E210" s="739"/>
    </row>
    <row r="211" spans="1:5" ht="31.5" x14ac:dyDescent="0.25">
      <c r="A211" s="1098"/>
      <c r="B211" s="879"/>
      <c r="C211" s="772" t="s">
        <v>5490</v>
      </c>
      <c r="D211" s="915"/>
      <c r="E211" s="739"/>
    </row>
    <row r="212" spans="1:5" ht="31.5" x14ac:dyDescent="0.25">
      <c r="A212" s="1098"/>
      <c r="B212" s="879"/>
      <c r="C212" s="772" t="s">
        <v>5491</v>
      </c>
      <c r="D212" s="915"/>
      <c r="E212" s="739"/>
    </row>
    <row r="213" spans="1:5" ht="31.5" x14ac:dyDescent="0.25">
      <c r="A213" s="1098"/>
      <c r="B213" s="879"/>
      <c r="C213" s="772" t="s">
        <v>5492</v>
      </c>
      <c r="D213" s="915"/>
      <c r="E213" s="739"/>
    </row>
    <row r="214" spans="1:5" ht="31.5" x14ac:dyDescent="0.25">
      <c r="A214" s="1098"/>
      <c r="B214" s="879"/>
      <c r="C214" s="772" t="s">
        <v>5493</v>
      </c>
      <c r="D214" s="915"/>
      <c r="E214" s="739"/>
    </row>
    <row r="215" spans="1:5" ht="31.5" x14ac:dyDescent="0.25">
      <c r="A215" s="1098"/>
      <c r="B215" s="879"/>
      <c r="C215" s="772" t="s">
        <v>5494</v>
      </c>
      <c r="D215" s="915"/>
      <c r="E215" s="739"/>
    </row>
    <row r="216" spans="1:5" ht="31.5" x14ac:dyDescent="0.25">
      <c r="A216" s="1098"/>
      <c r="B216" s="879"/>
      <c r="C216" s="772" t="s">
        <v>5495</v>
      </c>
      <c r="D216" s="915"/>
      <c r="E216" s="739"/>
    </row>
    <row r="217" spans="1:5" ht="31.5" x14ac:dyDescent="0.25">
      <c r="A217" s="1098"/>
      <c r="B217" s="879"/>
      <c r="C217" s="772" t="s">
        <v>5496</v>
      </c>
      <c r="D217" s="915"/>
      <c r="E217" s="739"/>
    </row>
    <row r="218" spans="1:5" ht="31.5" x14ac:dyDescent="0.25">
      <c r="A218" s="1098"/>
      <c r="B218" s="879"/>
      <c r="C218" s="772" t="s">
        <v>5497</v>
      </c>
      <c r="D218" s="915"/>
      <c r="E218" s="739"/>
    </row>
    <row r="219" spans="1:5" ht="31.5" x14ac:dyDescent="0.25">
      <c r="A219" s="1098"/>
      <c r="B219" s="879"/>
      <c r="C219" s="772" t="s">
        <v>5498</v>
      </c>
      <c r="D219" s="915"/>
      <c r="E219" s="739"/>
    </row>
    <row r="220" spans="1:5" ht="31.5" x14ac:dyDescent="0.25">
      <c r="A220" s="1098"/>
      <c r="B220" s="879"/>
      <c r="C220" s="772" t="s">
        <v>5499</v>
      </c>
      <c r="D220" s="915"/>
      <c r="E220" s="739"/>
    </row>
    <row r="221" spans="1:5" ht="31.5" x14ac:dyDescent="0.25">
      <c r="A221" s="1098"/>
      <c r="B221" s="879"/>
      <c r="C221" s="772" t="s">
        <v>5500</v>
      </c>
      <c r="D221" s="915"/>
      <c r="E221" s="739"/>
    </row>
    <row r="222" spans="1:5" ht="31.5" x14ac:dyDescent="0.25">
      <c r="A222" s="1098"/>
      <c r="B222" s="879"/>
      <c r="C222" s="772" t="s">
        <v>5501</v>
      </c>
      <c r="D222" s="915"/>
      <c r="E222" s="739"/>
    </row>
    <row r="223" spans="1:5" x14ac:dyDescent="0.25">
      <c r="A223" s="1098"/>
      <c r="B223" s="879"/>
      <c r="C223" s="772" t="s">
        <v>5502</v>
      </c>
      <c r="D223" s="915"/>
      <c r="E223" s="739"/>
    </row>
    <row r="224" spans="1:5" ht="31.5" x14ac:dyDescent="0.25">
      <c r="A224" s="1098"/>
      <c r="B224" s="879"/>
      <c r="C224" s="772" t="s">
        <v>5503</v>
      </c>
      <c r="D224" s="915"/>
      <c r="E224" s="739"/>
    </row>
    <row r="225" spans="1:5" ht="31.5" x14ac:dyDescent="0.25">
      <c r="A225" s="1098"/>
      <c r="B225" s="879"/>
      <c r="C225" s="772" t="s">
        <v>5504</v>
      </c>
      <c r="D225" s="915"/>
      <c r="E225" s="739"/>
    </row>
    <row r="226" spans="1:5" ht="31.5" x14ac:dyDescent="0.25">
      <c r="A226" s="1098"/>
      <c r="B226" s="879"/>
      <c r="C226" s="772" t="s">
        <v>5505</v>
      </c>
      <c r="D226" s="915"/>
      <c r="E226" s="739"/>
    </row>
    <row r="227" spans="1:5" ht="31.5" x14ac:dyDescent="0.25">
      <c r="A227" s="1098"/>
      <c r="B227" s="879"/>
      <c r="C227" s="772" t="s">
        <v>5506</v>
      </c>
      <c r="D227" s="915"/>
      <c r="E227" s="739"/>
    </row>
    <row r="228" spans="1:5" ht="31.5" x14ac:dyDescent="0.25">
      <c r="A228" s="1098"/>
      <c r="B228" s="879"/>
      <c r="C228" s="772" t="s">
        <v>5507</v>
      </c>
      <c r="D228" s="915"/>
      <c r="E228" s="739"/>
    </row>
    <row r="229" spans="1:5" ht="31.5" x14ac:dyDescent="0.25">
      <c r="A229" s="1098"/>
      <c r="B229" s="879"/>
      <c r="C229" s="772" t="s">
        <v>5508</v>
      </c>
      <c r="D229" s="915"/>
      <c r="E229" s="739"/>
    </row>
    <row r="230" spans="1:5" ht="31.5" x14ac:dyDescent="0.25">
      <c r="A230" s="1098"/>
      <c r="B230" s="879"/>
      <c r="C230" s="772" t="s">
        <v>5509</v>
      </c>
      <c r="D230" s="915"/>
      <c r="E230" s="739"/>
    </row>
    <row r="231" spans="1:5" ht="31.5" x14ac:dyDescent="0.25">
      <c r="A231" s="1098"/>
      <c r="B231" s="879"/>
      <c r="C231" s="772" t="s">
        <v>5510</v>
      </c>
      <c r="D231" s="915"/>
      <c r="E231" s="739"/>
    </row>
    <row r="232" spans="1:5" ht="31.5" x14ac:dyDescent="0.25">
      <c r="A232" s="1098"/>
      <c r="B232" s="879"/>
      <c r="C232" s="772" t="s">
        <v>5511</v>
      </c>
      <c r="D232" s="915"/>
      <c r="E232" s="739"/>
    </row>
    <row r="233" spans="1:5" ht="31.5" x14ac:dyDescent="0.25">
      <c r="A233" s="1098"/>
      <c r="B233" s="879"/>
      <c r="C233" s="772" t="s">
        <v>5512</v>
      </c>
      <c r="D233" s="915"/>
      <c r="E233" s="739"/>
    </row>
    <row r="234" spans="1:5" ht="31.5" x14ac:dyDescent="0.25">
      <c r="A234" s="1098"/>
      <c r="B234" s="879"/>
      <c r="C234" s="772" t="s">
        <v>5513</v>
      </c>
      <c r="D234" s="915"/>
      <c r="E234" s="739"/>
    </row>
    <row r="235" spans="1:5" ht="31.5" x14ac:dyDescent="0.25">
      <c r="A235" s="1098"/>
      <c r="B235" s="879"/>
      <c r="C235" s="772" t="s">
        <v>5514</v>
      </c>
      <c r="D235" s="915"/>
      <c r="E235" s="739"/>
    </row>
    <row r="236" spans="1:5" ht="31.5" x14ac:dyDescent="0.25">
      <c r="A236" s="1098"/>
      <c r="B236" s="879"/>
      <c r="C236" s="772" t="s">
        <v>5515</v>
      </c>
      <c r="D236" s="915"/>
      <c r="E236" s="739"/>
    </row>
    <row r="237" spans="1:5" ht="31.5" x14ac:dyDescent="0.25">
      <c r="A237" s="877"/>
      <c r="B237" s="880"/>
      <c r="C237" s="772" t="s">
        <v>5516</v>
      </c>
      <c r="D237" s="916"/>
      <c r="E237" s="739"/>
    </row>
    <row r="238" spans="1:5" x14ac:dyDescent="0.25">
      <c r="A238" s="1043" t="s">
        <v>19</v>
      </c>
      <c r="B238" s="1084"/>
      <c r="C238" s="430"/>
      <c r="D238" s="1078"/>
      <c r="E238" s="488"/>
    </row>
    <row r="239" spans="1:5" x14ac:dyDescent="0.25">
      <c r="A239" s="1042" t="s">
        <v>20</v>
      </c>
      <c r="B239" s="430"/>
      <c r="C239" s="1030"/>
      <c r="D239" s="492"/>
      <c r="E239" s="430"/>
    </row>
    <row r="240" spans="1:5" x14ac:dyDescent="0.25">
      <c r="A240" s="1038" t="s">
        <v>21</v>
      </c>
      <c r="B240" s="1088"/>
      <c r="C240" s="329"/>
      <c r="D240" s="695"/>
      <c r="E240" s="698"/>
    </row>
    <row r="241" spans="1:6" x14ac:dyDescent="0.25">
      <c r="A241" s="1038" t="s">
        <v>151</v>
      </c>
      <c r="B241" s="430"/>
      <c r="C241" s="671"/>
      <c r="D241" s="695"/>
      <c r="E241" s="1090"/>
    </row>
    <row r="242" spans="1:6" x14ac:dyDescent="0.25">
      <c r="A242" s="1038" t="s">
        <v>160</v>
      </c>
      <c r="B242" s="1094"/>
      <c r="C242" s="671"/>
      <c r="D242" s="487"/>
      <c r="E242" s="493"/>
    </row>
    <row r="243" spans="1:6" x14ac:dyDescent="0.25">
      <c r="A243" s="640"/>
      <c r="B243" s="649"/>
      <c r="C243" s="650"/>
      <c r="D243" s="651"/>
      <c r="E243" s="652"/>
    </row>
    <row r="246" spans="1:6" x14ac:dyDescent="0.25">
      <c r="A246" s="461" t="s">
        <v>253</v>
      </c>
      <c r="B246" s="462"/>
      <c r="C246" s="463"/>
      <c r="D246" s="463"/>
      <c r="E246" s="464"/>
    </row>
    <row r="247" spans="1:6" ht="47.25" x14ac:dyDescent="0.25">
      <c r="A247" s="1036" t="s">
        <v>122</v>
      </c>
      <c r="B247" s="1036" t="s">
        <v>254</v>
      </c>
      <c r="C247" s="1029" t="s">
        <v>125</v>
      </c>
      <c r="D247" s="1056" t="s">
        <v>255</v>
      </c>
      <c r="E247" s="1056" t="s">
        <v>126</v>
      </c>
      <c r="F247" s="1035"/>
    </row>
    <row r="248" spans="1:6" x14ac:dyDescent="0.25">
      <c r="A248" s="484" t="s">
        <v>18</v>
      </c>
      <c r="B248" s="634"/>
      <c r="C248" s="470"/>
      <c r="D248" s="492"/>
      <c r="E248" s="492"/>
      <c r="F248" s="496"/>
    </row>
    <row r="249" spans="1:6" ht="31.5" x14ac:dyDescent="0.25">
      <c r="A249" s="474" t="s">
        <v>19</v>
      </c>
      <c r="B249" s="430" t="s">
        <v>186</v>
      </c>
      <c r="C249" s="778" t="s">
        <v>5517</v>
      </c>
      <c r="D249" s="487"/>
      <c r="E249" s="493"/>
      <c r="F249" s="496"/>
    </row>
    <row r="250" spans="1:6" ht="31.5" x14ac:dyDescent="0.25">
      <c r="A250" s="1097" t="s">
        <v>20</v>
      </c>
      <c r="B250" s="1058" t="s">
        <v>5518</v>
      </c>
      <c r="C250" s="466" t="s">
        <v>5329</v>
      </c>
      <c r="D250" s="492"/>
      <c r="E250" s="430" t="s">
        <v>758</v>
      </c>
      <c r="F250" s="496"/>
    </row>
    <row r="251" spans="1:6" ht="47.25" x14ac:dyDescent="0.25">
      <c r="A251" s="1098"/>
      <c r="B251" s="1058" t="s">
        <v>5519</v>
      </c>
      <c r="C251" s="1048" t="s">
        <v>3809</v>
      </c>
      <c r="D251" s="492"/>
      <c r="E251" s="430" t="s">
        <v>5520</v>
      </c>
      <c r="F251" s="496"/>
    </row>
    <row r="252" spans="1:6" ht="31.5" x14ac:dyDescent="0.25">
      <c r="A252" s="877"/>
      <c r="B252" s="1058" t="s">
        <v>5521</v>
      </c>
      <c r="C252" s="1048" t="s">
        <v>5318</v>
      </c>
      <c r="D252" s="492"/>
      <c r="E252" s="430" t="s">
        <v>758</v>
      </c>
      <c r="F252" s="496"/>
    </row>
    <row r="253" spans="1:6" x14ac:dyDescent="0.25">
      <c r="A253" s="452" t="s">
        <v>21</v>
      </c>
      <c r="B253" s="430"/>
      <c r="C253" s="430"/>
      <c r="D253" s="491"/>
      <c r="E253" s="1056"/>
      <c r="F253" s="1035"/>
    </row>
    <row r="254" spans="1:6" x14ac:dyDescent="0.25">
      <c r="A254" s="454" t="s">
        <v>151</v>
      </c>
      <c r="B254" s="430"/>
      <c r="C254" s="672"/>
      <c r="D254" s="492"/>
      <c r="E254" s="659"/>
      <c r="F254" s="440"/>
    </row>
    <row r="258" spans="1:6" x14ac:dyDescent="0.25">
      <c r="A258" s="461" t="s">
        <v>272</v>
      </c>
      <c r="B258" s="462"/>
      <c r="C258" s="463"/>
      <c r="D258" s="464"/>
    </row>
    <row r="259" spans="1:6" x14ac:dyDescent="0.25">
      <c r="A259" s="1029" t="s">
        <v>122</v>
      </c>
      <c r="B259" s="1036" t="s">
        <v>273</v>
      </c>
      <c r="C259" s="1036" t="s">
        <v>274</v>
      </c>
      <c r="D259" s="1036" t="s">
        <v>126</v>
      </c>
    </row>
    <row r="260" spans="1:6" x14ac:dyDescent="0.25">
      <c r="A260" s="454" t="s">
        <v>18</v>
      </c>
      <c r="B260" s="454"/>
      <c r="C260" s="499"/>
      <c r="D260" s="472"/>
      <c r="E260" s="1035"/>
    </row>
    <row r="261" spans="1:6" x14ac:dyDescent="0.25">
      <c r="A261" s="443" t="s">
        <v>19</v>
      </c>
      <c r="B261" s="454"/>
      <c r="C261" s="499"/>
      <c r="D261" s="472"/>
      <c r="E261" s="1035"/>
    </row>
    <row r="262" spans="1:6" x14ac:dyDescent="0.25">
      <c r="A262" s="484" t="s">
        <v>20</v>
      </c>
      <c r="B262" s="765"/>
      <c r="C262" s="491"/>
      <c r="D262" s="1074"/>
      <c r="E262" s="496"/>
    </row>
    <row r="263" spans="1:6" x14ac:dyDescent="0.25">
      <c r="A263" s="498" t="s">
        <v>21</v>
      </c>
      <c r="B263" s="484"/>
      <c r="C263" s="472"/>
      <c r="D263" s="466"/>
      <c r="E263" s="496"/>
    </row>
    <row r="264" spans="1:6" x14ac:dyDescent="0.25">
      <c r="A264" s="500" t="s">
        <v>151</v>
      </c>
      <c r="B264" s="500"/>
      <c r="C264" s="430"/>
      <c r="D264" s="466"/>
      <c r="E264" s="496"/>
    </row>
    <row r="265" spans="1:6" x14ac:dyDescent="0.25">
      <c r="A265" s="454" t="s">
        <v>160</v>
      </c>
      <c r="B265" s="455"/>
      <c r="C265" s="430"/>
      <c r="D265" s="1044"/>
      <c r="E265" s="496"/>
    </row>
    <row r="266" spans="1:6" x14ac:dyDescent="0.25">
      <c r="A266" s="483"/>
      <c r="B266" s="483"/>
      <c r="C266" s="448"/>
      <c r="D266" s="448"/>
    </row>
    <row r="267" spans="1:6" x14ac:dyDescent="0.25">
      <c r="A267" s="483"/>
      <c r="B267" s="483"/>
      <c r="C267" s="448"/>
      <c r="D267" s="448"/>
    </row>
    <row r="270" spans="1:6" x14ac:dyDescent="0.25">
      <c r="A270" s="461" t="s">
        <v>275</v>
      </c>
      <c r="B270" s="461"/>
      <c r="C270" s="463"/>
      <c r="D270" s="464"/>
      <c r="E270" s="502"/>
      <c r="F270" s="502"/>
    </row>
    <row r="271" spans="1:6" x14ac:dyDescent="0.25">
      <c r="A271" s="503" t="s">
        <v>122</v>
      </c>
      <c r="B271" s="1033" t="s">
        <v>276</v>
      </c>
      <c r="C271" s="1035" t="s">
        <v>125</v>
      </c>
      <c r="D271" s="1056" t="s">
        <v>277</v>
      </c>
      <c r="E271" s="504"/>
      <c r="F271" s="505"/>
    </row>
    <row r="272" spans="1:6" ht="31.5" x14ac:dyDescent="0.25">
      <c r="A272" s="1082" t="s">
        <v>18</v>
      </c>
      <c r="B272" s="740" t="s">
        <v>303</v>
      </c>
      <c r="C272" s="784" t="s">
        <v>5522</v>
      </c>
      <c r="D272" s="691">
        <v>0.28000000000000003</v>
      </c>
      <c r="E272" s="508"/>
      <c r="F272" s="509"/>
    </row>
    <row r="273" spans="1:6" x14ac:dyDescent="0.25">
      <c r="A273" s="469" t="s">
        <v>19</v>
      </c>
      <c r="B273" s="890"/>
      <c r="C273" s="893"/>
      <c r="D273" s="513"/>
      <c r="E273" s="508"/>
      <c r="F273" s="509"/>
    </row>
    <row r="274" spans="1:6" x14ac:dyDescent="0.25">
      <c r="A274" s="888" t="s">
        <v>20</v>
      </c>
      <c r="B274" s="891" t="s">
        <v>1856</v>
      </c>
      <c r="C274" s="881" t="s">
        <v>5523</v>
      </c>
      <c r="D274" s="1418">
        <v>1.91</v>
      </c>
      <c r="E274" s="517"/>
      <c r="F274" s="509"/>
    </row>
    <row r="275" spans="1:6" x14ac:dyDescent="0.25">
      <c r="A275" s="889"/>
      <c r="B275" s="892"/>
      <c r="C275" s="881" t="s">
        <v>5524</v>
      </c>
      <c r="D275" s="1419"/>
      <c r="E275" s="517"/>
      <c r="F275" s="509"/>
    </row>
    <row r="276" spans="1:6" x14ac:dyDescent="0.25">
      <c r="A276" s="497" t="s">
        <v>21</v>
      </c>
      <c r="B276" s="497"/>
      <c r="C276" s="663"/>
      <c r="D276" s="725"/>
      <c r="E276" s="508"/>
      <c r="F276" s="509"/>
    </row>
    <row r="277" spans="1:6" x14ac:dyDescent="0.25">
      <c r="A277" s="899" t="s">
        <v>293</v>
      </c>
      <c r="B277" s="900"/>
      <c r="C277" s="882"/>
      <c r="D277" s="883"/>
      <c r="E277" s="508"/>
      <c r="F277" s="509"/>
    </row>
    <row r="278" spans="1:6" x14ac:dyDescent="0.25">
      <c r="A278" s="798"/>
      <c r="B278" s="799"/>
      <c r="C278" s="800"/>
      <c r="D278" s="801"/>
      <c r="E278" s="508"/>
      <c r="F278" s="509"/>
    </row>
    <row r="279" spans="1:6" x14ac:dyDescent="0.25">
      <c r="A279" s="494"/>
      <c r="B279" s="494"/>
      <c r="C279" s="518"/>
      <c r="D279" s="519"/>
      <c r="E279" s="508"/>
      <c r="F279" s="509"/>
    </row>
    <row r="280" spans="1:6" x14ac:dyDescent="0.25">
      <c r="A280" s="494"/>
      <c r="B280" s="494"/>
      <c r="C280" s="433"/>
      <c r="D280" s="519"/>
      <c r="E280" s="508"/>
      <c r="F280" s="509"/>
    </row>
    <row r="281" spans="1:6" x14ac:dyDescent="0.25">
      <c r="A281" s="426"/>
      <c r="B281" s="426"/>
      <c r="D281" s="520"/>
    </row>
    <row r="283" spans="1:6" x14ac:dyDescent="0.25">
      <c r="A283" s="461" t="s">
        <v>332</v>
      </c>
      <c r="B283" s="462"/>
      <c r="C283" s="463"/>
      <c r="D283" s="463"/>
      <c r="E283" s="464"/>
    </row>
    <row r="284" spans="1:6" ht="31.5" x14ac:dyDescent="0.25">
      <c r="A284" s="1036" t="s">
        <v>122</v>
      </c>
      <c r="B284" s="1036" t="s">
        <v>333</v>
      </c>
      <c r="C284" s="1036" t="s">
        <v>334</v>
      </c>
      <c r="D284" s="1033" t="s">
        <v>125</v>
      </c>
      <c r="E284" s="1029" t="s">
        <v>126</v>
      </c>
    </row>
    <row r="285" spans="1:6" ht="63" customHeight="1" x14ac:dyDescent="0.25">
      <c r="A285" s="884" t="s">
        <v>18</v>
      </c>
      <c r="B285" s="566" t="s">
        <v>1078</v>
      </c>
      <c r="C285" s="727" t="s">
        <v>4134</v>
      </c>
      <c r="D285" s="1251" t="s">
        <v>5525</v>
      </c>
      <c r="E285" s="1044"/>
    </row>
    <row r="286" spans="1:6" x14ac:dyDescent="0.25">
      <c r="A286" s="885"/>
      <c r="B286" s="566" t="s">
        <v>5526</v>
      </c>
      <c r="C286" s="727" t="s">
        <v>4134</v>
      </c>
      <c r="D286" s="1252"/>
      <c r="E286" s="1044"/>
    </row>
    <row r="287" spans="1:6" x14ac:dyDescent="0.25">
      <c r="A287" s="447" t="s">
        <v>19</v>
      </c>
      <c r="B287" s="444"/>
      <c r="C287" s="637"/>
      <c r="D287" s="430"/>
      <c r="E287" s="1044"/>
    </row>
    <row r="288" spans="1:6" ht="47.25" x14ac:dyDescent="0.25">
      <c r="A288" s="884" t="s">
        <v>20</v>
      </c>
      <c r="B288" s="566" t="s">
        <v>5527</v>
      </c>
      <c r="C288" s="430" t="s">
        <v>5528</v>
      </c>
      <c r="D288" s="430" t="s">
        <v>2604</v>
      </c>
      <c r="E288" s="430" t="s">
        <v>5529</v>
      </c>
    </row>
    <row r="289" spans="1:6" ht="47.25" x14ac:dyDescent="0.25">
      <c r="A289" s="885"/>
      <c r="B289" s="566" t="s">
        <v>5530</v>
      </c>
      <c r="C289" s="1083" t="s">
        <v>5531</v>
      </c>
      <c r="D289" s="1083" t="s">
        <v>5532</v>
      </c>
      <c r="E289" s="1085" t="s">
        <v>5533</v>
      </c>
    </row>
    <row r="290" spans="1:6" x14ac:dyDescent="0.25">
      <c r="A290" s="447" t="s">
        <v>21</v>
      </c>
      <c r="B290" s="793"/>
      <c r="C290" s="827"/>
      <c r="D290" s="1083"/>
      <c r="E290" s="1031"/>
    </row>
    <row r="291" spans="1:6" ht="47.25" x14ac:dyDescent="0.25">
      <c r="A291" s="884" t="s">
        <v>151</v>
      </c>
      <c r="B291" s="566" t="s">
        <v>5534</v>
      </c>
      <c r="C291" s="419" t="s">
        <v>1876</v>
      </c>
      <c r="D291" s="430" t="s">
        <v>2627</v>
      </c>
      <c r="E291" s="1044" t="s">
        <v>1876</v>
      </c>
    </row>
    <row r="292" spans="1:6" ht="47.25" customHeight="1" x14ac:dyDescent="0.25">
      <c r="A292" s="894"/>
      <c r="B292" s="566" t="s">
        <v>5535</v>
      </c>
      <c r="C292" s="419" t="s">
        <v>1876</v>
      </c>
      <c r="D292" s="1251" t="s">
        <v>5536</v>
      </c>
      <c r="E292" s="1251" t="s">
        <v>1876</v>
      </c>
    </row>
    <row r="293" spans="1:6" x14ac:dyDescent="0.25">
      <c r="A293" s="894"/>
      <c r="B293" s="566" t="s">
        <v>5537</v>
      </c>
      <c r="C293" s="419" t="s">
        <v>1876</v>
      </c>
      <c r="D293" s="1253"/>
      <c r="E293" s="1253"/>
    </row>
    <row r="294" spans="1:6" x14ac:dyDescent="0.25">
      <c r="A294" s="885"/>
      <c r="B294" s="566" t="s">
        <v>5538</v>
      </c>
      <c r="C294" s="419" t="s">
        <v>1876</v>
      </c>
      <c r="D294" s="1252"/>
      <c r="E294" s="1252"/>
    </row>
    <row r="295" spans="1:6" x14ac:dyDescent="0.25">
      <c r="D295" s="446"/>
      <c r="E295" s="446"/>
    </row>
    <row r="296" spans="1:6" x14ac:dyDescent="0.25">
      <c r="D296" s="446"/>
      <c r="E296" s="446"/>
    </row>
    <row r="298" spans="1:6" x14ac:dyDescent="0.25">
      <c r="A298" s="461" t="s">
        <v>348</v>
      </c>
      <c r="B298" s="462"/>
      <c r="C298" s="463"/>
      <c r="D298" s="463"/>
      <c r="E298" s="521"/>
      <c r="F298" s="502"/>
    </row>
    <row r="299" spans="1:6" x14ac:dyDescent="0.25">
      <c r="A299" s="522" t="s">
        <v>122</v>
      </c>
      <c r="B299" s="1045" t="s">
        <v>349</v>
      </c>
      <c r="C299" s="1045" t="s">
        <v>350</v>
      </c>
      <c r="D299" s="1050" t="s">
        <v>351</v>
      </c>
      <c r="E299" s="1045" t="s">
        <v>352</v>
      </c>
    </row>
    <row r="300" spans="1:6" x14ac:dyDescent="0.25">
      <c r="A300" s="523" t="s">
        <v>18</v>
      </c>
      <c r="B300" s="1037" t="s">
        <v>5539</v>
      </c>
      <c r="C300" s="551" t="s">
        <v>5540</v>
      </c>
      <c r="D300" s="674" t="s">
        <v>1452</v>
      </c>
      <c r="E300" s="1037" t="s">
        <v>132</v>
      </c>
      <c r="F300" s="433"/>
    </row>
    <row r="301" spans="1:6" x14ac:dyDescent="0.25">
      <c r="A301" s="474"/>
      <c r="B301" s="1037" t="s">
        <v>1959</v>
      </c>
      <c r="C301" s="551" t="s">
        <v>5541</v>
      </c>
      <c r="D301" s="674" t="s">
        <v>1449</v>
      </c>
      <c r="E301" s="1037" t="s">
        <v>132</v>
      </c>
      <c r="F301" s="433"/>
    </row>
    <row r="302" spans="1:6" ht="47.25" x14ac:dyDescent="0.25">
      <c r="A302" s="474"/>
      <c r="B302" s="1037" t="s">
        <v>1959</v>
      </c>
      <c r="C302" s="551" t="s">
        <v>5542</v>
      </c>
      <c r="D302" s="674" t="s">
        <v>5543</v>
      </c>
      <c r="E302" s="1037" t="s">
        <v>132</v>
      </c>
      <c r="F302" s="433"/>
    </row>
    <row r="303" spans="1:6" ht="31.5" x14ac:dyDescent="0.25">
      <c r="A303" s="474"/>
      <c r="B303" s="1037" t="s">
        <v>1959</v>
      </c>
      <c r="C303" s="551" t="s">
        <v>5544</v>
      </c>
      <c r="D303" s="674" t="s">
        <v>5545</v>
      </c>
      <c r="E303" s="1037" t="s">
        <v>132</v>
      </c>
      <c r="F303" s="433"/>
    </row>
    <row r="304" spans="1:6" x14ac:dyDescent="0.25">
      <c r="A304" s="639" t="s">
        <v>19</v>
      </c>
      <c r="B304" s="477" t="s">
        <v>2663</v>
      </c>
      <c r="C304" s="455" t="s">
        <v>5546</v>
      </c>
      <c r="D304" s="455" t="s">
        <v>396</v>
      </c>
      <c r="E304" s="727"/>
      <c r="F304" s="433"/>
    </row>
    <row r="305" spans="1:6" x14ac:dyDescent="0.25">
      <c r="A305" s="638"/>
      <c r="B305" s="477" t="s">
        <v>2663</v>
      </c>
      <c r="C305" s="455" t="s">
        <v>5547</v>
      </c>
      <c r="D305" s="455" t="s">
        <v>2714</v>
      </c>
      <c r="E305" s="727"/>
      <c r="F305" s="433"/>
    </row>
    <row r="306" spans="1:6" x14ac:dyDescent="0.25">
      <c r="A306" s="638"/>
      <c r="B306" s="672" t="s">
        <v>5548</v>
      </c>
      <c r="C306" s="672" t="s">
        <v>5549</v>
      </c>
      <c r="D306" s="672" t="s">
        <v>2672</v>
      </c>
      <c r="E306" s="727"/>
      <c r="F306" s="433"/>
    </row>
    <row r="307" spans="1:6" x14ac:dyDescent="0.25">
      <c r="A307" s="638"/>
      <c r="B307" s="477" t="s">
        <v>5550</v>
      </c>
      <c r="C307" s="455" t="s">
        <v>5158</v>
      </c>
      <c r="D307" s="455" t="s">
        <v>2721</v>
      </c>
      <c r="E307" s="727"/>
      <c r="F307" s="433"/>
    </row>
    <row r="308" spans="1:6" ht="31.5" customHeight="1" x14ac:dyDescent="0.25">
      <c r="A308" s="884" t="s">
        <v>20</v>
      </c>
      <c r="B308" s="1297" t="s">
        <v>5551</v>
      </c>
      <c r="C308" s="430" t="s">
        <v>5552</v>
      </c>
      <c r="D308" s="1251" t="s">
        <v>5553</v>
      </c>
      <c r="E308" s="430" t="s">
        <v>2940</v>
      </c>
      <c r="F308" s="518"/>
    </row>
    <row r="309" spans="1:6" x14ac:dyDescent="0.25">
      <c r="A309" s="894"/>
      <c r="B309" s="1298"/>
      <c r="C309" s="430" t="s">
        <v>5554</v>
      </c>
      <c r="D309" s="1252"/>
      <c r="E309" s="430" t="s">
        <v>2940</v>
      </c>
      <c r="F309" s="518"/>
    </row>
    <row r="310" spans="1:6" ht="31.5" x14ac:dyDescent="0.25">
      <c r="A310" s="894"/>
      <c r="B310" s="1106" t="s">
        <v>5555</v>
      </c>
      <c r="C310" s="430" t="s">
        <v>5556</v>
      </c>
      <c r="D310" s="531"/>
      <c r="E310" s="430" t="s">
        <v>2940</v>
      </c>
      <c r="F310" s="518"/>
    </row>
    <row r="311" spans="1:6" ht="31.5" x14ac:dyDescent="0.25">
      <c r="A311" s="894"/>
      <c r="B311" s="1106" t="s">
        <v>5557</v>
      </c>
      <c r="C311" s="430" t="s">
        <v>5558</v>
      </c>
      <c r="D311" s="531"/>
      <c r="E311" s="430" t="s">
        <v>2940</v>
      </c>
      <c r="F311" s="518"/>
    </row>
    <row r="312" spans="1:6" ht="31.5" x14ac:dyDescent="0.25">
      <c r="A312" s="894"/>
      <c r="B312" s="1106" t="s">
        <v>5559</v>
      </c>
      <c r="C312" s="430" t="s">
        <v>5560</v>
      </c>
      <c r="D312" s="531"/>
      <c r="E312" s="430" t="s">
        <v>2940</v>
      </c>
      <c r="F312" s="518"/>
    </row>
    <row r="313" spans="1:6" x14ac:dyDescent="0.25">
      <c r="A313" s="894"/>
      <c r="B313" s="1106" t="s">
        <v>5561</v>
      </c>
      <c r="C313" s="430" t="s">
        <v>5562</v>
      </c>
      <c r="D313" s="531" t="s">
        <v>5563</v>
      </c>
      <c r="E313" s="430" t="s">
        <v>2940</v>
      </c>
      <c r="F313" s="518"/>
    </row>
    <row r="314" spans="1:6" x14ac:dyDescent="0.25">
      <c r="A314" s="885"/>
      <c r="B314" s="1106" t="s">
        <v>5564</v>
      </c>
      <c r="C314" s="430" t="s">
        <v>5565</v>
      </c>
      <c r="D314" s="531"/>
      <c r="E314" s="430" t="s">
        <v>2940</v>
      </c>
      <c r="F314" s="518"/>
    </row>
    <row r="315" spans="1:6" x14ac:dyDescent="0.25">
      <c r="A315" s="447" t="s">
        <v>21</v>
      </c>
      <c r="B315" s="444" t="s">
        <v>5566</v>
      </c>
      <c r="C315" s="430" t="s">
        <v>5567</v>
      </c>
      <c r="D315" s="529" t="s">
        <v>5568</v>
      </c>
      <c r="E315" s="430" t="s">
        <v>2940</v>
      </c>
      <c r="F315" s="518"/>
    </row>
    <row r="316" spans="1:6" x14ac:dyDescent="0.25">
      <c r="A316" s="447"/>
      <c r="B316" s="425" t="s">
        <v>5569</v>
      </c>
      <c r="C316" s="430" t="s">
        <v>5570</v>
      </c>
      <c r="D316" s="763" t="s">
        <v>5571</v>
      </c>
      <c r="E316" s="430" t="s">
        <v>2940</v>
      </c>
      <c r="F316" s="518"/>
    </row>
    <row r="317" spans="1:6" x14ac:dyDescent="0.25">
      <c r="A317" s="884" t="s">
        <v>151</v>
      </c>
      <c r="B317" s="444" t="s">
        <v>5572</v>
      </c>
      <c r="C317" s="430" t="s">
        <v>5573</v>
      </c>
      <c r="D317" s="430" t="s">
        <v>393</v>
      </c>
      <c r="E317" s="1044" t="s">
        <v>132</v>
      </c>
      <c r="F317" s="432"/>
    </row>
    <row r="318" spans="1:6" x14ac:dyDescent="0.25">
      <c r="A318" s="894"/>
      <c r="B318" s="444" t="s">
        <v>5574</v>
      </c>
      <c r="C318" s="430" t="s">
        <v>5575</v>
      </c>
      <c r="D318" s="430" t="s">
        <v>5576</v>
      </c>
      <c r="E318" s="1044" t="s">
        <v>5577</v>
      </c>
      <c r="F318" s="432"/>
    </row>
    <row r="319" spans="1:6" x14ac:dyDescent="0.25">
      <c r="A319" s="894"/>
      <c r="B319" s="444" t="s">
        <v>5574</v>
      </c>
      <c r="C319" s="430" t="s">
        <v>2745</v>
      </c>
      <c r="D319" s="430"/>
      <c r="E319" s="1044" t="s">
        <v>5577</v>
      </c>
      <c r="F319" s="432"/>
    </row>
    <row r="320" spans="1:6" x14ac:dyDescent="0.25">
      <c r="A320" s="894"/>
      <c r="B320" s="444" t="s">
        <v>5578</v>
      </c>
      <c r="C320" s="430" t="s">
        <v>5579</v>
      </c>
      <c r="D320" s="430" t="s">
        <v>428</v>
      </c>
      <c r="E320" s="1044" t="s">
        <v>5577</v>
      </c>
      <c r="F320" s="432"/>
    </row>
    <row r="321" spans="1:6" x14ac:dyDescent="0.25">
      <c r="A321" s="894"/>
      <c r="B321" s="444" t="s">
        <v>5580</v>
      </c>
      <c r="C321" s="430" t="s">
        <v>5581</v>
      </c>
      <c r="D321" s="430" t="s">
        <v>1107</v>
      </c>
      <c r="E321" s="1044" t="s">
        <v>360</v>
      </c>
      <c r="F321" s="432"/>
    </row>
    <row r="322" spans="1:6" x14ac:dyDescent="0.25">
      <c r="A322" s="885"/>
      <c r="B322" s="444" t="s">
        <v>5582</v>
      </c>
      <c r="C322" s="430" t="s">
        <v>5583</v>
      </c>
      <c r="D322" s="430" t="s">
        <v>414</v>
      </c>
      <c r="E322" s="1044" t="s">
        <v>5584</v>
      </c>
      <c r="F322" s="432"/>
    </row>
    <row r="323" spans="1:6" x14ac:dyDescent="0.25">
      <c r="A323" s="645"/>
      <c r="B323" s="605"/>
      <c r="C323" s="605"/>
      <c r="D323" s="605"/>
      <c r="E323" s="729"/>
      <c r="F323" s="432"/>
    </row>
    <row r="326" spans="1:6" x14ac:dyDescent="0.25">
      <c r="A326" s="461" t="s">
        <v>467</v>
      </c>
      <c r="B326" s="533"/>
      <c r="C326" s="502"/>
    </row>
    <row r="327" spans="1:6" x14ac:dyDescent="0.25">
      <c r="A327" s="1029" t="s">
        <v>122</v>
      </c>
      <c r="B327" s="1056" t="s">
        <v>468</v>
      </c>
    </row>
    <row r="328" spans="1:6" x14ac:dyDescent="0.25">
      <c r="A328" s="500" t="s">
        <v>18</v>
      </c>
      <c r="B328" s="534">
        <v>0.17150000000000001</v>
      </c>
      <c r="C328" s="535"/>
    </row>
    <row r="329" spans="1:6" x14ac:dyDescent="0.25">
      <c r="A329" s="500" t="s">
        <v>19</v>
      </c>
      <c r="B329" s="534">
        <v>0.1527</v>
      </c>
      <c r="C329" s="535"/>
    </row>
    <row r="330" spans="1:6" x14ac:dyDescent="0.25">
      <c r="A330" s="500" t="s">
        <v>20</v>
      </c>
      <c r="B330" s="534">
        <v>0.18590000000000001</v>
      </c>
      <c r="C330" s="535"/>
    </row>
    <row r="331" spans="1:6" x14ac:dyDescent="0.25">
      <c r="A331" s="500" t="s">
        <v>21</v>
      </c>
      <c r="B331" s="534">
        <v>0.19409999999999999</v>
      </c>
      <c r="C331" s="535"/>
    </row>
    <row r="332" spans="1:6" x14ac:dyDescent="0.25">
      <c r="A332" s="500" t="s">
        <v>293</v>
      </c>
      <c r="B332" s="534">
        <v>3.7400000000000003E-2</v>
      </c>
      <c r="C332" s="535"/>
    </row>
    <row r="335" spans="1:6" x14ac:dyDescent="0.25">
      <c r="A335" s="1270" t="s">
        <v>469</v>
      </c>
      <c r="B335" s="1270"/>
      <c r="C335" s="1346" t="s">
        <v>1207</v>
      </c>
    </row>
    <row r="336" spans="1:6" x14ac:dyDescent="0.25">
      <c r="A336" s="1045" t="s">
        <v>122</v>
      </c>
      <c r="B336" s="1045" t="s">
        <v>470</v>
      </c>
      <c r="C336" s="1346"/>
    </row>
    <row r="337" spans="1:6" x14ac:dyDescent="0.25">
      <c r="A337" s="500" t="s">
        <v>18</v>
      </c>
      <c r="B337" s="536">
        <v>23711.5</v>
      </c>
      <c r="C337" s="657">
        <v>23621</v>
      </c>
    </row>
    <row r="338" spans="1:6" x14ac:dyDescent="0.25">
      <c r="A338" s="500" t="s">
        <v>19</v>
      </c>
      <c r="B338" s="536">
        <v>12131.4</v>
      </c>
      <c r="C338" s="657">
        <v>11408.5</v>
      </c>
      <c r="D338" s="425" t="s">
        <v>130</v>
      </c>
    </row>
    <row r="339" spans="1:6" x14ac:dyDescent="0.25">
      <c r="A339" s="500" t="s">
        <v>20</v>
      </c>
      <c r="B339" s="536">
        <v>6431.38</v>
      </c>
      <c r="C339" s="657">
        <v>6151.38</v>
      </c>
    </row>
    <row r="340" spans="1:6" x14ac:dyDescent="0.25">
      <c r="A340" s="500" t="s">
        <v>21</v>
      </c>
      <c r="B340" s="536">
        <v>8177.19</v>
      </c>
      <c r="C340" s="536">
        <v>8177.19</v>
      </c>
    </row>
    <row r="341" spans="1:6" x14ac:dyDescent="0.25">
      <c r="A341" s="500" t="s">
        <v>151</v>
      </c>
      <c r="B341" s="802">
        <v>5563.55</v>
      </c>
      <c r="C341" s="536">
        <v>5481.55</v>
      </c>
    </row>
    <row r="342" spans="1:6" x14ac:dyDescent="0.25">
      <c r="A342" s="537" t="s">
        <v>471</v>
      </c>
      <c r="B342" s="538">
        <f>SUM(B337:B341)</f>
        <v>56015.020000000004</v>
      </c>
      <c r="C342" s="660">
        <f>SUM(C337:C341)</f>
        <v>54839.62</v>
      </c>
    </row>
    <row r="346" spans="1:6" x14ac:dyDescent="0.25">
      <c r="A346" s="461" t="s">
        <v>472</v>
      </c>
      <c r="B346" s="462"/>
      <c r="C346" s="463"/>
      <c r="D346" s="463"/>
      <c r="E346" s="521"/>
      <c r="F346" s="502"/>
    </row>
    <row r="347" spans="1:6" x14ac:dyDescent="0.25">
      <c r="A347" s="1247" t="s">
        <v>122</v>
      </c>
      <c r="B347" s="1261" t="s">
        <v>274</v>
      </c>
      <c r="C347" s="1261" t="s">
        <v>473</v>
      </c>
      <c r="D347" s="1272" t="s">
        <v>474</v>
      </c>
      <c r="E347" s="1261" t="s">
        <v>475</v>
      </c>
      <c r="F347" s="539"/>
    </row>
    <row r="348" spans="1:6" x14ac:dyDescent="0.25">
      <c r="A348" s="1261"/>
      <c r="B348" s="1271"/>
      <c r="C348" s="1262"/>
      <c r="D348" s="1273"/>
      <c r="E348" s="1262"/>
      <c r="F348" s="539"/>
    </row>
    <row r="349" spans="1:6" x14ac:dyDescent="0.25">
      <c r="A349" s="523" t="s">
        <v>18</v>
      </c>
      <c r="B349" s="1030"/>
      <c r="C349" s="635"/>
      <c r="D349" s="531"/>
      <c r="E349" s="549"/>
      <c r="F349" s="541"/>
    </row>
    <row r="350" spans="1:6" ht="31.5" x14ac:dyDescent="0.25">
      <c r="A350" s="884" t="s">
        <v>19</v>
      </c>
      <c r="B350" s="908" t="s">
        <v>5585</v>
      </c>
      <c r="C350" s="635" t="s">
        <v>5586</v>
      </c>
      <c r="D350" s="542"/>
      <c r="E350" s="549" t="s">
        <v>478</v>
      </c>
      <c r="F350" s="543"/>
    </row>
    <row r="351" spans="1:6" x14ac:dyDescent="0.25">
      <c r="A351" s="894"/>
      <c r="B351" s="909"/>
      <c r="C351" s="907" t="s">
        <v>5587</v>
      </c>
      <c r="D351" s="542"/>
      <c r="E351" s="549" t="s">
        <v>478</v>
      </c>
      <c r="F351" s="543"/>
    </row>
    <row r="352" spans="1:6" ht="31.5" x14ac:dyDescent="0.25">
      <c r="A352" s="894"/>
      <c r="B352" s="908" t="s">
        <v>5588</v>
      </c>
      <c r="C352" s="907" t="s">
        <v>5589</v>
      </c>
      <c r="D352" s="542"/>
      <c r="E352" s="549" t="s">
        <v>478</v>
      </c>
      <c r="F352" s="543"/>
    </row>
    <row r="353" spans="1:9" x14ac:dyDescent="0.25">
      <c r="A353" s="885"/>
      <c r="B353" s="910"/>
      <c r="C353" s="907" t="s">
        <v>5590</v>
      </c>
      <c r="D353" s="542"/>
      <c r="E353" s="549" t="s">
        <v>478</v>
      </c>
      <c r="F353" s="543"/>
    </row>
    <row r="354" spans="1:9" x14ac:dyDescent="0.25">
      <c r="A354" s="451" t="s">
        <v>20</v>
      </c>
      <c r="B354" s="1104"/>
      <c r="C354" s="545"/>
      <c r="D354" s="546"/>
      <c r="E354" s="547"/>
      <c r="F354" s="543"/>
    </row>
    <row r="355" spans="1:9" x14ac:dyDescent="0.25">
      <c r="A355" s="452" t="s">
        <v>21</v>
      </c>
      <c r="B355" s="1083"/>
      <c r="C355" s="683"/>
      <c r="D355" s="439"/>
      <c r="E355" s="549"/>
      <c r="F355" s="543"/>
    </row>
    <row r="356" spans="1:9" ht="31.5" x14ac:dyDescent="0.25">
      <c r="A356" s="757" t="s">
        <v>293</v>
      </c>
      <c r="B356" s="713" t="s">
        <v>5247</v>
      </c>
      <c r="C356" s="759" t="s">
        <v>5591</v>
      </c>
      <c r="D356" s="553"/>
      <c r="E356" s="549"/>
      <c r="F356" s="502"/>
    </row>
    <row r="357" spans="1:9" x14ac:dyDescent="0.25">
      <c r="A357" s="803"/>
      <c r="B357" s="715"/>
      <c r="C357" s="760" t="s">
        <v>5592</v>
      </c>
      <c r="D357" s="553"/>
      <c r="E357" s="549"/>
      <c r="F357" s="502"/>
    </row>
    <row r="358" spans="1:9" x14ac:dyDescent="0.25">
      <c r="A358" s="557"/>
      <c r="B358" s="558"/>
      <c r="C358" s="559"/>
      <c r="D358" s="560"/>
      <c r="E358" s="561"/>
      <c r="F358" s="502"/>
    </row>
    <row r="359" spans="1:9" ht="18" customHeight="1" x14ac:dyDescent="0.25">
      <c r="A359" s="483"/>
      <c r="B359" s="483"/>
      <c r="C359" s="562"/>
      <c r="D359" s="560"/>
      <c r="E359" s="561"/>
    </row>
    <row r="362" spans="1:9" x14ac:dyDescent="0.25">
      <c r="A362" s="427" t="s">
        <v>562</v>
      </c>
      <c r="B362" s="427"/>
      <c r="C362" s="428"/>
      <c r="D362" s="428"/>
      <c r="E362" s="428"/>
      <c r="F362" s="428"/>
      <c r="G362" s="428"/>
      <c r="H362" s="428"/>
      <c r="I362" s="428"/>
    </row>
    <row r="364" spans="1:9" s="433" customFormat="1" ht="30.75" customHeight="1" x14ac:dyDescent="0.25">
      <c r="A364" s="1247" t="s">
        <v>122</v>
      </c>
      <c r="B364" s="1254" t="s">
        <v>563</v>
      </c>
      <c r="C364" s="1254" t="s">
        <v>564</v>
      </c>
      <c r="D364" s="1261" t="s">
        <v>565</v>
      </c>
      <c r="E364" s="1261" t="s">
        <v>566</v>
      </c>
      <c r="F364" s="1247" t="s">
        <v>126</v>
      </c>
      <c r="H364" s="1035"/>
    </row>
    <row r="365" spans="1:9" x14ac:dyDescent="0.25">
      <c r="A365" s="1247"/>
      <c r="B365" s="1255"/>
      <c r="C365" s="1255"/>
      <c r="D365" s="1262"/>
      <c r="E365" s="1262"/>
      <c r="F365" s="1247"/>
      <c r="H365" s="1035"/>
    </row>
    <row r="366" spans="1:9" x14ac:dyDescent="0.25">
      <c r="A366" s="441"/>
      <c r="B366" s="441"/>
      <c r="C366" s="441"/>
      <c r="D366" s="441"/>
      <c r="E366" s="441"/>
      <c r="F366" s="441"/>
    </row>
    <row r="367" spans="1:9" x14ac:dyDescent="0.25">
      <c r="A367" s="563"/>
      <c r="B367" s="563"/>
      <c r="C367" s="563"/>
      <c r="D367" s="563"/>
      <c r="E367" s="563"/>
      <c r="F367" s="563"/>
    </row>
    <row r="368" spans="1:9" x14ac:dyDescent="0.25">
      <c r="A368" s="563"/>
      <c r="B368" s="563"/>
      <c r="C368" s="563"/>
      <c r="D368" s="563"/>
      <c r="E368" s="563"/>
      <c r="F368" s="563"/>
    </row>
    <row r="369" spans="1:8" x14ac:dyDescent="0.25">
      <c r="A369" s="563"/>
      <c r="B369" s="563"/>
      <c r="C369" s="563"/>
      <c r="D369" s="563"/>
      <c r="E369" s="563"/>
      <c r="F369" s="563"/>
    </row>
    <row r="370" spans="1:8" x14ac:dyDescent="0.25">
      <c r="A370" s="564"/>
      <c r="B370" s="564"/>
      <c r="C370" s="564"/>
      <c r="D370" s="564"/>
      <c r="E370" s="564"/>
      <c r="F370" s="564"/>
    </row>
    <row r="373" spans="1:8" ht="15.75" customHeight="1" x14ac:dyDescent="0.25">
      <c r="A373" s="1247" t="s">
        <v>122</v>
      </c>
      <c r="B373" s="1254" t="s">
        <v>567</v>
      </c>
      <c r="C373" s="1254" t="s">
        <v>564</v>
      </c>
      <c r="D373" s="1261" t="s">
        <v>565</v>
      </c>
      <c r="E373" s="1029"/>
      <c r="F373" s="1247" t="s">
        <v>126</v>
      </c>
      <c r="H373" s="1035"/>
    </row>
    <row r="374" spans="1:8" ht="30.75" customHeight="1" x14ac:dyDescent="0.25">
      <c r="A374" s="1247"/>
      <c r="B374" s="1255"/>
      <c r="C374" s="1255"/>
      <c r="D374" s="1262"/>
      <c r="E374" s="1045" t="s">
        <v>566</v>
      </c>
      <c r="F374" s="1247"/>
      <c r="H374" s="1035"/>
    </row>
    <row r="375" spans="1:8" x14ac:dyDescent="0.25">
      <c r="A375" s="441"/>
      <c r="B375" s="441"/>
      <c r="C375" s="441"/>
      <c r="D375" s="441"/>
      <c r="E375" s="441"/>
      <c r="F375" s="441"/>
    </row>
    <row r="376" spans="1:8" x14ac:dyDescent="0.25">
      <c r="A376" s="563"/>
      <c r="B376" s="563"/>
      <c r="C376" s="563"/>
      <c r="D376" s="563"/>
      <c r="E376" s="563"/>
      <c r="F376" s="563"/>
    </row>
    <row r="377" spans="1:8" x14ac:dyDescent="0.25">
      <c r="A377" s="563"/>
      <c r="B377" s="563"/>
      <c r="C377" s="563"/>
      <c r="D377" s="563"/>
      <c r="E377" s="563"/>
      <c r="F377" s="563"/>
    </row>
    <row r="378" spans="1:8" x14ac:dyDescent="0.25">
      <c r="A378" s="563"/>
      <c r="B378" s="563"/>
      <c r="C378" s="563"/>
      <c r="D378" s="563"/>
      <c r="E378" s="563"/>
      <c r="F378" s="563"/>
    </row>
    <row r="379" spans="1:8" x14ac:dyDescent="0.25">
      <c r="A379" s="564"/>
      <c r="B379" s="564"/>
      <c r="C379" s="564"/>
      <c r="D379" s="564"/>
      <c r="E379" s="564"/>
      <c r="F379" s="564"/>
    </row>
    <row r="382" spans="1:8" ht="15.75" customHeight="1" x14ac:dyDescent="0.25">
      <c r="A382" s="1247" t="s">
        <v>122</v>
      </c>
      <c r="B382" s="1254" t="s">
        <v>568</v>
      </c>
      <c r="C382" s="1254" t="s">
        <v>569</v>
      </c>
      <c r="D382" s="1247" t="s">
        <v>126</v>
      </c>
      <c r="F382" s="1259"/>
    </row>
    <row r="383" spans="1:8" x14ac:dyDescent="0.25">
      <c r="A383" s="1247"/>
      <c r="B383" s="1255"/>
      <c r="C383" s="1255"/>
      <c r="D383" s="1247"/>
      <c r="F383" s="1259"/>
    </row>
    <row r="384" spans="1:8" x14ac:dyDescent="0.25">
      <c r="A384" s="441"/>
      <c r="B384" s="441"/>
      <c r="C384" s="441"/>
      <c r="D384" s="441"/>
    </row>
    <row r="385" spans="1:9" x14ac:dyDescent="0.25">
      <c r="A385" s="563"/>
      <c r="B385" s="563"/>
      <c r="C385" s="563"/>
      <c r="D385" s="563"/>
    </row>
    <row r="386" spans="1:9" x14ac:dyDescent="0.25">
      <c r="A386" s="563"/>
      <c r="B386" s="563"/>
      <c r="C386" s="563"/>
      <c r="D386" s="563"/>
    </row>
    <row r="387" spans="1:9" x14ac:dyDescent="0.25">
      <c r="A387" s="563"/>
      <c r="B387" s="563"/>
      <c r="C387" s="563"/>
      <c r="D387" s="563"/>
    </row>
    <row r="388" spans="1:9" x14ac:dyDescent="0.25">
      <c r="A388" s="564"/>
      <c r="B388" s="564"/>
      <c r="C388" s="564"/>
      <c r="D388" s="564"/>
    </row>
    <row r="391" spans="1:9" s="433" customFormat="1" x14ac:dyDescent="0.25">
      <c r="A391" s="1029" t="s">
        <v>122</v>
      </c>
      <c r="B391" s="1056" t="s">
        <v>570</v>
      </c>
      <c r="C391" s="1029" t="s">
        <v>571</v>
      </c>
      <c r="D391" s="1029" t="s">
        <v>572</v>
      </c>
      <c r="E391" s="1029" t="s">
        <v>126</v>
      </c>
    </row>
    <row r="392" spans="1:9" x14ac:dyDescent="0.25">
      <c r="A392" s="441"/>
      <c r="B392" s="441"/>
      <c r="C392" s="441"/>
      <c r="D392" s="441"/>
      <c r="E392" s="441"/>
    </row>
    <row r="393" spans="1:9" x14ac:dyDescent="0.25">
      <c r="A393" s="563"/>
      <c r="B393" s="563"/>
      <c r="C393" s="563"/>
      <c r="D393" s="563"/>
      <c r="E393" s="563"/>
    </row>
    <row r="394" spans="1:9" x14ac:dyDescent="0.25">
      <c r="A394" s="563"/>
      <c r="B394" s="563"/>
      <c r="C394" s="563"/>
      <c r="D394" s="563"/>
      <c r="E394" s="563"/>
    </row>
    <row r="395" spans="1:9" x14ac:dyDescent="0.25">
      <c r="A395" s="563"/>
      <c r="B395" s="563"/>
      <c r="C395" s="563"/>
      <c r="D395" s="563"/>
      <c r="E395" s="563"/>
    </row>
    <row r="396" spans="1:9" x14ac:dyDescent="0.25">
      <c r="A396" s="564"/>
      <c r="B396" s="564"/>
      <c r="C396" s="564"/>
      <c r="D396" s="564"/>
      <c r="E396" s="564"/>
    </row>
    <row r="399" spans="1:9" x14ac:dyDescent="0.25">
      <c r="A399" s="427" t="s">
        <v>573</v>
      </c>
      <c r="B399" s="427"/>
      <c r="C399" s="428"/>
      <c r="D399" s="428"/>
      <c r="E399" s="428"/>
      <c r="F399" s="428"/>
      <c r="G399" s="428"/>
      <c r="H399" s="428"/>
      <c r="I399" s="428"/>
    </row>
    <row r="401" spans="1:9" ht="31.5" x14ac:dyDescent="0.25">
      <c r="A401" s="1029" t="s">
        <v>122</v>
      </c>
      <c r="B401" s="1056" t="s">
        <v>574</v>
      </c>
      <c r="C401" s="1056" t="s">
        <v>575</v>
      </c>
      <c r="D401" s="1056" t="s">
        <v>576</v>
      </c>
      <c r="E401" s="1056" t="s">
        <v>577</v>
      </c>
    </row>
    <row r="402" spans="1:9" x14ac:dyDescent="0.25">
      <c r="A402" s="500" t="s">
        <v>18</v>
      </c>
      <c r="B402" s="434" t="s">
        <v>578</v>
      </c>
      <c r="C402" s="439"/>
      <c r="D402" s="439"/>
      <c r="E402" s="439"/>
    </row>
    <row r="403" spans="1:9" x14ac:dyDescent="0.25">
      <c r="A403" s="454" t="s">
        <v>20</v>
      </c>
      <c r="B403" s="565" t="s">
        <v>579</v>
      </c>
      <c r="C403" s="439"/>
      <c r="D403" s="439"/>
      <c r="E403" s="439"/>
    </row>
    <row r="404" spans="1:9" x14ac:dyDescent="0.25">
      <c r="A404" s="500" t="s">
        <v>21</v>
      </c>
      <c r="B404" s="565" t="s">
        <v>580</v>
      </c>
      <c r="C404" s="470"/>
      <c r="D404" s="439"/>
      <c r="E404" s="1072"/>
    </row>
    <row r="407" spans="1:9" x14ac:dyDescent="0.25">
      <c r="A407" s="427" t="s">
        <v>581</v>
      </c>
      <c r="B407" s="427"/>
      <c r="C407" s="428"/>
      <c r="D407" s="428"/>
      <c r="E407" s="428"/>
      <c r="F407" s="428"/>
      <c r="G407" s="428"/>
      <c r="H407" s="428"/>
      <c r="I407" s="428"/>
    </row>
    <row r="409" spans="1:9" s="433" customFormat="1" ht="31.5" x14ac:dyDescent="0.25">
      <c r="A409" s="1036" t="s">
        <v>122</v>
      </c>
      <c r="B409" s="1029" t="s">
        <v>582</v>
      </c>
      <c r="C409" s="1056" t="s">
        <v>583</v>
      </c>
      <c r="D409" s="1029" t="s">
        <v>584</v>
      </c>
      <c r="E409" s="1029" t="s">
        <v>585</v>
      </c>
    </row>
    <row r="410" spans="1:9" ht="47.25" x14ac:dyDescent="0.25">
      <c r="A410" s="884" t="s">
        <v>18</v>
      </c>
      <c r="B410" s="625" t="s">
        <v>5593</v>
      </c>
      <c r="C410" s="551" t="s">
        <v>5594</v>
      </c>
      <c r="D410" s="775">
        <v>44183</v>
      </c>
      <c r="E410" s="1037" t="s">
        <v>5595</v>
      </c>
      <c r="F410" s="432"/>
    </row>
    <row r="411" spans="1:9" ht="31.5" x14ac:dyDescent="0.25">
      <c r="A411" s="885"/>
      <c r="B411" s="625" t="s">
        <v>5596</v>
      </c>
      <c r="C411" s="551" t="s">
        <v>5594</v>
      </c>
      <c r="D411" s="775">
        <v>44172</v>
      </c>
      <c r="E411" s="1037" t="s">
        <v>5595</v>
      </c>
      <c r="F411" s="432"/>
    </row>
    <row r="412" spans="1:9" ht="94.5" x14ac:dyDescent="0.25">
      <c r="A412" s="447" t="s">
        <v>19</v>
      </c>
      <c r="B412" s="444" t="s">
        <v>5597</v>
      </c>
      <c r="C412" s="1044" t="s">
        <v>1329</v>
      </c>
      <c r="D412" s="1071">
        <v>44172</v>
      </c>
      <c r="E412" s="1044" t="s">
        <v>5598</v>
      </c>
    </row>
    <row r="413" spans="1:9" ht="31.5" x14ac:dyDescent="0.25">
      <c r="A413" s="447"/>
      <c r="B413" s="444" t="s">
        <v>5599</v>
      </c>
      <c r="C413" s="1044" t="s">
        <v>1329</v>
      </c>
      <c r="D413" s="1071">
        <v>44182</v>
      </c>
      <c r="E413" s="1044" t="s">
        <v>5600</v>
      </c>
    </row>
    <row r="414" spans="1:9" x14ac:dyDescent="0.25">
      <c r="A414" s="887" t="s">
        <v>20</v>
      </c>
      <c r="B414" s="444"/>
      <c r="C414" s="1094"/>
      <c r="D414" s="1071"/>
      <c r="E414" s="466"/>
    </row>
    <row r="415" spans="1:9" ht="47.25" x14ac:dyDescent="0.25">
      <c r="A415" s="447" t="s">
        <v>21</v>
      </c>
      <c r="B415" s="430" t="s">
        <v>5601</v>
      </c>
      <c r="C415" s="466" t="s">
        <v>5594</v>
      </c>
      <c r="D415" s="568">
        <v>44166</v>
      </c>
      <c r="E415" s="442" t="s">
        <v>5602</v>
      </c>
      <c r="F415" s="518"/>
    </row>
    <row r="416" spans="1:9" ht="47.25" x14ac:dyDescent="0.25">
      <c r="A416" s="447"/>
      <c r="B416" s="430" t="s">
        <v>5603</v>
      </c>
      <c r="C416" s="466" t="s">
        <v>1970</v>
      </c>
      <c r="D416" s="568" t="s">
        <v>5604</v>
      </c>
      <c r="E416" s="442" t="s">
        <v>5602</v>
      </c>
      <c r="F416" s="518"/>
    </row>
    <row r="417" spans="1:9" ht="31.5" x14ac:dyDescent="0.25">
      <c r="A417" s="443" t="s">
        <v>293</v>
      </c>
      <c r="B417" s="430" t="s">
        <v>5605</v>
      </c>
      <c r="C417" s="470" t="s">
        <v>1329</v>
      </c>
      <c r="D417" s="568">
        <v>44169</v>
      </c>
      <c r="E417" s="430" t="s">
        <v>4274</v>
      </c>
      <c r="F417" s="518"/>
    </row>
    <row r="418" spans="1:9" ht="31.5" x14ac:dyDescent="0.25">
      <c r="A418" s="447"/>
      <c r="B418" s="444" t="s">
        <v>5606</v>
      </c>
      <c r="C418" s="470" t="s">
        <v>1329</v>
      </c>
      <c r="D418" s="568">
        <v>44169</v>
      </c>
      <c r="E418" s="430" t="s">
        <v>4274</v>
      </c>
      <c r="F418" s="518"/>
    </row>
    <row r="419" spans="1:9" x14ac:dyDescent="0.25">
      <c r="A419" s="454" t="s">
        <v>644</v>
      </c>
      <c r="B419" s="444"/>
      <c r="C419" s="750"/>
      <c r="D419" s="453"/>
      <c r="E419" s="1044"/>
      <c r="F419" s="518"/>
    </row>
    <row r="420" spans="1:9" x14ac:dyDescent="0.25">
      <c r="A420" s="483"/>
      <c r="B420" s="483"/>
      <c r="C420" s="571"/>
      <c r="D420" s="572"/>
      <c r="E420" s="573"/>
      <c r="F420" s="518"/>
    </row>
    <row r="423" spans="1:9" x14ac:dyDescent="0.25">
      <c r="A423" s="427" t="s">
        <v>645</v>
      </c>
      <c r="B423" s="427"/>
      <c r="C423" s="428"/>
      <c r="D423" s="428"/>
      <c r="E423" s="428"/>
      <c r="F423" s="428"/>
      <c r="G423" s="428"/>
      <c r="H423" s="428"/>
      <c r="I423" s="428"/>
    </row>
    <row r="425" spans="1:9" x14ac:dyDescent="0.25">
      <c r="A425" s="1045" t="s">
        <v>122</v>
      </c>
      <c r="B425" s="1045" t="s">
        <v>646</v>
      </c>
      <c r="C425" s="1045" t="s">
        <v>647</v>
      </c>
      <c r="D425" s="1045" t="s">
        <v>126</v>
      </c>
    </row>
    <row r="426" spans="1:9" x14ac:dyDescent="0.25">
      <c r="A426" s="441"/>
      <c r="B426" s="441"/>
      <c r="C426" s="441"/>
      <c r="D426" s="441"/>
    </row>
    <row r="427" spans="1:9" x14ac:dyDescent="0.25">
      <c r="A427" s="563"/>
      <c r="B427" s="563"/>
      <c r="C427" s="563"/>
      <c r="D427" s="563"/>
    </row>
    <row r="428" spans="1:9" x14ac:dyDescent="0.25">
      <c r="A428" s="563"/>
      <c r="B428" s="563"/>
      <c r="C428" s="563"/>
      <c r="D428" s="563"/>
    </row>
    <row r="429" spans="1:9" x14ac:dyDescent="0.25">
      <c r="A429" s="563"/>
      <c r="B429" s="563"/>
      <c r="C429" s="563"/>
      <c r="D429" s="563"/>
    </row>
    <row r="430" spans="1:9" x14ac:dyDescent="0.25">
      <c r="A430" s="564"/>
      <c r="B430" s="564"/>
      <c r="C430" s="564"/>
      <c r="D430" s="564"/>
    </row>
    <row r="433" spans="1:9" x14ac:dyDescent="0.25">
      <c r="A433" s="427" t="s">
        <v>648</v>
      </c>
      <c r="B433" s="427"/>
      <c r="C433" s="428"/>
      <c r="D433" s="428"/>
      <c r="E433" s="428"/>
      <c r="F433" s="428"/>
      <c r="G433" s="428"/>
      <c r="H433" s="428"/>
      <c r="I433" s="428"/>
    </row>
    <row r="435" spans="1:9" s="574" customFormat="1" ht="47.25" x14ac:dyDescent="0.25">
      <c r="A435" s="1056" t="s">
        <v>122</v>
      </c>
      <c r="B435" s="1056" t="s">
        <v>649</v>
      </c>
      <c r="C435" s="1056" t="s">
        <v>650</v>
      </c>
      <c r="D435" s="1056" t="s">
        <v>651</v>
      </c>
      <c r="E435" s="1056" t="s">
        <v>652</v>
      </c>
      <c r="F435" s="1056" t="s">
        <v>99</v>
      </c>
      <c r="G435" s="1056" t="s">
        <v>653</v>
      </c>
    </row>
    <row r="436" spans="1:9" s="574" customFormat="1" x14ac:dyDescent="0.25">
      <c r="A436" s="575" t="s">
        <v>18</v>
      </c>
      <c r="B436" s="576" t="s">
        <v>5607</v>
      </c>
      <c r="C436" s="1072">
        <v>7</v>
      </c>
      <c r="D436" s="1072"/>
      <c r="E436" s="577">
        <v>7.4</v>
      </c>
      <c r="F436" s="578"/>
      <c r="G436" s="1056"/>
    </row>
    <row r="437" spans="1:9" x14ac:dyDescent="0.25">
      <c r="A437" s="500" t="s">
        <v>19</v>
      </c>
      <c r="B437" s="579" t="s">
        <v>1856</v>
      </c>
      <c r="C437" s="576">
        <v>5</v>
      </c>
      <c r="D437" s="576">
        <v>2</v>
      </c>
      <c r="E437" s="580">
        <v>1.46</v>
      </c>
      <c r="F437" s="581"/>
      <c r="G437" s="439"/>
    </row>
    <row r="438" spans="1:9" x14ac:dyDescent="0.25">
      <c r="A438" s="500" t="s">
        <v>20</v>
      </c>
      <c r="B438" s="579" t="s">
        <v>5608</v>
      </c>
      <c r="C438" s="1072">
        <v>49</v>
      </c>
      <c r="D438" s="1072">
        <v>38</v>
      </c>
      <c r="E438" s="582">
        <v>146.69</v>
      </c>
      <c r="F438" s="581">
        <v>1</v>
      </c>
      <c r="G438" s="439"/>
    </row>
    <row r="439" spans="1:9" x14ac:dyDescent="0.25">
      <c r="A439" s="500" t="s">
        <v>21</v>
      </c>
      <c r="B439" s="579" t="s">
        <v>5609</v>
      </c>
      <c r="C439" s="1072">
        <v>3</v>
      </c>
      <c r="D439" s="1072">
        <v>3</v>
      </c>
      <c r="E439" s="582">
        <v>2.58</v>
      </c>
      <c r="F439" s="581"/>
      <c r="G439" s="439"/>
    </row>
    <row r="440" spans="1:9" x14ac:dyDescent="0.25">
      <c r="A440" s="500" t="s">
        <v>151</v>
      </c>
      <c r="B440" s="576"/>
      <c r="C440" s="1072"/>
      <c r="D440" s="1072"/>
      <c r="E440" s="582"/>
      <c r="F440" s="581"/>
      <c r="G440" s="439"/>
    </row>
    <row r="443" spans="1:9" ht="30.75" customHeight="1" x14ac:dyDescent="0.25">
      <c r="A443" s="1260" t="s">
        <v>659</v>
      </c>
      <c r="B443" s="1260"/>
      <c r="C443" s="1260"/>
      <c r="D443" s="1260"/>
      <c r="E443" s="1260"/>
      <c r="F443" s="1260"/>
      <c r="G443" s="1260"/>
      <c r="H443" s="1260"/>
      <c r="I443" s="1260"/>
    </row>
    <row r="445" spans="1:9" s="817" customFormat="1" ht="32.25" customHeight="1" x14ac:dyDescent="0.25">
      <c r="A445" s="1247" t="s">
        <v>122</v>
      </c>
      <c r="B445" s="1256" t="s">
        <v>660</v>
      </c>
      <c r="C445" s="1257"/>
      <c r="D445" s="1258" t="s">
        <v>661</v>
      </c>
      <c r="E445" s="1258"/>
      <c r="F445" s="1247" t="s">
        <v>126</v>
      </c>
      <c r="G445" s="1035"/>
      <c r="H445" s="1035"/>
      <c r="I445" s="1035"/>
    </row>
    <row r="446" spans="1:9" s="817" customFormat="1" x14ac:dyDescent="0.25">
      <c r="A446" s="1247"/>
      <c r="B446" s="1029" t="s">
        <v>662</v>
      </c>
      <c r="C446" s="1029" t="s">
        <v>663</v>
      </c>
      <c r="D446" s="1029" t="s">
        <v>664</v>
      </c>
      <c r="E446" s="1056" t="s">
        <v>665</v>
      </c>
      <c r="F446" s="1247"/>
      <c r="G446" s="1035"/>
      <c r="H446" s="1035"/>
      <c r="I446" s="1035"/>
    </row>
    <row r="447" spans="1:9" x14ac:dyDescent="0.25">
      <c r="A447" s="454"/>
      <c r="B447" s="454"/>
      <c r="C447" s="439"/>
      <c r="D447" s="439"/>
      <c r="E447" s="430"/>
      <c r="F447" s="1070"/>
    </row>
    <row r="448" spans="1:9" x14ac:dyDescent="0.25">
      <c r="A448" s="454"/>
      <c r="B448" s="454"/>
      <c r="C448" s="439"/>
      <c r="D448" s="439"/>
      <c r="E448" s="477"/>
      <c r="F448" s="1070"/>
    </row>
    <row r="451" spans="1:9" x14ac:dyDescent="0.25">
      <c r="A451" s="1045" t="s">
        <v>122</v>
      </c>
      <c r="B451" s="1045" t="s">
        <v>667</v>
      </c>
      <c r="C451" s="1045" t="s">
        <v>569</v>
      </c>
      <c r="D451" s="1045" t="s">
        <v>126</v>
      </c>
    </row>
    <row r="452" spans="1:9" x14ac:dyDescent="0.25">
      <c r="A452" s="583"/>
      <c r="B452" s="583"/>
      <c r="C452" s="563"/>
      <c r="D452" s="563"/>
    </row>
    <row r="453" spans="1:9" x14ac:dyDescent="0.25">
      <c r="A453" s="564"/>
      <c r="B453" s="564"/>
      <c r="C453" s="564"/>
      <c r="D453" s="564"/>
    </row>
    <row r="456" spans="1:9" x14ac:dyDescent="0.25">
      <c r="A456" s="427" t="s">
        <v>668</v>
      </c>
      <c r="B456" s="427"/>
      <c r="C456" s="428"/>
      <c r="D456" s="428"/>
      <c r="E456" s="428"/>
      <c r="F456" s="428"/>
      <c r="G456" s="428"/>
      <c r="H456" s="428"/>
      <c r="I456" s="428"/>
    </row>
    <row r="458" spans="1:9" ht="31.5" x14ac:dyDescent="0.25">
      <c r="A458" s="1029" t="s">
        <v>122</v>
      </c>
      <c r="B458" s="584" t="s">
        <v>669</v>
      </c>
    </row>
    <row r="459" spans="1:9" x14ac:dyDescent="0.25">
      <c r="A459" s="585" t="s">
        <v>18</v>
      </c>
      <c r="B459" s="586"/>
    </row>
    <row r="460" spans="1:9" x14ac:dyDescent="0.25">
      <c r="A460" s="585" t="s">
        <v>19</v>
      </c>
      <c r="B460" s="586">
        <v>1</v>
      </c>
    </row>
    <row r="461" spans="1:9" x14ac:dyDescent="0.25">
      <c r="A461" s="585" t="s">
        <v>20</v>
      </c>
      <c r="B461" s="586">
        <v>1</v>
      </c>
    </row>
    <row r="462" spans="1:9" x14ac:dyDescent="0.25">
      <c r="A462" s="585" t="s">
        <v>666</v>
      </c>
      <c r="B462" s="586"/>
    </row>
    <row r="463" spans="1:9" x14ac:dyDescent="0.25">
      <c r="A463" s="585" t="s">
        <v>293</v>
      </c>
      <c r="B463" s="587"/>
    </row>
    <row r="469" spans="1:9" x14ac:dyDescent="0.25">
      <c r="A469" s="427" t="s">
        <v>670</v>
      </c>
      <c r="B469" s="427"/>
      <c r="C469" s="428"/>
      <c r="D469" s="428"/>
      <c r="E469" s="428"/>
      <c r="F469" s="428"/>
      <c r="G469" s="428"/>
      <c r="H469" s="428"/>
      <c r="I469" s="428"/>
    </row>
    <row r="470" spans="1:9" x14ac:dyDescent="0.25">
      <c r="A470" s="1248" t="s">
        <v>671</v>
      </c>
      <c r="B470" s="1249"/>
      <c r="C470" s="1249"/>
      <c r="D470" s="1249"/>
      <c r="E470" s="1250"/>
      <c r="F470" s="588"/>
    </row>
    <row r="471" spans="1:9" x14ac:dyDescent="0.25">
      <c r="A471" s="1036" t="s">
        <v>122</v>
      </c>
      <c r="B471" s="1029" t="s">
        <v>646</v>
      </c>
      <c r="C471" s="1029" t="s">
        <v>672</v>
      </c>
      <c r="D471" s="589" t="s">
        <v>673</v>
      </c>
      <c r="E471" s="1029" t="s">
        <v>126</v>
      </c>
      <c r="F471" s="590"/>
    </row>
    <row r="472" spans="1:9" x14ac:dyDescent="0.25">
      <c r="A472" s="454" t="s">
        <v>18</v>
      </c>
      <c r="B472" s="454"/>
      <c r="C472" s="430"/>
      <c r="D472" s="531"/>
      <c r="E472" s="499"/>
      <c r="F472" s="591"/>
      <c r="G472" s="496"/>
      <c r="H472" s="496"/>
    </row>
    <row r="473" spans="1:9" x14ac:dyDescent="0.25">
      <c r="A473" s="454" t="s">
        <v>19</v>
      </c>
      <c r="B473" s="451"/>
      <c r="C473" s="1085"/>
      <c r="D473" s="531"/>
      <c r="E473" s="499"/>
      <c r="F473" s="591"/>
      <c r="G473" s="496"/>
      <c r="H473" s="496"/>
    </row>
    <row r="474" spans="1:9" x14ac:dyDescent="0.25">
      <c r="A474" s="443" t="s">
        <v>20</v>
      </c>
      <c r="B474" s="451"/>
      <c r="C474" s="1085"/>
      <c r="D474" s="531"/>
      <c r="E474" s="499"/>
      <c r="F474" s="591"/>
      <c r="G474" s="496"/>
      <c r="H474" s="496"/>
    </row>
    <row r="475" spans="1:9" ht="16.5" customHeight="1" x14ac:dyDescent="0.25">
      <c r="A475" s="454" t="s">
        <v>21</v>
      </c>
      <c r="B475" s="592"/>
      <c r="C475" s="1106"/>
      <c r="D475" s="531"/>
      <c r="E475" s="499"/>
      <c r="F475" s="591"/>
      <c r="G475" s="496"/>
      <c r="H475" s="496"/>
    </row>
    <row r="476" spans="1:9" x14ac:dyDescent="0.25">
      <c r="A476" s="451" t="s">
        <v>151</v>
      </c>
      <c r="B476" s="593"/>
      <c r="C476" s="444"/>
      <c r="D476" s="531"/>
      <c r="E476" s="499"/>
      <c r="F476" s="591"/>
      <c r="G476" s="496"/>
      <c r="H476" s="496"/>
    </row>
    <row r="477" spans="1:9" x14ac:dyDescent="0.25">
      <c r="A477" s="454" t="s">
        <v>160</v>
      </c>
      <c r="B477" s="430"/>
      <c r="C477" s="642"/>
      <c r="D477" s="445"/>
      <c r="E477" s="455"/>
      <c r="F477" s="591"/>
      <c r="G477" s="496"/>
      <c r="H477" s="496"/>
    </row>
    <row r="478" spans="1:9" x14ac:dyDescent="0.25">
      <c r="C478" s="456"/>
      <c r="D478" s="518"/>
      <c r="E478" s="496"/>
      <c r="F478" s="594"/>
    </row>
    <row r="479" spans="1:9" x14ac:dyDescent="0.25">
      <c r="C479" s="456"/>
      <c r="D479" s="518"/>
      <c r="E479" s="496"/>
      <c r="F479" s="594"/>
    </row>
    <row r="481" spans="1:9" x14ac:dyDescent="0.25">
      <c r="A481" s="427" t="s">
        <v>676</v>
      </c>
      <c r="B481" s="427"/>
      <c r="C481" s="428"/>
      <c r="D481" s="428"/>
      <c r="E481" s="428"/>
      <c r="F481" s="428"/>
      <c r="G481" s="428"/>
      <c r="H481" s="428"/>
      <c r="I481" s="428"/>
    </row>
    <row r="483" spans="1:9" ht="31.5" x14ac:dyDescent="0.25">
      <c r="A483" s="1029" t="s">
        <v>122</v>
      </c>
      <c r="B483" s="1029" t="s">
        <v>677</v>
      </c>
      <c r="C483" s="1056" t="s">
        <v>678</v>
      </c>
      <c r="D483" s="1056" t="s">
        <v>126</v>
      </c>
      <c r="F483" s="1035"/>
      <c r="G483" s="1035"/>
      <c r="H483" s="1035"/>
    </row>
    <row r="484" spans="1:9" x14ac:dyDescent="0.25">
      <c r="A484" s="484" t="s">
        <v>19</v>
      </c>
      <c r="B484" s="1029"/>
      <c r="C484" s="1029"/>
      <c r="D484" s="1029"/>
      <c r="E484" s="573"/>
      <c r="F484" s="1035"/>
      <c r="G484" s="1035"/>
      <c r="H484" s="1035"/>
    </row>
    <row r="485" spans="1:9" x14ac:dyDescent="0.25">
      <c r="A485" s="494"/>
      <c r="B485" s="494"/>
      <c r="C485" s="1035"/>
      <c r="D485" s="1035"/>
      <c r="E485" s="574"/>
      <c r="F485" s="1035"/>
      <c r="G485" s="1035"/>
      <c r="H485" s="1035"/>
    </row>
    <row r="487" spans="1:9" x14ac:dyDescent="0.25">
      <c r="A487" s="427" t="s">
        <v>679</v>
      </c>
      <c r="B487" s="427"/>
      <c r="C487" s="428"/>
      <c r="D487" s="428"/>
      <c r="E487" s="428"/>
      <c r="F487" s="428"/>
      <c r="G487" s="428"/>
      <c r="H487" s="428"/>
      <c r="I487" s="428"/>
    </row>
    <row r="488" spans="1:9" x14ac:dyDescent="0.25">
      <c r="A488" s="427"/>
      <c r="B488" s="427"/>
      <c r="C488" s="428"/>
      <c r="D488" s="428"/>
      <c r="E488" s="428"/>
      <c r="F488" s="428"/>
      <c r="G488" s="428"/>
      <c r="H488" s="428"/>
      <c r="I488" s="428"/>
    </row>
    <row r="489" spans="1:9" x14ac:dyDescent="0.25">
      <c r="A489" s="426"/>
      <c r="B489" s="426"/>
    </row>
    <row r="490" spans="1:9" x14ac:dyDescent="0.25">
      <c r="A490" s="1029" t="s">
        <v>122</v>
      </c>
      <c r="B490" s="1056" t="s">
        <v>680</v>
      </c>
      <c r="C490" s="1029" t="s">
        <v>681</v>
      </c>
      <c r="D490" s="1029" t="s">
        <v>569</v>
      </c>
      <c r="E490" s="1056" t="s">
        <v>126</v>
      </c>
    </row>
    <row r="491" spans="1:9" x14ac:dyDescent="0.25">
      <c r="A491" s="1042" t="s">
        <v>18</v>
      </c>
      <c r="B491" s="1042"/>
      <c r="C491" s="595"/>
      <c r="D491" s="472"/>
      <c r="E491" s="524"/>
      <c r="F491" s="574"/>
    </row>
    <row r="492" spans="1:9" ht="15.75" customHeight="1" x14ac:dyDescent="0.25">
      <c r="A492" s="884" t="s">
        <v>19</v>
      </c>
      <c r="B492" s="1416">
        <v>2</v>
      </c>
      <c r="C492" s="530" t="s">
        <v>5610</v>
      </c>
      <c r="D492" s="430" t="s">
        <v>2722</v>
      </c>
      <c r="E492" s="430"/>
    </row>
    <row r="493" spans="1:9" ht="15.75" customHeight="1" x14ac:dyDescent="0.25">
      <c r="A493" s="885"/>
      <c r="B493" s="1417"/>
      <c r="C493" s="530" t="s">
        <v>5611</v>
      </c>
      <c r="D493" s="430" t="s">
        <v>2724</v>
      </c>
      <c r="E493" s="430"/>
    </row>
    <row r="494" spans="1:9" ht="15.75" customHeight="1" x14ac:dyDescent="0.25">
      <c r="A494" s="447" t="s">
        <v>20</v>
      </c>
      <c r="B494" s="716"/>
      <c r="C494" s="444"/>
      <c r="D494" s="430"/>
      <c r="E494" s="430"/>
    </row>
    <row r="495" spans="1:9" ht="31.5" customHeight="1" x14ac:dyDescent="0.25">
      <c r="A495" s="1274" t="s">
        <v>21</v>
      </c>
      <c r="B495" s="1357">
        <v>7</v>
      </c>
      <c r="C495" s="1338" t="s">
        <v>5612</v>
      </c>
      <c r="D495" s="430" t="s">
        <v>5306</v>
      </c>
      <c r="E495" s="1044"/>
    </row>
    <row r="496" spans="1:9" x14ac:dyDescent="0.25">
      <c r="A496" s="1275"/>
      <c r="B496" s="1358"/>
      <c r="C496" s="1339"/>
      <c r="D496" s="430" t="s">
        <v>5613</v>
      </c>
      <c r="E496" s="1044"/>
    </row>
    <row r="497" spans="1:5" x14ac:dyDescent="0.25">
      <c r="A497" s="1275"/>
      <c r="B497" s="1358"/>
      <c r="C497" s="1339"/>
      <c r="D497" s="430" t="s">
        <v>5614</v>
      </c>
      <c r="E497" s="1044"/>
    </row>
    <row r="498" spans="1:5" x14ac:dyDescent="0.25">
      <c r="A498" s="1275"/>
      <c r="B498" s="1358"/>
      <c r="C498" s="1339"/>
      <c r="D498" s="430" t="s">
        <v>5615</v>
      </c>
      <c r="E498" s="1044"/>
    </row>
    <row r="499" spans="1:5" x14ac:dyDescent="0.25">
      <c r="A499" s="1275"/>
      <c r="B499" s="1358"/>
      <c r="C499" s="1339"/>
      <c r="D499" s="430" t="s">
        <v>5616</v>
      </c>
      <c r="E499" s="1044"/>
    </row>
    <row r="500" spans="1:5" x14ac:dyDescent="0.25">
      <c r="A500" s="1275"/>
      <c r="B500" s="1358"/>
      <c r="C500" s="1339"/>
      <c r="D500" s="430" t="s">
        <v>5617</v>
      </c>
      <c r="E500" s="1044"/>
    </row>
    <row r="501" spans="1:5" x14ac:dyDescent="0.25">
      <c r="A501" s="1275"/>
      <c r="B501" s="1359"/>
      <c r="C501" s="1340"/>
      <c r="D501" s="455" t="s">
        <v>5618</v>
      </c>
      <c r="E501" s="1044"/>
    </row>
    <row r="502" spans="1:5" ht="33.75" customHeight="1" x14ac:dyDescent="0.25">
      <c r="A502" s="884" t="s">
        <v>151</v>
      </c>
      <c r="B502" s="1091"/>
      <c r="C502" s="430"/>
      <c r="D502" s="455"/>
      <c r="E502" s="430"/>
    </row>
    <row r="503" spans="1:5" ht="78.75" x14ac:dyDescent="0.25">
      <c r="A503" s="887" t="s">
        <v>160</v>
      </c>
      <c r="B503" s="488">
        <v>1</v>
      </c>
      <c r="C503" s="430" t="s">
        <v>5619</v>
      </c>
      <c r="D503" s="570" t="s">
        <v>2488</v>
      </c>
      <c r="E503" s="654"/>
    </row>
  </sheetData>
  <mergeCells count="63">
    <mergeCell ref="I115:I117"/>
    <mergeCell ref="D116:E116"/>
    <mergeCell ref="G117:H117"/>
    <mergeCell ref="A1:I1"/>
    <mergeCell ref="A2:I2"/>
    <mergeCell ref="A4:I4"/>
    <mergeCell ref="A5:I5"/>
    <mergeCell ref="A6:I6"/>
    <mergeCell ref="A7:I7"/>
    <mergeCell ref="C12:C13"/>
    <mergeCell ref="D12:D13"/>
    <mergeCell ref="C16:C17"/>
    <mergeCell ref="B16:B17"/>
    <mergeCell ref="B34:B35"/>
    <mergeCell ref="A115:A117"/>
    <mergeCell ref="B115:B117"/>
    <mergeCell ref="D285:D286"/>
    <mergeCell ref="D274:D275"/>
    <mergeCell ref="B308:B309"/>
    <mergeCell ref="D308:D309"/>
    <mergeCell ref="D292:D294"/>
    <mergeCell ref="E292:E294"/>
    <mergeCell ref="A364:A365"/>
    <mergeCell ref="B364:B365"/>
    <mergeCell ref="C364:C365"/>
    <mergeCell ref="D364:D365"/>
    <mergeCell ref="E364:E365"/>
    <mergeCell ref="A335:B335"/>
    <mergeCell ref="C335:C336"/>
    <mergeCell ref="A347:A348"/>
    <mergeCell ref="B347:B348"/>
    <mergeCell ref="C347:C348"/>
    <mergeCell ref="E347:E348"/>
    <mergeCell ref="D347:D348"/>
    <mergeCell ref="A495:A501"/>
    <mergeCell ref="B495:B501"/>
    <mergeCell ref="C495:C501"/>
    <mergeCell ref="A443:I443"/>
    <mergeCell ref="F364:F365"/>
    <mergeCell ref="A373:A374"/>
    <mergeCell ref="B373:B374"/>
    <mergeCell ref="C373:C374"/>
    <mergeCell ref="D373:D374"/>
    <mergeCell ref="F373:F374"/>
    <mergeCell ref="A382:A383"/>
    <mergeCell ref="B382:B383"/>
    <mergeCell ref="C382:C383"/>
    <mergeCell ref="D382:D383"/>
    <mergeCell ref="F382:F383"/>
    <mergeCell ref="B492:B493"/>
    <mergeCell ref="A445:A446"/>
    <mergeCell ref="B445:C445"/>
    <mergeCell ref="D445:E445"/>
    <mergeCell ref="F445:F446"/>
    <mergeCell ref="A470:E470"/>
    <mergeCell ref="E19:E20"/>
    <mergeCell ref="E21:E25"/>
    <mergeCell ref="D19:D20"/>
    <mergeCell ref="D21:D25"/>
    <mergeCell ref="C125:C127"/>
    <mergeCell ref="C115:C117"/>
    <mergeCell ref="D115:H115"/>
    <mergeCell ref="F118:F119"/>
  </mergeCells>
  <pageMargins left="0.7" right="0.7" top="0.75" bottom="0.75" header="0.3" footer="0.3"/>
  <pageSetup paperSize="9" scale="87" orientation="landscape" horizontalDpi="4294967294"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I2767"/>
  <sheetViews>
    <sheetView topLeftCell="A1229" zoomScaleNormal="100" workbookViewId="0">
      <selection activeCell="C1236" sqref="C1236"/>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5620</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ht="84.75" customHeight="1" x14ac:dyDescent="0.25">
      <c r="A12" s="1097" t="s">
        <v>18</v>
      </c>
      <c r="B12" s="1288" t="s">
        <v>3100</v>
      </c>
      <c r="C12" s="1361" t="s">
        <v>3101</v>
      </c>
      <c r="D12" s="430" t="s">
        <v>3102</v>
      </c>
      <c r="E12" s="431"/>
      <c r="F12" s="432"/>
      <c r="I12" s="425" t="s">
        <v>130</v>
      </c>
    </row>
    <row r="13" spans="1:9" ht="31.5" customHeight="1" x14ac:dyDescent="0.25">
      <c r="A13" s="1098"/>
      <c r="B13" s="1306"/>
      <c r="C13" s="1363"/>
      <c r="D13" s="430" t="s">
        <v>3103</v>
      </c>
      <c r="E13" s="431"/>
      <c r="F13" s="432"/>
    </row>
    <row r="14" spans="1:9" ht="31.5" x14ac:dyDescent="0.25">
      <c r="A14" s="1098"/>
      <c r="B14" s="1288" t="s">
        <v>3104</v>
      </c>
      <c r="C14" s="672" t="s">
        <v>3105</v>
      </c>
      <c r="D14" s="430" t="s">
        <v>3103</v>
      </c>
      <c r="E14" s="431"/>
      <c r="F14" s="432"/>
    </row>
    <row r="15" spans="1:9" ht="31.5" x14ac:dyDescent="0.25">
      <c r="A15" s="1098"/>
      <c r="B15" s="1306"/>
      <c r="C15" s="672" t="s">
        <v>3106</v>
      </c>
      <c r="D15" s="430" t="s">
        <v>3102</v>
      </c>
      <c r="E15" s="431"/>
      <c r="F15" s="432"/>
    </row>
    <row r="16" spans="1:9" ht="31.5" x14ac:dyDescent="0.25">
      <c r="A16" s="1098"/>
      <c r="B16" s="631" t="s">
        <v>3107</v>
      </c>
      <c r="C16" s="768" t="s">
        <v>3108</v>
      </c>
      <c r="D16" s="456" t="s">
        <v>3109</v>
      </c>
      <c r="E16" s="431"/>
      <c r="F16" s="432"/>
    </row>
    <row r="17" spans="1:6" ht="47.25" x14ac:dyDescent="0.25">
      <c r="A17" s="1098"/>
      <c r="B17" s="631" t="s">
        <v>2538</v>
      </c>
      <c r="C17" s="672" t="s">
        <v>3110</v>
      </c>
      <c r="D17" s="430" t="s">
        <v>3111</v>
      </c>
      <c r="E17" s="431"/>
      <c r="F17" s="432"/>
    </row>
    <row r="18" spans="1:6" ht="31.5" x14ac:dyDescent="0.25">
      <c r="A18" s="894"/>
      <c r="B18" s="1288" t="s">
        <v>3112</v>
      </c>
      <c r="C18" s="1361" t="s">
        <v>3101</v>
      </c>
      <c r="D18" s="430" t="s">
        <v>3102</v>
      </c>
      <c r="E18" s="431"/>
      <c r="F18" s="432"/>
    </row>
    <row r="19" spans="1:6" ht="51" customHeight="1" x14ac:dyDescent="0.25">
      <c r="A19" s="894"/>
      <c r="B19" s="1306"/>
      <c r="C19" s="1363"/>
      <c r="D19" s="430" t="s">
        <v>3103</v>
      </c>
      <c r="E19" s="431"/>
      <c r="F19" s="432"/>
    </row>
    <row r="20" spans="1:6" ht="51" customHeight="1" x14ac:dyDescent="0.25">
      <c r="A20" s="894"/>
      <c r="B20" s="1288" t="s">
        <v>158</v>
      </c>
      <c r="C20" s="778" t="s">
        <v>4286</v>
      </c>
      <c r="D20" s="430" t="s">
        <v>4287</v>
      </c>
      <c r="E20" s="431"/>
      <c r="F20" s="432"/>
    </row>
    <row r="21" spans="1:6" ht="51" customHeight="1" x14ac:dyDescent="0.25">
      <c r="A21" s="894"/>
      <c r="B21" s="1306"/>
      <c r="C21" s="692"/>
      <c r="D21" s="430" t="s">
        <v>4288</v>
      </c>
      <c r="E21" s="431"/>
      <c r="F21" s="432"/>
    </row>
    <row r="22" spans="1:6" ht="51" customHeight="1" x14ac:dyDescent="0.25">
      <c r="A22" s="894"/>
      <c r="B22" s="566" t="s">
        <v>4289</v>
      </c>
      <c r="C22" s="672"/>
      <c r="D22" s="430" t="s">
        <v>4290</v>
      </c>
      <c r="E22" s="431"/>
      <c r="F22" s="432"/>
    </row>
    <row r="23" spans="1:6" ht="51" customHeight="1" x14ac:dyDescent="0.25">
      <c r="A23" s="1098"/>
      <c r="B23" s="592" t="s">
        <v>2538</v>
      </c>
      <c r="C23" s="672"/>
      <c r="D23" s="430" t="s">
        <v>4291</v>
      </c>
      <c r="E23" s="431"/>
      <c r="F23" s="432"/>
    </row>
    <row r="24" spans="1:6" ht="51" customHeight="1" x14ac:dyDescent="0.25">
      <c r="A24" s="1098"/>
      <c r="B24" s="878" t="s">
        <v>995</v>
      </c>
      <c r="C24" s="1420" t="s">
        <v>5311</v>
      </c>
      <c r="D24" s="1251" t="s">
        <v>5312</v>
      </c>
      <c r="E24" s="431"/>
      <c r="F24" s="432"/>
    </row>
    <row r="25" spans="1:6" x14ac:dyDescent="0.25">
      <c r="A25" s="877"/>
      <c r="B25" s="878" t="s">
        <v>2057</v>
      </c>
      <c r="C25" s="1421"/>
      <c r="D25" s="1252"/>
      <c r="E25" s="431"/>
      <c r="F25" s="432"/>
    </row>
    <row r="26" spans="1:6" ht="47.25" x14ac:dyDescent="0.25">
      <c r="A26" s="1043" t="s">
        <v>19</v>
      </c>
      <c r="B26" s="1030" t="s">
        <v>3113</v>
      </c>
      <c r="C26" s="671" t="s">
        <v>3114</v>
      </c>
      <c r="D26" s="430"/>
      <c r="E26" s="430"/>
      <c r="F26" s="433"/>
    </row>
    <row r="27" spans="1:6" x14ac:dyDescent="0.25">
      <c r="A27" s="1043"/>
      <c r="B27" s="1057" t="s">
        <v>3115</v>
      </c>
      <c r="C27" s="671"/>
      <c r="D27" s="430"/>
      <c r="E27" s="430"/>
      <c r="F27" s="433"/>
    </row>
    <row r="28" spans="1:6" x14ac:dyDescent="0.25">
      <c r="A28" s="1043"/>
      <c r="B28" s="1030" t="s">
        <v>4292</v>
      </c>
      <c r="C28" s="671"/>
      <c r="D28" s="430"/>
      <c r="E28" s="430"/>
      <c r="F28" s="433"/>
    </row>
    <row r="29" spans="1:6" x14ac:dyDescent="0.25">
      <c r="A29" s="1043"/>
      <c r="B29" s="1057" t="s">
        <v>4293</v>
      </c>
      <c r="C29" s="671"/>
      <c r="D29" s="430"/>
      <c r="E29" s="430"/>
      <c r="F29" s="433"/>
    </row>
    <row r="30" spans="1:6" x14ac:dyDescent="0.25">
      <c r="A30" s="1043"/>
      <c r="B30" s="1057" t="s">
        <v>4294</v>
      </c>
      <c r="C30" s="671"/>
      <c r="D30" s="430"/>
      <c r="E30" s="430"/>
      <c r="F30" s="433"/>
    </row>
    <row r="31" spans="1:6" ht="31.5" x14ac:dyDescent="0.25">
      <c r="A31" s="1043"/>
      <c r="B31" s="1030" t="s">
        <v>1226</v>
      </c>
      <c r="C31" s="671"/>
      <c r="D31" s="430" t="s">
        <v>5313</v>
      </c>
      <c r="E31" s="430"/>
      <c r="F31" s="433"/>
    </row>
    <row r="32" spans="1:6" x14ac:dyDescent="0.25">
      <c r="A32" s="1043"/>
      <c r="B32" s="1057" t="s">
        <v>5314</v>
      </c>
      <c r="C32" s="671"/>
      <c r="D32" s="430"/>
      <c r="E32" s="430"/>
      <c r="F32" s="433"/>
    </row>
    <row r="33" spans="1:6" ht="31.5" x14ac:dyDescent="0.25">
      <c r="A33" s="1043"/>
      <c r="B33" s="1251" t="s">
        <v>5315</v>
      </c>
      <c r="C33" s="1422">
        <v>44170</v>
      </c>
      <c r="D33" s="430" t="s">
        <v>5316</v>
      </c>
      <c r="E33" s="430"/>
      <c r="F33" s="433"/>
    </row>
    <row r="34" spans="1:6" ht="31.5" x14ac:dyDescent="0.25">
      <c r="A34" s="1043"/>
      <c r="B34" s="1252"/>
      <c r="C34" s="1423"/>
      <c r="D34" s="430" t="s">
        <v>5317</v>
      </c>
      <c r="E34" s="430"/>
      <c r="F34" s="433"/>
    </row>
    <row r="35" spans="1:6" ht="47.25" x14ac:dyDescent="0.25">
      <c r="A35" s="1042" t="s">
        <v>20</v>
      </c>
      <c r="B35" s="631" t="s">
        <v>2827</v>
      </c>
      <c r="C35" s="477" t="s">
        <v>3116</v>
      </c>
      <c r="D35" s="430" t="s">
        <v>3117</v>
      </c>
      <c r="E35" s="418" t="s">
        <v>3118</v>
      </c>
      <c r="F35" s="433"/>
    </row>
    <row r="36" spans="1:6" ht="31.5" x14ac:dyDescent="0.25">
      <c r="A36" s="1043"/>
      <c r="B36" s="429" t="s">
        <v>1226</v>
      </c>
      <c r="C36" s="530" t="s">
        <v>3119</v>
      </c>
      <c r="D36" s="430" t="s">
        <v>3120</v>
      </c>
      <c r="E36" s="736" t="s">
        <v>3121</v>
      </c>
      <c r="F36" s="433"/>
    </row>
    <row r="37" spans="1:6" ht="78.75" x14ac:dyDescent="0.25">
      <c r="A37" s="1043"/>
      <c r="B37" s="764"/>
      <c r="C37" s="444" t="s">
        <v>3122</v>
      </c>
      <c r="D37" s="430" t="s">
        <v>3123</v>
      </c>
      <c r="E37" s="736" t="s">
        <v>3124</v>
      </c>
      <c r="F37" s="433"/>
    </row>
    <row r="38" spans="1:6" ht="47.25" x14ac:dyDescent="0.25">
      <c r="A38" s="1043"/>
      <c r="B38" s="547"/>
      <c r="C38" s="530" t="s">
        <v>3125</v>
      </c>
      <c r="D38" s="430" t="s">
        <v>3126</v>
      </c>
      <c r="E38" s="736" t="s">
        <v>2527</v>
      </c>
      <c r="F38" s="433"/>
    </row>
    <row r="39" spans="1:6" ht="31.5" x14ac:dyDescent="0.25">
      <c r="A39" s="1043"/>
      <c r="B39" s="592" t="s">
        <v>2070</v>
      </c>
      <c r="C39" s="776" t="s">
        <v>3127</v>
      </c>
      <c r="D39" s="430" t="s">
        <v>3128</v>
      </c>
      <c r="E39" s="736" t="s">
        <v>2527</v>
      </c>
      <c r="F39" s="433"/>
    </row>
    <row r="40" spans="1:6" ht="78.75" x14ac:dyDescent="0.25">
      <c r="A40" s="1043"/>
      <c r="B40" s="566" t="s">
        <v>3129</v>
      </c>
      <c r="C40" s="430" t="s">
        <v>3122</v>
      </c>
      <c r="D40" s="430" t="s">
        <v>3123</v>
      </c>
      <c r="E40" s="736" t="s">
        <v>3124</v>
      </c>
      <c r="F40" s="433"/>
    </row>
    <row r="41" spans="1:6" ht="63" x14ac:dyDescent="0.25">
      <c r="A41" s="1043"/>
      <c r="B41" s="631" t="s">
        <v>4295</v>
      </c>
      <c r="C41" s="430" t="s">
        <v>4296</v>
      </c>
      <c r="D41" s="430" t="s">
        <v>4297</v>
      </c>
      <c r="E41" s="418" t="s">
        <v>2527</v>
      </c>
      <c r="F41" s="433"/>
    </row>
    <row r="42" spans="1:6" ht="63" x14ac:dyDescent="0.25">
      <c r="A42" s="1043"/>
      <c r="B42" s="1290" t="s">
        <v>1226</v>
      </c>
      <c r="C42" s="530" t="s">
        <v>4298</v>
      </c>
      <c r="D42" s="430" t="s">
        <v>4299</v>
      </c>
      <c r="E42" s="418" t="s">
        <v>2527</v>
      </c>
      <c r="F42" s="433"/>
    </row>
    <row r="43" spans="1:6" ht="31.5" x14ac:dyDescent="0.25">
      <c r="A43" s="1043"/>
      <c r="B43" s="1291"/>
      <c r="C43" s="886">
        <v>44181</v>
      </c>
      <c r="D43" s="430" t="s">
        <v>5318</v>
      </c>
      <c r="E43" s="418" t="s">
        <v>2095</v>
      </c>
      <c r="F43" s="433"/>
    </row>
    <row r="44" spans="1:6" ht="63" x14ac:dyDescent="0.25">
      <c r="A44" s="1047"/>
      <c r="B44" s="455" t="s">
        <v>4300</v>
      </c>
      <c r="C44" s="444" t="s">
        <v>4301</v>
      </c>
      <c r="D44" s="430" t="s">
        <v>4302</v>
      </c>
      <c r="E44" s="736" t="s">
        <v>2527</v>
      </c>
      <c r="F44" s="433"/>
    </row>
    <row r="45" spans="1:6" ht="63" x14ac:dyDescent="0.25">
      <c r="A45" s="1043" t="s">
        <v>21</v>
      </c>
      <c r="B45" s="444" t="s">
        <v>3130</v>
      </c>
      <c r="C45" s="434" t="s">
        <v>3131</v>
      </c>
      <c r="D45" s="430" t="s">
        <v>2040</v>
      </c>
      <c r="E45" s="442" t="s">
        <v>1324</v>
      </c>
      <c r="F45" s="440"/>
    </row>
    <row r="46" spans="1:6" ht="63" x14ac:dyDescent="0.25">
      <c r="A46" s="1043"/>
      <c r="B46" s="444" t="s">
        <v>3132</v>
      </c>
      <c r="C46" s="434" t="s">
        <v>3133</v>
      </c>
      <c r="D46" s="430" t="s">
        <v>2040</v>
      </c>
      <c r="E46" s="442" t="s">
        <v>1324</v>
      </c>
      <c r="F46" s="440"/>
    </row>
    <row r="47" spans="1:6" ht="63" x14ac:dyDescent="0.25">
      <c r="A47" s="1043"/>
      <c r="B47" s="444" t="s">
        <v>3134</v>
      </c>
      <c r="C47" s="434" t="s">
        <v>3135</v>
      </c>
      <c r="D47" s="430" t="s">
        <v>2040</v>
      </c>
      <c r="E47" s="442" t="s">
        <v>1324</v>
      </c>
      <c r="F47" s="440"/>
    </row>
    <row r="48" spans="1:6" ht="63" x14ac:dyDescent="0.25">
      <c r="A48" s="1043"/>
      <c r="B48" s="444" t="s">
        <v>3136</v>
      </c>
      <c r="C48" s="434" t="s">
        <v>3137</v>
      </c>
      <c r="D48" s="430" t="s">
        <v>2040</v>
      </c>
      <c r="E48" s="442" t="s">
        <v>1324</v>
      </c>
      <c r="F48" s="440"/>
    </row>
    <row r="49" spans="1:6" ht="63" x14ac:dyDescent="0.25">
      <c r="A49" s="1043"/>
      <c r="B49" s="430" t="s">
        <v>3138</v>
      </c>
      <c r="C49" s="434" t="s">
        <v>3139</v>
      </c>
      <c r="D49" s="430" t="s">
        <v>2040</v>
      </c>
      <c r="E49" s="442" t="s">
        <v>1324</v>
      </c>
      <c r="F49" s="440"/>
    </row>
    <row r="50" spans="1:6" ht="63" x14ac:dyDescent="0.25">
      <c r="A50" s="1043"/>
      <c r="B50" s="1085" t="s">
        <v>3140</v>
      </c>
      <c r="C50" s="434" t="s">
        <v>3141</v>
      </c>
      <c r="D50" s="430" t="s">
        <v>2040</v>
      </c>
      <c r="E50" s="442" t="s">
        <v>1324</v>
      </c>
      <c r="F50" s="440"/>
    </row>
    <row r="51" spans="1:6" ht="63" x14ac:dyDescent="0.25">
      <c r="A51" s="1043"/>
      <c r="B51" s="444" t="s">
        <v>2499</v>
      </c>
      <c r="C51" s="434" t="s">
        <v>4303</v>
      </c>
      <c r="D51" s="430" t="s">
        <v>2040</v>
      </c>
      <c r="E51" s="442" t="s">
        <v>1324</v>
      </c>
      <c r="F51" s="440"/>
    </row>
    <row r="52" spans="1:6" ht="63" x14ac:dyDescent="0.25">
      <c r="A52" s="1043"/>
      <c r="B52" s="444" t="s">
        <v>4304</v>
      </c>
      <c r="C52" s="434" t="s">
        <v>4305</v>
      </c>
      <c r="D52" s="430" t="s">
        <v>2040</v>
      </c>
      <c r="E52" s="442" t="s">
        <v>1324</v>
      </c>
      <c r="F52" s="440"/>
    </row>
    <row r="53" spans="1:6" ht="63" x14ac:dyDescent="0.25">
      <c r="A53" s="1043"/>
      <c r="B53" s="444" t="s">
        <v>4306</v>
      </c>
      <c r="C53" s="434" t="s">
        <v>4307</v>
      </c>
      <c r="D53" s="430" t="s">
        <v>2040</v>
      </c>
      <c r="E53" s="442" t="s">
        <v>1324</v>
      </c>
      <c r="F53" s="440"/>
    </row>
    <row r="54" spans="1:6" ht="78.75" x14ac:dyDescent="0.25">
      <c r="A54" s="1043"/>
      <c r="B54" s="444" t="s">
        <v>4308</v>
      </c>
      <c r="C54" s="1044" t="s">
        <v>4309</v>
      </c>
      <c r="D54" s="430" t="s">
        <v>2040</v>
      </c>
      <c r="E54" s="442" t="s">
        <v>1324</v>
      </c>
      <c r="F54" s="440"/>
    </row>
    <row r="55" spans="1:6" ht="78.75" x14ac:dyDescent="0.25">
      <c r="A55" s="1043"/>
      <c r="B55" s="430" t="s">
        <v>4310</v>
      </c>
      <c r="C55" s="1044" t="s">
        <v>4311</v>
      </c>
      <c r="D55" s="430" t="s">
        <v>2040</v>
      </c>
      <c r="E55" s="442" t="s">
        <v>1324</v>
      </c>
      <c r="F55" s="440"/>
    </row>
    <row r="56" spans="1:6" ht="63" x14ac:dyDescent="0.25">
      <c r="A56" s="1043"/>
      <c r="B56" s="821" t="s">
        <v>5319</v>
      </c>
      <c r="C56" s="671" t="s">
        <v>5320</v>
      </c>
      <c r="D56" s="1361" t="s">
        <v>2040</v>
      </c>
      <c r="E56" s="1411" t="s">
        <v>2048</v>
      </c>
      <c r="F56" s="440"/>
    </row>
    <row r="57" spans="1:6" ht="63" x14ac:dyDescent="0.25">
      <c r="A57" s="1043"/>
      <c r="B57" s="444" t="s">
        <v>3166</v>
      </c>
      <c r="C57" s="1044" t="s">
        <v>5321</v>
      </c>
      <c r="D57" s="1363"/>
      <c r="E57" s="1412"/>
      <c r="F57" s="440"/>
    </row>
    <row r="58" spans="1:6" ht="47.25" x14ac:dyDescent="0.25">
      <c r="A58" s="443" t="s">
        <v>151</v>
      </c>
      <c r="B58" s="455" t="s">
        <v>3142</v>
      </c>
      <c r="C58" s="477" t="s">
        <v>3143</v>
      </c>
      <c r="D58" s="455" t="s">
        <v>2040</v>
      </c>
      <c r="E58" s="430"/>
      <c r="F58" s="446"/>
    </row>
    <row r="59" spans="1:6" ht="47.25" x14ac:dyDescent="0.25">
      <c r="A59" s="447"/>
      <c r="B59" s="430" t="s">
        <v>3144</v>
      </c>
      <c r="C59" s="477" t="s">
        <v>3143</v>
      </c>
      <c r="D59" s="455" t="s">
        <v>2040</v>
      </c>
      <c r="E59" s="430"/>
      <c r="F59" s="446"/>
    </row>
    <row r="60" spans="1:6" ht="47.25" x14ac:dyDescent="0.25">
      <c r="A60" s="447"/>
      <c r="B60" s="455" t="s">
        <v>3140</v>
      </c>
      <c r="C60" s="477" t="s">
        <v>3143</v>
      </c>
      <c r="D60" s="455" t="s">
        <v>2040</v>
      </c>
      <c r="E60" s="430"/>
      <c r="F60" s="446"/>
    </row>
    <row r="61" spans="1:6" ht="47.25" x14ac:dyDescent="0.25">
      <c r="A61" s="447"/>
      <c r="B61" s="430" t="s">
        <v>3145</v>
      </c>
      <c r="C61" s="477" t="s">
        <v>3146</v>
      </c>
      <c r="D61" s="455" t="s">
        <v>2040</v>
      </c>
      <c r="E61" s="430"/>
      <c r="F61" s="446"/>
    </row>
    <row r="62" spans="1:6" ht="47.25" x14ac:dyDescent="0.25">
      <c r="A62" s="447"/>
      <c r="B62" s="455" t="s">
        <v>3147</v>
      </c>
      <c r="C62" s="477" t="s">
        <v>3148</v>
      </c>
      <c r="D62" s="455" t="s">
        <v>2040</v>
      </c>
      <c r="E62" s="430"/>
      <c r="F62" s="446"/>
    </row>
    <row r="63" spans="1:6" ht="47.25" x14ac:dyDescent="0.25">
      <c r="A63" s="447"/>
      <c r="B63" s="455" t="s">
        <v>1691</v>
      </c>
      <c r="C63" s="477" t="s">
        <v>3149</v>
      </c>
      <c r="D63" s="455" t="s">
        <v>2040</v>
      </c>
      <c r="E63" s="430"/>
      <c r="F63" s="446"/>
    </row>
    <row r="64" spans="1:6" ht="47.25" x14ac:dyDescent="0.25">
      <c r="A64" s="447"/>
      <c r="B64" s="430" t="s">
        <v>3150</v>
      </c>
      <c r="C64" s="477" t="s">
        <v>3151</v>
      </c>
      <c r="D64" s="455" t="s">
        <v>2040</v>
      </c>
      <c r="E64" s="430"/>
      <c r="F64" s="446"/>
    </row>
    <row r="65" spans="1:6" ht="47.25" x14ac:dyDescent="0.25">
      <c r="A65" s="447"/>
      <c r="B65" s="455" t="s">
        <v>3152</v>
      </c>
      <c r="C65" s="477" t="s">
        <v>3153</v>
      </c>
      <c r="D65" s="455" t="s">
        <v>2040</v>
      </c>
      <c r="E65" s="430"/>
      <c r="F65" s="446"/>
    </row>
    <row r="66" spans="1:6" ht="47.25" x14ac:dyDescent="0.25">
      <c r="A66" s="447"/>
      <c r="B66" s="455" t="s">
        <v>3154</v>
      </c>
      <c r="C66" s="477" t="s">
        <v>3155</v>
      </c>
      <c r="D66" s="455" t="s">
        <v>2040</v>
      </c>
      <c r="E66" s="430"/>
      <c r="F66" s="446"/>
    </row>
    <row r="67" spans="1:6" ht="47.25" x14ac:dyDescent="0.25">
      <c r="A67" s="447"/>
      <c r="B67" s="430" t="s">
        <v>3156</v>
      </c>
      <c r="C67" s="477" t="s">
        <v>3157</v>
      </c>
      <c r="D67" s="455" t="s">
        <v>2040</v>
      </c>
      <c r="E67" s="430"/>
      <c r="F67" s="446"/>
    </row>
    <row r="68" spans="1:6" ht="47.25" x14ac:dyDescent="0.25">
      <c r="A68" s="447"/>
      <c r="B68" s="455" t="s">
        <v>2538</v>
      </c>
      <c r="C68" s="477" t="s">
        <v>3157</v>
      </c>
      <c r="D68" s="455" t="s">
        <v>2040</v>
      </c>
      <c r="E68" s="430"/>
      <c r="F68" s="446"/>
    </row>
    <row r="69" spans="1:6" ht="47.25" x14ac:dyDescent="0.25">
      <c r="A69" s="447"/>
      <c r="B69" s="455" t="s">
        <v>3158</v>
      </c>
      <c r="C69" s="477" t="s">
        <v>3159</v>
      </c>
      <c r="D69" s="455" t="s">
        <v>2040</v>
      </c>
      <c r="E69" s="430"/>
      <c r="F69" s="446"/>
    </row>
    <row r="70" spans="1:6" ht="47.25" x14ac:dyDescent="0.25">
      <c r="A70" s="447"/>
      <c r="B70" s="455" t="s">
        <v>2517</v>
      </c>
      <c r="C70" s="477" t="s">
        <v>3159</v>
      </c>
      <c r="D70" s="455" t="s">
        <v>2040</v>
      </c>
      <c r="E70" s="430"/>
      <c r="F70" s="446"/>
    </row>
    <row r="71" spans="1:6" ht="47.25" x14ac:dyDescent="0.25">
      <c r="A71" s="447"/>
      <c r="B71" s="430" t="s">
        <v>3160</v>
      </c>
      <c r="C71" s="477" t="s">
        <v>3159</v>
      </c>
      <c r="D71" s="455" t="s">
        <v>2040</v>
      </c>
      <c r="E71" s="430"/>
      <c r="F71" s="446"/>
    </row>
    <row r="72" spans="1:6" ht="47.25" x14ac:dyDescent="0.25">
      <c r="A72" s="447"/>
      <c r="B72" s="430" t="s">
        <v>3161</v>
      </c>
      <c r="C72" s="477" t="s">
        <v>3159</v>
      </c>
      <c r="D72" s="455" t="s">
        <v>2040</v>
      </c>
      <c r="E72" s="430"/>
      <c r="F72" s="446"/>
    </row>
    <row r="73" spans="1:6" ht="47.25" x14ac:dyDescent="0.25">
      <c r="A73" s="447"/>
      <c r="B73" s="430" t="s">
        <v>3162</v>
      </c>
      <c r="C73" s="477" t="s">
        <v>3159</v>
      </c>
      <c r="D73" s="455" t="s">
        <v>2040</v>
      </c>
      <c r="E73" s="430"/>
      <c r="F73" s="446"/>
    </row>
    <row r="74" spans="1:6" ht="31.5" x14ac:dyDescent="0.25">
      <c r="A74" s="447"/>
      <c r="B74" s="455" t="s">
        <v>4312</v>
      </c>
      <c r="C74" s="477" t="s">
        <v>4313</v>
      </c>
      <c r="D74" s="455" t="s">
        <v>2040</v>
      </c>
      <c r="E74" s="430" t="s">
        <v>4314</v>
      </c>
      <c r="F74" s="446"/>
    </row>
    <row r="75" spans="1:6" ht="31.5" x14ac:dyDescent="0.25">
      <c r="A75" s="447"/>
      <c r="B75" s="430" t="s">
        <v>4315</v>
      </c>
      <c r="C75" s="477" t="s">
        <v>4313</v>
      </c>
      <c r="D75" s="455" t="s">
        <v>2040</v>
      </c>
      <c r="E75" s="430" t="s">
        <v>4314</v>
      </c>
      <c r="F75" s="446"/>
    </row>
    <row r="76" spans="1:6" ht="31.5" x14ac:dyDescent="0.25">
      <c r="A76" s="447"/>
      <c r="B76" s="430" t="s">
        <v>4316</v>
      </c>
      <c r="C76" s="477" t="s">
        <v>4313</v>
      </c>
      <c r="D76" s="455" t="s">
        <v>2040</v>
      </c>
      <c r="E76" s="430" t="s">
        <v>4314</v>
      </c>
      <c r="F76" s="446"/>
    </row>
    <row r="77" spans="1:6" ht="47.25" x14ac:dyDescent="0.25">
      <c r="A77" s="447"/>
      <c r="B77" s="430" t="s">
        <v>4317</v>
      </c>
      <c r="C77" s="430" t="s">
        <v>4318</v>
      </c>
      <c r="D77" s="455" t="s">
        <v>2040</v>
      </c>
      <c r="E77" s="430" t="s">
        <v>4314</v>
      </c>
      <c r="F77" s="446"/>
    </row>
    <row r="78" spans="1:6" ht="31.5" x14ac:dyDescent="0.25">
      <c r="A78" s="447"/>
      <c r="B78" s="455" t="s">
        <v>158</v>
      </c>
      <c r="C78" s="477" t="s">
        <v>4313</v>
      </c>
      <c r="D78" s="455" t="s">
        <v>2040</v>
      </c>
      <c r="E78" s="430" t="s">
        <v>4314</v>
      </c>
      <c r="F78" s="446"/>
    </row>
    <row r="79" spans="1:6" ht="47.25" x14ac:dyDescent="0.25">
      <c r="A79" s="447"/>
      <c r="B79" s="430" t="s">
        <v>3150</v>
      </c>
      <c r="C79" s="430" t="s">
        <v>4319</v>
      </c>
      <c r="D79" s="455" t="s">
        <v>2040</v>
      </c>
      <c r="E79" s="430" t="s">
        <v>4314</v>
      </c>
      <c r="F79" s="446"/>
    </row>
    <row r="80" spans="1:6" ht="31.5" x14ac:dyDescent="0.25">
      <c r="A80" s="447"/>
      <c r="B80" s="430" t="s">
        <v>2057</v>
      </c>
      <c r="C80" s="477" t="s">
        <v>4320</v>
      </c>
      <c r="D80" s="430" t="s">
        <v>4321</v>
      </c>
      <c r="E80" s="430"/>
      <c r="F80" s="446"/>
    </row>
    <row r="81" spans="1:9" ht="47.25" x14ac:dyDescent="0.25">
      <c r="A81" s="447"/>
      <c r="B81" s="455" t="s">
        <v>1226</v>
      </c>
      <c r="C81" s="1044" t="s">
        <v>5322</v>
      </c>
      <c r="D81" s="1290" t="s">
        <v>2040</v>
      </c>
      <c r="E81" s="1251" t="s">
        <v>4274</v>
      </c>
      <c r="F81" s="446"/>
    </row>
    <row r="82" spans="1:9" ht="31.5" x14ac:dyDescent="0.25">
      <c r="A82" s="447"/>
      <c r="B82" s="430" t="s">
        <v>3166</v>
      </c>
      <c r="C82" s="1044" t="s">
        <v>5323</v>
      </c>
      <c r="D82" s="1341"/>
      <c r="E82" s="1253"/>
      <c r="F82" s="446"/>
    </row>
    <row r="83" spans="1:9" ht="47.25" x14ac:dyDescent="0.25">
      <c r="A83" s="447"/>
      <c r="B83" s="430" t="s">
        <v>1691</v>
      </c>
      <c r="C83" s="1044" t="s">
        <v>5324</v>
      </c>
      <c r="D83" s="1341"/>
      <c r="E83" s="1253"/>
      <c r="F83" s="446"/>
    </row>
    <row r="84" spans="1:9" ht="47.25" x14ac:dyDescent="0.25">
      <c r="A84" s="447"/>
      <c r="B84" s="430" t="s">
        <v>5325</v>
      </c>
      <c r="C84" s="1044" t="s">
        <v>5324</v>
      </c>
      <c r="D84" s="1341"/>
      <c r="E84" s="1253"/>
      <c r="F84" s="446"/>
    </row>
    <row r="85" spans="1:9" ht="47.25" x14ac:dyDescent="0.25">
      <c r="A85" s="447"/>
      <c r="B85" s="430" t="s">
        <v>5621</v>
      </c>
      <c r="C85" s="1044" t="s">
        <v>5327</v>
      </c>
      <c r="D85" s="1291"/>
      <c r="E85" s="1252"/>
      <c r="F85" s="446"/>
    </row>
    <row r="86" spans="1:9" x14ac:dyDescent="0.25">
      <c r="A86" s="1042" t="s">
        <v>160</v>
      </c>
      <c r="B86" s="1044" t="s">
        <v>3163</v>
      </c>
      <c r="C86" s="1337" t="s">
        <v>3164</v>
      </c>
      <c r="D86" s="1276" t="s">
        <v>3165</v>
      </c>
      <c r="E86" s="1276" t="s">
        <v>786</v>
      </c>
      <c r="F86" s="448"/>
    </row>
    <row r="87" spans="1:9" x14ac:dyDescent="0.25">
      <c r="A87" s="1043"/>
      <c r="B87" s="1044" t="s">
        <v>3166</v>
      </c>
      <c r="C87" s="1337"/>
      <c r="D87" s="1276"/>
      <c r="E87" s="1276"/>
      <c r="F87" s="448"/>
    </row>
    <row r="88" spans="1:9" x14ac:dyDescent="0.25">
      <c r="A88" s="1043"/>
      <c r="B88" s="1044" t="s">
        <v>3167</v>
      </c>
      <c r="C88" s="1337"/>
      <c r="D88" s="1276"/>
      <c r="E88" s="1276"/>
      <c r="F88" s="448"/>
    </row>
    <row r="89" spans="1:9" x14ac:dyDescent="0.25">
      <c r="A89" s="1047"/>
      <c r="B89" s="1044" t="s">
        <v>3168</v>
      </c>
      <c r="C89" s="1337"/>
      <c r="D89" s="1276"/>
      <c r="E89" s="1276"/>
      <c r="F89" s="448"/>
    </row>
    <row r="90" spans="1:9" x14ac:dyDescent="0.25">
      <c r="A90" s="640"/>
      <c r="B90" s="643"/>
      <c r="C90" s="641"/>
      <c r="D90" s="605"/>
      <c r="E90" s="605"/>
      <c r="F90" s="448"/>
    </row>
    <row r="91" spans="1:9" x14ac:dyDescent="0.25">
      <c r="A91" s="449"/>
      <c r="B91" s="449"/>
      <c r="C91" s="446"/>
      <c r="D91" s="448"/>
      <c r="E91" s="446"/>
      <c r="F91" s="446"/>
    </row>
    <row r="94" spans="1:9" ht="31.5" x14ac:dyDescent="0.25">
      <c r="A94" s="1036" t="s">
        <v>122</v>
      </c>
      <c r="B94" s="1033" t="s">
        <v>161</v>
      </c>
      <c r="C94" s="1029" t="s">
        <v>162</v>
      </c>
      <c r="D94" s="1029" t="s">
        <v>163</v>
      </c>
      <c r="E94" s="1029" t="s">
        <v>126</v>
      </c>
      <c r="I94" s="450"/>
    </row>
    <row r="95" spans="1:9" ht="31.5" x14ac:dyDescent="0.25">
      <c r="A95" s="443" t="s">
        <v>18</v>
      </c>
      <c r="B95" s="631" t="s">
        <v>2538</v>
      </c>
      <c r="C95" s="477" t="s">
        <v>3169</v>
      </c>
      <c r="D95" s="698" t="s">
        <v>3170</v>
      </c>
      <c r="E95" s="439"/>
      <c r="F95" s="432"/>
      <c r="I95" s="450"/>
    </row>
    <row r="96" spans="1:9" ht="31.5" x14ac:dyDescent="0.25">
      <c r="A96" s="447"/>
      <c r="B96" s="429" t="s">
        <v>3171</v>
      </c>
      <c r="C96" s="530" t="s">
        <v>3172</v>
      </c>
      <c r="D96" s="767">
        <v>44134</v>
      </c>
      <c r="E96" s="441"/>
      <c r="F96" s="432"/>
      <c r="I96" s="450"/>
    </row>
    <row r="97" spans="1:9" ht="31.5" x14ac:dyDescent="0.25">
      <c r="A97" s="447"/>
      <c r="B97" s="764"/>
      <c r="C97" s="530" t="s">
        <v>3102</v>
      </c>
      <c r="D97" s="767">
        <v>44134</v>
      </c>
      <c r="E97" s="441"/>
      <c r="F97" s="432"/>
      <c r="I97" s="450"/>
    </row>
    <row r="98" spans="1:9" ht="31.5" x14ac:dyDescent="0.25">
      <c r="A98" s="447"/>
      <c r="B98" s="631" t="s">
        <v>158</v>
      </c>
      <c r="C98" s="477" t="s">
        <v>4322</v>
      </c>
      <c r="D98" s="698"/>
      <c r="E98" s="439"/>
      <c r="F98" s="432"/>
      <c r="I98" s="450"/>
    </row>
    <row r="99" spans="1:9" ht="31.5" x14ac:dyDescent="0.25">
      <c r="A99" s="884" t="s">
        <v>19</v>
      </c>
      <c r="B99" s="1096" t="s">
        <v>1226</v>
      </c>
      <c r="C99" s="821" t="s">
        <v>5313</v>
      </c>
      <c r="D99" s="453"/>
      <c r="E99" s="429"/>
      <c r="F99" s="432"/>
      <c r="I99" s="450"/>
    </row>
    <row r="100" spans="1:9" ht="31.5" x14ac:dyDescent="0.25">
      <c r="A100" s="894"/>
      <c r="B100" s="1426" t="s">
        <v>5315</v>
      </c>
      <c r="C100" s="821" t="s">
        <v>5316</v>
      </c>
      <c r="D100" s="453"/>
      <c r="E100" s="429"/>
      <c r="F100" s="432"/>
      <c r="I100" s="450"/>
    </row>
    <row r="101" spans="1:9" ht="31.5" x14ac:dyDescent="0.25">
      <c r="A101" s="894"/>
      <c r="B101" s="1427"/>
      <c r="C101" s="821" t="s">
        <v>5317</v>
      </c>
      <c r="D101" s="453"/>
      <c r="E101" s="429"/>
      <c r="F101" s="432"/>
      <c r="I101" s="450"/>
    </row>
    <row r="102" spans="1:9" ht="31.5" x14ac:dyDescent="0.25">
      <c r="A102" s="884" t="s">
        <v>20</v>
      </c>
      <c r="B102" s="566" t="s">
        <v>712</v>
      </c>
      <c r="C102" s="430" t="s">
        <v>3173</v>
      </c>
      <c r="D102" s="453" t="s">
        <v>3174</v>
      </c>
      <c r="E102" s="430" t="s">
        <v>3175</v>
      </c>
      <c r="F102" s="432"/>
      <c r="I102" s="450"/>
    </row>
    <row r="103" spans="1:9" ht="31.5" x14ac:dyDescent="0.25">
      <c r="A103" s="894"/>
      <c r="B103" s="566" t="s">
        <v>4323</v>
      </c>
      <c r="C103" s="430" t="s">
        <v>4324</v>
      </c>
      <c r="D103" s="453">
        <v>44145</v>
      </c>
      <c r="E103" s="430" t="s">
        <v>4325</v>
      </c>
      <c r="F103" s="432"/>
      <c r="I103" s="450"/>
    </row>
    <row r="104" spans="1:9" ht="31.5" x14ac:dyDescent="0.25">
      <c r="A104" s="894"/>
      <c r="B104" s="566" t="s">
        <v>4326</v>
      </c>
      <c r="C104" s="479" t="s">
        <v>4327</v>
      </c>
      <c r="D104" s="1089">
        <v>44159</v>
      </c>
      <c r="E104" s="430" t="s">
        <v>2527</v>
      </c>
      <c r="F104" s="432"/>
      <c r="I104" s="450"/>
    </row>
    <row r="105" spans="1:9" ht="31.5" x14ac:dyDescent="0.25">
      <c r="A105" s="885"/>
      <c r="B105" s="821" t="s">
        <v>5328</v>
      </c>
      <c r="C105" s="672" t="s">
        <v>5329</v>
      </c>
      <c r="D105" s="822">
        <v>44168</v>
      </c>
      <c r="E105" s="672" t="s">
        <v>5330</v>
      </c>
      <c r="F105" s="432"/>
      <c r="I105" s="450"/>
    </row>
    <row r="106" spans="1:9" x14ac:dyDescent="0.25">
      <c r="A106" s="447" t="s">
        <v>21</v>
      </c>
      <c r="B106" s="631" t="s">
        <v>1691</v>
      </c>
      <c r="C106" s="457" t="s">
        <v>3176</v>
      </c>
      <c r="D106" s="438"/>
      <c r="E106" s="430"/>
      <c r="F106" s="432"/>
      <c r="I106" s="450"/>
    </row>
    <row r="107" spans="1:9" x14ac:dyDescent="0.25">
      <c r="A107" s="447"/>
      <c r="B107" s="711"/>
      <c r="C107" s="479" t="s">
        <v>3177</v>
      </c>
      <c r="D107" s="438"/>
      <c r="E107" s="430"/>
      <c r="F107" s="432"/>
      <c r="I107" s="450"/>
    </row>
    <row r="108" spans="1:9" ht="31.5" x14ac:dyDescent="0.25">
      <c r="A108" s="447"/>
      <c r="B108" s="711"/>
      <c r="C108" s="479" t="s">
        <v>3178</v>
      </c>
      <c r="D108" s="438"/>
      <c r="E108" s="430"/>
      <c r="F108" s="432"/>
      <c r="I108" s="450"/>
    </row>
    <row r="109" spans="1:9" ht="31.5" x14ac:dyDescent="0.25">
      <c r="A109" s="447"/>
      <c r="B109" s="711"/>
      <c r="C109" s="479" t="s">
        <v>3179</v>
      </c>
      <c r="D109" s="438"/>
      <c r="E109" s="430"/>
      <c r="F109" s="432"/>
      <c r="I109" s="450"/>
    </row>
    <row r="110" spans="1:9" x14ac:dyDescent="0.25">
      <c r="A110" s="447"/>
      <c r="B110" s="711"/>
      <c r="C110" s="479" t="s">
        <v>3180</v>
      </c>
      <c r="D110" s="438"/>
      <c r="E110" s="430"/>
      <c r="F110" s="432"/>
      <c r="I110" s="450"/>
    </row>
    <row r="111" spans="1:9" x14ac:dyDescent="0.25">
      <c r="A111" s="447"/>
      <c r="B111" s="711"/>
      <c r="C111" s="479" t="s">
        <v>3181</v>
      </c>
      <c r="D111" s="438"/>
      <c r="E111" s="430"/>
      <c r="F111" s="432"/>
      <c r="I111" s="450"/>
    </row>
    <row r="112" spans="1:9" x14ac:dyDescent="0.25">
      <c r="A112" s="447"/>
      <c r="B112" s="711"/>
      <c r="C112" s="479" t="s">
        <v>3182</v>
      </c>
      <c r="D112" s="438"/>
      <c r="E112" s="430"/>
      <c r="F112" s="432"/>
      <c r="I112" s="450"/>
    </row>
    <row r="113" spans="1:9" ht="31.5" x14ac:dyDescent="0.25">
      <c r="A113" s="447"/>
      <c r="B113" s="711"/>
      <c r="C113" s="479" t="s">
        <v>3183</v>
      </c>
      <c r="D113" s="438"/>
      <c r="E113" s="430"/>
      <c r="F113" s="432"/>
      <c r="I113" s="450"/>
    </row>
    <row r="114" spans="1:9" ht="31.5" x14ac:dyDescent="0.25">
      <c r="A114" s="447"/>
      <c r="B114" s="711"/>
      <c r="C114" s="479" t="s">
        <v>3184</v>
      </c>
      <c r="D114" s="438"/>
      <c r="E114" s="430"/>
      <c r="F114" s="432"/>
      <c r="I114" s="450"/>
    </row>
    <row r="115" spans="1:9" ht="31.5" x14ac:dyDescent="0.25">
      <c r="A115" s="447"/>
      <c r="B115" s="711"/>
      <c r="C115" s="479" t="s">
        <v>3185</v>
      </c>
      <c r="D115" s="438"/>
      <c r="E115" s="430"/>
      <c r="F115" s="432"/>
      <c r="I115" s="450"/>
    </row>
    <row r="116" spans="1:9" x14ac:dyDescent="0.25">
      <c r="A116" s="447"/>
      <c r="B116" s="711"/>
      <c r="C116" s="479" t="s">
        <v>3186</v>
      </c>
      <c r="D116" s="438"/>
      <c r="E116" s="430"/>
      <c r="F116" s="432"/>
      <c r="I116" s="450"/>
    </row>
    <row r="117" spans="1:9" ht="31.5" x14ac:dyDescent="0.25">
      <c r="A117" s="447"/>
      <c r="B117" s="711"/>
      <c r="C117" s="479" t="s">
        <v>3187</v>
      </c>
      <c r="D117" s="438"/>
      <c r="E117" s="430"/>
      <c r="F117" s="432"/>
      <c r="I117" s="450"/>
    </row>
    <row r="118" spans="1:9" ht="31.5" x14ac:dyDescent="0.25">
      <c r="A118" s="447"/>
      <c r="B118" s="711"/>
      <c r="C118" s="479" t="s">
        <v>3188</v>
      </c>
      <c r="D118" s="438"/>
      <c r="E118" s="430"/>
      <c r="F118" s="432"/>
      <c r="I118" s="450"/>
    </row>
    <row r="119" spans="1:9" x14ac:dyDescent="0.25">
      <c r="A119" s="447"/>
      <c r="B119" s="711"/>
      <c r="C119" s="479" t="s">
        <v>3189</v>
      </c>
      <c r="D119" s="438"/>
      <c r="E119" s="430"/>
      <c r="F119" s="432"/>
      <c r="I119" s="450"/>
    </row>
    <row r="120" spans="1:9" x14ac:dyDescent="0.25">
      <c r="A120" s="447"/>
      <c r="B120" s="711"/>
      <c r="C120" s="479" t="s">
        <v>3190</v>
      </c>
      <c r="D120" s="438"/>
      <c r="E120" s="430"/>
      <c r="F120" s="432"/>
      <c r="I120" s="450"/>
    </row>
    <row r="121" spans="1:9" x14ac:dyDescent="0.25">
      <c r="A121" s="447"/>
      <c r="B121" s="711"/>
      <c r="C121" s="479" t="s">
        <v>3191</v>
      </c>
      <c r="D121" s="438"/>
      <c r="E121" s="430"/>
      <c r="F121" s="432"/>
      <c r="I121" s="450"/>
    </row>
    <row r="122" spans="1:9" x14ac:dyDescent="0.25">
      <c r="A122" s="447"/>
      <c r="B122" s="711"/>
      <c r="C122" s="479" t="s">
        <v>3192</v>
      </c>
      <c r="D122" s="438"/>
      <c r="E122" s="430"/>
      <c r="F122" s="432"/>
      <c r="I122" s="450"/>
    </row>
    <row r="123" spans="1:9" x14ac:dyDescent="0.25">
      <c r="A123" s="447"/>
      <c r="B123" s="711"/>
      <c r="C123" s="479" t="s">
        <v>3193</v>
      </c>
      <c r="D123" s="438"/>
      <c r="E123" s="430"/>
      <c r="F123" s="432"/>
      <c r="I123" s="450"/>
    </row>
    <row r="124" spans="1:9" x14ac:dyDescent="0.25">
      <c r="A124" s="447"/>
      <c r="B124" s="711"/>
      <c r="C124" s="479" t="s">
        <v>3194</v>
      </c>
      <c r="D124" s="438"/>
      <c r="E124" s="430"/>
      <c r="F124" s="432"/>
      <c r="I124" s="450"/>
    </row>
    <row r="125" spans="1:9" x14ac:dyDescent="0.25">
      <c r="A125" s="447"/>
      <c r="B125" s="711"/>
      <c r="C125" s="479" t="s">
        <v>3195</v>
      </c>
      <c r="D125" s="438"/>
      <c r="E125" s="430"/>
      <c r="F125" s="432"/>
      <c r="I125" s="450"/>
    </row>
    <row r="126" spans="1:9" x14ac:dyDescent="0.25">
      <c r="A126" s="447"/>
      <c r="B126" s="711"/>
      <c r="C126" s="479" t="s">
        <v>3196</v>
      </c>
      <c r="D126" s="438"/>
      <c r="E126" s="430"/>
      <c r="F126" s="432"/>
      <c r="I126" s="450"/>
    </row>
    <row r="127" spans="1:9" ht="31.5" x14ac:dyDescent="0.25">
      <c r="A127" s="447"/>
      <c r="B127" s="711"/>
      <c r="C127" s="479" t="s">
        <v>3197</v>
      </c>
      <c r="D127" s="438"/>
      <c r="E127" s="430"/>
      <c r="F127" s="432"/>
      <c r="I127" s="450"/>
    </row>
    <row r="128" spans="1:9" x14ac:dyDescent="0.25">
      <c r="A128" s="447"/>
      <c r="B128" s="711"/>
      <c r="C128" s="479" t="s">
        <v>3198</v>
      </c>
      <c r="D128" s="438"/>
      <c r="E128" s="430"/>
      <c r="F128" s="432"/>
      <c r="I128" s="450"/>
    </row>
    <row r="129" spans="1:9" ht="31.5" x14ac:dyDescent="0.25">
      <c r="A129" s="447"/>
      <c r="B129" s="711"/>
      <c r="C129" s="479" t="s">
        <v>3199</v>
      </c>
      <c r="D129" s="438"/>
      <c r="E129" s="430"/>
      <c r="F129" s="432"/>
      <c r="I129" s="450"/>
    </row>
    <row r="130" spans="1:9" ht="31.5" x14ac:dyDescent="0.25">
      <c r="A130" s="447"/>
      <c r="B130" s="711"/>
      <c r="C130" s="479" t="s">
        <v>3200</v>
      </c>
      <c r="D130" s="438"/>
      <c r="E130" s="430"/>
      <c r="F130" s="432"/>
      <c r="I130" s="450"/>
    </row>
    <row r="131" spans="1:9" x14ac:dyDescent="0.25">
      <c r="A131" s="447"/>
      <c r="B131" s="711"/>
      <c r="C131" s="479" t="s">
        <v>3201</v>
      </c>
      <c r="D131" s="438"/>
      <c r="E131" s="430"/>
      <c r="F131" s="432"/>
      <c r="I131" s="450"/>
    </row>
    <row r="132" spans="1:9" x14ac:dyDescent="0.25">
      <c r="A132" s="447"/>
      <c r="B132" s="829"/>
      <c r="C132" s="479" t="s">
        <v>3202</v>
      </c>
      <c r="D132" s="438"/>
      <c r="E132" s="430"/>
      <c r="F132" s="432"/>
      <c r="I132" s="450"/>
    </row>
    <row r="133" spans="1:9" ht="31.5" x14ac:dyDescent="0.25">
      <c r="A133" s="447"/>
      <c r="B133" s="711" t="s">
        <v>1691</v>
      </c>
      <c r="C133" s="789" t="s">
        <v>4328</v>
      </c>
      <c r="D133" s="1089">
        <v>44138</v>
      </c>
      <c r="E133" s="430"/>
      <c r="F133" s="432"/>
      <c r="I133" s="450"/>
    </row>
    <row r="134" spans="1:9" ht="31.5" x14ac:dyDescent="0.25">
      <c r="A134" s="447"/>
      <c r="B134" s="711"/>
      <c r="C134" s="789" t="s">
        <v>4329</v>
      </c>
      <c r="D134" s="791"/>
      <c r="E134" s="430"/>
      <c r="F134" s="432"/>
      <c r="I134" s="450"/>
    </row>
    <row r="135" spans="1:9" ht="31.5" x14ac:dyDescent="0.25">
      <c r="A135" s="447"/>
      <c r="B135" s="711"/>
      <c r="C135" s="789" t="s">
        <v>4330</v>
      </c>
      <c r="D135" s="791"/>
      <c r="E135" s="430"/>
      <c r="F135" s="432"/>
      <c r="I135" s="450"/>
    </row>
    <row r="136" spans="1:9" ht="31.5" x14ac:dyDescent="0.25">
      <c r="A136" s="447"/>
      <c r="B136" s="711"/>
      <c r="C136" s="789" t="s">
        <v>4331</v>
      </c>
      <c r="D136" s="791"/>
      <c r="E136" s="430"/>
      <c r="F136" s="432"/>
      <c r="I136" s="450"/>
    </row>
    <row r="137" spans="1:9" ht="31.5" x14ac:dyDescent="0.25">
      <c r="A137" s="447"/>
      <c r="B137" s="711"/>
      <c r="C137" s="789" t="s">
        <v>4332</v>
      </c>
      <c r="D137" s="791"/>
      <c r="E137" s="430"/>
      <c r="F137" s="432"/>
      <c r="I137" s="450"/>
    </row>
    <row r="138" spans="1:9" ht="31.5" x14ac:dyDescent="0.25">
      <c r="A138" s="447"/>
      <c r="B138" s="711"/>
      <c r="C138" s="789" t="s">
        <v>4333</v>
      </c>
      <c r="D138" s="791"/>
      <c r="E138" s="430"/>
      <c r="F138" s="432"/>
      <c r="I138" s="450"/>
    </row>
    <row r="139" spans="1:9" ht="31.5" x14ac:dyDescent="0.25">
      <c r="A139" s="447"/>
      <c r="B139" s="711"/>
      <c r="C139" s="789" t="s">
        <v>4334</v>
      </c>
      <c r="D139" s="791"/>
      <c r="E139" s="430"/>
      <c r="F139" s="432"/>
      <c r="I139" s="450"/>
    </row>
    <row r="140" spans="1:9" ht="31.5" x14ac:dyDescent="0.25">
      <c r="A140" s="447"/>
      <c r="B140" s="711"/>
      <c r="C140" s="789" t="s">
        <v>4335</v>
      </c>
      <c r="D140" s="791"/>
      <c r="E140" s="430"/>
      <c r="F140" s="432"/>
      <c r="I140" s="450"/>
    </row>
    <row r="141" spans="1:9" ht="31.5" x14ac:dyDescent="0.25">
      <c r="A141" s="447"/>
      <c r="B141" s="711"/>
      <c r="C141" s="789" t="s">
        <v>4336</v>
      </c>
      <c r="D141" s="791"/>
      <c r="E141" s="430"/>
      <c r="F141" s="432"/>
      <c r="I141" s="450"/>
    </row>
    <row r="142" spans="1:9" ht="31.5" x14ac:dyDescent="0.25">
      <c r="A142" s="447"/>
      <c r="B142" s="711"/>
      <c r="C142" s="789" t="s">
        <v>4337</v>
      </c>
      <c r="D142" s="791"/>
      <c r="E142" s="430"/>
      <c r="F142" s="432"/>
      <c r="I142" s="450"/>
    </row>
    <row r="143" spans="1:9" ht="31.5" x14ac:dyDescent="0.25">
      <c r="A143" s="447"/>
      <c r="B143" s="711"/>
      <c r="C143" s="789" t="s">
        <v>4338</v>
      </c>
      <c r="D143" s="791"/>
      <c r="E143" s="430"/>
      <c r="F143" s="432"/>
      <c r="I143" s="450"/>
    </row>
    <row r="144" spans="1:9" ht="31.5" x14ac:dyDescent="0.25">
      <c r="A144" s="447"/>
      <c r="B144" s="711"/>
      <c r="C144" s="789" t="s">
        <v>4339</v>
      </c>
      <c r="D144" s="791"/>
      <c r="E144" s="430"/>
      <c r="F144" s="432"/>
      <c r="I144" s="450"/>
    </row>
    <row r="145" spans="1:9" ht="31.5" x14ac:dyDescent="0.25">
      <c r="A145" s="447"/>
      <c r="B145" s="711"/>
      <c r="C145" s="789" t="s">
        <v>4340</v>
      </c>
      <c r="D145" s="791"/>
      <c r="E145" s="430"/>
      <c r="F145" s="432"/>
      <c r="I145" s="450"/>
    </row>
    <row r="146" spans="1:9" ht="31.5" x14ac:dyDescent="0.25">
      <c r="A146" s="447"/>
      <c r="B146" s="711"/>
      <c r="C146" s="789" t="s">
        <v>4341</v>
      </c>
      <c r="D146" s="791"/>
      <c r="E146" s="430"/>
      <c r="F146" s="432"/>
      <c r="I146" s="450"/>
    </row>
    <row r="147" spans="1:9" ht="31.5" x14ac:dyDescent="0.25">
      <c r="A147" s="447"/>
      <c r="B147" s="711"/>
      <c r="C147" s="789" t="s">
        <v>4342</v>
      </c>
      <c r="D147" s="791"/>
      <c r="E147" s="430"/>
      <c r="F147" s="432"/>
      <c r="I147" s="450"/>
    </row>
    <row r="148" spans="1:9" ht="31.5" x14ac:dyDescent="0.25">
      <c r="A148" s="447"/>
      <c r="B148" s="711"/>
      <c r="C148" s="789" t="s">
        <v>4343</v>
      </c>
      <c r="D148" s="791"/>
      <c r="E148" s="430"/>
      <c r="F148" s="432"/>
      <c r="I148" s="450"/>
    </row>
    <row r="149" spans="1:9" ht="31.5" x14ac:dyDescent="0.25">
      <c r="A149" s="447"/>
      <c r="B149" s="711"/>
      <c r="C149" s="789" t="s">
        <v>4344</v>
      </c>
      <c r="D149" s="791"/>
      <c r="E149" s="430"/>
      <c r="F149" s="432"/>
      <c r="I149" s="450"/>
    </row>
    <row r="150" spans="1:9" ht="31.5" x14ac:dyDescent="0.25">
      <c r="A150" s="447"/>
      <c r="B150" s="711"/>
      <c r="C150" s="789" t="s">
        <v>4345</v>
      </c>
      <c r="D150" s="791"/>
      <c r="E150" s="430"/>
      <c r="F150" s="432"/>
      <c r="I150" s="450"/>
    </row>
    <row r="151" spans="1:9" ht="31.5" x14ac:dyDescent="0.25">
      <c r="A151" s="447"/>
      <c r="B151" s="711"/>
      <c r="C151" s="789" t="s">
        <v>4346</v>
      </c>
      <c r="D151" s="791"/>
      <c r="E151" s="430"/>
      <c r="F151" s="432"/>
      <c r="I151" s="450"/>
    </row>
    <row r="152" spans="1:9" ht="31.5" x14ac:dyDescent="0.25">
      <c r="A152" s="447"/>
      <c r="B152" s="711"/>
      <c r="C152" s="789" t="s">
        <v>4347</v>
      </c>
      <c r="D152" s="791"/>
      <c r="E152" s="430"/>
      <c r="F152" s="432"/>
      <c r="I152" s="450"/>
    </row>
    <row r="153" spans="1:9" ht="31.5" x14ac:dyDescent="0.25">
      <c r="A153" s="447"/>
      <c r="B153" s="711"/>
      <c r="C153" s="789" t="s">
        <v>4348</v>
      </c>
      <c r="D153" s="791"/>
      <c r="E153" s="430"/>
      <c r="F153" s="432"/>
      <c r="I153" s="450"/>
    </row>
    <row r="154" spans="1:9" ht="31.5" x14ac:dyDescent="0.25">
      <c r="A154" s="447"/>
      <c r="B154" s="711"/>
      <c r="C154" s="789" t="s">
        <v>4349</v>
      </c>
      <c r="D154" s="791"/>
      <c r="E154" s="430"/>
      <c r="F154" s="432"/>
      <c r="I154" s="450"/>
    </row>
    <row r="155" spans="1:9" ht="31.5" x14ac:dyDescent="0.25">
      <c r="A155" s="447"/>
      <c r="B155" s="711"/>
      <c r="C155" s="789" t="s">
        <v>4350</v>
      </c>
      <c r="D155" s="791"/>
      <c r="E155" s="430"/>
      <c r="F155" s="432"/>
      <c r="I155" s="450"/>
    </row>
    <row r="156" spans="1:9" ht="31.5" x14ac:dyDescent="0.25">
      <c r="A156" s="447"/>
      <c r="B156" s="711"/>
      <c r="C156" s="789" t="s">
        <v>4351</v>
      </c>
      <c r="D156" s="791"/>
      <c r="E156" s="430"/>
      <c r="F156" s="432"/>
      <c r="I156" s="450"/>
    </row>
    <row r="157" spans="1:9" ht="31.5" x14ac:dyDescent="0.25">
      <c r="A157" s="447"/>
      <c r="B157" s="711"/>
      <c r="C157" s="789" t="s">
        <v>4352</v>
      </c>
      <c r="D157" s="791"/>
      <c r="E157" s="430"/>
      <c r="F157" s="432"/>
      <c r="I157" s="450"/>
    </row>
    <row r="158" spans="1:9" ht="31.5" x14ac:dyDescent="0.25">
      <c r="A158" s="447"/>
      <c r="B158" s="711"/>
      <c r="C158" s="789" t="s">
        <v>4353</v>
      </c>
      <c r="D158" s="791"/>
      <c r="E158" s="430"/>
      <c r="F158" s="432"/>
      <c r="I158" s="450"/>
    </row>
    <row r="159" spans="1:9" ht="31.5" x14ac:dyDescent="0.25">
      <c r="A159" s="447"/>
      <c r="B159" s="711"/>
      <c r="C159" s="789" t="s">
        <v>4354</v>
      </c>
      <c r="D159" s="791"/>
      <c r="E159" s="430"/>
      <c r="F159" s="432"/>
      <c r="I159" s="450"/>
    </row>
    <row r="160" spans="1:9" ht="31.5" x14ac:dyDescent="0.25">
      <c r="A160" s="447"/>
      <c r="B160" s="711"/>
      <c r="C160" s="789" t="s">
        <v>4355</v>
      </c>
      <c r="D160" s="791"/>
      <c r="E160" s="430"/>
      <c r="F160" s="432"/>
      <c r="I160" s="450"/>
    </row>
    <row r="161" spans="1:9" ht="31.5" x14ac:dyDescent="0.25">
      <c r="A161" s="447"/>
      <c r="B161" s="711"/>
      <c r="C161" s="789" t="s">
        <v>4356</v>
      </c>
      <c r="D161" s="791"/>
      <c r="E161" s="430"/>
      <c r="F161" s="432"/>
      <c r="I161" s="450"/>
    </row>
    <row r="162" spans="1:9" ht="31.5" x14ac:dyDescent="0.25">
      <c r="A162" s="447"/>
      <c r="B162" s="711"/>
      <c r="C162" s="789" t="s">
        <v>4357</v>
      </c>
      <c r="D162" s="791"/>
      <c r="E162" s="430"/>
      <c r="F162" s="432"/>
      <c r="I162" s="450"/>
    </row>
    <row r="163" spans="1:9" ht="31.5" x14ac:dyDescent="0.25">
      <c r="A163" s="447"/>
      <c r="B163" s="711"/>
      <c r="C163" s="789" t="s">
        <v>4358</v>
      </c>
      <c r="D163" s="791"/>
      <c r="E163" s="430"/>
      <c r="F163" s="432"/>
      <c r="I163" s="450"/>
    </row>
    <row r="164" spans="1:9" ht="31.5" x14ac:dyDescent="0.25">
      <c r="A164" s="447"/>
      <c r="B164" s="711"/>
      <c r="C164" s="789" t="s">
        <v>4359</v>
      </c>
      <c r="D164" s="791"/>
      <c r="E164" s="430"/>
      <c r="F164" s="432"/>
      <c r="I164" s="450"/>
    </row>
    <row r="165" spans="1:9" ht="31.5" x14ac:dyDescent="0.25">
      <c r="A165" s="447"/>
      <c r="B165" s="711"/>
      <c r="C165" s="789" t="s">
        <v>4360</v>
      </c>
      <c r="D165" s="791"/>
      <c r="E165" s="430"/>
      <c r="F165" s="432"/>
      <c r="I165" s="450"/>
    </row>
    <row r="166" spans="1:9" ht="31.5" x14ac:dyDescent="0.25">
      <c r="A166" s="447"/>
      <c r="B166" s="711"/>
      <c r="C166" s="789" t="s">
        <v>4361</v>
      </c>
      <c r="D166" s="791"/>
      <c r="E166" s="430"/>
      <c r="F166" s="432"/>
      <c r="I166" s="450"/>
    </row>
    <row r="167" spans="1:9" ht="31.5" x14ac:dyDescent="0.25">
      <c r="A167" s="447"/>
      <c r="B167" s="711"/>
      <c r="C167" s="789" t="s">
        <v>4362</v>
      </c>
      <c r="D167" s="791"/>
      <c r="E167" s="430"/>
      <c r="F167" s="432"/>
      <c r="I167" s="450"/>
    </row>
    <row r="168" spans="1:9" ht="31.5" x14ac:dyDescent="0.25">
      <c r="A168" s="447"/>
      <c r="B168" s="711"/>
      <c r="C168" s="789" t="s">
        <v>4363</v>
      </c>
      <c r="D168" s="791"/>
      <c r="E168" s="430"/>
      <c r="F168" s="432"/>
      <c r="I168" s="450"/>
    </row>
    <row r="169" spans="1:9" ht="31.5" x14ac:dyDescent="0.25">
      <c r="A169" s="447"/>
      <c r="B169" s="711"/>
      <c r="C169" s="789" t="s">
        <v>4364</v>
      </c>
      <c r="D169" s="791"/>
      <c r="E169" s="430"/>
      <c r="F169" s="432"/>
      <c r="I169" s="450"/>
    </row>
    <row r="170" spans="1:9" ht="31.5" x14ac:dyDescent="0.25">
      <c r="A170" s="447"/>
      <c r="B170" s="711"/>
      <c r="C170" s="789" t="s">
        <v>4365</v>
      </c>
      <c r="D170" s="791"/>
      <c r="E170" s="430"/>
      <c r="F170" s="432"/>
      <c r="I170" s="450"/>
    </row>
    <row r="171" spans="1:9" ht="31.5" x14ac:dyDescent="0.25">
      <c r="A171" s="447"/>
      <c r="B171" s="711"/>
      <c r="C171" s="789" t="s">
        <v>4366</v>
      </c>
      <c r="D171" s="791"/>
      <c r="E171" s="430"/>
      <c r="F171" s="432"/>
      <c r="I171" s="450"/>
    </row>
    <row r="172" spans="1:9" ht="31.5" x14ac:dyDescent="0.25">
      <c r="A172" s="447"/>
      <c r="B172" s="711"/>
      <c r="C172" s="789" t="s">
        <v>4367</v>
      </c>
      <c r="D172" s="791"/>
      <c r="E172" s="430"/>
      <c r="F172" s="432"/>
      <c r="I172" s="450"/>
    </row>
    <row r="173" spans="1:9" ht="31.5" x14ac:dyDescent="0.25">
      <c r="A173" s="447"/>
      <c r="B173" s="711"/>
      <c r="C173" s="789" t="s">
        <v>4368</v>
      </c>
      <c r="D173" s="791"/>
      <c r="E173" s="430"/>
      <c r="F173" s="432"/>
      <c r="I173" s="450"/>
    </row>
    <row r="174" spans="1:9" ht="31.5" x14ac:dyDescent="0.25">
      <c r="A174" s="447"/>
      <c r="B174" s="711"/>
      <c r="C174" s="789" t="s">
        <v>4369</v>
      </c>
      <c r="D174" s="791"/>
      <c r="E174" s="430"/>
      <c r="F174" s="432"/>
      <c r="I174" s="450"/>
    </row>
    <row r="175" spans="1:9" ht="31.5" x14ac:dyDescent="0.25">
      <c r="A175" s="447"/>
      <c r="B175" s="711"/>
      <c r="C175" s="789" t="s">
        <v>4370</v>
      </c>
      <c r="D175" s="791"/>
      <c r="E175" s="430"/>
      <c r="F175" s="432"/>
      <c r="I175" s="450"/>
    </row>
    <row r="176" spans="1:9" ht="31.5" x14ac:dyDescent="0.25">
      <c r="A176" s="447"/>
      <c r="B176" s="711"/>
      <c r="C176" s="789" t="s">
        <v>4371</v>
      </c>
      <c r="D176" s="791"/>
      <c r="E176" s="430"/>
      <c r="F176" s="432"/>
      <c r="I176" s="450"/>
    </row>
    <row r="177" spans="1:9" ht="31.5" x14ac:dyDescent="0.25">
      <c r="A177" s="447"/>
      <c r="B177" s="711"/>
      <c r="C177" s="789" t="s">
        <v>4372</v>
      </c>
      <c r="D177" s="791"/>
      <c r="E177" s="430"/>
      <c r="F177" s="432"/>
      <c r="I177" s="450"/>
    </row>
    <row r="178" spans="1:9" ht="31.5" x14ac:dyDescent="0.25">
      <c r="A178" s="447"/>
      <c r="B178" s="711"/>
      <c r="C178" s="789" t="s">
        <v>4373</v>
      </c>
      <c r="D178" s="791"/>
      <c r="E178" s="430"/>
      <c r="F178" s="432"/>
      <c r="I178" s="450"/>
    </row>
    <row r="179" spans="1:9" ht="31.5" x14ac:dyDescent="0.25">
      <c r="A179" s="447"/>
      <c r="B179" s="711"/>
      <c r="C179" s="789" t="s">
        <v>4374</v>
      </c>
      <c r="D179" s="1089">
        <v>44139</v>
      </c>
      <c r="E179" s="430"/>
      <c r="F179" s="432"/>
      <c r="I179" s="450"/>
    </row>
    <row r="180" spans="1:9" ht="31.5" x14ac:dyDescent="0.25">
      <c r="A180" s="447"/>
      <c r="B180" s="711"/>
      <c r="C180" s="789" t="s">
        <v>4375</v>
      </c>
      <c r="D180" s="791"/>
      <c r="E180" s="430"/>
      <c r="F180" s="432"/>
      <c r="I180" s="450"/>
    </row>
    <row r="181" spans="1:9" ht="31.5" x14ac:dyDescent="0.25">
      <c r="A181" s="447"/>
      <c r="B181" s="711"/>
      <c r="C181" s="789" t="s">
        <v>4376</v>
      </c>
      <c r="D181" s="791"/>
      <c r="E181" s="430"/>
      <c r="F181" s="432"/>
      <c r="I181" s="450"/>
    </row>
    <row r="182" spans="1:9" ht="31.5" x14ac:dyDescent="0.25">
      <c r="A182" s="447"/>
      <c r="B182" s="711"/>
      <c r="C182" s="789" t="s">
        <v>4377</v>
      </c>
      <c r="D182" s="791"/>
      <c r="E182" s="430"/>
      <c r="F182" s="432"/>
      <c r="I182" s="450"/>
    </row>
    <row r="183" spans="1:9" ht="31.5" x14ac:dyDescent="0.25">
      <c r="A183" s="447"/>
      <c r="B183" s="711"/>
      <c r="C183" s="789" t="s">
        <v>4378</v>
      </c>
      <c r="D183" s="791"/>
      <c r="E183" s="430"/>
      <c r="F183" s="432"/>
      <c r="I183" s="450"/>
    </row>
    <row r="184" spans="1:9" ht="31.5" x14ac:dyDescent="0.25">
      <c r="A184" s="447"/>
      <c r="B184" s="711"/>
      <c r="C184" s="789" t="s">
        <v>4379</v>
      </c>
      <c r="D184" s="791"/>
      <c r="E184" s="430"/>
      <c r="F184" s="432"/>
      <c r="I184" s="450"/>
    </row>
    <row r="185" spans="1:9" ht="31.5" x14ac:dyDescent="0.25">
      <c r="A185" s="447"/>
      <c r="B185" s="711"/>
      <c r="C185" s="789" t="s">
        <v>4380</v>
      </c>
      <c r="D185" s="791"/>
      <c r="E185" s="430"/>
      <c r="F185" s="432"/>
      <c r="I185" s="450"/>
    </row>
    <row r="186" spans="1:9" ht="31.5" x14ac:dyDescent="0.25">
      <c r="A186" s="447"/>
      <c r="B186" s="711"/>
      <c r="C186" s="789" t="s">
        <v>4381</v>
      </c>
      <c r="D186" s="791"/>
      <c r="E186" s="430"/>
      <c r="F186" s="432"/>
      <c r="I186" s="450"/>
    </row>
    <row r="187" spans="1:9" ht="31.5" x14ac:dyDescent="0.25">
      <c r="A187" s="447"/>
      <c r="B187" s="711"/>
      <c r="C187" s="789" t="s">
        <v>4382</v>
      </c>
      <c r="D187" s="791"/>
      <c r="E187" s="430"/>
      <c r="F187" s="432"/>
      <c r="I187" s="450"/>
    </row>
    <row r="188" spans="1:9" ht="31.5" x14ac:dyDescent="0.25">
      <c r="A188" s="447"/>
      <c r="B188" s="711"/>
      <c r="C188" s="789" t="s">
        <v>4383</v>
      </c>
      <c r="D188" s="791"/>
      <c r="E188" s="430"/>
      <c r="F188" s="432"/>
      <c r="I188" s="450"/>
    </row>
    <row r="189" spans="1:9" ht="31.5" x14ac:dyDescent="0.25">
      <c r="A189" s="447"/>
      <c r="B189" s="711"/>
      <c r="C189" s="789" t="s">
        <v>4384</v>
      </c>
      <c r="D189" s="791"/>
      <c r="E189" s="430"/>
      <c r="F189" s="432"/>
      <c r="I189" s="450"/>
    </row>
    <row r="190" spans="1:9" ht="31.5" x14ac:dyDescent="0.25">
      <c r="A190" s="447"/>
      <c r="B190" s="711"/>
      <c r="C190" s="789" t="s">
        <v>4385</v>
      </c>
      <c r="D190" s="791"/>
      <c r="E190" s="430"/>
      <c r="F190" s="432"/>
      <c r="I190" s="450"/>
    </row>
    <row r="191" spans="1:9" ht="31.5" x14ac:dyDescent="0.25">
      <c r="A191" s="447"/>
      <c r="B191" s="711"/>
      <c r="C191" s="789" t="s">
        <v>4386</v>
      </c>
      <c r="D191" s="791"/>
      <c r="E191" s="430"/>
      <c r="F191" s="432"/>
      <c r="I191" s="450"/>
    </row>
    <row r="192" spans="1:9" ht="31.5" x14ac:dyDescent="0.25">
      <c r="A192" s="447"/>
      <c r="B192" s="711"/>
      <c r="C192" s="789" t="s">
        <v>4387</v>
      </c>
      <c r="D192" s="791"/>
      <c r="E192" s="430"/>
      <c r="F192" s="432"/>
      <c r="I192" s="450"/>
    </row>
    <row r="193" spans="1:9" ht="31.5" x14ac:dyDescent="0.25">
      <c r="A193" s="447"/>
      <c r="B193" s="711"/>
      <c r="C193" s="789" t="s">
        <v>4388</v>
      </c>
      <c r="D193" s="791"/>
      <c r="E193" s="430"/>
      <c r="F193" s="432"/>
      <c r="I193" s="450"/>
    </row>
    <row r="194" spans="1:9" ht="31.5" x14ac:dyDescent="0.25">
      <c r="A194" s="447"/>
      <c r="B194" s="711"/>
      <c r="C194" s="789" t="s">
        <v>4389</v>
      </c>
      <c r="D194" s="791"/>
      <c r="E194" s="430"/>
      <c r="F194" s="432"/>
      <c r="I194" s="450"/>
    </row>
    <row r="195" spans="1:9" ht="31.5" x14ac:dyDescent="0.25">
      <c r="A195" s="447"/>
      <c r="B195" s="711"/>
      <c r="C195" s="789" t="s">
        <v>4390</v>
      </c>
      <c r="D195" s="790"/>
      <c r="E195" s="430"/>
      <c r="F195" s="432"/>
      <c r="I195" s="450"/>
    </row>
    <row r="196" spans="1:9" ht="47.25" x14ac:dyDescent="0.25">
      <c r="A196" s="930" t="s">
        <v>151</v>
      </c>
      <c r="B196" s="933" t="s">
        <v>2057</v>
      </c>
      <c r="C196" s="728" t="s">
        <v>4391</v>
      </c>
      <c r="D196" s="792">
        <v>44146</v>
      </c>
      <c r="E196" s="551"/>
      <c r="F196" s="432"/>
      <c r="I196" s="450"/>
    </row>
    <row r="197" spans="1:9" ht="31.5" x14ac:dyDescent="0.25">
      <c r="A197" s="931"/>
      <c r="B197" s="928" t="s">
        <v>1691</v>
      </c>
      <c r="C197" s="921" t="s">
        <v>5331</v>
      </c>
      <c r="D197" s="924">
        <v>44169</v>
      </c>
      <c r="E197" s="913" t="s">
        <v>786</v>
      </c>
      <c r="F197" s="432"/>
      <c r="I197" s="450"/>
    </row>
    <row r="198" spans="1:9" ht="31.5" x14ac:dyDescent="0.25">
      <c r="A198" s="931"/>
      <c r="B198" s="919"/>
      <c r="C198" s="921" t="s">
        <v>5332</v>
      </c>
      <c r="D198" s="925"/>
      <c r="E198" s="911"/>
      <c r="F198" s="432"/>
      <c r="I198" s="450"/>
    </row>
    <row r="199" spans="1:9" ht="31.5" x14ac:dyDescent="0.25">
      <c r="A199" s="931"/>
      <c r="B199" s="919"/>
      <c r="C199" s="921" t="s">
        <v>5333</v>
      </c>
      <c r="D199" s="925"/>
      <c r="E199" s="911"/>
      <c r="F199" s="432"/>
      <c r="I199" s="450"/>
    </row>
    <row r="200" spans="1:9" ht="31.5" x14ac:dyDescent="0.25">
      <c r="A200" s="931"/>
      <c r="B200" s="919"/>
      <c r="C200" s="921" t="s">
        <v>5334</v>
      </c>
      <c r="D200" s="925"/>
      <c r="E200" s="911"/>
      <c r="F200" s="432"/>
      <c r="I200" s="450"/>
    </row>
    <row r="201" spans="1:9" ht="31.5" x14ac:dyDescent="0.25">
      <c r="A201" s="931"/>
      <c r="B201" s="919"/>
      <c r="C201" s="921" t="s">
        <v>5335</v>
      </c>
      <c r="D201" s="925"/>
      <c r="E201" s="911"/>
      <c r="F201" s="432"/>
      <c r="I201" s="450"/>
    </row>
    <row r="202" spans="1:9" ht="31.5" x14ac:dyDescent="0.25">
      <c r="A202" s="931"/>
      <c r="B202" s="919"/>
      <c r="C202" s="921" t="s">
        <v>5336</v>
      </c>
      <c r="D202" s="925"/>
      <c r="E202" s="911"/>
      <c r="F202" s="432"/>
      <c r="I202" s="450"/>
    </row>
    <row r="203" spans="1:9" ht="31.5" x14ac:dyDescent="0.25">
      <c r="A203" s="931"/>
      <c r="B203" s="919"/>
      <c r="C203" s="921" t="s">
        <v>5337</v>
      </c>
      <c r="D203" s="925"/>
      <c r="E203" s="911"/>
      <c r="F203" s="432"/>
      <c r="I203" s="450"/>
    </row>
    <row r="204" spans="1:9" ht="31.5" x14ac:dyDescent="0.25">
      <c r="A204" s="931"/>
      <c r="B204" s="919"/>
      <c r="C204" s="921" t="s">
        <v>5338</v>
      </c>
      <c r="D204" s="925"/>
      <c r="E204" s="911"/>
      <c r="F204" s="432"/>
      <c r="I204" s="450"/>
    </row>
    <row r="205" spans="1:9" ht="31.5" x14ac:dyDescent="0.25">
      <c r="A205" s="931"/>
      <c r="B205" s="919"/>
      <c r="C205" s="921" t="s">
        <v>5339</v>
      </c>
      <c r="D205" s="925"/>
      <c r="E205" s="911"/>
      <c r="F205" s="432"/>
      <c r="I205" s="450"/>
    </row>
    <row r="206" spans="1:9" ht="31.5" x14ac:dyDescent="0.25">
      <c r="A206" s="931"/>
      <c r="B206" s="919"/>
      <c r="C206" s="921" t="s">
        <v>5340</v>
      </c>
      <c r="D206" s="925"/>
      <c r="E206" s="911"/>
      <c r="F206" s="432"/>
      <c r="I206" s="450"/>
    </row>
    <row r="207" spans="1:9" ht="31.5" x14ac:dyDescent="0.25">
      <c r="A207" s="931"/>
      <c r="B207" s="919"/>
      <c r="C207" s="921" t="s">
        <v>5341</v>
      </c>
      <c r="D207" s="925"/>
      <c r="E207" s="911"/>
      <c r="F207" s="432"/>
      <c r="I207" s="450"/>
    </row>
    <row r="208" spans="1:9" ht="31.5" x14ac:dyDescent="0.25">
      <c r="A208" s="931"/>
      <c r="B208" s="919"/>
      <c r="C208" s="921" t="s">
        <v>5342</v>
      </c>
      <c r="D208" s="925"/>
      <c r="E208" s="911"/>
      <c r="F208" s="432"/>
      <c r="I208" s="450"/>
    </row>
    <row r="209" spans="1:9" ht="31.5" x14ac:dyDescent="0.25">
      <c r="A209" s="931"/>
      <c r="B209" s="919"/>
      <c r="C209" s="921" t="s">
        <v>5343</v>
      </c>
      <c r="D209" s="925"/>
      <c r="E209" s="911"/>
      <c r="F209" s="432"/>
      <c r="I209" s="450"/>
    </row>
    <row r="210" spans="1:9" ht="31.5" x14ac:dyDescent="0.25">
      <c r="A210" s="931"/>
      <c r="B210" s="919"/>
      <c r="C210" s="921" t="s">
        <v>5344</v>
      </c>
      <c r="D210" s="925"/>
      <c r="E210" s="911"/>
      <c r="F210" s="432"/>
      <c r="I210" s="450"/>
    </row>
    <row r="211" spans="1:9" ht="31.5" x14ac:dyDescent="0.25">
      <c r="A211" s="931"/>
      <c r="B211" s="919"/>
      <c r="C211" s="921" t="s">
        <v>5345</v>
      </c>
      <c r="D211" s="925"/>
      <c r="E211" s="911"/>
      <c r="F211" s="432"/>
      <c r="I211" s="450"/>
    </row>
    <row r="212" spans="1:9" ht="31.5" x14ac:dyDescent="0.25">
      <c r="A212" s="931"/>
      <c r="B212" s="919"/>
      <c r="C212" s="921" t="s">
        <v>5346</v>
      </c>
      <c r="D212" s="925"/>
      <c r="E212" s="911"/>
      <c r="F212" s="432"/>
      <c r="I212" s="450"/>
    </row>
    <row r="213" spans="1:9" ht="31.5" x14ac:dyDescent="0.25">
      <c r="A213" s="931"/>
      <c r="B213" s="919"/>
      <c r="C213" s="921" t="s">
        <v>5347</v>
      </c>
      <c r="D213" s="925"/>
      <c r="E213" s="911"/>
      <c r="F213" s="432"/>
      <c r="I213" s="450"/>
    </row>
    <row r="214" spans="1:9" ht="31.5" x14ac:dyDescent="0.25">
      <c r="A214" s="931"/>
      <c r="B214" s="919"/>
      <c r="C214" s="921" t="s">
        <v>5348</v>
      </c>
      <c r="D214" s="925"/>
      <c r="E214" s="911"/>
      <c r="F214" s="432"/>
      <c r="I214" s="450"/>
    </row>
    <row r="215" spans="1:9" ht="31.5" x14ac:dyDescent="0.25">
      <c r="A215" s="931"/>
      <c r="B215" s="919"/>
      <c r="C215" s="921" t="s">
        <v>5349</v>
      </c>
      <c r="D215" s="925"/>
      <c r="E215" s="911"/>
      <c r="F215" s="432"/>
      <c r="I215" s="450"/>
    </row>
    <row r="216" spans="1:9" ht="31.5" x14ac:dyDescent="0.25">
      <c r="A216" s="931"/>
      <c r="B216" s="919"/>
      <c r="C216" s="921" t="s">
        <v>5350</v>
      </c>
      <c r="D216" s="925"/>
      <c r="E216" s="911"/>
      <c r="F216" s="432"/>
      <c r="I216" s="450"/>
    </row>
    <row r="217" spans="1:9" ht="31.5" x14ac:dyDescent="0.25">
      <c r="A217" s="931"/>
      <c r="B217" s="919"/>
      <c r="C217" s="921" t="s">
        <v>5351</v>
      </c>
      <c r="D217" s="925"/>
      <c r="E217" s="911"/>
      <c r="F217" s="432"/>
      <c r="I217" s="450"/>
    </row>
    <row r="218" spans="1:9" ht="31.5" x14ac:dyDescent="0.25">
      <c r="A218" s="931"/>
      <c r="B218" s="919"/>
      <c r="C218" s="922" t="s">
        <v>5352</v>
      </c>
      <c r="D218" s="925"/>
      <c r="E218" s="911"/>
      <c r="F218" s="432"/>
      <c r="I218" s="450"/>
    </row>
    <row r="219" spans="1:9" ht="31.5" x14ac:dyDescent="0.25">
      <c r="A219" s="931"/>
      <c r="B219" s="919"/>
      <c r="C219" s="921" t="s">
        <v>5353</v>
      </c>
      <c r="D219" s="925"/>
      <c r="E219" s="911"/>
      <c r="F219" s="432"/>
      <c r="I219" s="450"/>
    </row>
    <row r="220" spans="1:9" ht="31.5" x14ac:dyDescent="0.25">
      <c r="A220" s="931"/>
      <c r="B220" s="919"/>
      <c r="C220" s="921" t="s">
        <v>5354</v>
      </c>
      <c r="D220" s="925"/>
      <c r="E220" s="911"/>
      <c r="F220" s="432"/>
      <c r="I220" s="450"/>
    </row>
    <row r="221" spans="1:9" ht="31.5" x14ac:dyDescent="0.25">
      <c r="A221" s="931"/>
      <c r="B221" s="919"/>
      <c r="C221" s="921" t="s">
        <v>5355</v>
      </c>
      <c r="D221" s="925"/>
      <c r="E221" s="911"/>
      <c r="F221" s="432"/>
      <c r="I221" s="450"/>
    </row>
    <row r="222" spans="1:9" ht="31.5" x14ac:dyDescent="0.25">
      <c r="A222" s="931"/>
      <c r="B222" s="919"/>
      <c r="C222" s="921" t="s">
        <v>5356</v>
      </c>
      <c r="D222" s="925"/>
      <c r="E222" s="911"/>
      <c r="F222" s="432"/>
      <c r="I222" s="450"/>
    </row>
    <row r="223" spans="1:9" ht="31.5" x14ac:dyDescent="0.25">
      <c r="A223" s="931"/>
      <c r="B223" s="919"/>
      <c r="C223" s="921" t="s">
        <v>5357</v>
      </c>
      <c r="D223" s="925"/>
      <c r="E223" s="911"/>
      <c r="F223" s="432"/>
      <c r="I223" s="450"/>
    </row>
    <row r="224" spans="1:9" ht="47.25" x14ac:dyDescent="0.25">
      <c r="A224" s="931"/>
      <c r="B224" s="919"/>
      <c r="C224" s="921" t="s">
        <v>5358</v>
      </c>
      <c r="D224" s="925"/>
      <c r="E224" s="911"/>
      <c r="F224" s="432"/>
      <c r="I224" s="450"/>
    </row>
    <row r="225" spans="1:9" ht="31.5" x14ac:dyDescent="0.25">
      <c r="A225" s="931"/>
      <c r="B225" s="919"/>
      <c r="C225" s="921" t="s">
        <v>5359</v>
      </c>
      <c r="D225" s="925"/>
      <c r="E225" s="911"/>
      <c r="F225" s="432"/>
      <c r="I225" s="450"/>
    </row>
    <row r="226" spans="1:9" ht="31.5" x14ac:dyDescent="0.25">
      <c r="A226" s="931"/>
      <c r="B226" s="919"/>
      <c r="C226" s="921" t="s">
        <v>5360</v>
      </c>
      <c r="D226" s="925"/>
      <c r="E226" s="911"/>
      <c r="F226" s="432"/>
      <c r="I226" s="450"/>
    </row>
    <row r="227" spans="1:9" ht="31.5" x14ac:dyDescent="0.25">
      <c r="A227" s="931"/>
      <c r="B227" s="919"/>
      <c r="C227" s="921" t="s">
        <v>5361</v>
      </c>
      <c r="D227" s="925"/>
      <c r="E227" s="911"/>
      <c r="F227" s="432"/>
      <c r="I227" s="450"/>
    </row>
    <row r="228" spans="1:9" ht="31.5" x14ac:dyDescent="0.25">
      <c r="A228" s="931"/>
      <c r="B228" s="919"/>
      <c r="C228" s="921" t="s">
        <v>5362</v>
      </c>
      <c r="D228" s="925"/>
      <c r="E228" s="911"/>
      <c r="F228" s="432"/>
      <c r="I228" s="450"/>
    </row>
    <row r="229" spans="1:9" ht="31.5" x14ac:dyDescent="0.25">
      <c r="A229" s="931"/>
      <c r="B229" s="919"/>
      <c r="C229" s="921" t="s">
        <v>5363</v>
      </c>
      <c r="D229" s="925"/>
      <c r="E229" s="911"/>
      <c r="F229" s="432"/>
      <c r="I229" s="450"/>
    </row>
    <row r="230" spans="1:9" ht="31.5" x14ac:dyDescent="0.25">
      <c r="A230" s="931"/>
      <c r="B230" s="919"/>
      <c r="C230" s="921" t="s">
        <v>5364</v>
      </c>
      <c r="D230" s="925"/>
      <c r="E230" s="911"/>
      <c r="F230" s="432"/>
      <c r="I230" s="450"/>
    </row>
    <row r="231" spans="1:9" ht="31.5" x14ac:dyDescent="0.25">
      <c r="A231" s="931"/>
      <c r="B231" s="919"/>
      <c r="C231" s="921" t="s">
        <v>5365</v>
      </c>
      <c r="D231" s="925"/>
      <c r="E231" s="911"/>
      <c r="F231" s="432"/>
      <c r="I231" s="450"/>
    </row>
    <row r="232" spans="1:9" ht="31.5" x14ac:dyDescent="0.25">
      <c r="A232" s="931"/>
      <c r="B232" s="919"/>
      <c r="C232" s="921" t="s">
        <v>5366</v>
      </c>
      <c r="D232" s="925"/>
      <c r="E232" s="911"/>
      <c r="F232" s="432"/>
      <c r="I232" s="450"/>
    </row>
    <row r="233" spans="1:9" ht="31.5" x14ac:dyDescent="0.25">
      <c r="A233" s="931"/>
      <c r="B233" s="919"/>
      <c r="C233" s="921" t="s">
        <v>5367</v>
      </c>
      <c r="D233" s="925"/>
      <c r="E233" s="911"/>
      <c r="F233" s="432"/>
      <c r="I233" s="450"/>
    </row>
    <row r="234" spans="1:9" ht="31.5" x14ac:dyDescent="0.25">
      <c r="A234" s="931"/>
      <c r="B234" s="919"/>
      <c r="C234" s="921" t="s">
        <v>5368</v>
      </c>
      <c r="D234" s="925"/>
      <c r="E234" s="911"/>
      <c r="F234" s="432"/>
      <c r="I234" s="450"/>
    </row>
    <row r="235" spans="1:9" ht="31.5" x14ac:dyDescent="0.25">
      <c r="A235" s="931"/>
      <c r="B235" s="919"/>
      <c r="C235" s="921" t="s">
        <v>5369</v>
      </c>
      <c r="D235" s="925"/>
      <c r="E235" s="911"/>
      <c r="F235" s="432"/>
      <c r="I235" s="450"/>
    </row>
    <row r="236" spans="1:9" ht="31.5" x14ac:dyDescent="0.25">
      <c r="A236" s="931"/>
      <c r="B236" s="919"/>
      <c r="C236" s="921" t="s">
        <v>5370</v>
      </c>
      <c r="D236" s="925"/>
      <c r="E236" s="911"/>
      <c r="F236" s="432"/>
      <c r="I236" s="450"/>
    </row>
    <row r="237" spans="1:9" ht="31.5" x14ac:dyDescent="0.25">
      <c r="A237" s="931"/>
      <c r="B237" s="919"/>
      <c r="C237" s="921" t="s">
        <v>5371</v>
      </c>
      <c r="D237" s="925"/>
      <c r="E237" s="911"/>
      <c r="F237" s="432"/>
      <c r="I237" s="450"/>
    </row>
    <row r="238" spans="1:9" ht="31.5" x14ac:dyDescent="0.25">
      <c r="A238" s="931"/>
      <c r="B238" s="919"/>
      <c r="C238" s="921" t="s">
        <v>5372</v>
      </c>
      <c r="D238" s="925"/>
      <c r="E238" s="911"/>
      <c r="F238" s="432"/>
      <c r="I238" s="450"/>
    </row>
    <row r="239" spans="1:9" ht="31.5" x14ac:dyDescent="0.25">
      <c r="A239" s="931"/>
      <c r="B239" s="919"/>
      <c r="C239" s="921" t="s">
        <v>5373</v>
      </c>
      <c r="D239" s="925"/>
      <c r="E239" s="911"/>
      <c r="F239" s="432"/>
      <c r="I239" s="450"/>
    </row>
    <row r="240" spans="1:9" ht="31.5" x14ac:dyDescent="0.25">
      <c r="A240" s="931"/>
      <c r="B240" s="919"/>
      <c r="C240" s="921" t="s">
        <v>5374</v>
      </c>
      <c r="D240" s="925"/>
      <c r="E240" s="911"/>
      <c r="F240" s="432"/>
      <c r="I240" s="450"/>
    </row>
    <row r="241" spans="1:9" ht="31.5" x14ac:dyDescent="0.25">
      <c r="A241" s="931"/>
      <c r="B241" s="919"/>
      <c r="C241" s="921" t="s">
        <v>5375</v>
      </c>
      <c r="D241" s="925"/>
      <c r="E241" s="911"/>
      <c r="F241" s="432"/>
      <c r="I241" s="450"/>
    </row>
    <row r="242" spans="1:9" ht="31.5" x14ac:dyDescent="0.25">
      <c r="A242" s="931"/>
      <c r="B242" s="919"/>
      <c r="C242" s="921" t="s">
        <v>5376</v>
      </c>
      <c r="D242" s="925"/>
      <c r="E242" s="911"/>
      <c r="F242" s="432"/>
      <c r="I242" s="450"/>
    </row>
    <row r="243" spans="1:9" ht="31.5" x14ac:dyDescent="0.25">
      <c r="A243" s="931"/>
      <c r="B243" s="919"/>
      <c r="C243" s="921" t="s">
        <v>5377</v>
      </c>
      <c r="D243" s="925"/>
      <c r="E243" s="911"/>
      <c r="F243" s="432"/>
      <c r="I243" s="450"/>
    </row>
    <row r="244" spans="1:9" ht="31.5" x14ac:dyDescent="0.25">
      <c r="A244" s="931"/>
      <c r="B244" s="919"/>
      <c r="C244" s="921" t="s">
        <v>5378</v>
      </c>
      <c r="D244" s="925"/>
      <c r="E244" s="911"/>
      <c r="F244" s="432"/>
      <c r="I244" s="450"/>
    </row>
    <row r="245" spans="1:9" ht="31.5" x14ac:dyDescent="0.25">
      <c r="A245" s="931"/>
      <c r="B245" s="919"/>
      <c r="C245" s="921" t="s">
        <v>5379</v>
      </c>
      <c r="D245" s="925"/>
      <c r="E245" s="911"/>
      <c r="F245" s="432"/>
      <c r="I245" s="450"/>
    </row>
    <row r="246" spans="1:9" ht="31.5" x14ac:dyDescent="0.25">
      <c r="A246" s="931"/>
      <c r="B246" s="919"/>
      <c r="C246" s="921" t="s">
        <v>5380</v>
      </c>
      <c r="D246" s="925"/>
      <c r="E246" s="911"/>
      <c r="F246" s="432"/>
      <c r="I246" s="450"/>
    </row>
    <row r="247" spans="1:9" ht="31.5" x14ac:dyDescent="0.25">
      <c r="A247" s="931"/>
      <c r="B247" s="919"/>
      <c r="C247" s="921" t="s">
        <v>5381</v>
      </c>
      <c r="D247" s="925"/>
      <c r="E247" s="911"/>
      <c r="F247" s="432"/>
      <c r="I247" s="450"/>
    </row>
    <row r="248" spans="1:9" ht="31.5" x14ac:dyDescent="0.25">
      <c r="A248" s="931"/>
      <c r="B248" s="919"/>
      <c r="C248" s="921" t="s">
        <v>5382</v>
      </c>
      <c r="D248" s="925"/>
      <c r="E248" s="911"/>
      <c r="F248" s="432"/>
      <c r="I248" s="450"/>
    </row>
    <row r="249" spans="1:9" ht="31.5" x14ac:dyDescent="0.25">
      <c r="A249" s="931"/>
      <c r="B249" s="919"/>
      <c r="C249" s="921" t="s">
        <v>5383</v>
      </c>
      <c r="D249" s="925"/>
      <c r="E249" s="911"/>
      <c r="F249" s="432"/>
      <c r="I249" s="450"/>
    </row>
    <row r="250" spans="1:9" ht="31.5" x14ac:dyDescent="0.25">
      <c r="A250" s="931"/>
      <c r="B250" s="919"/>
      <c r="C250" s="921" t="s">
        <v>5384</v>
      </c>
      <c r="D250" s="925"/>
      <c r="E250" s="911"/>
      <c r="F250" s="432"/>
      <c r="I250" s="450"/>
    </row>
    <row r="251" spans="1:9" ht="31.5" x14ac:dyDescent="0.25">
      <c r="A251" s="931"/>
      <c r="B251" s="919"/>
      <c r="C251" s="922" t="s">
        <v>5385</v>
      </c>
      <c r="D251" s="925"/>
      <c r="E251" s="911"/>
      <c r="F251" s="432"/>
      <c r="I251" s="450"/>
    </row>
    <row r="252" spans="1:9" ht="31.5" x14ac:dyDescent="0.25">
      <c r="A252" s="931"/>
      <c r="B252" s="919"/>
      <c r="C252" s="921" t="s">
        <v>5386</v>
      </c>
      <c r="D252" s="925"/>
      <c r="E252" s="911"/>
      <c r="F252" s="432"/>
      <c r="I252" s="450"/>
    </row>
    <row r="253" spans="1:9" ht="31.5" x14ac:dyDescent="0.25">
      <c r="A253" s="931"/>
      <c r="B253" s="919"/>
      <c r="C253" s="921" t="s">
        <v>5387</v>
      </c>
      <c r="D253" s="925"/>
      <c r="E253" s="911"/>
      <c r="F253" s="432"/>
      <c r="I253" s="450"/>
    </row>
    <row r="254" spans="1:9" ht="31.5" x14ac:dyDescent="0.25">
      <c r="A254" s="931"/>
      <c r="B254" s="919"/>
      <c r="C254" s="921" t="s">
        <v>5388</v>
      </c>
      <c r="D254" s="925"/>
      <c r="E254" s="911"/>
      <c r="F254" s="432"/>
      <c r="I254" s="450"/>
    </row>
    <row r="255" spans="1:9" ht="31.5" x14ac:dyDescent="0.25">
      <c r="A255" s="931"/>
      <c r="B255" s="919"/>
      <c r="C255" s="922" t="s">
        <v>5389</v>
      </c>
      <c r="D255" s="925"/>
      <c r="E255" s="911"/>
      <c r="F255" s="432"/>
      <c r="I255" s="450"/>
    </row>
    <row r="256" spans="1:9" ht="31.5" x14ac:dyDescent="0.25">
      <c r="A256" s="931"/>
      <c r="B256" s="919"/>
      <c r="C256" s="922" t="s">
        <v>5390</v>
      </c>
      <c r="D256" s="925"/>
      <c r="E256" s="911"/>
      <c r="F256" s="432"/>
      <c r="I256" s="450"/>
    </row>
    <row r="257" spans="1:9" ht="31.5" x14ac:dyDescent="0.25">
      <c r="A257" s="931"/>
      <c r="B257" s="919"/>
      <c r="C257" s="922" t="s">
        <v>5391</v>
      </c>
      <c r="D257" s="925"/>
      <c r="E257" s="911"/>
      <c r="F257" s="432"/>
      <c r="I257" s="450"/>
    </row>
    <row r="258" spans="1:9" ht="31.5" x14ac:dyDescent="0.25">
      <c r="A258" s="931"/>
      <c r="B258" s="919"/>
      <c r="C258" s="922" t="s">
        <v>5392</v>
      </c>
      <c r="D258" s="925"/>
      <c r="E258" s="911"/>
      <c r="F258" s="432"/>
      <c r="I258" s="450"/>
    </row>
    <row r="259" spans="1:9" ht="31.5" x14ac:dyDescent="0.25">
      <c r="A259" s="931"/>
      <c r="B259" s="919"/>
      <c r="C259" s="921" t="s">
        <v>5393</v>
      </c>
      <c r="D259" s="925"/>
      <c r="E259" s="911"/>
      <c r="F259" s="432"/>
      <c r="I259" s="450"/>
    </row>
    <row r="260" spans="1:9" ht="31.5" x14ac:dyDescent="0.25">
      <c r="A260" s="931"/>
      <c r="B260" s="919"/>
      <c r="C260" s="921" t="s">
        <v>5394</v>
      </c>
      <c r="D260" s="925"/>
      <c r="E260" s="911"/>
      <c r="F260" s="432"/>
      <c r="I260" s="450"/>
    </row>
    <row r="261" spans="1:9" ht="31.5" x14ac:dyDescent="0.25">
      <c r="A261" s="931"/>
      <c r="B261" s="919"/>
      <c r="C261" s="921" t="s">
        <v>5395</v>
      </c>
      <c r="D261" s="925"/>
      <c r="E261" s="911"/>
      <c r="F261" s="432"/>
      <c r="I261" s="450"/>
    </row>
    <row r="262" spans="1:9" ht="31.5" x14ac:dyDescent="0.25">
      <c r="A262" s="931"/>
      <c r="B262" s="919"/>
      <c r="C262" s="921" t="s">
        <v>5396</v>
      </c>
      <c r="D262" s="925"/>
      <c r="E262" s="911"/>
      <c r="F262" s="432"/>
      <c r="I262" s="450"/>
    </row>
    <row r="263" spans="1:9" ht="31.5" x14ac:dyDescent="0.25">
      <c r="A263" s="931"/>
      <c r="B263" s="919"/>
      <c r="C263" s="921" t="s">
        <v>5397</v>
      </c>
      <c r="D263" s="925"/>
      <c r="E263" s="911"/>
      <c r="F263" s="432"/>
      <c r="I263" s="450"/>
    </row>
    <row r="264" spans="1:9" ht="31.5" x14ac:dyDescent="0.25">
      <c r="A264" s="931"/>
      <c r="B264" s="919"/>
      <c r="C264" s="921" t="s">
        <v>5398</v>
      </c>
      <c r="D264" s="925"/>
      <c r="E264" s="911"/>
      <c r="F264" s="432"/>
      <c r="I264" s="450"/>
    </row>
    <row r="265" spans="1:9" ht="31.5" x14ac:dyDescent="0.25">
      <c r="A265" s="932"/>
      <c r="B265" s="929"/>
      <c r="C265" s="921" t="s">
        <v>5399</v>
      </c>
      <c r="D265" s="926"/>
      <c r="E265" s="912"/>
      <c r="F265" s="432"/>
      <c r="I265" s="450"/>
    </row>
    <row r="266" spans="1:9" x14ac:dyDescent="0.25">
      <c r="A266" s="451" t="s">
        <v>160</v>
      </c>
      <c r="B266" s="1094"/>
      <c r="C266" s="430"/>
      <c r="D266" s="455"/>
      <c r="E266" s="430"/>
    </row>
    <row r="267" spans="1:9" x14ac:dyDescent="0.25">
      <c r="A267" s="426"/>
    </row>
    <row r="271" spans="1:9" x14ac:dyDescent="0.25">
      <c r="A271" s="427" t="s">
        <v>171</v>
      </c>
      <c r="B271" s="427"/>
      <c r="C271" s="428"/>
      <c r="D271" s="428"/>
      <c r="E271" s="428"/>
      <c r="F271" s="428"/>
      <c r="G271" s="428"/>
      <c r="H271" s="428"/>
      <c r="I271" s="428"/>
    </row>
    <row r="273" spans="1:9" x14ac:dyDescent="0.25">
      <c r="A273" s="461" t="s">
        <v>172</v>
      </c>
      <c r="B273" s="462"/>
      <c r="C273" s="463"/>
      <c r="D273" s="463"/>
      <c r="E273" s="463"/>
      <c r="F273" s="463"/>
      <c r="G273" s="463"/>
      <c r="H273" s="463"/>
      <c r="I273" s="464"/>
    </row>
    <row r="274" spans="1:9" x14ac:dyDescent="0.25">
      <c r="A274" s="1247" t="s">
        <v>122</v>
      </c>
      <c r="B274" s="1292" t="s">
        <v>173</v>
      </c>
      <c r="C274" s="1254" t="s">
        <v>174</v>
      </c>
      <c r="D274" s="1283" t="s">
        <v>175</v>
      </c>
      <c r="E274" s="1284"/>
      <c r="F274" s="1284"/>
      <c r="G274" s="1284"/>
      <c r="H274" s="1285"/>
      <c r="I274" s="1247" t="s">
        <v>126</v>
      </c>
    </row>
    <row r="275" spans="1:9" x14ac:dyDescent="0.25">
      <c r="A275" s="1261"/>
      <c r="B275" s="1292"/>
      <c r="C275" s="1293"/>
      <c r="D275" s="1277" t="s">
        <v>176</v>
      </c>
      <c r="E275" s="1277"/>
      <c r="F275" s="1051" t="s">
        <v>177</v>
      </c>
      <c r="G275" s="1045" t="s">
        <v>176</v>
      </c>
      <c r="H275" s="1045" t="s">
        <v>177</v>
      </c>
      <c r="I275" s="1247"/>
    </row>
    <row r="276" spans="1:9" ht="36" customHeight="1" x14ac:dyDescent="0.25">
      <c r="A276" s="1261"/>
      <c r="B276" s="1254"/>
      <c r="C276" s="1255"/>
      <c r="D276" s="1056" t="s">
        <v>178</v>
      </c>
      <c r="E276" s="1056" t="s">
        <v>179</v>
      </c>
      <c r="F276" s="1034" t="s">
        <v>180</v>
      </c>
      <c r="G276" s="1256" t="s">
        <v>181</v>
      </c>
      <c r="H276" s="1278"/>
      <c r="I276" s="1247"/>
    </row>
    <row r="277" spans="1:9" ht="31.5" customHeight="1" x14ac:dyDescent="0.25">
      <c r="A277" s="523" t="s">
        <v>18</v>
      </c>
      <c r="B277" s="1097" t="s">
        <v>197</v>
      </c>
      <c r="C277" s="1094" t="s">
        <v>3203</v>
      </c>
      <c r="D277" s="1251" t="s">
        <v>3204</v>
      </c>
      <c r="E277" s="466"/>
      <c r="F277" s="466"/>
      <c r="G277" s="1029"/>
      <c r="H277" s="1029"/>
      <c r="I277" s="468"/>
    </row>
    <row r="278" spans="1:9" x14ac:dyDescent="0.25">
      <c r="A278" s="474"/>
      <c r="B278" s="1098"/>
      <c r="C278" s="1094" t="s">
        <v>3205</v>
      </c>
      <c r="D278" s="1253"/>
      <c r="E278" s="466"/>
      <c r="F278" s="1049"/>
      <c r="G278" s="1029"/>
      <c r="H278" s="1029"/>
      <c r="I278" s="468"/>
    </row>
    <row r="279" spans="1:9" x14ac:dyDescent="0.25">
      <c r="A279" s="474"/>
      <c r="B279" s="1098"/>
      <c r="C279" s="1094" t="s">
        <v>3206</v>
      </c>
      <c r="D279" s="1253"/>
      <c r="E279" s="466"/>
      <c r="F279" s="1049"/>
      <c r="G279" s="1029"/>
      <c r="H279" s="1029"/>
      <c r="I279" s="468"/>
    </row>
    <row r="280" spans="1:9" x14ac:dyDescent="0.25">
      <c r="A280" s="474"/>
      <c r="B280" s="1098"/>
      <c r="C280" s="1094" t="s">
        <v>3207</v>
      </c>
      <c r="D280" s="1252"/>
      <c r="E280" s="466"/>
      <c r="F280" s="1049"/>
      <c r="G280" s="1029"/>
      <c r="H280" s="1029"/>
      <c r="I280" s="468"/>
    </row>
    <row r="281" spans="1:9" x14ac:dyDescent="0.25">
      <c r="A281" s="474"/>
      <c r="B281" s="1098"/>
      <c r="C281" s="1094" t="s">
        <v>5400</v>
      </c>
      <c r="D281" s="1083"/>
      <c r="E281" s="466"/>
      <c r="F281" s="1280" t="s">
        <v>5401</v>
      </c>
      <c r="G281" s="1029"/>
      <c r="H281" s="1029"/>
      <c r="I281" s="468"/>
    </row>
    <row r="282" spans="1:9" x14ac:dyDescent="0.25">
      <c r="A282" s="474"/>
      <c r="B282" s="1098"/>
      <c r="C282" s="1094" t="s">
        <v>5402</v>
      </c>
      <c r="D282" s="1084"/>
      <c r="E282" s="466"/>
      <c r="F282" s="1282"/>
      <c r="G282" s="1029"/>
      <c r="H282" s="1029"/>
      <c r="I282" s="468"/>
    </row>
    <row r="283" spans="1:9" x14ac:dyDescent="0.25">
      <c r="A283" s="474"/>
      <c r="B283" s="1098"/>
      <c r="C283" s="1094" t="s">
        <v>5403</v>
      </c>
      <c r="D283" s="1084"/>
      <c r="E283" s="466"/>
      <c r="F283" s="1049" t="s">
        <v>5404</v>
      </c>
      <c r="G283" s="1029"/>
      <c r="H283" s="1029"/>
      <c r="I283" s="468"/>
    </row>
    <row r="284" spans="1:9" ht="31.5" x14ac:dyDescent="0.25">
      <c r="A284" s="474"/>
      <c r="B284" s="877"/>
      <c r="C284" s="1094" t="s">
        <v>5403</v>
      </c>
      <c r="D284" s="1085"/>
      <c r="E284" s="466"/>
      <c r="F284" s="1049" t="s">
        <v>5405</v>
      </c>
      <c r="G284" s="1029"/>
      <c r="H284" s="1029"/>
      <c r="I284" s="468"/>
    </row>
    <row r="285" spans="1:9" ht="31.5" x14ac:dyDescent="0.25">
      <c r="A285" s="1097" t="s">
        <v>19</v>
      </c>
      <c r="B285" s="1063" t="s">
        <v>197</v>
      </c>
      <c r="C285" s="472" t="s">
        <v>3208</v>
      </c>
      <c r="D285" s="1251" t="s">
        <v>863</v>
      </c>
      <c r="E285" s="1056"/>
      <c r="F285" s="1085"/>
      <c r="G285" s="466"/>
      <c r="H285" s="466"/>
      <c r="I285" s="1029"/>
    </row>
    <row r="286" spans="1:9" ht="32.25" customHeight="1" x14ac:dyDescent="0.25">
      <c r="A286" s="1098"/>
      <c r="B286" s="723"/>
      <c r="C286" s="472" t="s">
        <v>3209</v>
      </c>
      <c r="D286" s="1253"/>
      <c r="E286" s="1056"/>
      <c r="F286" s="1085"/>
      <c r="G286" s="466"/>
      <c r="H286" s="466"/>
      <c r="I286" s="1036"/>
    </row>
    <row r="287" spans="1:9" ht="31.5" x14ac:dyDescent="0.25">
      <c r="A287" s="1098"/>
      <c r="B287" s="723"/>
      <c r="C287" s="472" t="s">
        <v>3210</v>
      </c>
      <c r="D287" s="1252"/>
      <c r="E287" s="1056"/>
      <c r="F287" s="1085"/>
      <c r="G287" s="466"/>
      <c r="H287" s="466"/>
      <c r="I287" s="1036"/>
    </row>
    <row r="288" spans="1:9" x14ac:dyDescent="0.25">
      <c r="A288" s="1098"/>
      <c r="B288" s="723"/>
      <c r="C288" s="472" t="s">
        <v>3211</v>
      </c>
      <c r="D288" s="1032" t="s">
        <v>869</v>
      </c>
      <c r="E288" s="1056"/>
      <c r="F288" s="1085"/>
      <c r="G288" s="466"/>
      <c r="H288" s="466"/>
      <c r="I288" s="1036"/>
    </row>
    <row r="289" spans="1:9" x14ac:dyDescent="0.25">
      <c r="A289" s="1098"/>
      <c r="B289" s="766"/>
      <c r="C289" s="472" t="s">
        <v>3212</v>
      </c>
      <c r="D289" s="1044" t="s">
        <v>872</v>
      </c>
      <c r="E289" s="1056"/>
      <c r="F289" s="1085"/>
      <c r="G289" s="466"/>
      <c r="H289" s="466"/>
      <c r="I289" s="1036"/>
    </row>
    <row r="290" spans="1:9" ht="31.5" x14ac:dyDescent="0.25">
      <c r="A290" s="1098"/>
      <c r="B290" s="723" t="s">
        <v>1468</v>
      </c>
      <c r="C290" s="472" t="s">
        <v>3213</v>
      </c>
      <c r="D290" s="1083" t="s">
        <v>2114</v>
      </c>
      <c r="E290" s="1056"/>
      <c r="F290" s="1085"/>
      <c r="G290" s="466"/>
      <c r="H290" s="466"/>
      <c r="I290" s="1036"/>
    </row>
    <row r="291" spans="1:9" x14ac:dyDescent="0.25">
      <c r="A291" s="1098"/>
      <c r="B291" s="1062" t="s">
        <v>197</v>
      </c>
      <c r="C291" s="472" t="s">
        <v>4392</v>
      </c>
      <c r="D291" s="1364" t="s">
        <v>863</v>
      </c>
      <c r="E291" s="1056"/>
      <c r="F291" s="1085"/>
      <c r="G291" s="466"/>
      <c r="H291" s="466"/>
      <c r="I291" s="1036"/>
    </row>
    <row r="292" spans="1:9" x14ac:dyDescent="0.25">
      <c r="A292" s="1098"/>
      <c r="B292" s="1063"/>
      <c r="C292" s="472" t="s">
        <v>4393</v>
      </c>
      <c r="D292" s="1365"/>
      <c r="E292" s="1056"/>
      <c r="F292" s="1085"/>
      <c r="G292" s="466"/>
      <c r="H292" s="466"/>
      <c r="I292" s="1036"/>
    </row>
    <row r="293" spans="1:9" ht="31.5" x14ac:dyDescent="0.25">
      <c r="A293" s="1098"/>
      <c r="B293" s="1063"/>
      <c r="C293" s="472" t="s">
        <v>4394</v>
      </c>
      <c r="D293" s="1366"/>
      <c r="E293" s="1056"/>
      <c r="F293" s="1085"/>
      <c r="G293" s="466"/>
      <c r="H293" s="466"/>
      <c r="I293" s="1036"/>
    </row>
    <row r="294" spans="1:9" ht="31.5" x14ac:dyDescent="0.25">
      <c r="A294" s="1098"/>
      <c r="B294" s="1063"/>
      <c r="C294" s="472" t="s">
        <v>4395</v>
      </c>
      <c r="D294" s="1364" t="s">
        <v>376</v>
      </c>
      <c r="E294" s="1056"/>
      <c r="F294" s="1085"/>
      <c r="G294" s="466"/>
      <c r="H294" s="466"/>
      <c r="I294" s="1036"/>
    </row>
    <row r="295" spans="1:9" x14ac:dyDescent="0.25">
      <c r="A295" s="1098"/>
      <c r="B295" s="1063"/>
      <c r="C295" s="472" t="s">
        <v>4396</v>
      </c>
      <c r="D295" s="1366"/>
      <c r="E295" s="1056"/>
      <c r="F295" s="1085"/>
      <c r="G295" s="466"/>
      <c r="H295" s="466"/>
      <c r="I295" s="1036"/>
    </row>
    <row r="296" spans="1:9" ht="31.5" x14ac:dyDescent="0.25">
      <c r="A296" s="1098"/>
      <c r="B296" s="1063"/>
      <c r="C296" s="472" t="s">
        <v>4395</v>
      </c>
      <c r="D296" s="1364" t="s">
        <v>4397</v>
      </c>
      <c r="E296" s="1056"/>
      <c r="F296" s="1085"/>
      <c r="G296" s="466"/>
      <c r="H296" s="466"/>
      <c r="I296" s="1036"/>
    </row>
    <row r="297" spans="1:9" x14ac:dyDescent="0.25">
      <c r="A297" s="1098"/>
      <c r="B297" s="1063"/>
      <c r="C297" s="472" t="s">
        <v>4398</v>
      </c>
      <c r="D297" s="1365"/>
      <c r="E297" s="1056"/>
      <c r="F297" s="1085"/>
      <c r="G297" s="466"/>
      <c r="H297" s="466"/>
      <c r="I297" s="1036"/>
    </row>
    <row r="298" spans="1:9" x14ac:dyDescent="0.25">
      <c r="A298" s="1098"/>
      <c r="B298" s="1081"/>
      <c r="C298" s="472" t="s">
        <v>4399</v>
      </c>
      <c r="D298" s="1366"/>
      <c r="E298" s="1056"/>
      <c r="F298" s="1085"/>
      <c r="G298" s="466"/>
      <c r="H298" s="466"/>
      <c r="I298" s="1036"/>
    </row>
    <row r="299" spans="1:9" ht="31.5" x14ac:dyDescent="0.25">
      <c r="A299" s="1098"/>
      <c r="B299" s="593" t="s">
        <v>1468</v>
      </c>
      <c r="C299" s="472" t="s">
        <v>189</v>
      </c>
      <c r="D299" s="1084" t="s">
        <v>4400</v>
      </c>
      <c r="E299" s="1056"/>
      <c r="F299" s="1085"/>
      <c r="G299" s="466"/>
      <c r="H299" s="466"/>
      <c r="I299" s="1036"/>
    </row>
    <row r="300" spans="1:9" x14ac:dyDescent="0.25">
      <c r="A300" s="877"/>
      <c r="B300" s="1062" t="s">
        <v>197</v>
      </c>
      <c r="C300" s="472" t="s">
        <v>1812</v>
      </c>
      <c r="D300" s="1030" t="s">
        <v>5406</v>
      </c>
      <c r="E300" s="1056"/>
      <c r="F300" s="1085"/>
      <c r="G300" s="466"/>
      <c r="H300" s="466"/>
      <c r="I300" s="1036"/>
    </row>
    <row r="301" spans="1:9" x14ac:dyDescent="0.25">
      <c r="A301" s="1043" t="s">
        <v>20</v>
      </c>
      <c r="B301" s="443" t="s">
        <v>197</v>
      </c>
      <c r="C301" s="430" t="s">
        <v>3214</v>
      </c>
      <c r="D301" s="1251" t="s">
        <v>3215</v>
      </c>
      <c r="E301" s="472"/>
      <c r="F301" s="430"/>
      <c r="G301" s="466"/>
      <c r="H301" s="466"/>
      <c r="I301" s="1251" t="s">
        <v>1252</v>
      </c>
    </row>
    <row r="302" spans="1:9" ht="31.5" x14ac:dyDescent="0.25">
      <c r="A302" s="474"/>
      <c r="B302" s="443" t="s">
        <v>197</v>
      </c>
      <c r="C302" s="444" t="s">
        <v>3216</v>
      </c>
      <c r="D302" s="1253"/>
      <c r="E302" s="472"/>
      <c r="F302" s="1083"/>
      <c r="G302" s="466"/>
      <c r="H302" s="466"/>
      <c r="I302" s="1253"/>
    </row>
    <row r="303" spans="1:9" ht="31.5" x14ac:dyDescent="0.25">
      <c r="A303" s="474"/>
      <c r="B303" s="447"/>
      <c r="C303" s="444" t="s">
        <v>3217</v>
      </c>
      <c r="D303" s="1253"/>
      <c r="E303" s="472"/>
      <c r="F303" s="1083"/>
      <c r="G303" s="466"/>
      <c r="H303" s="466"/>
      <c r="I303" s="1253"/>
    </row>
    <row r="304" spans="1:9" x14ac:dyDescent="0.25">
      <c r="A304" s="474"/>
      <c r="B304" s="447"/>
      <c r="C304" s="444" t="s">
        <v>3218</v>
      </c>
      <c r="D304" s="1253"/>
      <c r="E304" s="472"/>
      <c r="F304" s="1083"/>
      <c r="G304" s="466"/>
      <c r="H304" s="466"/>
      <c r="I304" s="1253"/>
    </row>
    <row r="305" spans="1:9" x14ac:dyDescent="0.25">
      <c r="A305" s="474"/>
      <c r="B305" s="447"/>
      <c r="C305" s="444" t="s">
        <v>3219</v>
      </c>
      <c r="D305" s="1252"/>
      <c r="E305" s="472"/>
      <c r="F305" s="1083"/>
      <c r="G305" s="466"/>
      <c r="H305" s="466"/>
      <c r="I305" s="1252"/>
    </row>
    <row r="306" spans="1:9" x14ac:dyDescent="0.25">
      <c r="A306" s="474"/>
      <c r="B306" s="447"/>
      <c r="C306" s="444" t="s">
        <v>3220</v>
      </c>
      <c r="D306" s="430"/>
      <c r="E306" s="472"/>
      <c r="F306" s="1083"/>
      <c r="G306" s="466"/>
      <c r="H306" s="466"/>
      <c r="I306" s="1030"/>
    </row>
    <row r="307" spans="1:9" x14ac:dyDescent="0.25">
      <c r="A307" s="474"/>
      <c r="B307" s="447"/>
      <c r="C307" s="444" t="s">
        <v>3221</v>
      </c>
      <c r="D307" s="430" t="s">
        <v>3222</v>
      </c>
      <c r="E307" s="472"/>
      <c r="F307" s="1083"/>
      <c r="G307" s="466"/>
      <c r="H307" s="466"/>
      <c r="I307" s="1030" t="s">
        <v>2095</v>
      </c>
    </row>
    <row r="308" spans="1:9" ht="31.5" x14ac:dyDescent="0.25">
      <c r="A308" s="474"/>
      <c r="B308" s="447"/>
      <c r="C308" s="444" t="s">
        <v>3223</v>
      </c>
      <c r="D308" s="430"/>
      <c r="E308" s="472"/>
      <c r="F308" s="1251" t="s">
        <v>3224</v>
      </c>
      <c r="G308" s="466"/>
      <c r="H308" s="466"/>
      <c r="I308" s="1251" t="s">
        <v>3225</v>
      </c>
    </row>
    <row r="309" spans="1:9" ht="31.5" x14ac:dyDescent="0.25">
      <c r="A309" s="474"/>
      <c r="B309" s="447"/>
      <c r="C309" s="444" t="s">
        <v>3226</v>
      </c>
      <c r="D309" s="430"/>
      <c r="E309" s="472"/>
      <c r="F309" s="1253"/>
      <c r="G309" s="466"/>
      <c r="H309" s="466"/>
      <c r="I309" s="1253"/>
    </row>
    <row r="310" spans="1:9" ht="31.5" x14ac:dyDescent="0.25">
      <c r="A310" s="474"/>
      <c r="B310" s="447"/>
      <c r="C310" s="444" t="s">
        <v>3227</v>
      </c>
      <c r="D310" s="430"/>
      <c r="E310" s="472"/>
      <c r="F310" s="1253"/>
      <c r="G310" s="466"/>
      <c r="H310" s="466"/>
      <c r="I310" s="1253"/>
    </row>
    <row r="311" spans="1:9" ht="31.5" x14ac:dyDescent="0.25">
      <c r="A311" s="474"/>
      <c r="B311" s="447"/>
      <c r="C311" s="444" t="s">
        <v>3228</v>
      </c>
      <c r="D311" s="430"/>
      <c r="E311" s="472"/>
      <c r="F311" s="1252"/>
      <c r="G311" s="466"/>
      <c r="H311" s="466"/>
      <c r="I311" s="1252"/>
    </row>
    <row r="312" spans="1:9" ht="47.25" x14ac:dyDescent="0.25">
      <c r="A312" s="474"/>
      <c r="B312" s="1274" t="s">
        <v>197</v>
      </c>
      <c r="C312" s="430" t="s">
        <v>4401</v>
      </c>
      <c r="D312" s="430" t="s">
        <v>3215</v>
      </c>
      <c r="E312" s="472"/>
      <c r="F312" s="430"/>
      <c r="G312" s="466"/>
      <c r="H312" s="466"/>
      <c r="I312" s="1083" t="s">
        <v>2095</v>
      </c>
    </row>
    <row r="313" spans="1:9" ht="47.25" x14ac:dyDescent="0.25">
      <c r="A313" s="474"/>
      <c r="B313" s="1279"/>
      <c r="C313" s="444" t="s">
        <v>4402</v>
      </c>
      <c r="D313" s="1084"/>
      <c r="E313" s="472"/>
      <c r="F313" s="1083" t="s">
        <v>4403</v>
      </c>
      <c r="G313" s="466"/>
      <c r="H313" s="466"/>
      <c r="I313" s="1084" t="s">
        <v>2095</v>
      </c>
    </row>
    <row r="314" spans="1:9" ht="31.5" x14ac:dyDescent="0.25">
      <c r="A314" s="476" t="s">
        <v>21</v>
      </c>
      <c r="B314" s="1286" t="s">
        <v>197</v>
      </c>
      <c r="C314" s="693" t="s">
        <v>3229</v>
      </c>
      <c r="D314" s="430" t="s">
        <v>218</v>
      </c>
      <c r="E314" s="430"/>
      <c r="F314" s="491"/>
      <c r="G314" s="477"/>
      <c r="H314" s="477"/>
      <c r="I314" s="439"/>
    </row>
    <row r="315" spans="1:9" ht="31.5" x14ac:dyDescent="0.25">
      <c r="A315" s="452"/>
      <c r="B315" s="1287"/>
      <c r="C315" s="479" t="s">
        <v>3230</v>
      </c>
      <c r="D315" s="430"/>
      <c r="E315" s="430"/>
      <c r="F315" s="430" t="s">
        <v>3231</v>
      </c>
      <c r="G315" s="530"/>
      <c r="H315" s="477"/>
      <c r="I315" s="439"/>
    </row>
    <row r="316" spans="1:9" ht="31.5" x14ac:dyDescent="0.25">
      <c r="A316" s="452"/>
      <c r="B316" s="1287"/>
      <c r="C316" s="479" t="s">
        <v>3232</v>
      </c>
      <c r="D316" s="430"/>
      <c r="E316" s="430"/>
      <c r="F316" s="430" t="s">
        <v>3233</v>
      </c>
      <c r="G316" s="530"/>
      <c r="H316" s="477"/>
      <c r="I316" s="439"/>
    </row>
    <row r="317" spans="1:9" ht="47.25" x14ac:dyDescent="0.25">
      <c r="A317" s="452"/>
      <c r="B317" s="1400"/>
      <c r="C317" s="479" t="s">
        <v>777</v>
      </c>
      <c r="D317" s="430"/>
      <c r="E317" s="1083"/>
      <c r="F317" s="1083"/>
      <c r="G317" s="834"/>
      <c r="H317" s="1083" t="s">
        <v>3234</v>
      </c>
      <c r="I317" s="439"/>
    </row>
    <row r="318" spans="1:9" ht="31.5" x14ac:dyDescent="0.25">
      <c r="A318" s="452"/>
      <c r="B318" s="718" t="s">
        <v>197</v>
      </c>
      <c r="C318" s="693" t="s">
        <v>4404</v>
      </c>
      <c r="D318" s="1440" t="s">
        <v>1720</v>
      </c>
      <c r="E318" s="830"/>
      <c r="F318" s="830"/>
      <c r="G318" s="831"/>
      <c r="H318" s="830"/>
      <c r="I318" s="677"/>
    </row>
    <row r="319" spans="1:9" ht="31.5" x14ac:dyDescent="0.25">
      <c r="A319" s="452"/>
      <c r="B319" s="680" t="s">
        <v>1468</v>
      </c>
      <c r="C319" s="479" t="s">
        <v>4405</v>
      </c>
      <c r="D319" s="1441"/>
      <c r="E319" s="830"/>
      <c r="F319" s="830"/>
      <c r="G319" s="831"/>
      <c r="H319" s="830"/>
      <c r="I319" s="677"/>
    </row>
    <row r="320" spans="1:9" ht="31.5" x14ac:dyDescent="0.25">
      <c r="A320" s="452"/>
      <c r="B320" s="934" t="s">
        <v>1040</v>
      </c>
      <c r="C320" s="479" t="s">
        <v>4406</v>
      </c>
      <c r="D320" s="833" t="s">
        <v>219</v>
      </c>
      <c r="E320" s="832"/>
      <c r="F320" s="832"/>
      <c r="G320" s="832"/>
      <c r="H320" s="832"/>
      <c r="I320" s="677"/>
    </row>
    <row r="321" spans="1:9" ht="31.5" x14ac:dyDescent="0.25">
      <c r="A321" s="452"/>
      <c r="B321" s="835" t="s">
        <v>197</v>
      </c>
      <c r="C321" s="789" t="s">
        <v>5407</v>
      </c>
      <c r="D321" s="830" t="s">
        <v>1720</v>
      </c>
      <c r="E321" s="648"/>
      <c r="F321" s="648"/>
      <c r="G321" s="648"/>
      <c r="H321" s="648"/>
      <c r="I321" s="677"/>
    </row>
    <row r="322" spans="1:9" ht="31.5" x14ac:dyDescent="0.25">
      <c r="A322" s="1430" t="s">
        <v>151</v>
      </c>
      <c r="B322" s="1081" t="s">
        <v>197</v>
      </c>
      <c r="C322" s="457" t="s">
        <v>777</v>
      </c>
      <c r="D322" s="439"/>
      <c r="E322" s="1085"/>
      <c r="F322" s="1085"/>
      <c r="G322" s="480"/>
      <c r="H322" s="480" t="s">
        <v>3235</v>
      </c>
      <c r="I322" s="439"/>
    </row>
    <row r="323" spans="1:9" x14ac:dyDescent="0.25">
      <c r="A323" s="1431"/>
      <c r="B323" s="1318" t="s">
        <v>197</v>
      </c>
      <c r="C323" s="1437" t="s">
        <v>777</v>
      </c>
      <c r="D323" s="439" t="s">
        <v>4407</v>
      </c>
      <c r="E323" s="1085"/>
      <c r="F323" s="1085"/>
      <c r="G323" s="480"/>
      <c r="H323" s="480"/>
      <c r="I323" s="441"/>
    </row>
    <row r="324" spans="1:9" x14ac:dyDescent="0.25">
      <c r="A324" s="1431"/>
      <c r="B324" s="1319"/>
      <c r="C324" s="1438"/>
      <c r="D324" s="439" t="s">
        <v>4408</v>
      </c>
      <c r="E324" s="1085"/>
      <c r="F324" s="1085"/>
      <c r="G324" s="480"/>
      <c r="H324" s="480"/>
      <c r="I324" s="441"/>
    </row>
    <row r="325" spans="1:9" x14ac:dyDescent="0.25">
      <c r="A325" s="1431"/>
      <c r="B325" s="1319"/>
      <c r="C325" s="1438"/>
      <c r="D325" s="439" t="s">
        <v>781</v>
      </c>
      <c r="E325" s="1085"/>
      <c r="F325" s="1085"/>
      <c r="G325" s="480"/>
      <c r="H325" s="480"/>
      <c r="I325" s="441"/>
    </row>
    <row r="326" spans="1:9" ht="31.5" x14ac:dyDescent="0.25">
      <c r="A326" s="1431"/>
      <c r="B326" s="1319"/>
      <c r="C326" s="1438"/>
      <c r="D326" s="477" t="s">
        <v>4409</v>
      </c>
      <c r="E326" s="1085"/>
      <c r="F326" s="1085"/>
      <c r="G326" s="480"/>
      <c r="H326" s="480"/>
      <c r="I326" s="441"/>
    </row>
    <row r="327" spans="1:9" ht="31.5" x14ac:dyDescent="0.25">
      <c r="A327" s="1431"/>
      <c r="B327" s="1319"/>
      <c r="C327" s="1439"/>
      <c r="D327" s="477" t="s">
        <v>4410</v>
      </c>
      <c r="E327" s="1085"/>
      <c r="F327" s="1085"/>
      <c r="G327" s="480"/>
      <c r="H327" s="480"/>
      <c r="I327" s="441"/>
    </row>
    <row r="328" spans="1:9" x14ac:dyDescent="0.25">
      <c r="A328" s="1431"/>
      <c r="B328" s="1319"/>
      <c r="C328" s="797" t="s">
        <v>4411</v>
      </c>
      <c r="D328" s="1280" t="s">
        <v>2218</v>
      </c>
      <c r="E328" s="1085"/>
      <c r="F328" s="1085"/>
      <c r="G328" s="480"/>
      <c r="H328" s="480"/>
      <c r="I328" s="441"/>
    </row>
    <row r="329" spans="1:9" x14ac:dyDescent="0.25">
      <c r="A329" s="1431"/>
      <c r="B329" s="1319"/>
      <c r="C329" s="797" t="s">
        <v>4398</v>
      </c>
      <c r="D329" s="1282"/>
      <c r="E329" s="1085"/>
      <c r="F329" s="1085"/>
      <c r="G329" s="480"/>
      <c r="H329" s="480"/>
      <c r="I329" s="441"/>
    </row>
    <row r="330" spans="1:9" x14ac:dyDescent="0.25">
      <c r="A330" s="1431"/>
      <c r="B330" s="1319"/>
      <c r="C330" s="797" t="s">
        <v>4411</v>
      </c>
      <c r="D330" s="1280" t="s">
        <v>782</v>
      </c>
      <c r="E330" s="1085"/>
      <c r="F330" s="1085"/>
      <c r="G330" s="480"/>
      <c r="H330" s="480"/>
      <c r="I330" s="441"/>
    </row>
    <row r="331" spans="1:9" x14ac:dyDescent="0.25">
      <c r="A331" s="1431"/>
      <c r="B331" s="1319"/>
      <c r="C331" s="797" t="s">
        <v>4398</v>
      </c>
      <c r="D331" s="1281"/>
      <c r="E331" s="1085"/>
      <c r="F331" s="1085"/>
      <c r="G331" s="480"/>
      <c r="H331" s="480"/>
      <c r="I331" s="441"/>
    </row>
    <row r="332" spans="1:9" x14ac:dyDescent="0.25">
      <c r="A332" s="1431"/>
      <c r="B332" s="1349"/>
      <c r="C332" s="1100" t="s">
        <v>4412</v>
      </c>
      <c r="D332" s="1282"/>
      <c r="E332" s="1085"/>
      <c r="F332" s="1085"/>
      <c r="G332" s="480"/>
      <c r="H332" s="480"/>
      <c r="I332" s="441"/>
    </row>
    <row r="333" spans="1:9" x14ac:dyDescent="0.25">
      <c r="A333" s="1098"/>
      <c r="B333" s="935" t="s">
        <v>197</v>
      </c>
      <c r="C333" s="1413" t="s">
        <v>777</v>
      </c>
      <c r="D333" s="677"/>
      <c r="E333" s="898"/>
      <c r="F333" s="830"/>
      <c r="G333" s="530" t="s">
        <v>5408</v>
      </c>
      <c r="H333" s="480"/>
      <c r="I333" s="441"/>
    </row>
    <row r="334" spans="1:9" x14ac:dyDescent="0.25">
      <c r="A334" s="1098"/>
      <c r="B334" s="1102"/>
      <c r="C334" s="1414"/>
      <c r="D334" s="677"/>
      <c r="E334" s="1085"/>
      <c r="F334" s="1085"/>
      <c r="G334" s="477" t="s">
        <v>5409</v>
      </c>
      <c r="H334" s="480"/>
      <c r="I334" s="441"/>
    </row>
    <row r="335" spans="1:9" x14ac:dyDescent="0.25">
      <c r="A335" s="1098"/>
      <c r="B335" s="1103"/>
      <c r="C335" s="1415"/>
      <c r="D335" s="906"/>
      <c r="E335" s="1085"/>
      <c r="F335" s="1085"/>
      <c r="G335" s="477" t="s">
        <v>5410</v>
      </c>
      <c r="H335" s="480"/>
      <c r="I335" s="441"/>
    </row>
    <row r="336" spans="1:9" x14ac:dyDescent="0.25">
      <c r="A336" s="1098"/>
      <c r="B336" s="1102" t="s">
        <v>1468</v>
      </c>
      <c r="C336" s="902" t="s">
        <v>5411</v>
      </c>
      <c r="D336" s="903"/>
      <c r="E336" s="1106"/>
      <c r="F336" s="1085" t="s">
        <v>5412</v>
      </c>
      <c r="G336" s="477"/>
      <c r="H336" s="480"/>
      <c r="I336" s="441"/>
    </row>
    <row r="337" spans="1:9" ht="31.5" x14ac:dyDescent="0.25">
      <c r="A337" s="1098"/>
      <c r="B337" s="1102"/>
      <c r="C337" s="901"/>
      <c r="D337" s="904"/>
      <c r="E337" s="1106"/>
      <c r="F337" s="1085" t="s">
        <v>5413</v>
      </c>
      <c r="G337" s="477"/>
      <c r="H337" s="480"/>
      <c r="I337" s="441"/>
    </row>
    <row r="338" spans="1:9" x14ac:dyDescent="0.25">
      <c r="A338" s="877"/>
      <c r="B338" s="1103"/>
      <c r="C338" s="901"/>
      <c r="D338" s="905"/>
      <c r="E338" s="1106"/>
      <c r="F338" s="1085" t="s">
        <v>5414</v>
      </c>
      <c r="G338" s="477"/>
      <c r="H338" s="480"/>
      <c r="I338" s="441"/>
    </row>
    <row r="339" spans="1:9" x14ac:dyDescent="0.25">
      <c r="A339" s="451" t="s">
        <v>160</v>
      </c>
      <c r="B339" s="1038"/>
      <c r="C339" s="712"/>
      <c r="D339" s="430"/>
      <c r="E339" s="430"/>
      <c r="F339" s="430"/>
      <c r="G339" s="477"/>
      <c r="H339" s="1044"/>
      <c r="I339" s="1030"/>
    </row>
    <row r="340" spans="1:9" x14ac:dyDescent="0.25">
      <c r="A340" s="645"/>
      <c r="B340" s="640"/>
      <c r="C340" s="646"/>
      <c r="D340" s="605"/>
      <c r="E340" s="605"/>
      <c r="F340" s="605"/>
      <c r="G340" s="647"/>
      <c r="H340" s="647"/>
      <c r="I340" s="648"/>
    </row>
    <row r="343" spans="1:9" x14ac:dyDescent="0.25">
      <c r="A343" s="461" t="s">
        <v>229</v>
      </c>
      <c r="B343" s="462"/>
      <c r="C343" s="463"/>
      <c r="D343" s="463"/>
      <c r="E343" s="464"/>
    </row>
    <row r="344" spans="1:9" x14ac:dyDescent="0.25">
      <c r="A344" s="1036" t="s">
        <v>122</v>
      </c>
      <c r="B344" s="1033" t="s">
        <v>230</v>
      </c>
      <c r="C344" s="1029" t="s">
        <v>274</v>
      </c>
      <c r="D344" s="1033" t="s">
        <v>232</v>
      </c>
      <c r="E344" s="1029" t="s">
        <v>126</v>
      </c>
    </row>
    <row r="345" spans="1:9" ht="47.25" x14ac:dyDescent="0.25">
      <c r="A345" s="523" t="s">
        <v>18</v>
      </c>
      <c r="B345" s="769" t="s">
        <v>3236</v>
      </c>
      <c r="C345" s="772" t="s">
        <v>3237</v>
      </c>
      <c r="D345" s="1077">
        <v>28</v>
      </c>
      <c r="E345" s="739"/>
    </row>
    <row r="346" spans="1:9" ht="31.5" x14ac:dyDescent="0.25">
      <c r="A346" s="474"/>
      <c r="B346" s="770"/>
      <c r="C346" s="772" t="s">
        <v>3238</v>
      </c>
      <c r="D346" s="1078"/>
      <c r="E346" s="739"/>
    </row>
    <row r="347" spans="1:9" ht="31.5" x14ac:dyDescent="0.25">
      <c r="A347" s="474"/>
      <c r="B347" s="770"/>
      <c r="C347" s="772" t="s">
        <v>3239</v>
      </c>
      <c r="D347" s="1078"/>
      <c r="E347" s="739"/>
    </row>
    <row r="348" spans="1:9" ht="31.5" x14ac:dyDescent="0.25">
      <c r="A348" s="474"/>
      <c r="B348" s="770"/>
      <c r="C348" s="772" t="s">
        <v>3240</v>
      </c>
      <c r="D348" s="1078"/>
      <c r="E348" s="739"/>
    </row>
    <row r="349" spans="1:9" ht="31.5" x14ac:dyDescent="0.25">
      <c r="A349" s="474"/>
      <c r="B349" s="770"/>
      <c r="C349" s="772" t="s">
        <v>3241</v>
      </c>
      <c r="D349" s="1078"/>
      <c r="E349" s="739"/>
    </row>
    <row r="350" spans="1:9" ht="31.5" x14ac:dyDescent="0.25">
      <c r="A350" s="474"/>
      <c r="B350" s="770"/>
      <c r="C350" s="772" t="s">
        <v>3242</v>
      </c>
      <c r="D350" s="1078"/>
      <c r="E350" s="739"/>
    </row>
    <row r="351" spans="1:9" ht="31.5" x14ac:dyDescent="0.25">
      <c r="A351" s="474"/>
      <c r="B351" s="770"/>
      <c r="C351" s="772" t="s">
        <v>3243</v>
      </c>
      <c r="D351" s="1078"/>
      <c r="E351" s="739"/>
    </row>
    <row r="352" spans="1:9" ht="31.5" x14ac:dyDescent="0.25">
      <c r="A352" s="474"/>
      <c r="B352" s="770"/>
      <c r="C352" s="772" t="s">
        <v>3244</v>
      </c>
      <c r="D352" s="1078"/>
      <c r="E352" s="739"/>
    </row>
    <row r="353" spans="1:5" ht="31.5" x14ac:dyDescent="0.25">
      <c r="A353" s="474"/>
      <c r="B353" s="770"/>
      <c r="C353" s="772" t="s">
        <v>3245</v>
      </c>
      <c r="D353" s="1078"/>
      <c r="E353" s="739"/>
    </row>
    <row r="354" spans="1:5" ht="31.5" x14ac:dyDescent="0.25">
      <c r="A354" s="474"/>
      <c r="B354" s="770"/>
      <c r="C354" s="772" t="s">
        <v>3246</v>
      </c>
      <c r="D354" s="1078"/>
      <c r="E354" s="739"/>
    </row>
    <row r="355" spans="1:5" ht="31.5" x14ac:dyDescent="0.25">
      <c r="A355" s="474"/>
      <c r="B355" s="770"/>
      <c r="C355" s="772" t="s">
        <v>3247</v>
      </c>
      <c r="D355" s="1078"/>
      <c r="E355" s="739"/>
    </row>
    <row r="356" spans="1:5" ht="31.5" x14ac:dyDescent="0.25">
      <c r="A356" s="474"/>
      <c r="B356" s="770"/>
      <c r="C356" s="772" t="s">
        <v>3248</v>
      </c>
      <c r="D356" s="1078"/>
      <c r="E356" s="739"/>
    </row>
    <row r="357" spans="1:5" ht="31.5" x14ac:dyDescent="0.25">
      <c r="A357" s="474"/>
      <c r="B357" s="770"/>
      <c r="C357" s="772" t="s">
        <v>3249</v>
      </c>
      <c r="D357" s="1078"/>
      <c r="E357" s="739"/>
    </row>
    <row r="358" spans="1:5" ht="31.5" x14ac:dyDescent="0.25">
      <c r="A358" s="474"/>
      <c r="B358" s="770"/>
      <c r="C358" s="772" t="s">
        <v>3250</v>
      </c>
      <c r="D358" s="1078"/>
      <c r="E358" s="739"/>
    </row>
    <row r="359" spans="1:5" ht="31.5" x14ac:dyDescent="0.25">
      <c r="A359" s="474"/>
      <c r="B359" s="770"/>
      <c r="C359" s="772" t="s">
        <v>3251</v>
      </c>
      <c r="D359" s="1078"/>
      <c r="E359" s="739"/>
    </row>
    <row r="360" spans="1:5" ht="31.5" x14ac:dyDescent="0.25">
      <c r="A360" s="474"/>
      <c r="B360" s="770"/>
      <c r="C360" s="772" t="s">
        <v>3252</v>
      </c>
      <c r="D360" s="1078"/>
      <c r="E360" s="739"/>
    </row>
    <row r="361" spans="1:5" ht="31.5" x14ac:dyDescent="0.25">
      <c r="A361" s="474"/>
      <c r="B361" s="770"/>
      <c r="C361" s="772" t="s">
        <v>3253</v>
      </c>
      <c r="D361" s="1078"/>
      <c r="E361" s="739"/>
    </row>
    <row r="362" spans="1:5" ht="31.5" x14ac:dyDescent="0.25">
      <c r="A362" s="474"/>
      <c r="B362" s="770"/>
      <c r="C362" s="772" t="s">
        <v>3254</v>
      </c>
      <c r="D362" s="1078"/>
      <c r="E362" s="739"/>
    </row>
    <row r="363" spans="1:5" ht="31.5" x14ac:dyDescent="0.25">
      <c r="A363" s="474"/>
      <c r="B363" s="770"/>
      <c r="C363" s="772" t="s">
        <v>3255</v>
      </c>
      <c r="D363" s="1078"/>
      <c r="E363" s="739"/>
    </row>
    <row r="364" spans="1:5" ht="31.5" x14ac:dyDescent="0.25">
      <c r="A364" s="474"/>
      <c r="B364" s="770"/>
      <c r="C364" s="772" t="s">
        <v>3256</v>
      </c>
      <c r="D364" s="1078"/>
      <c r="E364" s="739"/>
    </row>
    <row r="365" spans="1:5" ht="31.5" x14ac:dyDescent="0.25">
      <c r="A365" s="474"/>
      <c r="B365" s="770"/>
      <c r="C365" s="772" t="s">
        <v>3257</v>
      </c>
      <c r="D365" s="1078"/>
      <c r="E365" s="739"/>
    </row>
    <row r="366" spans="1:5" ht="31.5" x14ac:dyDescent="0.25">
      <c r="A366" s="474"/>
      <c r="B366" s="770"/>
      <c r="C366" s="772" t="s">
        <v>3258</v>
      </c>
      <c r="D366" s="1078"/>
      <c r="E366" s="739"/>
    </row>
    <row r="367" spans="1:5" ht="31.5" x14ac:dyDescent="0.25">
      <c r="A367" s="474"/>
      <c r="B367" s="770"/>
      <c r="C367" s="772" t="s">
        <v>3259</v>
      </c>
      <c r="D367" s="1078"/>
      <c r="E367" s="739"/>
    </row>
    <row r="368" spans="1:5" ht="31.5" x14ac:dyDescent="0.25">
      <c r="A368" s="474"/>
      <c r="B368" s="770"/>
      <c r="C368" s="772" t="s">
        <v>3260</v>
      </c>
      <c r="D368" s="1078"/>
      <c r="E368" s="739"/>
    </row>
    <row r="369" spans="1:5" ht="31.5" x14ac:dyDescent="0.25">
      <c r="A369" s="474"/>
      <c r="B369" s="770"/>
      <c r="C369" s="772" t="s">
        <v>3261</v>
      </c>
      <c r="D369" s="1078"/>
      <c r="E369" s="739"/>
    </row>
    <row r="370" spans="1:5" ht="31.5" x14ac:dyDescent="0.25">
      <c r="A370" s="474"/>
      <c r="B370" s="770"/>
      <c r="C370" s="772" t="s">
        <v>3262</v>
      </c>
      <c r="D370" s="1078"/>
      <c r="E370" s="739"/>
    </row>
    <row r="371" spans="1:5" ht="31.5" x14ac:dyDescent="0.25">
      <c r="A371" s="474"/>
      <c r="B371" s="770"/>
      <c r="C371" s="772" t="s">
        <v>3263</v>
      </c>
      <c r="D371" s="1078"/>
      <c r="E371" s="739"/>
    </row>
    <row r="372" spans="1:5" ht="31.5" x14ac:dyDescent="0.25">
      <c r="A372" s="474"/>
      <c r="B372" s="771"/>
      <c r="C372" s="772" t="s">
        <v>3264</v>
      </c>
      <c r="D372" s="1079"/>
      <c r="E372" s="739"/>
    </row>
    <row r="373" spans="1:5" ht="47.25" customHeight="1" x14ac:dyDescent="0.25">
      <c r="A373" s="497"/>
      <c r="B373" s="714" t="s">
        <v>3265</v>
      </c>
      <c r="C373" s="772" t="s">
        <v>3266</v>
      </c>
      <c r="D373" s="1078">
        <v>487</v>
      </c>
      <c r="E373" s="739"/>
    </row>
    <row r="374" spans="1:5" x14ac:dyDescent="0.25">
      <c r="A374" s="497"/>
      <c r="B374" s="714"/>
      <c r="C374" s="772" t="s">
        <v>3267</v>
      </c>
      <c r="D374" s="1078"/>
      <c r="E374" s="739"/>
    </row>
    <row r="375" spans="1:5" x14ac:dyDescent="0.25">
      <c r="A375" s="497"/>
      <c r="B375" s="714"/>
      <c r="C375" s="772" t="s">
        <v>3268</v>
      </c>
      <c r="D375" s="1078"/>
      <c r="E375" s="739"/>
    </row>
    <row r="376" spans="1:5" ht="31.5" x14ac:dyDescent="0.25">
      <c r="A376" s="497"/>
      <c r="B376" s="714"/>
      <c r="C376" s="772" t="s">
        <v>3269</v>
      </c>
      <c r="D376" s="1078"/>
      <c r="E376" s="739"/>
    </row>
    <row r="377" spans="1:5" x14ac:dyDescent="0.25">
      <c r="A377" s="497"/>
      <c r="B377" s="714"/>
      <c r="C377" s="772" t="s">
        <v>3270</v>
      </c>
      <c r="D377" s="1078"/>
      <c r="E377" s="739"/>
    </row>
    <row r="378" spans="1:5" ht="31.5" x14ac:dyDescent="0.25">
      <c r="A378" s="497"/>
      <c r="B378" s="714"/>
      <c r="C378" s="772" t="s">
        <v>3271</v>
      </c>
      <c r="D378" s="1078"/>
      <c r="E378" s="739"/>
    </row>
    <row r="379" spans="1:5" x14ac:dyDescent="0.25">
      <c r="A379" s="497"/>
      <c r="B379" s="714"/>
      <c r="C379" s="772" t="s">
        <v>3272</v>
      </c>
      <c r="D379" s="1078"/>
      <c r="E379" s="739"/>
    </row>
    <row r="380" spans="1:5" x14ac:dyDescent="0.25">
      <c r="A380" s="497"/>
      <c r="B380" s="714"/>
      <c r="C380" s="772" t="s">
        <v>3273</v>
      </c>
      <c r="D380" s="1078"/>
      <c r="E380" s="739"/>
    </row>
    <row r="381" spans="1:5" x14ac:dyDescent="0.25">
      <c r="A381" s="497"/>
      <c r="B381" s="714"/>
      <c r="C381" s="772" t="s">
        <v>3274</v>
      </c>
      <c r="D381" s="1078"/>
      <c r="E381" s="739"/>
    </row>
    <row r="382" spans="1:5" x14ac:dyDescent="0.25">
      <c r="A382" s="497"/>
      <c r="B382" s="714"/>
      <c r="C382" s="772" t="s">
        <v>3275</v>
      </c>
      <c r="D382" s="1078"/>
      <c r="E382" s="739"/>
    </row>
    <row r="383" spans="1:5" ht="31.5" x14ac:dyDescent="0.25">
      <c r="A383" s="497"/>
      <c r="B383" s="714"/>
      <c r="C383" s="772" t="s">
        <v>3276</v>
      </c>
      <c r="D383" s="1078"/>
      <c r="E383" s="739"/>
    </row>
    <row r="384" spans="1:5" ht="31.5" x14ac:dyDescent="0.25">
      <c r="A384" s="497"/>
      <c r="B384" s="714"/>
      <c r="C384" s="772" t="s">
        <v>3277</v>
      </c>
      <c r="D384" s="1078"/>
      <c r="E384" s="739"/>
    </row>
    <row r="385" spans="1:5" ht="31.5" x14ac:dyDescent="0.25">
      <c r="A385" s="497"/>
      <c r="B385" s="714"/>
      <c r="C385" s="772" t="s">
        <v>3278</v>
      </c>
      <c r="D385" s="1078"/>
      <c r="E385" s="739"/>
    </row>
    <row r="386" spans="1:5" ht="47.25" x14ac:dyDescent="0.25">
      <c r="A386" s="497"/>
      <c r="B386" s="714"/>
      <c r="C386" s="772" t="s">
        <v>3279</v>
      </c>
      <c r="D386" s="1078"/>
      <c r="E386" s="739"/>
    </row>
    <row r="387" spans="1:5" ht="31.5" x14ac:dyDescent="0.25">
      <c r="A387" s="497"/>
      <c r="B387" s="714"/>
      <c r="C387" s="772" t="s">
        <v>3280</v>
      </c>
      <c r="D387" s="1078"/>
      <c r="E387" s="739"/>
    </row>
    <row r="388" spans="1:5" ht="47.25" x14ac:dyDescent="0.25">
      <c r="A388" s="497"/>
      <c r="B388" s="714"/>
      <c r="C388" s="772" t="s">
        <v>3281</v>
      </c>
      <c r="D388" s="1078"/>
      <c r="E388" s="739"/>
    </row>
    <row r="389" spans="1:5" x14ac:dyDescent="0.25">
      <c r="A389" s="497"/>
      <c r="B389" s="714"/>
      <c r="C389" s="772" t="s">
        <v>3282</v>
      </c>
      <c r="D389" s="1078"/>
      <c r="E389" s="739"/>
    </row>
    <row r="390" spans="1:5" ht="31.5" x14ac:dyDescent="0.25">
      <c r="A390" s="497"/>
      <c r="B390" s="714"/>
      <c r="C390" s="772" t="s">
        <v>3283</v>
      </c>
      <c r="D390" s="1078"/>
      <c r="E390" s="739"/>
    </row>
    <row r="391" spans="1:5" x14ac:dyDescent="0.25">
      <c r="A391" s="497"/>
      <c r="B391" s="714"/>
      <c r="C391" s="772" t="s">
        <v>3284</v>
      </c>
      <c r="D391" s="1078"/>
      <c r="E391" s="739"/>
    </row>
    <row r="392" spans="1:5" x14ac:dyDescent="0.25">
      <c r="A392" s="497"/>
      <c r="B392" s="714"/>
      <c r="C392" s="772" t="s">
        <v>3285</v>
      </c>
      <c r="D392" s="1078"/>
      <c r="E392" s="739"/>
    </row>
    <row r="393" spans="1:5" ht="31.5" x14ac:dyDescent="0.25">
      <c r="A393" s="497"/>
      <c r="B393" s="714"/>
      <c r="C393" s="772" t="s">
        <v>3286</v>
      </c>
      <c r="D393" s="1078"/>
      <c r="E393" s="739"/>
    </row>
    <row r="394" spans="1:5" x14ac:dyDescent="0.25">
      <c r="A394" s="497"/>
      <c r="B394" s="714"/>
      <c r="C394" s="772" t="s">
        <v>3287</v>
      </c>
      <c r="D394" s="1078"/>
      <c r="E394" s="739"/>
    </row>
    <row r="395" spans="1:5" x14ac:dyDescent="0.25">
      <c r="A395" s="497"/>
      <c r="B395" s="714"/>
      <c r="C395" s="772" t="s">
        <v>3288</v>
      </c>
      <c r="D395" s="1078"/>
      <c r="E395" s="739"/>
    </row>
    <row r="396" spans="1:5" ht="63" x14ac:dyDescent="0.25">
      <c r="A396" s="497"/>
      <c r="B396" s="714"/>
      <c r="C396" s="772" t="s">
        <v>3289</v>
      </c>
      <c r="D396" s="1078"/>
      <c r="E396" s="739"/>
    </row>
    <row r="397" spans="1:5" ht="31.5" x14ac:dyDescent="0.25">
      <c r="A397" s="497"/>
      <c r="B397" s="714"/>
      <c r="C397" s="772" t="s">
        <v>3290</v>
      </c>
      <c r="D397" s="1078"/>
      <c r="E397" s="739"/>
    </row>
    <row r="398" spans="1:5" ht="31.5" x14ac:dyDescent="0.25">
      <c r="A398" s="497"/>
      <c r="B398" s="714"/>
      <c r="C398" s="772" t="s">
        <v>3291</v>
      </c>
      <c r="D398" s="1078"/>
      <c r="E398" s="739"/>
    </row>
    <row r="399" spans="1:5" x14ac:dyDescent="0.25">
      <c r="A399" s="497"/>
      <c r="B399" s="714"/>
      <c r="C399" s="772" t="s">
        <v>3292</v>
      </c>
      <c r="D399" s="1078"/>
      <c r="E399" s="739"/>
    </row>
    <row r="400" spans="1:5" x14ac:dyDescent="0.25">
      <c r="A400" s="497"/>
      <c r="B400" s="714"/>
      <c r="C400" s="772" t="s">
        <v>3293</v>
      </c>
      <c r="D400" s="1078"/>
      <c r="E400" s="739"/>
    </row>
    <row r="401" spans="1:5" ht="31.5" x14ac:dyDescent="0.25">
      <c r="A401" s="497"/>
      <c r="B401" s="714"/>
      <c r="C401" s="772" t="s">
        <v>3294</v>
      </c>
      <c r="D401" s="1078"/>
      <c r="E401" s="739"/>
    </row>
    <row r="402" spans="1:5" ht="46.5" customHeight="1" x14ac:dyDescent="0.25">
      <c r="A402" s="497"/>
      <c r="B402" s="714"/>
      <c r="C402" s="772" t="s">
        <v>3295</v>
      </c>
      <c r="D402" s="1078"/>
      <c r="E402" s="739"/>
    </row>
    <row r="403" spans="1:5" ht="47.25" x14ac:dyDescent="0.25">
      <c r="A403" s="497"/>
      <c r="B403" s="714"/>
      <c r="C403" s="772" t="s">
        <v>3296</v>
      </c>
      <c r="D403" s="1078"/>
      <c r="E403" s="739"/>
    </row>
    <row r="404" spans="1:5" ht="47.25" x14ac:dyDescent="0.25">
      <c r="A404" s="497"/>
      <c r="B404" s="714"/>
      <c r="C404" s="772" t="s">
        <v>3297</v>
      </c>
      <c r="D404" s="1078"/>
      <c r="E404" s="739"/>
    </row>
    <row r="405" spans="1:5" ht="51" customHeight="1" x14ac:dyDescent="0.25">
      <c r="A405" s="497"/>
      <c r="B405" s="714"/>
      <c r="C405" s="773" t="s">
        <v>3298</v>
      </c>
      <c r="D405" s="1078"/>
      <c r="E405" s="739"/>
    </row>
    <row r="406" spans="1:5" ht="31.5" x14ac:dyDescent="0.25">
      <c r="A406" s="497"/>
      <c r="B406" s="714"/>
      <c r="C406" s="772" t="s">
        <v>3299</v>
      </c>
      <c r="D406" s="1078"/>
      <c r="E406" s="739"/>
    </row>
    <row r="407" spans="1:5" ht="31.5" x14ac:dyDescent="0.25">
      <c r="A407" s="497"/>
      <c r="B407" s="714"/>
      <c r="C407" s="772" t="s">
        <v>3300</v>
      </c>
      <c r="D407" s="1078"/>
      <c r="E407" s="739"/>
    </row>
    <row r="408" spans="1:5" ht="63" x14ac:dyDescent="0.25">
      <c r="A408" s="497"/>
      <c r="B408" s="714"/>
      <c r="C408" s="772" t="s">
        <v>3301</v>
      </c>
      <c r="D408" s="1078"/>
      <c r="E408" s="739"/>
    </row>
    <row r="409" spans="1:5" ht="47.25" x14ac:dyDescent="0.25">
      <c r="A409" s="497"/>
      <c r="B409" s="714"/>
      <c r="C409" s="772" t="s">
        <v>3302</v>
      </c>
      <c r="D409" s="1078"/>
      <c r="E409" s="739"/>
    </row>
    <row r="410" spans="1:5" ht="47.25" x14ac:dyDescent="0.25">
      <c r="A410" s="497"/>
      <c r="B410" s="714"/>
      <c r="C410" s="772" t="s">
        <v>3303</v>
      </c>
      <c r="D410" s="1078"/>
      <c r="E410" s="739"/>
    </row>
    <row r="411" spans="1:5" ht="47.25" x14ac:dyDescent="0.25">
      <c r="A411" s="497"/>
      <c r="B411" s="714"/>
      <c r="C411" s="772" t="s">
        <v>3304</v>
      </c>
      <c r="D411" s="1078"/>
      <c r="E411" s="739"/>
    </row>
    <row r="412" spans="1:5" ht="31.5" x14ac:dyDescent="0.25">
      <c r="A412" s="497"/>
      <c r="B412" s="714"/>
      <c r="C412" s="772" t="s">
        <v>3305</v>
      </c>
      <c r="D412" s="1078"/>
      <c r="E412" s="739"/>
    </row>
    <row r="413" spans="1:5" x14ac:dyDescent="0.25">
      <c r="A413" s="497"/>
      <c r="B413" s="714"/>
      <c r="C413" s="772" t="s">
        <v>3306</v>
      </c>
      <c r="D413" s="1078"/>
      <c r="E413" s="739"/>
    </row>
    <row r="414" spans="1:5" x14ac:dyDescent="0.25">
      <c r="A414" s="497"/>
      <c r="B414" s="714"/>
      <c r="C414" s="772" t="s">
        <v>3307</v>
      </c>
      <c r="D414" s="1078"/>
      <c r="E414" s="739"/>
    </row>
    <row r="415" spans="1:5" x14ac:dyDescent="0.25">
      <c r="A415" s="497"/>
      <c r="B415" s="714"/>
      <c r="C415" s="772" t="s">
        <v>3308</v>
      </c>
      <c r="D415" s="1078"/>
      <c r="E415" s="739"/>
    </row>
    <row r="416" spans="1:5" ht="47.25" x14ac:dyDescent="0.25">
      <c r="A416" s="497"/>
      <c r="B416" s="714"/>
      <c r="C416" s="772" t="s">
        <v>3309</v>
      </c>
      <c r="D416" s="1078"/>
      <c r="E416" s="739"/>
    </row>
    <row r="417" spans="1:5" ht="31.5" x14ac:dyDescent="0.25">
      <c r="A417" s="497"/>
      <c r="B417" s="714"/>
      <c r="C417" s="772" t="s">
        <v>3310</v>
      </c>
      <c r="D417" s="1078"/>
      <c r="E417" s="739"/>
    </row>
    <row r="418" spans="1:5" ht="51.75" customHeight="1" x14ac:dyDescent="0.25">
      <c r="A418" s="497"/>
      <c r="B418" s="714"/>
      <c r="C418" s="773" t="s">
        <v>3311</v>
      </c>
      <c r="D418" s="1078"/>
      <c r="E418" s="739"/>
    </row>
    <row r="419" spans="1:5" ht="31.5" x14ac:dyDescent="0.25">
      <c r="A419" s="497"/>
      <c r="B419" s="714"/>
      <c r="C419" s="772" t="s">
        <v>3312</v>
      </c>
      <c r="D419" s="1078"/>
      <c r="E419" s="739"/>
    </row>
    <row r="420" spans="1:5" ht="31.5" x14ac:dyDescent="0.25">
      <c r="A420" s="497"/>
      <c r="B420" s="714"/>
      <c r="C420" s="772" t="s">
        <v>3313</v>
      </c>
      <c r="D420" s="1078"/>
      <c r="E420" s="739"/>
    </row>
    <row r="421" spans="1:5" ht="47.25" x14ac:dyDescent="0.25">
      <c r="A421" s="497"/>
      <c r="B421" s="714"/>
      <c r="C421" s="772" t="s">
        <v>3314</v>
      </c>
      <c r="D421" s="1078"/>
      <c r="E421" s="739"/>
    </row>
    <row r="422" spans="1:5" ht="31.5" x14ac:dyDescent="0.25">
      <c r="A422" s="497"/>
      <c r="B422" s="714"/>
      <c r="C422" s="772" t="s">
        <v>3315</v>
      </c>
      <c r="D422" s="1078"/>
      <c r="E422" s="739"/>
    </row>
    <row r="423" spans="1:5" ht="31.5" x14ac:dyDescent="0.25">
      <c r="A423" s="497"/>
      <c r="B423" s="714"/>
      <c r="C423" s="772" t="s">
        <v>3316</v>
      </c>
      <c r="D423" s="1078"/>
      <c r="E423" s="739"/>
    </row>
    <row r="424" spans="1:5" ht="31.5" x14ac:dyDescent="0.25">
      <c r="A424" s="497"/>
      <c r="B424" s="714"/>
      <c r="C424" s="772" t="s">
        <v>3317</v>
      </c>
      <c r="D424" s="1078"/>
      <c r="E424" s="739"/>
    </row>
    <row r="425" spans="1:5" ht="47.25" x14ac:dyDescent="0.25">
      <c r="A425" s="497"/>
      <c r="B425" s="714"/>
      <c r="C425" s="772" t="s">
        <v>3318</v>
      </c>
      <c r="D425" s="1078"/>
      <c r="E425" s="739"/>
    </row>
    <row r="426" spans="1:5" ht="31.5" x14ac:dyDescent="0.25">
      <c r="A426" s="497"/>
      <c r="B426" s="714"/>
      <c r="C426" s="772" t="s">
        <v>3319</v>
      </c>
      <c r="D426" s="1078"/>
      <c r="E426" s="739"/>
    </row>
    <row r="427" spans="1:5" ht="47.25" x14ac:dyDescent="0.25">
      <c r="A427" s="497"/>
      <c r="B427" s="714"/>
      <c r="C427" s="772" t="s">
        <v>3320</v>
      </c>
      <c r="D427" s="1078"/>
      <c r="E427" s="739"/>
    </row>
    <row r="428" spans="1:5" x14ac:dyDescent="0.25">
      <c r="A428" s="497"/>
      <c r="B428" s="714"/>
      <c r="C428" s="772" t="s">
        <v>3321</v>
      </c>
      <c r="D428" s="1078"/>
      <c r="E428" s="739"/>
    </row>
    <row r="429" spans="1:5" ht="63" x14ac:dyDescent="0.25">
      <c r="A429" s="497"/>
      <c r="B429" s="714"/>
      <c r="C429" s="772" t="s">
        <v>3322</v>
      </c>
      <c r="D429" s="1078"/>
      <c r="E429" s="739"/>
    </row>
    <row r="430" spans="1:5" ht="31.5" x14ac:dyDescent="0.25">
      <c r="A430" s="497"/>
      <c r="B430" s="714"/>
      <c r="C430" s="772" t="s">
        <v>3323</v>
      </c>
      <c r="D430" s="1078"/>
      <c r="E430" s="739"/>
    </row>
    <row r="431" spans="1:5" ht="37.5" customHeight="1" x14ac:dyDescent="0.25">
      <c r="A431" s="497"/>
      <c r="B431" s="714"/>
      <c r="C431" s="773" t="s">
        <v>3324</v>
      </c>
      <c r="D431" s="1078"/>
      <c r="E431" s="739"/>
    </row>
    <row r="432" spans="1:5" ht="63" x14ac:dyDescent="0.25">
      <c r="A432" s="497"/>
      <c r="B432" s="714"/>
      <c r="C432" s="772" t="s">
        <v>3325</v>
      </c>
      <c r="D432" s="1078"/>
      <c r="E432" s="739"/>
    </row>
    <row r="433" spans="1:5" ht="31.5" x14ac:dyDescent="0.25">
      <c r="A433" s="497"/>
      <c r="B433" s="714"/>
      <c r="C433" s="772" t="s">
        <v>3326</v>
      </c>
      <c r="D433" s="1078"/>
      <c r="E433" s="739"/>
    </row>
    <row r="434" spans="1:5" x14ac:dyDescent="0.25">
      <c r="A434" s="497"/>
      <c r="B434" s="714"/>
      <c r="C434" s="772" t="s">
        <v>3327</v>
      </c>
      <c r="D434" s="1078"/>
      <c r="E434" s="739"/>
    </row>
    <row r="435" spans="1:5" ht="31.5" x14ac:dyDescent="0.25">
      <c r="A435" s="497"/>
      <c r="B435" s="714"/>
      <c r="C435" s="772" t="s">
        <v>3328</v>
      </c>
      <c r="D435" s="1078"/>
      <c r="E435" s="739"/>
    </row>
    <row r="436" spans="1:5" ht="31.5" x14ac:dyDescent="0.25">
      <c r="A436" s="497"/>
      <c r="B436" s="714"/>
      <c r="C436" s="772" t="s">
        <v>3329</v>
      </c>
      <c r="D436" s="1078"/>
      <c r="E436" s="739"/>
    </row>
    <row r="437" spans="1:5" ht="31.5" x14ac:dyDescent="0.25">
      <c r="A437" s="497"/>
      <c r="B437" s="714"/>
      <c r="C437" s="772" t="s">
        <v>3330</v>
      </c>
      <c r="D437" s="1078"/>
      <c r="E437" s="739"/>
    </row>
    <row r="438" spans="1:5" ht="31.5" x14ac:dyDescent="0.25">
      <c r="A438" s="497"/>
      <c r="B438" s="714"/>
      <c r="C438" s="772" t="s">
        <v>3331</v>
      </c>
      <c r="D438" s="1078"/>
      <c r="E438" s="739"/>
    </row>
    <row r="439" spans="1:5" ht="31.5" x14ac:dyDescent="0.25">
      <c r="A439" s="497"/>
      <c r="B439" s="714"/>
      <c r="C439" s="772" t="s">
        <v>3332</v>
      </c>
      <c r="D439" s="1078"/>
      <c r="E439" s="739"/>
    </row>
    <row r="440" spans="1:5" ht="31.5" x14ac:dyDescent="0.25">
      <c r="A440" s="497"/>
      <c r="B440" s="714"/>
      <c r="C440" s="772" t="s">
        <v>3333</v>
      </c>
      <c r="D440" s="1078"/>
      <c r="E440" s="739"/>
    </row>
    <row r="441" spans="1:5" x14ac:dyDescent="0.25">
      <c r="A441" s="497"/>
      <c r="B441" s="714"/>
      <c r="C441" s="772" t="s">
        <v>3334</v>
      </c>
      <c r="D441" s="1078"/>
      <c r="E441" s="739"/>
    </row>
    <row r="442" spans="1:5" ht="33.75" customHeight="1" x14ac:dyDescent="0.25">
      <c r="A442" s="497"/>
      <c r="B442" s="714"/>
      <c r="C442" s="773" t="s">
        <v>3335</v>
      </c>
      <c r="D442" s="1078"/>
      <c r="E442" s="739"/>
    </row>
    <row r="443" spans="1:5" ht="31.5" x14ac:dyDescent="0.25">
      <c r="A443" s="497"/>
      <c r="B443" s="714"/>
      <c r="C443" s="772" t="s">
        <v>3336</v>
      </c>
      <c r="D443" s="1078"/>
      <c r="E443" s="739"/>
    </row>
    <row r="444" spans="1:5" x14ac:dyDescent="0.25">
      <c r="A444" s="497"/>
      <c r="B444" s="714"/>
      <c r="C444" s="772" t="s">
        <v>3337</v>
      </c>
      <c r="D444" s="1078"/>
      <c r="E444" s="739"/>
    </row>
    <row r="445" spans="1:5" ht="51" customHeight="1" x14ac:dyDescent="0.25">
      <c r="A445" s="497"/>
      <c r="B445" s="714"/>
      <c r="C445" s="773" t="s">
        <v>3338</v>
      </c>
      <c r="D445" s="1078"/>
      <c r="E445" s="739"/>
    </row>
    <row r="446" spans="1:5" x14ac:dyDescent="0.25">
      <c r="A446" s="497"/>
      <c r="B446" s="714"/>
      <c r="C446" s="772" t="s">
        <v>3339</v>
      </c>
      <c r="D446" s="1078"/>
      <c r="E446" s="739"/>
    </row>
    <row r="447" spans="1:5" ht="31.5" x14ac:dyDescent="0.25">
      <c r="A447" s="497"/>
      <c r="B447" s="714"/>
      <c r="C447" s="772" t="s">
        <v>3340</v>
      </c>
      <c r="D447" s="1078"/>
      <c r="E447" s="739"/>
    </row>
    <row r="448" spans="1:5" ht="31.5" x14ac:dyDescent="0.25">
      <c r="A448" s="497"/>
      <c r="B448" s="714"/>
      <c r="C448" s="772" t="s">
        <v>3341</v>
      </c>
      <c r="D448" s="1078"/>
      <c r="E448" s="739"/>
    </row>
    <row r="449" spans="1:5" ht="31.5" x14ac:dyDescent="0.25">
      <c r="A449" s="497"/>
      <c r="B449" s="714"/>
      <c r="C449" s="772" t="s">
        <v>3342</v>
      </c>
      <c r="D449" s="1078"/>
      <c r="E449" s="739"/>
    </row>
    <row r="450" spans="1:5" x14ac:dyDescent="0.25">
      <c r="A450" s="497"/>
      <c r="B450" s="714"/>
      <c r="C450" s="772" t="s">
        <v>3343</v>
      </c>
      <c r="D450" s="1078"/>
      <c r="E450" s="739"/>
    </row>
    <row r="451" spans="1:5" ht="31.5" x14ac:dyDescent="0.25">
      <c r="A451" s="497"/>
      <c r="B451" s="714"/>
      <c r="C451" s="772" t="s">
        <v>3344</v>
      </c>
      <c r="D451" s="1078"/>
      <c r="E451" s="739"/>
    </row>
    <row r="452" spans="1:5" ht="31.5" x14ac:dyDescent="0.25">
      <c r="A452" s="497"/>
      <c r="B452" s="714"/>
      <c r="C452" s="772" t="s">
        <v>3345</v>
      </c>
      <c r="D452" s="1078"/>
      <c r="E452" s="739"/>
    </row>
    <row r="453" spans="1:5" ht="31.5" x14ac:dyDescent="0.25">
      <c r="A453" s="497"/>
      <c r="B453" s="714"/>
      <c r="C453" s="772" t="s">
        <v>3346</v>
      </c>
      <c r="D453" s="1078"/>
      <c r="E453" s="739"/>
    </row>
    <row r="454" spans="1:5" ht="31.5" x14ac:dyDescent="0.25">
      <c r="A454" s="497"/>
      <c r="B454" s="714"/>
      <c r="C454" s="772" t="s">
        <v>3347</v>
      </c>
      <c r="D454" s="1078"/>
      <c r="E454" s="739"/>
    </row>
    <row r="455" spans="1:5" x14ac:dyDescent="0.25">
      <c r="A455" s="497"/>
      <c r="B455" s="714"/>
      <c r="C455" s="772" t="s">
        <v>3348</v>
      </c>
      <c r="D455" s="1078"/>
      <c r="E455" s="739"/>
    </row>
    <row r="456" spans="1:5" ht="31.5" x14ac:dyDescent="0.25">
      <c r="A456" s="497"/>
      <c r="B456" s="714"/>
      <c r="C456" s="772" t="s">
        <v>3349</v>
      </c>
      <c r="D456" s="1078"/>
      <c r="E456" s="739"/>
    </row>
    <row r="457" spans="1:5" x14ac:dyDescent="0.25">
      <c r="A457" s="497"/>
      <c r="B457" s="714"/>
      <c r="C457" s="772" t="s">
        <v>3350</v>
      </c>
      <c r="D457" s="1078"/>
      <c r="E457" s="739"/>
    </row>
    <row r="458" spans="1:5" ht="31.5" x14ac:dyDescent="0.25">
      <c r="A458" s="497"/>
      <c r="B458" s="714"/>
      <c r="C458" s="772" t="s">
        <v>3351</v>
      </c>
      <c r="D458" s="1078"/>
      <c r="E458" s="739"/>
    </row>
    <row r="459" spans="1:5" x14ac:dyDescent="0.25">
      <c r="A459" s="497"/>
      <c r="B459" s="714"/>
      <c r="C459" s="772" t="s">
        <v>3352</v>
      </c>
      <c r="D459" s="1078"/>
      <c r="E459" s="739"/>
    </row>
    <row r="460" spans="1:5" ht="31.5" x14ac:dyDescent="0.25">
      <c r="A460" s="497"/>
      <c r="B460" s="714"/>
      <c r="C460" s="772" t="s">
        <v>3353</v>
      </c>
      <c r="D460" s="1078"/>
      <c r="E460" s="739"/>
    </row>
    <row r="461" spans="1:5" x14ac:dyDescent="0.25">
      <c r="A461" s="497"/>
      <c r="B461" s="714"/>
      <c r="C461" s="772" t="s">
        <v>3354</v>
      </c>
      <c r="D461" s="1078"/>
      <c r="E461" s="739"/>
    </row>
    <row r="462" spans="1:5" ht="47.25" x14ac:dyDescent="0.25">
      <c r="A462" s="497"/>
      <c r="B462" s="714"/>
      <c r="C462" s="772" t="s">
        <v>3355</v>
      </c>
      <c r="D462" s="1078"/>
      <c r="E462" s="739"/>
    </row>
    <row r="463" spans="1:5" ht="31.5" x14ac:dyDescent="0.25">
      <c r="A463" s="497"/>
      <c r="B463" s="714"/>
      <c r="C463" s="772" t="s">
        <v>3356</v>
      </c>
      <c r="D463" s="1078"/>
      <c r="E463" s="739"/>
    </row>
    <row r="464" spans="1:5" ht="47.25" x14ac:dyDescent="0.25">
      <c r="A464" s="497"/>
      <c r="B464" s="714"/>
      <c r="C464" s="772" t="s">
        <v>3357</v>
      </c>
      <c r="D464" s="1078"/>
      <c r="E464" s="739"/>
    </row>
    <row r="465" spans="1:5" ht="31.5" x14ac:dyDescent="0.25">
      <c r="A465" s="497"/>
      <c r="B465" s="714"/>
      <c r="C465" s="772" t="s">
        <v>3358</v>
      </c>
      <c r="D465" s="1078"/>
      <c r="E465" s="739"/>
    </row>
    <row r="466" spans="1:5" ht="31.5" x14ac:dyDescent="0.25">
      <c r="A466" s="497"/>
      <c r="B466" s="714"/>
      <c r="C466" s="772" t="s">
        <v>3359</v>
      </c>
      <c r="D466" s="1078"/>
      <c r="E466" s="739"/>
    </row>
    <row r="467" spans="1:5" x14ac:dyDescent="0.25">
      <c r="A467" s="497"/>
      <c r="B467" s="714"/>
      <c r="C467" s="772" t="s">
        <v>3360</v>
      </c>
      <c r="D467" s="1078"/>
      <c r="E467" s="739"/>
    </row>
    <row r="468" spans="1:5" x14ac:dyDescent="0.25">
      <c r="A468" s="497"/>
      <c r="B468" s="714"/>
      <c r="C468" s="772" t="s">
        <v>3361</v>
      </c>
      <c r="D468" s="1078"/>
      <c r="E468" s="739"/>
    </row>
    <row r="469" spans="1:5" x14ac:dyDescent="0.25">
      <c r="A469" s="497"/>
      <c r="B469" s="714"/>
      <c r="C469" s="772" t="s">
        <v>3362</v>
      </c>
      <c r="D469" s="1078"/>
      <c r="E469" s="739"/>
    </row>
    <row r="470" spans="1:5" x14ac:dyDescent="0.25">
      <c r="A470" s="497"/>
      <c r="B470" s="714"/>
      <c r="C470" s="772" t="s">
        <v>3363</v>
      </c>
      <c r="D470" s="1078"/>
      <c r="E470" s="739"/>
    </row>
    <row r="471" spans="1:5" x14ac:dyDescent="0.25">
      <c r="A471" s="497"/>
      <c r="B471" s="714"/>
      <c r="C471" s="772" t="s">
        <v>3364</v>
      </c>
      <c r="D471" s="1078"/>
      <c r="E471" s="739"/>
    </row>
    <row r="472" spans="1:5" ht="31.5" x14ac:dyDescent="0.25">
      <c r="A472" s="497"/>
      <c r="B472" s="714"/>
      <c r="C472" s="772" t="s">
        <v>3365</v>
      </c>
      <c r="D472" s="1078"/>
      <c r="E472" s="739"/>
    </row>
    <row r="473" spans="1:5" ht="31.5" x14ac:dyDescent="0.25">
      <c r="A473" s="497"/>
      <c r="B473" s="714"/>
      <c r="C473" s="772" t="s">
        <v>3366</v>
      </c>
      <c r="D473" s="1078"/>
      <c r="E473" s="739"/>
    </row>
    <row r="474" spans="1:5" x14ac:dyDescent="0.25">
      <c r="A474" s="497"/>
      <c r="B474" s="714"/>
      <c r="C474" s="772" t="s">
        <v>3367</v>
      </c>
      <c r="D474" s="1078"/>
      <c r="E474" s="739"/>
    </row>
    <row r="475" spans="1:5" x14ac:dyDescent="0.25">
      <c r="A475" s="497"/>
      <c r="B475" s="714"/>
      <c r="C475" s="772" t="s">
        <v>3368</v>
      </c>
      <c r="D475" s="1078"/>
      <c r="E475" s="739"/>
    </row>
    <row r="476" spans="1:5" ht="31.5" x14ac:dyDescent="0.25">
      <c r="A476" s="497"/>
      <c r="B476" s="714"/>
      <c r="C476" s="772" t="s">
        <v>3369</v>
      </c>
      <c r="D476" s="1078"/>
      <c r="E476" s="739"/>
    </row>
    <row r="477" spans="1:5" x14ac:dyDescent="0.25">
      <c r="A477" s="497"/>
      <c r="B477" s="714"/>
      <c r="C477" s="772" t="s">
        <v>3370</v>
      </c>
      <c r="D477" s="1078"/>
      <c r="E477" s="739"/>
    </row>
    <row r="478" spans="1:5" ht="47.25" x14ac:dyDescent="0.25">
      <c r="A478" s="497"/>
      <c r="B478" s="714"/>
      <c r="C478" s="772" t="s">
        <v>3371</v>
      </c>
      <c r="D478" s="1078"/>
      <c r="E478" s="739"/>
    </row>
    <row r="479" spans="1:5" x14ac:dyDescent="0.25">
      <c r="A479" s="497"/>
      <c r="B479" s="714"/>
      <c r="C479" s="772" t="s">
        <v>3372</v>
      </c>
      <c r="D479" s="1078"/>
      <c r="E479" s="739"/>
    </row>
    <row r="480" spans="1:5" ht="31.5" x14ac:dyDescent="0.25">
      <c r="A480" s="497"/>
      <c r="B480" s="714"/>
      <c r="C480" s="772" t="s">
        <v>3373</v>
      </c>
      <c r="D480" s="1078"/>
      <c r="E480" s="739"/>
    </row>
    <row r="481" spans="1:5" ht="31.5" x14ac:dyDescent="0.25">
      <c r="A481" s="497"/>
      <c r="B481" s="714"/>
      <c r="C481" s="772" t="s">
        <v>3374</v>
      </c>
      <c r="D481" s="1078"/>
      <c r="E481" s="739"/>
    </row>
    <row r="482" spans="1:5" ht="31.5" x14ac:dyDescent="0.25">
      <c r="A482" s="497"/>
      <c r="B482" s="714"/>
      <c r="C482" s="772" t="s">
        <v>3375</v>
      </c>
      <c r="D482" s="1078"/>
      <c r="E482" s="739"/>
    </row>
    <row r="483" spans="1:5" ht="31.5" x14ac:dyDescent="0.25">
      <c r="A483" s="497"/>
      <c r="B483" s="714"/>
      <c r="C483" s="772" t="s">
        <v>3376</v>
      </c>
      <c r="D483" s="1078"/>
      <c r="E483" s="739"/>
    </row>
    <row r="484" spans="1:5" ht="31.5" x14ac:dyDescent="0.25">
      <c r="A484" s="497"/>
      <c r="B484" s="714"/>
      <c r="C484" s="772" t="s">
        <v>3377</v>
      </c>
      <c r="D484" s="1078"/>
      <c r="E484" s="739"/>
    </row>
    <row r="485" spans="1:5" x14ac:dyDescent="0.25">
      <c r="A485" s="497"/>
      <c r="B485" s="714"/>
      <c r="C485" s="772" t="s">
        <v>3378</v>
      </c>
      <c r="D485" s="1078"/>
      <c r="E485" s="739"/>
    </row>
    <row r="486" spans="1:5" ht="31.5" x14ac:dyDescent="0.25">
      <c r="A486" s="497"/>
      <c r="B486" s="714"/>
      <c r="C486" s="772" t="s">
        <v>3379</v>
      </c>
      <c r="D486" s="1078"/>
      <c r="E486" s="739"/>
    </row>
    <row r="487" spans="1:5" ht="31.5" x14ac:dyDescent="0.25">
      <c r="A487" s="497"/>
      <c r="B487" s="714"/>
      <c r="C487" s="772" t="s">
        <v>3380</v>
      </c>
      <c r="D487" s="1078"/>
      <c r="E487" s="739"/>
    </row>
    <row r="488" spans="1:5" ht="31.5" x14ac:dyDescent="0.25">
      <c r="A488" s="497"/>
      <c r="B488" s="714"/>
      <c r="C488" s="772" t="s">
        <v>3381</v>
      </c>
      <c r="D488" s="1078"/>
      <c r="E488" s="739"/>
    </row>
    <row r="489" spans="1:5" ht="31.5" x14ac:dyDescent="0.25">
      <c r="A489" s="497"/>
      <c r="B489" s="714"/>
      <c r="C489" s="772" t="s">
        <v>3382</v>
      </c>
      <c r="D489" s="1078"/>
      <c r="E489" s="739"/>
    </row>
    <row r="490" spans="1:5" ht="31.5" x14ac:dyDescent="0.25">
      <c r="A490" s="497"/>
      <c r="B490" s="714"/>
      <c r="C490" s="772" t="s">
        <v>3383</v>
      </c>
      <c r="D490" s="1078"/>
      <c r="E490" s="739"/>
    </row>
    <row r="491" spans="1:5" ht="63" x14ac:dyDescent="0.25">
      <c r="A491" s="497"/>
      <c r="B491" s="714"/>
      <c r="C491" s="772" t="s">
        <v>3384</v>
      </c>
      <c r="D491" s="1078"/>
      <c r="E491" s="739"/>
    </row>
    <row r="492" spans="1:5" ht="47.25" x14ac:dyDescent="0.25">
      <c r="A492" s="497"/>
      <c r="B492" s="714"/>
      <c r="C492" s="772" t="s">
        <v>3385</v>
      </c>
      <c r="D492" s="1078"/>
      <c r="E492" s="739"/>
    </row>
    <row r="493" spans="1:5" ht="31.5" x14ac:dyDescent="0.25">
      <c r="A493" s="497"/>
      <c r="B493" s="714"/>
      <c r="C493" s="772" t="s">
        <v>3386</v>
      </c>
      <c r="D493" s="1078"/>
      <c r="E493" s="739"/>
    </row>
    <row r="494" spans="1:5" ht="31.5" x14ac:dyDescent="0.25">
      <c r="A494" s="497"/>
      <c r="B494" s="714"/>
      <c r="C494" s="772" t="s">
        <v>3387</v>
      </c>
      <c r="D494" s="1078"/>
      <c r="E494" s="739"/>
    </row>
    <row r="495" spans="1:5" ht="63" x14ac:dyDescent="0.25">
      <c r="A495" s="497"/>
      <c r="B495" s="714"/>
      <c r="C495" s="772" t="s">
        <v>3388</v>
      </c>
      <c r="D495" s="1078"/>
      <c r="E495" s="739"/>
    </row>
    <row r="496" spans="1:5" ht="31.5" x14ac:dyDescent="0.25">
      <c r="A496" s="497"/>
      <c r="B496" s="714"/>
      <c r="C496" s="456" t="s">
        <v>3389</v>
      </c>
      <c r="D496" s="1078"/>
      <c r="E496" s="739"/>
    </row>
    <row r="497" spans="1:5" ht="31.5" x14ac:dyDescent="0.25">
      <c r="A497" s="497"/>
      <c r="B497" s="714"/>
      <c r="C497" s="772" t="s">
        <v>3390</v>
      </c>
      <c r="D497" s="1078"/>
      <c r="E497" s="739"/>
    </row>
    <row r="498" spans="1:5" ht="31.5" x14ac:dyDescent="0.25">
      <c r="A498" s="497"/>
      <c r="B498" s="714"/>
      <c r="C498" s="772" t="s">
        <v>3391</v>
      </c>
      <c r="D498" s="1078"/>
      <c r="E498" s="739"/>
    </row>
    <row r="499" spans="1:5" ht="31.5" x14ac:dyDescent="0.25">
      <c r="A499" s="497"/>
      <c r="B499" s="714"/>
      <c r="C499" s="772" t="s">
        <v>3392</v>
      </c>
      <c r="D499" s="1078"/>
      <c r="E499" s="739"/>
    </row>
    <row r="500" spans="1:5" ht="31.5" x14ac:dyDescent="0.25">
      <c r="A500" s="497"/>
      <c r="B500" s="714"/>
      <c r="C500" s="772" t="s">
        <v>3393</v>
      </c>
      <c r="D500" s="1078"/>
      <c r="E500" s="739"/>
    </row>
    <row r="501" spans="1:5" ht="31.5" x14ac:dyDescent="0.25">
      <c r="A501" s="497"/>
      <c r="B501" s="714"/>
      <c r="C501" s="772" t="s">
        <v>3394</v>
      </c>
      <c r="D501" s="1078"/>
      <c r="E501" s="739"/>
    </row>
    <row r="502" spans="1:5" ht="31.5" x14ac:dyDescent="0.25">
      <c r="A502" s="497"/>
      <c r="B502" s="714"/>
      <c r="C502" s="772" t="s">
        <v>3395</v>
      </c>
      <c r="D502" s="1078"/>
      <c r="E502" s="739"/>
    </row>
    <row r="503" spans="1:5" ht="31.5" x14ac:dyDescent="0.25">
      <c r="A503" s="497"/>
      <c r="B503" s="714"/>
      <c r="C503" s="772" t="s">
        <v>3396</v>
      </c>
      <c r="D503" s="1078"/>
      <c r="E503" s="739"/>
    </row>
    <row r="504" spans="1:5" ht="47.25" x14ac:dyDescent="0.25">
      <c r="A504" s="497"/>
      <c r="B504" s="714"/>
      <c r="C504" s="772" t="s">
        <v>3397</v>
      </c>
      <c r="D504" s="1078"/>
      <c r="E504" s="739"/>
    </row>
    <row r="505" spans="1:5" ht="47.25" x14ac:dyDescent="0.25">
      <c r="A505" s="497"/>
      <c r="B505" s="714"/>
      <c r="C505" s="772" t="s">
        <v>3398</v>
      </c>
      <c r="D505" s="1078"/>
      <c r="E505" s="739"/>
    </row>
    <row r="506" spans="1:5" ht="47.25" x14ac:dyDescent="0.25">
      <c r="A506" s="497"/>
      <c r="B506" s="714"/>
      <c r="C506" s="772" t="s">
        <v>3399</v>
      </c>
      <c r="D506" s="1078"/>
      <c r="E506" s="739"/>
    </row>
    <row r="507" spans="1:5" ht="31.5" x14ac:dyDescent="0.25">
      <c r="A507" s="497"/>
      <c r="B507" s="714"/>
      <c r="C507" s="772" t="s">
        <v>3400</v>
      </c>
      <c r="D507" s="1078"/>
      <c r="E507" s="739"/>
    </row>
    <row r="508" spans="1:5" ht="31.5" x14ac:dyDescent="0.25">
      <c r="A508" s="497"/>
      <c r="B508" s="714"/>
      <c r="C508" s="772" t="s">
        <v>3401</v>
      </c>
      <c r="D508" s="1078"/>
      <c r="E508" s="739"/>
    </row>
    <row r="509" spans="1:5" x14ac:dyDescent="0.25">
      <c r="A509" s="497"/>
      <c r="B509" s="714"/>
      <c r="C509" s="772" t="s">
        <v>3402</v>
      </c>
      <c r="D509" s="1078"/>
      <c r="E509" s="739"/>
    </row>
    <row r="510" spans="1:5" ht="31.5" x14ac:dyDescent="0.25">
      <c r="A510" s="497"/>
      <c r="B510" s="714"/>
      <c r="C510" s="772" t="s">
        <v>3403</v>
      </c>
      <c r="D510" s="1078"/>
      <c r="E510" s="739"/>
    </row>
    <row r="511" spans="1:5" ht="31.5" x14ac:dyDescent="0.25">
      <c r="A511" s="497"/>
      <c r="B511" s="714"/>
      <c r="C511" s="772" t="s">
        <v>3404</v>
      </c>
      <c r="D511" s="1078"/>
      <c r="E511" s="739"/>
    </row>
    <row r="512" spans="1:5" ht="31.5" x14ac:dyDescent="0.25">
      <c r="A512" s="497"/>
      <c r="B512" s="714"/>
      <c r="C512" s="772" t="s">
        <v>3405</v>
      </c>
      <c r="D512" s="1078"/>
      <c r="E512" s="739"/>
    </row>
    <row r="513" spans="1:5" ht="47.25" x14ac:dyDescent="0.25">
      <c r="A513" s="497"/>
      <c r="B513" s="714"/>
      <c r="C513" s="772" t="s">
        <v>3406</v>
      </c>
      <c r="D513" s="1078"/>
      <c r="E513" s="739"/>
    </row>
    <row r="514" spans="1:5" ht="47.25" x14ac:dyDescent="0.25">
      <c r="A514" s="497"/>
      <c r="B514" s="714"/>
      <c r="C514" s="772" t="s">
        <v>3407</v>
      </c>
      <c r="D514" s="1078"/>
      <c r="E514" s="739"/>
    </row>
    <row r="515" spans="1:5" ht="47.25" x14ac:dyDescent="0.25">
      <c r="A515" s="497"/>
      <c r="B515" s="714"/>
      <c r="C515" s="772" t="s">
        <v>3408</v>
      </c>
      <c r="D515" s="1078"/>
      <c r="E515" s="739"/>
    </row>
    <row r="516" spans="1:5" ht="31.5" x14ac:dyDescent="0.25">
      <c r="A516" s="497"/>
      <c r="B516" s="714"/>
      <c r="C516" s="772" t="s">
        <v>3409</v>
      </c>
      <c r="D516" s="1078"/>
      <c r="E516" s="739"/>
    </row>
    <row r="517" spans="1:5" ht="31.5" x14ac:dyDescent="0.25">
      <c r="A517" s="497"/>
      <c r="B517" s="714"/>
      <c r="C517" s="772" t="s">
        <v>3410</v>
      </c>
      <c r="D517" s="1078"/>
      <c r="E517" s="739"/>
    </row>
    <row r="518" spans="1:5" x14ac:dyDescent="0.25">
      <c r="A518" s="497"/>
      <c r="B518" s="714"/>
      <c r="C518" s="772" t="s">
        <v>3411</v>
      </c>
      <c r="D518" s="1078"/>
      <c r="E518" s="739"/>
    </row>
    <row r="519" spans="1:5" ht="31.5" x14ac:dyDescent="0.25">
      <c r="A519" s="497"/>
      <c r="B519" s="714"/>
      <c r="C519" s="772" t="s">
        <v>3412</v>
      </c>
      <c r="D519" s="1078"/>
      <c r="E519" s="739"/>
    </row>
    <row r="520" spans="1:5" ht="31.5" x14ac:dyDescent="0.25">
      <c r="A520" s="497"/>
      <c r="B520" s="714"/>
      <c r="C520" s="772" t="s">
        <v>3413</v>
      </c>
      <c r="D520" s="1078"/>
      <c r="E520" s="739"/>
    </row>
    <row r="521" spans="1:5" ht="31.5" x14ac:dyDescent="0.25">
      <c r="A521" s="497"/>
      <c r="B521" s="714"/>
      <c r="C521" s="772" t="s">
        <v>3414</v>
      </c>
      <c r="D521" s="1078"/>
      <c r="E521" s="739"/>
    </row>
    <row r="522" spans="1:5" x14ac:dyDescent="0.25">
      <c r="A522" s="497"/>
      <c r="B522" s="714"/>
      <c r="C522" s="772" t="s">
        <v>3415</v>
      </c>
      <c r="D522" s="1078"/>
      <c r="E522" s="739"/>
    </row>
    <row r="523" spans="1:5" x14ac:dyDescent="0.25">
      <c r="A523" s="497"/>
      <c r="B523" s="714"/>
      <c r="C523" s="772" t="s">
        <v>3416</v>
      </c>
      <c r="D523" s="1078"/>
      <c r="E523" s="739"/>
    </row>
    <row r="524" spans="1:5" ht="52.5" customHeight="1" x14ac:dyDescent="0.25">
      <c r="A524" s="497"/>
      <c r="B524" s="714"/>
      <c r="C524" s="773" t="s">
        <v>3417</v>
      </c>
      <c r="D524" s="1078"/>
      <c r="E524" s="739"/>
    </row>
    <row r="525" spans="1:5" ht="31.5" x14ac:dyDescent="0.25">
      <c r="A525" s="497"/>
      <c r="B525" s="714"/>
      <c r="C525" s="772" t="s">
        <v>3418</v>
      </c>
      <c r="D525" s="1078"/>
      <c r="E525" s="739"/>
    </row>
    <row r="526" spans="1:5" ht="31.5" x14ac:dyDescent="0.25">
      <c r="A526" s="497"/>
      <c r="B526" s="714"/>
      <c r="C526" s="772" t="s">
        <v>3419</v>
      </c>
      <c r="D526" s="1078"/>
      <c r="E526" s="739"/>
    </row>
    <row r="527" spans="1:5" ht="31.5" x14ac:dyDescent="0.25">
      <c r="A527" s="497"/>
      <c r="B527" s="714"/>
      <c r="C527" s="772" t="s">
        <v>3420</v>
      </c>
      <c r="D527" s="1078"/>
      <c r="E527" s="739"/>
    </row>
    <row r="528" spans="1:5" x14ac:dyDescent="0.25">
      <c r="A528" s="497"/>
      <c r="B528" s="714"/>
      <c r="C528" s="772" t="s">
        <v>3421</v>
      </c>
      <c r="D528" s="1078"/>
      <c r="E528" s="739"/>
    </row>
    <row r="529" spans="1:5" ht="31.5" x14ac:dyDescent="0.25">
      <c r="A529" s="497"/>
      <c r="B529" s="714"/>
      <c r="C529" s="772" t="s">
        <v>3422</v>
      </c>
      <c r="D529" s="1078"/>
      <c r="E529" s="739"/>
    </row>
    <row r="530" spans="1:5" ht="47.25" x14ac:dyDescent="0.25">
      <c r="A530" s="497"/>
      <c r="B530" s="714"/>
      <c r="C530" s="772" t="s">
        <v>3423</v>
      </c>
      <c r="D530" s="1078"/>
      <c r="E530" s="739"/>
    </row>
    <row r="531" spans="1:5" ht="31.5" x14ac:dyDescent="0.25">
      <c r="A531" s="497"/>
      <c r="B531" s="714"/>
      <c r="C531" s="772" t="s">
        <v>3424</v>
      </c>
      <c r="D531" s="1078"/>
      <c r="E531" s="739"/>
    </row>
    <row r="532" spans="1:5" ht="31.5" x14ac:dyDescent="0.25">
      <c r="A532" s="497"/>
      <c r="B532" s="714"/>
      <c r="C532" s="772" t="s">
        <v>3425</v>
      </c>
      <c r="D532" s="1078"/>
      <c r="E532" s="739"/>
    </row>
    <row r="533" spans="1:5" ht="34.5" customHeight="1" x14ac:dyDescent="0.25">
      <c r="A533" s="497"/>
      <c r="B533" s="714"/>
      <c r="C533" s="773" t="s">
        <v>3426</v>
      </c>
      <c r="D533" s="1078"/>
      <c r="E533" s="739"/>
    </row>
    <row r="534" spans="1:5" ht="31.5" x14ac:dyDescent="0.25">
      <c r="A534" s="497"/>
      <c r="B534" s="714"/>
      <c r="C534" s="772" t="s">
        <v>3427</v>
      </c>
      <c r="D534" s="1078"/>
      <c r="E534" s="739"/>
    </row>
    <row r="535" spans="1:5" ht="47.25" x14ac:dyDescent="0.25">
      <c r="A535" s="497"/>
      <c r="B535" s="714"/>
      <c r="C535" s="772" t="s">
        <v>3428</v>
      </c>
      <c r="D535" s="1078"/>
      <c r="E535" s="739"/>
    </row>
    <row r="536" spans="1:5" ht="31.5" x14ac:dyDescent="0.25">
      <c r="A536" s="497"/>
      <c r="B536" s="714"/>
      <c r="C536" s="772" t="s">
        <v>3429</v>
      </c>
      <c r="D536" s="1078"/>
      <c r="E536" s="739"/>
    </row>
    <row r="537" spans="1:5" ht="31.5" x14ac:dyDescent="0.25">
      <c r="A537" s="497"/>
      <c r="B537" s="714"/>
      <c r="C537" s="772" t="s">
        <v>3430</v>
      </c>
      <c r="D537" s="1078"/>
      <c r="E537" s="739"/>
    </row>
    <row r="538" spans="1:5" ht="31.5" x14ac:dyDescent="0.25">
      <c r="A538" s="497"/>
      <c r="B538" s="714"/>
      <c r="C538" s="772" t="s">
        <v>3431</v>
      </c>
      <c r="D538" s="1078"/>
      <c r="E538" s="739"/>
    </row>
    <row r="539" spans="1:5" ht="31.5" x14ac:dyDescent="0.25">
      <c r="A539" s="497"/>
      <c r="B539" s="714"/>
      <c r="C539" s="772" t="s">
        <v>3432</v>
      </c>
      <c r="D539" s="1078"/>
      <c r="E539" s="739"/>
    </row>
    <row r="540" spans="1:5" ht="47.25" x14ac:dyDescent="0.25">
      <c r="A540" s="497"/>
      <c r="B540" s="714"/>
      <c r="C540" s="772" t="s">
        <v>3433</v>
      </c>
      <c r="D540" s="1078"/>
      <c r="E540" s="739"/>
    </row>
    <row r="541" spans="1:5" ht="31.5" x14ac:dyDescent="0.25">
      <c r="A541" s="497"/>
      <c r="B541" s="714"/>
      <c r="C541" s="772" t="s">
        <v>3434</v>
      </c>
      <c r="D541" s="1078"/>
      <c r="E541" s="739"/>
    </row>
    <row r="542" spans="1:5" ht="31.5" x14ac:dyDescent="0.25">
      <c r="A542" s="497"/>
      <c r="B542" s="714"/>
      <c r="C542" s="772" t="s">
        <v>3435</v>
      </c>
      <c r="D542" s="1078"/>
      <c r="E542" s="739"/>
    </row>
    <row r="543" spans="1:5" ht="31.5" x14ac:dyDescent="0.25">
      <c r="A543" s="497"/>
      <c r="B543" s="714"/>
      <c r="C543" s="772" t="s">
        <v>3436</v>
      </c>
      <c r="D543" s="1078"/>
      <c r="E543" s="739"/>
    </row>
    <row r="544" spans="1:5" x14ac:dyDescent="0.25">
      <c r="A544" s="497"/>
      <c r="B544" s="714"/>
      <c r="C544" s="772" t="s">
        <v>3437</v>
      </c>
      <c r="D544" s="1078"/>
      <c r="E544" s="739"/>
    </row>
    <row r="545" spans="1:5" ht="47.25" x14ac:dyDescent="0.25">
      <c r="A545" s="497"/>
      <c r="B545" s="714"/>
      <c r="C545" s="772" t="s">
        <v>3438</v>
      </c>
      <c r="D545" s="1078"/>
      <c r="E545" s="739"/>
    </row>
    <row r="546" spans="1:5" ht="31.5" x14ac:dyDescent="0.25">
      <c r="A546" s="497"/>
      <c r="B546" s="714"/>
      <c r="C546" s="772" t="s">
        <v>3439</v>
      </c>
      <c r="D546" s="1078"/>
      <c r="E546" s="739"/>
    </row>
    <row r="547" spans="1:5" x14ac:dyDescent="0.25">
      <c r="A547" s="497"/>
      <c r="B547" s="714"/>
      <c r="C547" s="772" t="s">
        <v>3440</v>
      </c>
      <c r="D547" s="1078"/>
      <c r="E547" s="739"/>
    </row>
    <row r="548" spans="1:5" x14ac:dyDescent="0.25">
      <c r="A548" s="497"/>
      <c r="B548" s="714"/>
      <c r="C548" s="772" t="s">
        <v>3441</v>
      </c>
      <c r="D548" s="1078"/>
      <c r="E548" s="739"/>
    </row>
    <row r="549" spans="1:5" ht="47.25" x14ac:dyDescent="0.25">
      <c r="A549" s="497"/>
      <c r="B549" s="714"/>
      <c r="C549" s="772" t="s">
        <v>3442</v>
      </c>
      <c r="D549" s="1078"/>
      <c r="E549" s="739"/>
    </row>
    <row r="550" spans="1:5" ht="31.5" x14ac:dyDescent="0.25">
      <c r="A550" s="497"/>
      <c r="B550" s="714"/>
      <c r="C550" s="772" t="s">
        <v>3443</v>
      </c>
      <c r="D550" s="1078"/>
      <c r="E550" s="739"/>
    </row>
    <row r="551" spans="1:5" ht="31.5" x14ac:dyDescent="0.25">
      <c r="A551" s="497"/>
      <c r="B551" s="714"/>
      <c r="C551" s="772" t="s">
        <v>3444</v>
      </c>
      <c r="D551" s="1078"/>
      <c r="E551" s="739"/>
    </row>
    <row r="552" spans="1:5" ht="31.5" x14ac:dyDescent="0.25">
      <c r="A552" s="497"/>
      <c r="B552" s="714"/>
      <c r="C552" s="772" t="s">
        <v>3445</v>
      </c>
      <c r="D552" s="1078"/>
      <c r="E552" s="739"/>
    </row>
    <row r="553" spans="1:5" ht="31.5" x14ac:dyDescent="0.25">
      <c r="A553" s="497"/>
      <c r="B553" s="714"/>
      <c r="C553" s="772" t="s">
        <v>3446</v>
      </c>
      <c r="D553" s="1078"/>
      <c r="E553" s="739"/>
    </row>
    <row r="554" spans="1:5" ht="31.5" x14ac:dyDescent="0.25">
      <c r="A554" s="497"/>
      <c r="B554" s="714"/>
      <c r="C554" s="772" t="s">
        <v>3447</v>
      </c>
      <c r="D554" s="1078"/>
      <c r="E554" s="739"/>
    </row>
    <row r="555" spans="1:5" x14ac:dyDescent="0.25">
      <c r="A555" s="497"/>
      <c r="B555" s="714"/>
      <c r="C555" s="772" t="s">
        <v>3448</v>
      </c>
      <c r="D555" s="1078"/>
      <c r="E555" s="739"/>
    </row>
    <row r="556" spans="1:5" ht="35.25" customHeight="1" x14ac:dyDescent="0.25">
      <c r="A556" s="497"/>
      <c r="B556" s="714"/>
      <c r="C556" s="773" t="s">
        <v>3449</v>
      </c>
      <c r="D556" s="1078"/>
      <c r="E556" s="739"/>
    </row>
    <row r="557" spans="1:5" ht="36" customHeight="1" x14ac:dyDescent="0.25">
      <c r="A557" s="497"/>
      <c r="B557" s="714"/>
      <c r="C557" s="773" t="s">
        <v>3450</v>
      </c>
      <c r="D557" s="1078"/>
      <c r="E557" s="739"/>
    </row>
    <row r="558" spans="1:5" ht="31.5" x14ac:dyDescent="0.25">
      <c r="A558" s="497"/>
      <c r="B558" s="714"/>
      <c r="C558" s="772" t="s">
        <v>3451</v>
      </c>
      <c r="D558" s="1078"/>
      <c r="E558" s="739"/>
    </row>
    <row r="559" spans="1:5" x14ac:dyDescent="0.25">
      <c r="A559" s="497"/>
      <c r="B559" s="714"/>
      <c r="C559" s="772" t="s">
        <v>3452</v>
      </c>
      <c r="D559" s="1078"/>
      <c r="E559" s="739"/>
    </row>
    <row r="560" spans="1:5" ht="31.5" x14ac:dyDescent="0.25">
      <c r="A560" s="497"/>
      <c r="B560" s="714"/>
      <c r="C560" s="772" t="s">
        <v>3453</v>
      </c>
      <c r="D560" s="1078"/>
      <c r="E560" s="739"/>
    </row>
    <row r="561" spans="1:5" ht="47.25" x14ac:dyDescent="0.25">
      <c r="A561" s="497"/>
      <c r="B561" s="714"/>
      <c r="C561" s="772" t="s">
        <v>3454</v>
      </c>
      <c r="D561" s="1078"/>
      <c r="E561" s="739"/>
    </row>
    <row r="562" spans="1:5" x14ac:dyDescent="0.25">
      <c r="A562" s="497"/>
      <c r="B562" s="714"/>
      <c r="C562" s="772" t="s">
        <v>3455</v>
      </c>
      <c r="D562" s="1078"/>
      <c r="E562" s="739"/>
    </row>
    <row r="563" spans="1:5" ht="31.5" x14ac:dyDescent="0.25">
      <c r="A563" s="497"/>
      <c r="B563" s="714"/>
      <c r="C563" s="772" t="s">
        <v>3456</v>
      </c>
      <c r="D563" s="1078"/>
      <c r="E563" s="739"/>
    </row>
    <row r="564" spans="1:5" ht="31.5" x14ac:dyDescent="0.25">
      <c r="A564" s="497"/>
      <c r="B564" s="714"/>
      <c r="C564" s="772" t="s">
        <v>3457</v>
      </c>
      <c r="D564" s="1078"/>
      <c r="E564" s="739"/>
    </row>
    <row r="565" spans="1:5" ht="31.5" x14ac:dyDescent="0.25">
      <c r="A565" s="497"/>
      <c r="B565" s="714"/>
      <c r="C565" s="772" t="s">
        <v>3458</v>
      </c>
      <c r="D565" s="1078"/>
      <c r="E565" s="739"/>
    </row>
    <row r="566" spans="1:5" ht="47.25" x14ac:dyDescent="0.25">
      <c r="A566" s="497"/>
      <c r="B566" s="714"/>
      <c r="C566" s="772" t="s">
        <v>3459</v>
      </c>
      <c r="D566" s="1078"/>
      <c r="E566" s="739"/>
    </row>
    <row r="567" spans="1:5" ht="31.5" x14ac:dyDescent="0.25">
      <c r="A567" s="497"/>
      <c r="B567" s="714"/>
      <c r="C567" s="772" t="s">
        <v>3460</v>
      </c>
      <c r="D567" s="1078"/>
      <c r="E567" s="739"/>
    </row>
    <row r="568" spans="1:5" ht="31.5" x14ac:dyDescent="0.25">
      <c r="A568" s="497"/>
      <c r="B568" s="714"/>
      <c r="C568" s="772" t="s">
        <v>3461</v>
      </c>
      <c r="D568" s="1078"/>
      <c r="E568" s="739"/>
    </row>
    <row r="569" spans="1:5" x14ac:dyDescent="0.25">
      <c r="A569" s="497"/>
      <c r="B569" s="714"/>
      <c r="C569" s="772" t="s">
        <v>3462</v>
      </c>
      <c r="D569" s="1078"/>
      <c r="E569" s="739"/>
    </row>
    <row r="570" spans="1:5" x14ac:dyDescent="0.25">
      <c r="A570" s="497"/>
      <c r="B570" s="714"/>
      <c r="C570" s="772" t="s">
        <v>3463</v>
      </c>
      <c r="D570" s="1078"/>
      <c r="E570" s="739"/>
    </row>
    <row r="571" spans="1:5" x14ac:dyDescent="0.25">
      <c r="A571" s="497"/>
      <c r="B571" s="714"/>
      <c r="C571" s="772" t="s">
        <v>3464</v>
      </c>
      <c r="D571" s="1078"/>
      <c r="E571" s="739"/>
    </row>
    <row r="572" spans="1:5" ht="31.5" x14ac:dyDescent="0.25">
      <c r="A572" s="497"/>
      <c r="B572" s="714"/>
      <c r="C572" s="772" t="s">
        <v>3465</v>
      </c>
      <c r="D572" s="1078"/>
      <c r="E572" s="739"/>
    </row>
    <row r="573" spans="1:5" ht="31.5" x14ac:dyDescent="0.25">
      <c r="A573" s="497"/>
      <c r="B573" s="714"/>
      <c r="C573" s="772" t="s">
        <v>3466</v>
      </c>
      <c r="D573" s="1078"/>
      <c r="E573" s="739"/>
    </row>
    <row r="574" spans="1:5" ht="31.5" x14ac:dyDescent="0.25">
      <c r="A574" s="497"/>
      <c r="B574" s="714"/>
      <c r="C574" s="772" t="s">
        <v>3467</v>
      </c>
      <c r="D574" s="1078"/>
      <c r="E574" s="739"/>
    </row>
    <row r="575" spans="1:5" ht="47.25" x14ac:dyDescent="0.25">
      <c r="A575" s="497"/>
      <c r="B575" s="714"/>
      <c r="C575" s="772" t="s">
        <v>3468</v>
      </c>
      <c r="D575" s="1078"/>
      <c r="E575" s="739"/>
    </row>
    <row r="576" spans="1:5" ht="31.5" x14ac:dyDescent="0.25">
      <c r="A576" s="497"/>
      <c r="B576" s="714"/>
      <c r="C576" s="772" t="s">
        <v>3469</v>
      </c>
      <c r="D576" s="1078"/>
      <c r="E576" s="739"/>
    </row>
    <row r="577" spans="1:5" ht="31.5" x14ac:dyDescent="0.25">
      <c r="A577" s="497"/>
      <c r="B577" s="714"/>
      <c r="C577" s="772" t="s">
        <v>3470</v>
      </c>
      <c r="D577" s="1078"/>
      <c r="E577" s="739"/>
    </row>
    <row r="578" spans="1:5" ht="31.5" x14ac:dyDescent="0.25">
      <c r="A578" s="497"/>
      <c r="B578" s="714"/>
      <c r="C578" s="772" t="s">
        <v>3471</v>
      </c>
      <c r="D578" s="1078"/>
      <c r="E578" s="739"/>
    </row>
    <row r="579" spans="1:5" ht="47.25" x14ac:dyDescent="0.25">
      <c r="A579" s="497"/>
      <c r="B579" s="714"/>
      <c r="C579" s="772" t="s">
        <v>3472</v>
      </c>
      <c r="D579" s="1078"/>
      <c r="E579" s="739"/>
    </row>
    <row r="580" spans="1:5" ht="47.25" x14ac:dyDescent="0.25">
      <c r="A580" s="497"/>
      <c r="B580" s="714"/>
      <c r="C580" s="772" t="s">
        <v>3473</v>
      </c>
      <c r="D580" s="1078"/>
      <c r="E580" s="739"/>
    </row>
    <row r="581" spans="1:5" ht="31.5" x14ac:dyDescent="0.25">
      <c r="A581" s="497"/>
      <c r="B581" s="714"/>
      <c r="C581" s="772" t="s">
        <v>3474</v>
      </c>
      <c r="D581" s="1078"/>
      <c r="E581" s="739"/>
    </row>
    <row r="582" spans="1:5" ht="78.75" x14ac:dyDescent="0.25">
      <c r="A582" s="497"/>
      <c r="B582" s="714"/>
      <c r="C582" s="772" t="s">
        <v>3475</v>
      </c>
      <c r="D582" s="1078"/>
      <c r="E582" s="739"/>
    </row>
    <row r="583" spans="1:5" ht="31.5" x14ac:dyDescent="0.25">
      <c r="A583" s="497"/>
      <c r="B583" s="714"/>
      <c r="C583" s="772" t="s">
        <v>3476</v>
      </c>
      <c r="D583" s="1078"/>
      <c r="E583" s="739"/>
    </row>
    <row r="584" spans="1:5" ht="31.5" x14ac:dyDescent="0.25">
      <c r="A584" s="497"/>
      <c r="B584" s="714"/>
      <c r="C584" s="772" t="s">
        <v>3477</v>
      </c>
      <c r="D584" s="1078"/>
      <c r="E584" s="739"/>
    </row>
    <row r="585" spans="1:5" ht="31.5" x14ac:dyDescent="0.25">
      <c r="A585" s="497"/>
      <c r="B585" s="714"/>
      <c r="C585" s="772" t="s">
        <v>3478</v>
      </c>
      <c r="D585" s="1078"/>
      <c r="E585" s="739"/>
    </row>
    <row r="586" spans="1:5" ht="47.25" x14ac:dyDescent="0.25">
      <c r="A586" s="497"/>
      <c r="B586" s="714"/>
      <c r="C586" s="772" t="s">
        <v>3479</v>
      </c>
      <c r="D586" s="1078"/>
      <c r="E586" s="739"/>
    </row>
    <row r="587" spans="1:5" x14ac:dyDescent="0.25">
      <c r="A587" s="497"/>
      <c r="B587" s="714"/>
      <c r="C587" s="772" t="s">
        <v>3480</v>
      </c>
      <c r="D587" s="1078"/>
      <c r="E587" s="739"/>
    </row>
    <row r="588" spans="1:5" x14ac:dyDescent="0.25">
      <c r="A588" s="497"/>
      <c r="B588" s="714"/>
      <c r="C588" s="772" t="s">
        <v>3481</v>
      </c>
      <c r="D588" s="1078"/>
      <c r="E588" s="739"/>
    </row>
    <row r="589" spans="1:5" ht="31.5" x14ac:dyDescent="0.25">
      <c r="A589" s="497"/>
      <c r="B589" s="714"/>
      <c r="C589" s="772" t="s">
        <v>3482</v>
      </c>
      <c r="D589" s="1078"/>
      <c r="E589" s="739"/>
    </row>
    <row r="590" spans="1:5" ht="47.25" x14ac:dyDescent="0.25">
      <c r="A590" s="497"/>
      <c r="B590" s="714"/>
      <c r="C590" s="772" t="s">
        <v>3483</v>
      </c>
      <c r="D590" s="1078"/>
      <c r="E590" s="739"/>
    </row>
    <row r="591" spans="1:5" x14ac:dyDescent="0.25">
      <c r="A591" s="497"/>
      <c r="B591" s="714"/>
      <c r="C591" s="772" t="s">
        <v>3484</v>
      </c>
      <c r="D591" s="1078"/>
      <c r="E591" s="739"/>
    </row>
    <row r="592" spans="1:5" ht="31.5" x14ac:dyDescent="0.25">
      <c r="A592" s="497"/>
      <c r="B592" s="714"/>
      <c r="C592" s="772" t="s">
        <v>3485</v>
      </c>
      <c r="D592" s="1078"/>
      <c r="E592" s="739"/>
    </row>
    <row r="593" spans="1:5" ht="31.5" x14ac:dyDescent="0.25">
      <c r="A593" s="497"/>
      <c r="B593" s="714"/>
      <c r="C593" s="772" t="s">
        <v>3486</v>
      </c>
      <c r="D593" s="1078"/>
      <c r="E593" s="739"/>
    </row>
    <row r="594" spans="1:5" ht="31.5" x14ac:dyDescent="0.25">
      <c r="A594" s="497"/>
      <c r="B594" s="714"/>
      <c r="C594" s="772" t="s">
        <v>3487</v>
      </c>
      <c r="D594" s="1078"/>
      <c r="E594" s="739"/>
    </row>
    <row r="595" spans="1:5" ht="37.5" customHeight="1" x14ac:dyDescent="0.25">
      <c r="A595" s="497"/>
      <c r="B595" s="714"/>
      <c r="C595" s="773" t="s">
        <v>3488</v>
      </c>
      <c r="D595" s="1078"/>
      <c r="E595" s="739"/>
    </row>
    <row r="596" spans="1:5" x14ac:dyDescent="0.25">
      <c r="A596" s="497"/>
      <c r="B596" s="714"/>
      <c r="C596" s="772" t="s">
        <v>3489</v>
      </c>
      <c r="D596" s="1078"/>
      <c r="E596" s="739"/>
    </row>
    <row r="597" spans="1:5" ht="51" customHeight="1" x14ac:dyDescent="0.25">
      <c r="A597" s="497"/>
      <c r="B597" s="714"/>
      <c r="C597" s="773" t="s">
        <v>3490</v>
      </c>
      <c r="D597" s="1078"/>
      <c r="E597" s="739"/>
    </row>
    <row r="598" spans="1:5" ht="31.5" x14ac:dyDescent="0.25">
      <c r="A598" s="497"/>
      <c r="B598" s="714"/>
      <c r="C598" s="772" t="s">
        <v>3491</v>
      </c>
      <c r="D598" s="1078"/>
      <c r="E598" s="739"/>
    </row>
    <row r="599" spans="1:5" ht="31.5" x14ac:dyDescent="0.25">
      <c r="A599" s="497"/>
      <c r="B599" s="714"/>
      <c r="C599" s="772" t="s">
        <v>3492</v>
      </c>
      <c r="D599" s="1078"/>
      <c r="E599" s="739"/>
    </row>
    <row r="600" spans="1:5" ht="31.5" x14ac:dyDescent="0.25">
      <c r="A600" s="497"/>
      <c r="B600" s="714"/>
      <c r="C600" s="772" t="s">
        <v>3493</v>
      </c>
      <c r="D600" s="1078"/>
      <c r="E600" s="739"/>
    </row>
    <row r="601" spans="1:5" ht="31.5" x14ac:dyDescent="0.25">
      <c r="A601" s="497"/>
      <c r="B601" s="714"/>
      <c r="C601" s="772" t="s">
        <v>3494</v>
      </c>
      <c r="D601" s="1078"/>
      <c r="E601" s="739"/>
    </row>
    <row r="602" spans="1:5" ht="47.25" x14ac:dyDescent="0.25">
      <c r="A602" s="497"/>
      <c r="B602" s="714"/>
      <c r="C602" s="772" t="s">
        <v>3495</v>
      </c>
      <c r="D602" s="1078"/>
      <c r="E602" s="739"/>
    </row>
    <row r="603" spans="1:5" ht="31.5" x14ac:dyDescent="0.25">
      <c r="A603" s="497"/>
      <c r="B603" s="714"/>
      <c r="C603" s="772" t="s">
        <v>3496</v>
      </c>
      <c r="D603" s="1078"/>
      <c r="E603" s="739"/>
    </row>
    <row r="604" spans="1:5" x14ac:dyDescent="0.25">
      <c r="A604" s="497"/>
      <c r="B604" s="714"/>
      <c r="C604" s="772" t="s">
        <v>3497</v>
      </c>
      <c r="D604" s="1078"/>
      <c r="E604" s="739"/>
    </row>
    <row r="605" spans="1:5" ht="31.5" x14ac:dyDescent="0.25">
      <c r="A605" s="497"/>
      <c r="B605" s="714"/>
      <c r="C605" s="772" t="s">
        <v>3498</v>
      </c>
      <c r="D605" s="1078"/>
      <c r="E605" s="739"/>
    </row>
    <row r="606" spans="1:5" ht="31.5" x14ac:dyDescent="0.25">
      <c r="A606" s="497"/>
      <c r="B606" s="714"/>
      <c r="C606" s="772" t="s">
        <v>3499</v>
      </c>
      <c r="D606" s="1078"/>
      <c r="E606" s="739"/>
    </row>
    <row r="607" spans="1:5" x14ac:dyDescent="0.25">
      <c r="A607" s="497"/>
      <c r="B607" s="714"/>
      <c r="C607" s="772" t="s">
        <v>3500</v>
      </c>
      <c r="D607" s="1078"/>
      <c r="E607" s="739"/>
    </row>
    <row r="608" spans="1:5" x14ac:dyDescent="0.25">
      <c r="A608" s="497"/>
      <c r="B608" s="714"/>
      <c r="C608" s="772" t="s">
        <v>3501</v>
      </c>
      <c r="D608" s="1078"/>
      <c r="E608" s="739"/>
    </row>
    <row r="609" spans="1:5" ht="31.5" x14ac:dyDescent="0.25">
      <c r="A609" s="497"/>
      <c r="B609" s="714"/>
      <c r="C609" s="772" t="s">
        <v>3502</v>
      </c>
      <c r="D609" s="1078"/>
      <c r="E609" s="739"/>
    </row>
    <row r="610" spans="1:5" x14ac:dyDescent="0.25">
      <c r="A610" s="497"/>
      <c r="B610" s="714"/>
      <c r="C610" s="772" t="s">
        <v>3503</v>
      </c>
      <c r="D610" s="1078"/>
      <c r="E610" s="739"/>
    </row>
    <row r="611" spans="1:5" ht="31.5" x14ac:dyDescent="0.25">
      <c r="A611" s="497"/>
      <c r="B611" s="714"/>
      <c r="C611" s="772" t="s">
        <v>3504</v>
      </c>
      <c r="D611" s="1078"/>
      <c r="E611" s="739"/>
    </row>
    <row r="612" spans="1:5" ht="47.25" x14ac:dyDescent="0.25">
      <c r="A612" s="497"/>
      <c r="B612" s="714"/>
      <c r="C612" s="772" t="s">
        <v>3505</v>
      </c>
      <c r="D612" s="1078"/>
      <c r="E612" s="739"/>
    </row>
    <row r="613" spans="1:5" ht="31.5" x14ac:dyDescent="0.25">
      <c r="A613" s="497"/>
      <c r="B613" s="714"/>
      <c r="C613" s="772" t="s">
        <v>3506</v>
      </c>
      <c r="D613" s="1078"/>
      <c r="E613" s="739"/>
    </row>
    <row r="614" spans="1:5" ht="31.5" x14ac:dyDescent="0.25">
      <c r="A614" s="497"/>
      <c r="B614" s="714"/>
      <c r="C614" s="772" t="s">
        <v>3507</v>
      </c>
      <c r="D614" s="1078"/>
      <c r="E614" s="739"/>
    </row>
    <row r="615" spans="1:5" ht="31.5" x14ac:dyDescent="0.25">
      <c r="A615" s="497"/>
      <c r="B615" s="714"/>
      <c r="C615" s="772" t="s">
        <v>3508</v>
      </c>
      <c r="D615" s="1078"/>
      <c r="E615" s="739"/>
    </row>
    <row r="616" spans="1:5" x14ac:dyDescent="0.25">
      <c r="A616" s="497"/>
      <c r="B616" s="714"/>
      <c r="C616" s="772" t="s">
        <v>3509</v>
      </c>
      <c r="D616" s="1078"/>
      <c r="E616" s="739"/>
    </row>
    <row r="617" spans="1:5" ht="47.25" x14ac:dyDescent="0.25">
      <c r="A617" s="497"/>
      <c r="B617" s="714"/>
      <c r="C617" s="772" t="s">
        <v>3510</v>
      </c>
      <c r="D617" s="1078"/>
      <c r="E617" s="739"/>
    </row>
    <row r="618" spans="1:5" ht="47.25" x14ac:dyDescent="0.25">
      <c r="A618" s="497"/>
      <c r="B618" s="714"/>
      <c r="C618" s="772" t="s">
        <v>3511</v>
      </c>
      <c r="D618" s="1078"/>
      <c r="E618" s="739"/>
    </row>
    <row r="619" spans="1:5" x14ac:dyDescent="0.25">
      <c r="A619" s="497"/>
      <c r="B619" s="714"/>
      <c r="C619" s="772" t="s">
        <v>3512</v>
      </c>
      <c r="D619" s="1078"/>
      <c r="E619" s="739"/>
    </row>
    <row r="620" spans="1:5" ht="31.5" x14ac:dyDescent="0.25">
      <c r="A620" s="497"/>
      <c r="B620" s="714"/>
      <c r="C620" s="772" t="s">
        <v>3513</v>
      </c>
      <c r="D620" s="1078"/>
      <c r="E620" s="739"/>
    </row>
    <row r="621" spans="1:5" x14ac:dyDescent="0.25">
      <c r="A621" s="497"/>
      <c r="B621" s="714"/>
      <c r="C621" s="772" t="s">
        <v>3514</v>
      </c>
      <c r="D621" s="1078"/>
      <c r="E621" s="739"/>
    </row>
    <row r="622" spans="1:5" ht="31.5" customHeight="1" x14ac:dyDescent="0.25">
      <c r="A622" s="497"/>
      <c r="B622" s="714"/>
      <c r="C622" s="773" t="s">
        <v>3515</v>
      </c>
      <c r="D622" s="1078"/>
      <c r="E622" s="739"/>
    </row>
    <row r="623" spans="1:5" ht="47.25" x14ac:dyDescent="0.25">
      <c r="A623" s="497"/>
      <c r="B623" s="714"/>
      <c r="C623" s="772" t="s">
        <v>3516</v>
      </c>
      <c r="D623" s="1078"/>
      <c r="E623" s="739"/>
    </row>
    <row r="624" spans="1:5" ht="31.5" x14ac:dyDescent="0.25">
      <c r="A624" s="497"/>
      <c r="B624" s="714"/>
      <c r="C624" s="772" t="s">
        <v>3517</v>
      </c>
      <c r="D624" s="1078"/>
      <c r="E624" s="739"/>
    </row>
    <row r="625" spans="1:5" x14ac:dyDescent="0.25">
      <c r="A625" s="497"/>
      <c r="B625" s="714"/>
      <c r="C625" s="772" t="s">
        <v>3518</v>
      </c>
      <c r="D625" s="1078"/>
      <c r="E625" s="739"/>
    </row>
    <row r="626" spans="1:5" ht="31.5" x14ac:dyDescent="0.25">
      <c r="A626" s="497"/>
      <c r="B626" s="714"/>
      <c r="C626" s="772" t="s">
        <v>3519</v>
      </c>
      <c r="D626" s="1078"/>
      <c r="E626" s="739"/>
    </row>
    <row r="627" spans="1:5" ht="31.5" x14ac:dyDescent="0.25">
      <c r="A627" s="497"/>
      <c r="B627" s="714"/>
      <c r="C627" s="772" t="s">
        <v>3520</v>
      </c>
      <c r="D627" s="1078"/>
      <c r="E627" s="739"/>
    </row>
    <row r="628" spans="1:5" ht="31.5" x14ac:dyDescent="0.25">
      <c r="A628" s="497"/>
      <c r="B628" s="714"/>
      <c r="C628" s="772" t="s">
        <v>3521</v>
      </c>
      <c r="D628" s="1078"/>
      <c r="E628" s="739"/>
    </row>
    <row r="629" spans="1:5" ht="31.5" x14ac:dyDescent="0.25">
      <c r="A629" s="497"/>
      <c r="B629" s="714"/>
      <c r="C629" s="772" t="s">
        <v>3522</v>
      </c>
      <c r="D629" s="1078"/>
      <c r="E629" s="739"/>
    </row>
    <row r="630" spans="1:5" x14ac:dyDescent="0.25">
      <c r="A630" s="497"/>
      <c r="B630" s="714"/>
      <c r="C630" s="772" t="s">
        <v>3523</v>
      </c>
      <c r="D630" s="1078"/>
      <c r="E630" s="739"/>
    </row>
    <row r="631" spans="1:5" ht="31.5" x14ac:dyDescent="0.25">
      <c r="A631" s="497"/>
      <c r="B631" s="714"/>
      <c r="C631" s="772" t="s">
        <v>3524</v>
      </c>
      <c r="D631" s="1078"/>
      <c r="E631" s="739"/>
    </row>
    <row r="632" spans="1:5" ht="47.25" x14ac:dyDescent="0.25">
      <c r="A632" s="497"/>
      <c r="B632" s="714"/>
      <c r="C632" s="772" t="s">
        <v>3525</v>
      </c>
      <c r="D632" s="1078"/>
      <c r="E632" s="739"/>
    </row>
    <row r="633" spans="1:5" ht="31.5" x14ac:dyDescent="0.25">
      <c r="A633" s="497"/>
      <c r="B633" s="714"/>
      <c r="C633" s="772" t="s">
        <v>3526</v>
      </c>
      <c r="D633" s="1078"/>
      <c r="E633" s="739"/>
    </row>
    <row r="634" spans="1:5" ht="31.5" x14ac:dyDescent="0.25">
      <c r="A634" s="497"/>
      <c r="B634" s="714"/>
      <c r="C634" s="772" t="s">
        <v>3527</v>
      </c>
      <c r="D634" s="1078"/>
      <c r="E634" s="739"/>
    </row>
    <row r="635" spans="1:5" ht="47.25" x14ac:dyDescent="0.25">
      <c r="A635" s="497"/>
      <c r="B635" s="714"/>
      <c r="C635" s="772" t="s">
        <v>3528</v>
      </c>
      <c r="D635" s="1078"/>
      <c r="E635" s="739"/>
    </row>
    <row r="636" spans="1:5" ht="47.25" x14ac:dyDescent="0.25">
      <c r="A636" s="497"/>
      <c r="B636" s="714"/>
      <c r="C636" s="772" t="s">
        <v>3529</v>
      </c>
      <c r="D636" s="1078"/>
      <c r="E636" s="739"/>
    </row>
    <row r="637" spans="1:5" x14ac:dyDescent="0.25">
      <c r="A637" s="497"/>
      <c r="B637" s="714"/>
      <c r="C637" s="772" t="s">
        <v>3530</v>
      </c>
      <c r="D637" s="1078"/>
      <c r="E637" s="739"/>
    </row>
    <row r="638" spans="1:5" ht="31.5" x14ac:dyDescent="0.25">
      <c r="A638" s="497"/>
      <c r="B638" s="714"/>
      <c r="C638" s="772" t="s">
        <v>3531</v>
      </c>
      <c r="D638" s="1078"/>
      <c r="E638" s="739"/>
    </row>
    <row r="639" spans="1:5" ht="31.5" x14ac:dyDescent="0.25">
      <c r="A639" s="497"/>
      <c r="B639" s="714"/>
      <c r="C639" s="772" t="s">
        <v>3532</v>
      </c>
      <c r="D639" s="1078"/>
      <c r="E639" s="739"/>
    </row>
    <row r="640" spans="1:5" ht="31.5" x14ac:dyDescent="0.25">
      <c r="A640" s="497"/>
      <c r="B640" s="714"/>
      <c r="C640" s="772" t="s">
        <v>3533</v>
      </c>
      <c r="D640" s="1078"/>
      <c r="E640" s="739"/>
    </row>
    <row r="641" spans="1:5" x14ac:dyDescent="0.25">
      <c r="A641" s="497"/>
      <c r="B641" s="714"/>
      <c r="C641" s="772" t="s">
        <v>3534</v>
      </c>
      <c r="D641" s="1078"/>
      <c r="E641" s="739"/>
    </row>
    <row r="642" spans="1:5" ht="31.5" x14ac:dyDescent="0.25">
      <c r="A642" s="497"/>
      <c r="B642" s="714"/>
      <c r="C642" s="772" t="s">
        <v>3535</v>
      </c>
      <c r="D642" s="1078"/>
      <c r="E642" s="739"/>
    </row>
    <row r="643" spans="1:5" ht="31.5" x14ac:dyDescent="0.25">
      <c r="A643" s="497"/>
      <c r="B643" s="714"/>
      <c r="C643" s="772" t="s">
        <v>3536</v>
      </c>
      <c r="D643" s="1078"/>
      <c r="E643" s="739"/>
    </row>
    <row r="644" spans="1:5" x14ac:dyDescent="0.25">
      <c r="A644" s="497"/>
      <c r="B644" s="714"/>
      <c r="C644" s="772" t="s">
        <v>3537</v>
      </c>
      <c r="D644" s="1078"/>
      <c r="E644" s="739"/>
    </row>
    <row r="645" spans="1:5" x14ac:dyDescent="0.25">
      <c r="A645" s="497"/>
      <c r="B645" s="714"/>
      <c r="C645" s="772" t="s">
        <v>3538</v>
      </c>
      <c r="D645" s="1078"/>
      <c r="E645" s="739"/>
    </row>
    <row r="646" spans="1:5" x14ac:dyDescent="0.25">
      <c r="A646" s="497"/>
      <c r="B646" s="714"/>
      <c r="C646" s="772" t="s">
        <v>3539</v>
      </c>
      <c r="D646" s="1078"/>
      <c r="E646" s="739"/>
    </row>
    <row r="647" spans="1:5" x14ac:dyDescent="0.25">
      <c r="A647" s="497"/>
      <c r="B647" s="714"/>
      <c r="C647" s="772" t="s">
        <v>3540</v>
      </c>
      <c r="D647" s="1078"/>
      <c r="E647" s="739"/>
    </row>
    <row r="648" spans="1:5" ht="31.5" x14ac:dyDescent="0.25">
      <c r="A648" s="497"/>
      <c r="B648" s="714"/>
      <c r="C648" s="772" t="s">
        <v>3541</v>
      </c>
      <c r="D648" s="1078"/>
      <c r="E648" s="739"/>
    </row>
    <row r="649" spans="1:5" ht="47.25" x14ac:dyDescent="0.25">
      <c r="A649" s="497"/>
      <c r="B649" s="714"/>
      <c r="C649" s="772" t="s">
        <v>3542</v>
      </c>
      <c r="D649" s="1078"/>
      <c r="E649" s="739"/>
    </row>
    <row r="650" spans="1:5" ht="31.5" x14ac:dyDescent="0.25">
      <c r="A650" s="497"/>
      <c r="B650" s="714"/>
      <c r="C650" s="772" t="s">
        <v>3543</v>
      </c>
      <c r="D650" s="1078"/>
      <c r="E650" s="739"/>
    </row>
    <row r="651" spans="1:5" ht="31.5" x14ac:dyDescent="0.25">
      <c r="A651" s="497"/>
      <c r="B651" s="714"/>
      <c r="C651" s="772" t="s">
        <v>3544</v>
      </c>
      <c r="D651" s="1078"/>
      <c r="E651" s="739"/>
    </row>
    <row r="652" spans="1:5" ht="51" customHeight="1" x14ac:dyDescent="0.25">
      <c r="A652" s="497"/>
      <c r="B652" s="714"/>
      <c r="C652" s="773" t="s">
        <v>3545</v>
      </c>
      <c r="D652" s="1078"/>
      <c r="E652" s="739"/>
    </row>
    <row r="653" spans="1:5" ht="63" x14ac:dyDescent="0.25">
      <c r="A653" s="497"/>
      <c r="B653" s="714"/>
      <c r="C653" s="772" t="s">
        <v>3546</v>
      </c>
      <c r="D653" s="1078"/>
      <c r="E653" s="739"/>
    </row>
    <row r="654" spans="1:5" ht="31.5" x14ac:dyDescent="0.25">
      <c r="A654" s="497"/>
      <c r="B654" s="714"/>
      <c r="C654" s="772" t="s">
        <v>3547</v>
      </c>
      <c r="D654" s="1078"/>
      <c r="E654" s="739"/>
    </row>
    <row r="655" spans="1:5" ht="31.5" x14ac:dyDescent="0.25">
      <c r="A655" s="497"/>
      <c r="B655" s="714"/>
      <c r="C655" s="772" t="s">
        <v>3548</v>
      </c>
      <c r="D655" s="1078"/>
      <c r="E655" s="739"/>
    </row>
    <row r="656" spans="1:5" ht="31.5" x14ac:dyDescent="0.25">
      <c r="A656" s="497"/>
      <c r="B656" s="714"/>
      <c r="C656" s="772" t="s">
        <v>3549</v>
      </c>
      <c r="D656" s="1078"/>
      <c r="E656" s="739"/>
    </row>
    <row r="657" spans="1:5" ht="47.25" x14ac:dyDescent="0.25">
      <c r="A657" s="497"/>
      <c r="B657" s="714"/>
      <c r="C657" s="772" t="s">
        <v>3550</v>
      </c>
      <c r="D657" s="1078"/>
      <c r="E657" s="739"/>
    </row>
    <row r="658" spans="1:5" x14ac:dyDescent="0.25">
      <c r="A658" s="497"/>
      <c r="B658" s="714"/>
      <c r="C658" s="772" t="s">
        <v>3551</v>
      </c>
      <c r="D658" s="1078"/>
      <c r="E658" s="739"/>
    </row>
    <row r="659" spans="1:5" ht="47.25" x14ac:dyDescent="0.25">
      <c r="A659" s="497"/>
      <c r="B659" s="714"/>
      <c r="C659" s="772" t="s">
        <v>3552</v>
      </c>
      <c r="D659" s="1078"/>
      <c r="E659" s="739"/>
    </row>
    <row r="660" spans="1:5" x14ac:dyDescent="0.25">
      <c r="A660" s="497"/>
      <c r="B660" s="714"/>
      <c r="C660" s="772" t="s">
        <v>3553</v>
      </c>
      <c r="D660" s="1078"/>
      <c r="E660" s="739"/>
    </row>
    <row r="661" spans="1:5" ht="31.5" x14ac:dyDescent="0.25">
      <c r="A661" s="497"/>
      <c r="B661" s="714"/>
      <c r="C661" s="772" t="s">
        <v>3554</v>
      </c>
      <c r="D661" s="1078"/>
      <c r="E661" s="739"/>
    </row>
    <row r="662" spans="1:5" ht="31.5" x14ac:dyDescent="0.25">
      <c r="A662" s="497"/>
      <c r="B662" s="714"/>
      <c r="C662" s="772" t="s">
        <v>3555</v>
      </c>
      <c r="D662" s="1078"/>
      <c r="E662" s="739"/>
    </row>
    <row r="663" spans="1:5" ht="31.5" x14ac:dyDescent="0.25">
      <c r="A663" s="497"/>
      <c r="B663" s="714"/>
      <c r="C663" s="772" t="s">
        <v>3556</v>
      </c>
      <c r="D663" s="1078"/>
      <c r="E663" s="739"/>
    </row>
    <row r="664" spans="1:5" x14ac:dyDescent="0.25">
      <c r="A664" s="497"/>
      <c r="B664" s="714"/>
      <c r="C664" s="772" t="s">
        <v>3557</v>
      </c>
      <c r="D664" s="1078"/>
      <c r="E664" s="739"/>
    </row>
    <row r="665" spans="1:5" ht="31.5" x14ac:dyDescent="0.25">
      <c r="A665" s="497"/>
      <c r="B665" s="714"/>
      <c r="C665" s="772" t="s">
        <v>3558</v>
      </c>
      <c r="D665" s="1078"/>
      <c r="E665" s="739"/>
    </row>
    <row r="666" spans="1:5" ht="47.25" x14ac:dyDescent="0.25">
      <c r="A666" s="497"/>
      <c r="B666" s="714"/>
      <c r="C666" s="772" t="s">
        <v>3559</v>
      </c>
      <c r="D666" s="1078"/>
      <c r="E666" s="739"/>
    </row>
    <row r="667" spans="1:5" ht="31.5" x14ac:dyDescent="0.25">
      <c r="A667" s="497"/>
      <c r="B667" s="714"/>
      <c r="C667" s="772" t="s">
        <v>3560</v>
      </c>
      <c r="D667" s="1078"/>
      <c r="E667" s="739"/>
    </row>
    <row r="668" spans="1:5" x14ac:dyDescent="0.25">
      <c r="A668" s="497"/>
      <c r="B668" s="714"/>
      <c r="C668" s="772" t="s">
        <v>3561</v>
      </c>
      <c r="D668" s="1078"/>
      <c r="E668" s="739"/>
    </row>
    <row r="669" spans="1:5" x14ac:dyDescent="0.25">
      <c r="A669" s="497"/>
      <c r="B669" s="714"/>
      <c r="C669" s="772" t="s">
        <v>3562</v>
      </c>
      <c r="D669" s="1078"/>
      <c r="E669" s="739"/>
    </row>
    <row r="670" spans="1:5" ht="31.5" x14ac:dyDescent="0.25">
      <c r="A670" s="497"/>
      <c r="B670" s="714"/>
      <c r="C670" s="772" t="s">
        <v>3563</v>
      </c>
      <c r="D670" s="1078"/>
      <c r="E670" s="739"/>
    </row>
    <row r="671" spans="1:5" x14ac:dyDescent="0.25">
      <c r="A671" s="497"/>
      <c r="B671" s="714"/>
      <c r="C671" s="772" t="s">
        <v>3564</v>
      </c>
      <c r="D671" s="1078"/>
      <c r="E671" s="739"/>
    </row>
    <row r="672" spans="1:5" ht="31.5" x14ac:dyDescent="0.25">
      <c r="A672" s="497"/>
      <c r="B672" s="714"/>
      <c r="C672" s="772" t="s">
        <v>3565</v>
      </c>
      <c r="D672" s="1078"/>
      <c r="E672" s="739"/>
    </row>
    <row r="673" spans="1:5" ht="31.5" x14ac:dyDescent="0.25">
      <c r="A673" s="497"/>
      <c r="B673" s="714"/>
      <c r="C673" s="772" t="s">
        <v>3566</v>
      </c>
      <c r="D673" s="1078"/>
      <c r="E673" s="739"/>
    </row>
    <row r="674" spans="1:5" x14ac:dyDescent="0.25">
      <c r="A674" s="497"/>
      <c r="B674" s="714"/>
      <c r="C674" s="772" t="s">
        <v>3567</v>
      </c>
      <c r="D674" s="1078"/>
      <c r="E674" s="739"/>
    </row>
    <row r="675" spans="1:5" ht="31.5" x14ac:dyDescent="0.25">
      <c r="A675" s="497"/>
      <c r="B675" s="714"/>
      <c r="C675" s="772" t="s">
        <v>3568</v>
      </c>
      <c r="D675" s="1078"/>
      <c r="E675" s="739"/>
    </row>
    <row r="676" spans="1:5" ht="47.25" x14ac:dyDescent="0.25">
      <c r="A676" s="497"/>
      <c r="B676" s="714"/>
      <c r="C676" s="772" t="s">
        <v>3569</v>
      </c>
      <c r="D676" s="1078"/>
      <c r="E676" s="739"/>
    </row>
    <row r="677" spans="1:5" ht="31.5" x14ac:dyDescent="0.25">
      <c r="A677" s="497"/>
      <c r="B677" s="714"/>
      <c r="C677" s="772" t="s">
        <v>3570</v>
      </c>
      <c r="D677" s="1078"/>
      <c r="E677" s="739"/>
    </row>
    <row r="678" spans="1:5" x14ac:dyDescent="0.25">
      <c r="A678" s="497"/>
      <c r="B678" s="714"/>
      <c r="C678" s="772" t="s">
        <v>3571</v>
      </c>
      <c r="D678" s="1078"/>
      <c r="E678" s="739"/>
    </row>
    <row r="679" spans="1:5" x14ac:dyDescent="0.25">
      <c r="A679" s="497"/>
      <c r="B679" s="714"/>
      <c r="C679" s="772" t="s">
        <v>3572</v>
      </c>
      <c r="D679" s="1078"/>
      <c r="E679" s="739"/>
    </row>
    <row r="680" spans="1:5" ht="47.25" x14ac:dyDescent="0.25">
      <c r="A680" s="497"/>
      <c r="B680" s="714"/>
      <c r="C680" s="772" t="s">
        <v>3573</v>
      </c>
      <c r="D680" s="1078"/>
      <c r="E680" s="739"/>
    </row>
    <row r="681" spans="1:5" ht="51.75" customHeight="1" x14ac:dyDescent="0.25">
      <c r="A681" s="497"/>
      <c r="B681" s="714"/>
      <c r="C681" s="773" t="s">
        <v>3574</v>
      </c>
      <c r="D681" s="1078"/>
      <c r="E681" s="739"/>
    </row>
    <row r="682" spans="1:5" ht="47.25" x14ac:dyDescent="0.25">
      <c r="A682" s="497"/>
      <c r="B682" s="714"/>
      <c r="C682" s="772" t="s">
        <v>3575</v>
      </c>
      <c r="D682" s="1078"/>
      <c r="E682" s="739"/>
    </row>
    <row r="683" spans="1:5" ht="51.75" customHeight="1" x14ac:dyDescent="0.25">
      <c r="A683" s="497"/>
      <c r="B683" s="714"/>
      <c r="C683" s="773" t="s">
        <v>3576</v>
      </c>
      <c r="D683" s="1078"/>
      <c r="E683" s="739"/>
    </row>
    <row r="684" spans="1:5" ht="47.25" x14ac:dyDescent="0.25">
      <c r="A684" s="497"/>
      <c r="B684" s="714"/>
      <c r="C684" s="772" t="s">
        <v>3577</v>
      </c>
      <c r="D684" s="1078"/>
      <c r="E684" s="739"/>
    </row>
    <row r="685" spans="1:5" ht="31.5" x14ac:dyDescent="0.25">
      <c r="A685" s="497"/>
      <c r="B685" s="714"/>
      <c r="C685" s="772" t="s">
        <v>3578</v>
      </c>
      <c r="D685" s="1078"/>
      <c r="E685" s="739"/>
    </row>
    <row r="686" spans="1:5" ht="31.5" x14ac:dyDescent="0.25">
      <c r="A686" s="497"/>
      <c r="B686" s="714"/>
      <c r="C686" s="772" t="s">
        <v>3579</v>
      </c>
      <c r="D686" s="1078"/>
      <c r="E686" s="739"/>
    </row>
    <row r="687" spans="1:5" x14ac:dyDescent="0.25">
      <c r="A687" s="497"/>
      <c r="B687" s="714"/>
      <c r="C687" s="772" t="s">
        <v>3580</v>
      </c>
      <c r="D687" s="1078"/>
      <c r="E687" s="739"/>
    </row>
    <row r="688" spans="1:5" ht="47.25" x14ac:dyDescent="0.25">
      <c r="A688" s="497"/>
      <c r="B688" s="714"/>
      <c r="C688" s="772" t="s">
        <v>3581</v>
      </c>
      <c r="D688" s="1078"/>
      <c r="E688" s="739"/>
    </row>
    <row r="689" spans="1:5" ht="31.5" x14ac:dyDescent="0.25">
      <c r="A689" s="497"/>
      <c r="B689" s="714"/>
      <c r="C689" s="772" t="s">
        <v>3582</v>
      </c>
      <c r="D689" s="1078"/>
      <c r="E689" s="739"/>
    </row>
    <row r="690" spans="1:5" ht="31.5" x14ac:dyDescent="0.25">
      <c r="A690" s="497"/>
      <c r="B690" s="714"/>
      <c r="C690" s="772" t="s">
        <v>3583</v>
      </c>
      <c r="D690" s="1078"/>
      <c r="E690" s="739"/>
    </row>
    <row r="691" spans="1:5" x14ac:dyDescent="0.25">
      <c r="A691" s="497"/>
      <c r="B691" s="714"/>
      <c r="C691" s="772" t="s">
        <v>3584</v>
      </c>
      <c r="D691" s="1078"/>
      <c r="E691" s="739"/>
    </row>
    <row r="692" spans="1:5" ht="33" customHeight="1" x14ac:dyDescent="0.25">
      <c r="A692" s="497"/>
      <c r="B692" s="714"/>
      <c r="C692" s="773" t="s">
        <v>3585</v>
      </c>
      <c r="D692" s="1078"/>
      <c r="E692" s="739"/>
    </row>
    <row r="693" spans="1:5" ht="31.5" x14ac:dyDescent="0.25">
      <c r="A693" s="497"/>
      <c r="B693" s="714"/>
      <c r="C693" s="772" t="s">
        <v>3586</v>
      </c>
      <c r="D693" s="1078"/>
      <c r="E693" s="739"/>
    </row>
    <row r="694" spans="1:5" ht="31.5" x14ac:dyDescent="0.25">
      <c r="A694" s="497"/>
      <c r="B694" s="714"/>
      <c r="C694" s="772" t="s">
        <v>3587</v>
      </c>
      <c r="D694" s="1078"/>
      <c r="E694" s="739"/>
    </row>
    <row r="695" spans="1:5" ht="47.25" x14ac:dyDescent="0.25">
      <c r="A695" s="497"/>
      <c r="B695" s="714"/>
      <c r="C695" s="772" t="s">
        <v>3588</v>
      </c>
      <c r="D695" s="1078"/>
      <c r="E695" s="739"/>
    </row>
    <row r="696" spans="1:5" ht="47.25" x14ac:dyDescent="0.25">
      <c r="A696" s="497"/>
      <c r="B696" s="714"/>
      <c r="C696" s="772" t="s">
        <v>3589</v>
      </c>
      <c r="D696" s="1078"/>
      <c r="E696" s="739"/>
    </row>
    <row r="697" spans="1:5" ht="47.25" x14ac:dyDescent="0.25">
      <c r="A697" s="497"/>
      <c r="B697" s="714"/>
      <c r="C697" s="772" t="s">
        <v>3590</v>
      </c>
      <c r="D697" s="1078"/>
      <c r="E697" s="739"/>
    </row>
    <row r="698" spans="1:5" ht="31.5" x14ac:dyDescent="0.25">
      <c r="A698" s="497"/>
      <c r="B698" s="714"/>
      <c r="C698" s="772" t="s">
        <v>3591</v>
      </c>
      <c r="D698" s="1078"/>
      <c r="E698" s="739"/>
    </row>
    <row r="699" spans="1:5" x14ac:dyDescent="0.25">
      <c r="A699" s="497"/>
      <c r="B699" s="714"/>
      <c r="C699" s="772" t="s">
        <v>3592</v>
      </c>
      <c r="D699" s="1078"/>
      <c r="E699" s="739"/>
    </row>
    <row r="700" spans="1:5" ht="31.5" x14ac:dyDescent="0.25">
      <c r="A700" s="497"/>
      <c r="B700" s="714"/>
      <c r="C700" s="772" t="s">
        <v>3593</v>
      </c>
      <c r="D700" s="1078"/>
      <c r="E700" s="739"/>
    </row>
    <row r="701" spans="1:5" ht="35.25" customHeight="1" x14ac:dyDescent="0.25">
      <c r="A701" s="497"/>
      <c r="B701" s="714"/>
      <c r="C701" s="773" t="s">
        <v>3594</v>
      </c>
      <c r="D701" s="1078"/>
      <c r="E701" s="739"/>
    </row>
    <row r="702" spans="1:5" ht="47.25" x14ac:dyDescent="0.25">
      <c r="A702" s="497"/>
      <c r="B702" s="714"/>
      <c r="C702" s="772" t="s">
        <v>3595</v>
      </c>
      <c r="D702" s="1078"/>
      <c r="E702" s="739"/>
    </row>
    <row r="703" spans="1:5" ht="31.5" x14ac:dyDescent="0.25">
      <c r="A703" s="497"/>
      <c r="B703" s="714"/>
      <c r="C703" s="772" t="s">
        <v>3596</v>
      </c>
      <c r="D703" s="1078"/>
      <c r="E703" s="739"/>
    </row>
    <row r="704" spans="1:5" ht="36" customHeight="1" x14ac:dyDescent="0.25">
      <c r="A704" s="497"/>
      <c r="B704" s="714"/>
      <c r="C704" s="773" t="s">
        <v>3597</v>
      </c>
      <c r="D704" s="1078"/>
      <c r="E704" s="739"/>
    </row>
    <row r="705" spans="1:5" ht="31.5" x14ac:dyDescent="0.25">
      <c r="A705" s="497"/>
      <c r="B705" s="714"/>
      <c r="C705" s="772" t="s">
        <v>3598</v>
      </c>
      <c r="D705" s="1078"/>
      <c r="E705" s="739"/>
    </row>
    <row r="706" spans="1:5" ht="47.25" x14ac:dyDescent="0.25">
      <c r="A706" s="497"/>
      <c r="B706" s="714"/>
      <c r="C706" s="772" t="s">
        <v>3599</v>
      </c>
      <c r="D706" s="1078"/>
      <c r="E706" s="739"/>
    </row>
    <row r="707" spans="1:5" ht="31.5" x14ac:dyDescent="0.25">
      <c r="A707" s="497"/>
      <c r="B707" s="714"/>
      <c r="C707" s="772" t="s">
        <v>3600</v>
      </c>
      <c r="D707" s="1078"/>
      <c r="E707" s="739"/>
    </row>
    <row r="708" spans="1:5" ht="47.25" x14ac:dyDescent="0.25">
      <c r="A708" s="497"/>
      <c r="B708" s="714"/>
      <c r="C708" s="772" t="s">
        <v>3601</v>
      </c>
      <c r="D708" s="1078"/>
      <c r="E708" s="739"/>
    </row>
    <row r="709" spans="1:5" ht="47.25" x14ac:dyDescent="0.25">
      <c r="A709" s="497"/>
      <c r="B709" s="714"/>
      <c r="C709" s="772" t="s">
        <v>3602</v>
      </c>
      <c r="D709" s="1078"/>
      <c r="E709" s="739"/>
    </row>
    <row r="710" spans="1:5" ht="47.25" x14ac:dyDescent="0.25">
      <c r="A710" s="497"/>
      <c r="B710" s="714"/>
      <c r="C710" s="772" t="s">
        <v>3603</v>
      </c>
      <c r="D710" s="1078"/>
      <c r="E710" s="739"/>
    </row>
    <row r="711" spans="1:5" x14ac:dyDescent="0.25">
      <c r="A711" s="497"/>
      <c r="B711" s="714"/>
      <c r="C711" s="772" t="s">
        <v>3604</v>
      </c>
      <c r="D711" s="1078"/>
      <c r="E711" s="739"/>
    </row>
    <row r="712" spans="1:5" x14ac:dyDescent="0.25">
      <c r="A712" s="497"/>
      <c r="B712" s="714"/>
      <c r="C712" s="772" t="s">
        <v>3605</v>
      </c>
      <c r="D712" s="1078"/>
      <c r="E712" s="739"/>
    </row>
    <row r="713" spans="1:5" ht="31.5" x14ac:dyDescent="0.25">
      <c r="A713" s="497"/>
      <c r="B713" s="714"/>
      <c r="C713" s="772" t="s">
        <v>3606</v>
      </c>
      <c r="D713" s="1078"/>
      <c r="E713" s="739"/>
    </row>
    <row r="714" spans="1:5" x14ac:dyDescent="0.25">
      <c r="A714" s="497"/>
      <c r="B714" s="714"/>
      <c r="C714" s="772" t="s">
        <v>3607</v>
      </c>
      <c r="D714" s="1078"/>
      <c r="E714" s="739"/>
    </row>
    <row r="715" spans="1:5" ht="47.25" x14ac:dyDescent="0.25">
      <c r="A715" s="497"/>
      <c r="B715" s="714"/>
      <c r="C715" s="772" t="s">
        <v>3608</v>
      </c>
      <c r="D715" s="1078"/>
      <c r="E715" s="739"/>
    </row>
    <row r="716" spans="1:5" ht="63" x14ac:dyDescent="0.25">
      <c r="A716" s="497"/>
      <c r="B716" s="714"/>
      <c r="C716" s="772" t="s">
        <v>3609</v>
      </c>
      <c r="D716" s="1078"/>
      <c r="E716" s="739"/>
    </row>
    <row r="717" spans="1:5" x14ac:dyDescent="0.25">
      <c r="A717" s="497"/>
      <c r="B717" s="714"/>
      <c r="C717" s="772" t="s">
        <v>3610</v>
      </c>
      <c r="D717" s="1078"/>
      <c r="E717" s="739"/>
    </row>
    <row r="718" spans="1:5" x14ac:dyDescent="0.25">
      <c r="A718" s="497"/>
      <c r="B718" s="714"/>
      <c r="C718" s="772" t="s">
        <v>3611</v>
      </c>
      <c r="D718" s="1078"/>
      <c r="E718" s="739"/>
    </row>
    <row r="719" spans="1:5" x14ac:dyDescent="0.25">
      <c r="A719" s="497"/>
      <c r="B719" s="714"/>
      <c r="C719" s="772" t="s">
        <v>3612</v>
      </c>
      <c r="D719" s="1078"/>
      <c r="E719" s="739"/>
    </row>
    <row r="720" spans="1:5" ht="31.5" x14ac:dyDescent="0.25">
      <c r="A720" s="497"/>
      <c r="B720" s="714"/>
      <c r="C720" s="772" t="s">
        <v>3613</v>
      </c>
      <c r="D720" s="1078"/>
      <c r="E720" s="739"/>
    </row>
    <row r="721" spans="1:5" ht="47.25" x14ac:dyDescent="0.25">
      <c r="A721" s="497"/>
      <c r="B721" s="714"/>
      <c r="C721" s="772" t="s">
        <v>3614</v>
      </c>
      <c r="D721" s="1078"/>
      <c r="E721" s="739"/>
    </row>
    <row r="722" spans="1:5" ht="47.25" x14ac:dyDescent="0.25">
      <c r="A722" s="497"/>
      <c r="B722" s="714"/>
      <c r="C722" s="772" t="s">
        <v>3615</v>
      </c>
      <c r="D722" s="1078"/>
      <c r="E722" s="739"/>
    </row>
    <row r="723" spans="1:5" ht="31.5" x14ac:dyDescent="0.25">
      <c r="A723" s="497"/>
      <c r="B723" s="714"/>
      <c r="C723" s="772" t="s">
        <v>3616</v>
      </c>
      <c r="D723" s="1078"/>
      <c r="E723" s="739"/>
    </row>
    <row r="724" spans="1:5" x14ac:dyDescent="0.25">
      <c r="A724" s="497"/>
      <c r="B724" s="714"/>
      <c r="C724" s="772" t="s">
        <v>3617</v>
      </c>
      <c r="D724" s="1078"/>
      <c r="E724" s="739"/>
    </row>
    <row r="725" spans="1:5" ht="31.5" x14ac:dyDescent="0.25">
      <c r="A725" s="497"/>
      <c r="B725" s="714"/>
      <c r="C725" s="772" t="s">
        <v>3618</v>
      </c>
      <c r="D725" s="1078"/>
      <c r="E725" s="739"/>
    </row>
    <row r="726" spans="1:5" ht="31.5" x14ac:dyDescent="0.25">
      <c r="A726" s="497"/>
      <c r="B726" s="714"/>
      <c r="C726" s="772" t="s">
        <v>3619</v>
      </c>
      <c r="D726" s="1078"/>
      <c r="E726" s="739"/>
    </row>
    <row r="727" spans="1:5" x14ac:dyDescent="0.25">
      <c r="A727" s="497"/>
      <c r="B727" s="714"/>
      <c r="C727" s="772" t="s">
        <v>3620</v>
      </c>
      <c r="D727" s="1078"/>
      <c r="E727" s="739"/>
    </row>
    <row r="728" spans="1:5" ht="31.5" x14ac:dyDescent="0.25">
      <c r="A728" s="497"/>
      <c r="B728" s="714"/>
      <c r="C728" s="772" t="s">
        <v>3621</v>
      </c>
      <c r="D728" s="1078"/>
      <c r="E728" s="739"/>
    </row>
    <row r="729" spans="1:5" x14ac:dyDescent="0.25">
      <c r="A729" s="497"/>
      <c r="B729" s="714"/>
      <c r="C729" s="772" t="s">
        <v>3622</v>
      </c>
      <c r="D729" s="1078"/>
      <c r="E729" s="739"/>
    </row>
    <row r="730" spans="1:5" x14ac:dyDescent="0.25">
      <c r="A730" s="497"/>
      <c r="B730" s="714"/>
      <c r="C730" s="772" t="s">
        <v>3623</v>
      </c>
      <c r="D730" s="1078"/>
      <c r="E730" s="739"/>
    </row>
    <row r="731" spans="1:5" ht="31.5" x14ac:dyDescent="0.25">
      <c r="A731" s="497"/>
      <c r="B731" s="714"/>
      <c r="C731" s="772" t="s">
        <v>3624</v>
      </c>
      <c r="D731" s="1078"/>
      <c r="E731" s="739"/>
    </row>
    <row r="732" spans="1:5" ht="47.25" x14ac:dyDescent="0.25">
      <c r="A732" s="497"/>
      <c r="B732" s="714"/>
      <c r="C732" s="772" t="s">
        <v>3625</v>
      </c>
      <c r="D732" s="1078"/>
      <c r="E732" s="739"/>
    </row>
    <row r="733" spans="1:5" ht="31.5" x14ac:dyDescent="0.25">
      <c r="A733" s="497"/>
      <c r="B733" s="714"/>
      <c r="C733" s="772" t="s">
        <v>3626</v>
      </c>
      <c r="D733" s="1078"/>
      <c r="E733" s="739"/>
    </row>
    <row r="734" spans="1:5" x14ac:dyDescent="0.25">
      <c r="A734" s="497"/>
      <c r="B734" s="714"/>
      <c r="C734" s="772" t="s">
        <v>3627</v>
      </c>
      <c r="D734" s="1078"/>
      <c r="E734" s="739"/>
    </row>
    <row r="735" spans="1:5" ht="31.5" x14ac:dyDescent="0.25">
      <c r="A735" s="497"/>
      <c r="B735" s="714"/>
      <c r="C735" s="772" t="s">
        <v>3628</v>
      </c>
      <c r="D735" s="1078"/>
      <c r="E735" s="739"/>
    </row>
    <row r="736" spans="1:5" ht="47.25" x14ac:dyDescent="0.25">
      <c r="A736" s="497"/>
      <c r="B736" s="714"/>
      <c r="C736" s="772" t="s">
        <v>3629</v>
      </c>
      <c r="D736" s="1078"/>
      <c r="E736" s="739"/>
    </row>
    <row r="737" spans="1:5" x14ac:dyDescent="0.25">
      <c r="A737" s="497"/>
      <c r="B737" s="714"/>
      <c r="C737" s="772" t="s">
        <v>3630</v>
      </c>
      <c r="D737" s="1078"/>
      <c r="E737" s="739"/>
    </row>
    <row r="738" spans="1:5" x14ac:dyDescent="0.25">
      <c r="A738" s="497"/>
      <c r="B738" s="714"/>
      <c r="C738" s="772" t="s">
        <v>3631</v>
      </c>
      <c r="D738" s="1078"/>
      <c r="E738" s="739"/>
    </row>
    <row r="739" spans="1:5" ht="31.5" x14ac:dyDescent="0.25">
      <c r="A739" s="497"/>
      <c r="B739" s="714"/>
      <c r="C739" s="772" t="s">
        <v>3632</v>
      </c>
      <c r="D739" s="1078"/>
      <c r="E739" s="739"/>
    </row>
    <row r="740" spans="1:5" ht="35.25" customHeight="1" x14ac:dyDescent="0.25">
      <c r="A740" s="497"/>
      <c r="B740" s="714"/>
      <c r="C740" s="773" t="s">
        <v>3633</v>
      </c>
      <c r="D740" s="1078"/>
      <c r="E740" s="739"/>
    </row>
    <row r="741" spans="1:5" ht="31.5" x14ac:dyDescent="0.25">
      <c r="A741" s="497"/>
      <c r="B741" s="714"/>
      <c r="C741" s="772" t="s">
        <v>3634</v>
      </c>
      <c r="D741" s="1078"/>
      <c r="E741" s="739"/>
    </row>
    <row r="742" spans="1:5" ht="31.5" x14ac:dyDescent="0.25">
      <c r="A742" s="497"/>
      <c r="B742" s="714"/>
      <c r="C742" s="772" t="s">
        <v>3635</v>
      </c>
      <c r="D742" s="1078"/>
      <c r="E742" s="739"/>
    </row>
    <row r="743" spans="1:5" ht="31.5" x14ac:dyDescent="0.25">
      <c r="A743" s="497"/>
      <c r="B743" s="714"/>
      <c r="C743" s="772" t="s">
        <v>3636</v>
      </c>
      <c r="D743" s="1078"/>
      <c r="E743" s="739"/>
    </row>
    <row r="744" spans="1:5" ht="31.5" x14ac:dyDescent="0.25">
      <c r="A744" s="497"/>
      <c r="B744" s="714"/>
      <c r="C744" s="772" t="s">
        <v>3637</v>
      </c>
      <c r="D744" s="1078"/>
      <c r="E744" s="739"/>
    </row>
    <row r="745" spans="1:5" ht="31.5" x14ac:dyDescent="0.25">
      <c r="A745" s="497"/>
      <c r="B745" s="714"/>
      <c r="C745" s="772" t="s">
        <v>3638</v>
      </c>
      <c r="D745" s="1078"/>
      <c r="E745" s="739"/>
    </row>
    <row r="746" spans="1:5" ht="31.5" x14ac:dyDescent="0.25">
      <c r="A746" s="497"/>
      <c r="B746" s="714"/>
      <c r="C746" s="772" t="s">
        <v>3639</v>
      </c>
      <c r="D746" s="1078"/>
      <c r="E746" s="739"/>
    </row>
    <row r="747" spans="1:5" ht="47.25" x14ac:dyDescent="0.25">
      <c r="A747" s="497"/>
      <c r="B747" s="714"/>
      <c r="C747" s="772" t="s">
        <v>3640</v>
      </c>
      <c r="D747" s="1078"/>
      <c r="E747" s="739"/>
    </row>
    <row r="748" spans="1:5" ht="31.5" x14ac:dyDescent="0.25">
      <c r="A748" s="497"/>
      <c r="B748" s="714"/>
      <c r="C748" s="772" t="s">
        <v>3641</v>
      </c>
      <c r="D748" s="1078"/>
      <c r="E748" s="739"/>
    </row>
    <row r="749" spans="1:5" ht="31.5" x14ac:dyDescent="0.25">
      <c r="A749" s="497"/>
      <c r="B749" s="714"/>
      <c r="C749" s="772" t="s">
        <v>3642</v>
      </c>
      <c r="D749" s="1078"/>
      <c r="E749" s="739"/>
    </row>
    <row r="750" spans="1:5" x14ac:dyDescent="0.25">
      <c r="A750" s="497"/>
      <c r="B750" s="714"/>
      <c r="C750" s="772" t="s">
        <v>3643</v>
      </c>
      <c r="D750" s="1078"/>
      <c r="E750" s="739"/>
    </row>
    <row r="751" spans="1:5" ht="31.5" x14ac:dyDescent="0.25">
      <c r="A751" s="497"/>
      <c r="B751" s="714"/>
      <c r="C751" s="772" t="s">
        <v>3644</v>
      </c>
      <c r="D751" s="1078"/>
      <c r="E751" s="739"/>
    </row>
    <row r="752" spans="1:5" ht="78.75" x14ac:dyDescent="0.25">
      <c r="A752" s="497"/>
      <c r="B752" s="714"/>
      <c r="C752" s="772" t="s">
        <v>3645</v>
      </c>
      <c r="D752" s="1078"/>
      <c r="E752" s="739"/>
    </row>
    <row r="753" spans="1:5" ht="31.5" x14ac:dyDescent="0.25">
      <c r="A753" s="497"/>
      <c r="B753" s="714"/>
      <c r="C753" s="772" t="s">
        <v>3646</v>
      </c>
      <c r="D753" s="1078"/>
      <c r="E753" s="739"/>
    </row>
    <row r="754" spans="1:5" ht="31.5" x14ac:dyDescent="0.25">
      <c r="A754" s="497"/>
      <c r="B754" s="714"/>
      <c r="C754" s="772" t="s">
        <v>3647</v>
      </c>
      <c r="D754" s="1078"/>
      <c r="E754" s="739"/>
    </row>
    <row r="755" spans="1:5" ht="47.25" x14ac:dyDescent="0.25">
      <c r="A755" s="497"/>
      <c r="B755" s="714"/>
      <c r="C755" s="772" t="s">
        <v>3648</v>
      </c>
      <c r="D755" s="1078"/>
      <c r="E755" s="739"/>
    </row>
    <row r="756" spans="1:5" x14ac:dyDescent="0.25">
      <c r="A756" s="497"/>
      <c r="B756" s="714"/>
      <c r="C756" s="772" t="s">
        <v>3649</v>
      </c>
      <c r="D756" s="1078"/>
      <c r="E756" s="739"/>
    </row>
    <row r="757" spans="1:5" x14ac:dyDescent="0.25">
      <c r="A757" s="497"/>
      <c r="B757" s="714"/>
      <c r="C757" s="772" t="s">
        <v>3650</v>
      </c>
      <c r="D757" s="1078"/>
      <c r="E757" s="739"/>
    </row>
    <row r="758" spans="1:5" ht="35.25" customHeight="1" x14ac:dyDescent="0.25">
      <c r="A758" s="497"/>
      <c r="B758" s="714"/>
      <c r="C758" s="773" t="s">
        <v>3651</v>
      </c>
      <c r="D758" s="1078"/>
      <c r="E758" s="739"/>
    </row>
    <row r="759" spans="1:5" ht="31.5" x14ac:dyDescent="0.25">
      <c r="A759" s="497"/>
      <c r="B759" s="714"/>
      <c r="C759" s="772" t="s">
        <v>3652</v>
      </c>
      <c r="D759" s="1078"/>
      <c r="E759" s="739"/>
    </row>
    <row r="760" spans="1:5" x14ac:dyDescent="0.25">
      <c r="A760" s="497"/>
      <c r="B760" s="714"/>
      <c r="C760" s="772" t="s">
        <v>3653</v>
      </c>
      <c r="D760" s="1078"/>
      <c r="E760" s="739"/>
    </row>
    <row r="761" spans="1:5" ht="47.25" x14ac:dyDescent="0.25">
      <c r="A761" s="497"/>
      <c r="B761" s="714"/>
      <c r="C761" s="772" t="s">
        <v>3654</v>
      </c>
      <c r="D761" s="1078"/>
      <c r="E761" s="739"/>
    </row>
    <row r="762" spans="1:5" ht="31.5" x14ac:dyDescent="0.25">
      <c r="A762" s="497"/>
      <c r="B762" s="714"/>
      <c r="C762" s="772" t="s">
        <v>3655</v>
      </c>
      <c r="D762" s="1078"/>
      <c r="E762" s="739"/>
    </row>
    <row r="763" spans="1:5" x14ac:dyDescent="0.25">
      <c r="A763" s="497"/>
      <c r="B763" s="714"/>
      <c r="C763" s="772" t="s">
        <v>3656</v>
      </c>
      <c r="D763" s="1078"/>
      <c r="E763" s="739"/>
    </row>
    <row r="764" spans="1:5" ht="31.5" x14ac:dyDescent="0.25">
      <c r="A764" s="497"/>
      <c r="B764" s="714"/>
      <c r="C764" s="772" t="s">
        <v>3657</v>
      </c>
      <c r="D764" s="1078"/>
      <c r="E764" s="739"/>
    </row>
    <row r="765" spans="1:5" ht="31.5" x14ac:dyDescent="0.25">
      <c r="A765" s="497"/>
      <c r="B765" s="714"/>
      <c r="C765" s="772" t="s">
        <v>3658</v>
      </c>
      <c r="D765" s="1078"/>
      <c r="E765" s="739"/>
    </row>
    <row r="766" spans="1:5" ht="47.25" x14ac:dyDescent="0.25">
      <c r="A766" s="497"/>
      <c r="B766" s="714"/>
      <c r="C766" s="772" t="s">
        <v>3659</v>
      </c>
      <c r="D766" s="1078"/>
      <c r="E766" s="739"/>
    </row>
    <row r="767" spans="1:5" x14ac:dyDescent="0.25">
      <c r="A767" s="497"/>
      <c r="B767" s="714"/>
      <c r="C767" s="772" t="s">
        <v>3660</v>
      </c>
      <c r="D767" s="1078"/>
      <c r="E767" s="739"/>
    </row>
    <row r="768" spans="1:5" ht="31.5" x14ac:dyDescent="0.25">
      <c r="A768" s="497"/>
      <c r="B768" s="714"/>
      <c r="C768" s="772" t="s">
        <v>3661</v>
      </c>
      <c r="D768" s="1078"/>
      <c r="E768" s="739"/>
    </row>
    <row r="769" spans="1:5" ht="31.5" x14ac:dyDescent="0.25">
      <c r="A769" s="497"/>
      <c r="B769" s="714"/>
      <c r="C769" s="772" t="s">
        <v>3662</v>
      </c>
      <c r="D769" s="1078"/>
      <c r="E769" s="739"/>
    </row>
    <row r="770" spans="1:5" x14ac:dyDescent="0.25">
      <c r="A770" s="497"/>
      <c r="B770" s="714"/>
      <c r="C770" s="772" t="s">
        <v>3663</v>
      </c>
      <c r="D770" s="1078"/>
      <c r="E770" s="739"/>
    </row>
    <row r="771" spans="1:5" x14ac:dyDescent="0.25">
      <c r="A771" s="497"/>
      <c r="B771" s="714"/>
      <c r="C771" s="772" t="s">
        <v>3664</v>
      </c>
      <c r="D771" s="1078"/>
      <c r="E771" s="739"/>
    </row>
    <row r="772" spans="1:5" ht="63" x14ac:dyDescent="0.25">
      <c r="A772" s="497"/>
      <c r="B772" s="714"/>
      <c r="C772" s="772" t="s">
        <v>3665</v>
      </c>
      <c r="D772" s="1078"/>
      <c r="E772" s="739"/>
    </row>
    <row r="773" spans="1:5" x14ac:dyDescent="0.25">
      <c r="A773" s="497"/>
      <c r="B773" s="714"/>
      <c r="C773" s="772" t="s">
        <v>3666</v>
      </c>
      <c r="D773" s="1078"/>
      <c r="E773" s="739"/>
    </row>
    <row r="774" spans="1:5" x14ac:dyDescent="0.25">
      <c r="A774" s="497"/>
      <c r="B774" s="714"/>
      <c r="C774" s="772" t="s">
        <v>3667</v>
      </c>
      <c r="D774" s="1078"/>
      <c r="E774" s="739"/>
    </row>
    <row r="775" spans="1:5" ht="31.5" x14ac:dyDescent="0.25">
      <c r="A775" s="497"/>
      <c r="B775" s="714"/>
      <c r="C775" s="772" t="s">
        <v>3668</v>
      </c>
      <c r="D775" s="1078"/>
      <c r="E775" s="739"/>
    </row>
    <row r="776" spans="1:5" x14ac:dyDescent="0.25">
      <c r="A776" s="497"/>
      <c r="B776" s="714"/>
      <c r="C776" s="772" t="s">
        <v>3669</v>
      </c>
      <c r="D776" s="1078"/>
      <c r="E776" s="739"/>
    </row>
    <row r="777" spans="1:5" ht="31.5" x14ac:dyDescent="0.25">
      <c r="A777" s="497"/>
      <c r="B777" s="714"/>
      <c r="C777" s="772" t="s">
        <v>3670</v>
      </c>
      <c r="D777" s="1078"/>
      <c r="E777" s="739"/>
    </row>
    <row r="778" spans="1:5" ht="31.5" x14ac:dyDescent="0.25">
      <c r="A778" s="497"/>
      <c r="B778" s="714"/>
      <c r="C778" s="772" t="s">
        <v>3671</v>
      </c>
      <c r="D778" s="1078"/>
      <c r="E778" s="739"/>
    </row>
    <row r="779" spans="1:5" x14ac:dyDescent="0.25">
      <c r="A779" s="497"/>
      <c r="B779" s="714"/>
      <c r="C779" s="772" t="s">
        <v>3672</v>
      </c>
      <c r="D779" s="1078"/>
      <c r="E779" s="739"/>
    </row>
    <row r="780" spans="1:5" ht="31.5" x14ac:dyDescent="0.25">
      <c r="A780" s="497"/>
      <c r="B780" s="714"/>
      <c r="C780" s="772" t="s">
        <v>3673</v>
      </c>
      <c r="D780" s="1078"/>
      <c r="E780" s="739"/>
    </row>
    <row r="781" spans="1:5" ht="49.5" customHeight="1" x14ac:dyDescent="0.25">
      <c r="A781" s="497"/>
      <c r="B781" s="714"/>
      <c r="C781" s="773" t="s">
        <v>3674</v>
      </c>
      <c r="D781" s="1078"/>
      <c r="E781" s="739"/>
    </row>
    <row r="782" spans="1:5" x14ac:dyDescent="0.25">
      <c r="A782" s="497"/>
      <c r="B782" s="714"/>
      <c r="C782" s="772" t="s">
        <v>3675</v>
      </c>
      <c r="D782" s="1078"/>
      <c r="E782" s="739"/>
    </row>
    <row r="783" spans="1:5" x14ac:dyDescent="0.25">
      <c r="A783" s="497"/>
      <c r="B783" s="714"/>
      <c r="C783" s="772" t="s">
        <v>3676</v>
      </c>
      <c r="D783" s="1078"/>
      <c r="E783" s="739"/>
    </row>
    <row r="784" spans="1:5" ht="47.25" x14ac:dyDescent="0.25">
      <c r="A784" s="497"/>
      <c r="B784" s="714"/>
      <c r="C784" s="772" t="s">
        <v>3677</v>
      </c>
      <c r="D784" s="1078"/>
      <c r="E784" s="739"/>
    </row>
    <row r="785" spans="1:5" ht="47.25" x14ac:dyDescent="0.25">
      <c r="A785" s="497"/>
      <c r="B785" s="714"/>
      <c r="C785" s="772" t="s">
        <v>3678</v>
      </c>
      <c r="D785" s="1078"/>
      <c r="E785" s="739"/>
    </row>
    <row r="786" spans="1:5" ht="63" x14ac:dyDescent="0.25">
      <c r="A786" s="497"/>
      <c r="B786" s="714"/>
      <c r="C786" s="772" t="s">
        <v>3679</v>
      </c>
      <c r="D786" s="1078"/>
      <c r="E786" s="739"/>
    </row>
    <row r="787" spans="1:5" x14ac:dyDescent="0.25">
      <c r="A787" s="497"/>
      <c r="B787" s="714"/>
      <c r="C787" s="772" t="s">
        <v>3680</v>
      </c>
      <c r="D787" s="1078"/>
      <c r="E787" s="739"/>
    </row>
    <row r="788" spans="1:5" x14ac:dyDescent="0.25">
      <c r="A788" s="497"/>
      <c r="B788" s="714"/>
      <c r="C788" s="772" t="s">
        <v>3681</v>
      </c>
      <c r="D788" s="1078"/>
      <c r="E788" s="739"/>
    </row>
    <row r="789" spans="1:5" ht="31.5" x14ac:dyDescent="0.25">
      <c r="A789" s="497"/>
      <c r="B789" s="714"/>
      <c r="C789" s="772" t="s">
        <v>3682</v>
      </c>
      <c r="D789" s="1078"/>
      <c r="E789" s="739"/>
    </row>
    <row r="790" spans="1:5" ht="34.5" customHeight="1" x14ac:dyDescent="0.25">
      <c r="A790" s="497"/>
      <c r="B790" s="714"/>
      <c r="C790" s="773" t="s">
        <v>3683</v>
      </c>
      <c r="D790" s="1078"/>
      <c r="E790" s="739"/>
    </row>
    <row r="791" spans="1:5" ht="31.5" x14ac:dyDescent="0.25">
      <c r="A791" s="497"/>
      <c r="B791" s="714"/>
      <c r="C791" s="772" t="s">
        <v>3684</v>
      </c>
      <c r="D791" s="1078"/>
      <c r="E791" s="739"/>
    </row>
    <row r="792" spans="1:5" ht="31.5" x14ac:dyDescent="0.25">
      <c r="A792" s="497"/>
      <c r="B792" s="714"/>
      <c r="C792" s="772" t="s">
        <v>3685</v>
      </c>
      <c r="D792" s="1078"/>
      <c r="E792" s="739"/>
    </row>
    <row r="793" spans="1:5" ht="31.5" x14ac:dyDescent="0.25">
      <c r="A793" s="497"/>
      <c r="B793" s="714"/>
      <c r="C793" s="772" t="s">
        <v>3686</v>
      </c>
      <c r="D793" s="1078"/>
      <c r="E793" s="739"/>
    </row>
    <row r="794" spans="1:5" ht="31.5" x14ac:dyDescent="0.25">
      <c r="A794" s="497"/>
      <c r="B794" s="714"/>
      <c r="C794" s="772" t="s">
        <v>3687</v>
      </c>
      <c r="D794" s="1078"/>
      <c r="E794" s="739"/>
    </row>
    <row r="795" spans="1:5" ht="31.5" x14ac:dyDescent="0.25">
      <c r="A795" s="497"/>
      <c r="B795" s="714"/>
      <c r="C795" s="772" t="s">
        <v>3688</v>
      </c>
      <c r="D795" s="1078"/>
      <c r="E795" s="739"/>
    </row>
    <row r="796" spans="1:5" x14ac:dyDescent="0.25">
      <c r="A796" s="497"/>
      <c r="B796" s="714"/>
      <c r="C796" s="772" t="s">
        <v>3689</v>
      </c>
      <c r="D796" s="1078"/>
      <c r="E796" s="739"/>
    </row>
    <row r="797" spans="1:5" ht="31.5" x14ac:dyDescent="0.25">
      <c r="A797" s="497"/>
      <c r="B797" s="714"/>
      <c r="C797" s="772" t="s">
        <v>3690</v>
      </c>
      <c r="D797" s="1078"/>
      <c r="E797" s="739"/>
    </row>
    <row r="798" spans="1:5" ht="31.5" x14ac:dyDescent="0.25">
      <c r="A798" s="497"/>
      <c r="B798" s="714"/>
      <c r="C798" s="772" t="s">
        <v>3691</v>
      </c>
      <c r="D798" s="1078"/>
      <c r="E798" s="739"/>
    </row>
    <row r="799" spans="1:5" x14ac:dyDescent="0.25">
      <c r="A799" s="497"/>
      <c r="B799" s="714"/>
      <c r="C799" s="772" t="s">
        <v>3692</v>
      </c>
      <c r="D799" s="1078"/>
      <c r="E799" s="739"/>
    </row>
    <row r="800" spans="1:5" ht="31.5" x14ac:dyDescent="0.25">
      <c r="A800" s="497"/>
      <c r="B800" s="714"/>
      <c r="C800" s="772" t="s">
        <v>3693</v>
      </c>
      <c r="D800" s="1078"/>
      <c r="E800" s="739"/>
    </row>
    <row r="801" spans="1:5" ht="31.5" x14ac:dyDescent="0.25">
      <c r="A801" s="497"/>
      <c r="B801" s="714"/>
      <c r="C801" s="772" t="s">
        <v>3694</v>
      </c>
      <c r="D801" s="1078"/>
      <c r="E801" s="739"/>
    </row>
    <row r="802" spans="1:5" ht="31.5" x14ac:dyDescent="0.25">
      <c r="A802" s="497"/>
      <c r="B802" s="714"/>
      <c r="C802" s="772" t="s">
        <v>3695</v>
      </c>
      <c r="D802" s="1078"/>
      <c r="E802" s="739"/>
    </row>
    <row r="803" spans="1:5" ht="31.5" x14ac:dyDescent="0.25">
      <c r="A803" s="497"/>
      <c r="B803" s="714"/>
      <c r="C803" s="772" t="s">
        <v>3696</v>
      </c>
      <c r="D803" s="1078"/>
      <c r="E803" s="739"/>
    </row>
    <row r="804" spans="1:5" ht="31.5" x14ac:dyDescent="0.25">
      <c r="A804" s="497"/>
      <c r="B804" s="714"/>
      <c r="C804" s="772" t="s">
        <v>3697</v>
      </c>
      <c r="D804" s="1078"/>
      <c r="E804" s="739"/>
    </row>
    <row r="805" spans="1:5" x14ac:dyDescent="0.25">
      <c r="A805" s="497"/>
      <c r="B805" s="714"/>
      <c r="C805" s="772" t="s">
        <v>3698</v>
      </c>
      <c r="D805" s="1078"/>
      <c r="E805" s="739"/>
    </row>
    <row r="806" spans="1:5" ht="31.5" x14ac:dyDescent="0.25">
      <c r="A806" s="497"/>
      <c r="B806" s="714"/>
      <c r="C806" s="772" t="s">
        <v>3699</v>
      </c>
      <c r="D806" s="1078"/>
      <c r="E806" s="739"/>
    </row>
    <row r="807" spans="1:5" ht="31.5" x14ac:dyDescent="0.25">
      <c r="A807" s="497"/>
      <c r="B807" s="714"/>
      <c r="C807" s="772" t="s">
        <v>3700</v>
      </c>
      <c r="D807" s="1078"/>
      <c r="E807" s="739"/>
    </row>
    <row r="808" spans="1:5" ht="47.25" x14ac:dyDescent="0.25">
      <c r="A808" s="497"/>
      <c r="B808" s="714"/>
      <c r="C808" s="772" t="s">
        <v>3701</v>
      </c>
      <c r="D808" s="1078"/>
      <c r="E808" s="739"/>
    </row>
    <row r="809" spans="1:5" ht="31.5" x14ac:dyDescent="0.25">
      <c r="A809" s="497"/>
      <c r="B809" s="714"/>
      <c r="C809" s="772" t="s">
        <v>3702</v>
      </c>
      <c r="D809" s="1078"/>
      <c r="E809" s="739"/>
    </row>
    <row r="810" spans="1:5" ht="31.5" x14ac:dyDescent="0.25">
      <c r="A810" s="497"/>
      <c r="B810" s="714"/>
      <c r="C810" s="772" t="s">
        <v>3703</v>
      </c>
      <c r="D810" s="1078"/>
      <c r="E810" s="739"/>
    </row>
    <row r="811" spans="1:5" x14ac:dyDescent="0.25">
      <c r="A811" s="497"/>
      <c r="B811" s="714"/>
      <c r="C811" s="772" t="s">
        <v>3704</v>
      </c>
      <c r="D811" s="1078"/>
      <c r="E811" s="739"/>
    </row>
    <row r="812" spans="1:5" ht="31.5" x14ac:dyDescent="0.25">
      <c r="A812" s="497"/>
      <c r="B812" s="714"/>
      <c r="C812" s="772" t="s">
        <v>3705</v>
      </c>
      <c r="D812" s="1078"/>
      <c r="E812" s="739"/>
    </row>
    <row r="813" spans="1:5" ht="47.25" x14ac:dyDescent="0.25">
      <c r="A813" s="497"/>
      <c r="B813" s="714"/>
      <c r="C813" s="772" t="s">
        <v>3706</v>
      </c>
      <c r="D813" s="1078"/>
      <c r="E813" s="739"/>
    </row>
    <row r="814" spans="1:5" ht="31.5" x14ac:dyDescent="0.25">
      <c r="A814" s="497"/>
      <c r="B814" s="714"/>
      <c r="C814" s="772" t="s">
        <v>3707</v>
      </c>
      <c r="D814" s="1078"/>
      <c r="E814" s="739"/>
    </row>
    <row r="815" spans="1:5" ht="31.5" x14ac:dyDescent="0.25">
      <c r="A815" s="497"/>
      <c r="B815" s="714"/>
      <c r="C815" s="772" t="s">
        <v>3708</v>
      </c>
      <c r="D815" s="1078"/>
      <c r="E815" s="739"/>
    </row>
    <row r="816" spans="1:5" ht="31.5" x14ac:dyDescent="0.25">
      <c r="A816" s="497"/>
      <c r="B816" s="714"/>
      <c r="C816" s="772" t="s">
        <v>3709</v>
      </c>
      <c r="D816" s="1078"/>
      <c r="E816" s="739"/>
    </row>
    <row r="817" spans="1:5" ht="31.5" x14ac:dyDescent="0.25">
      <c r="A817" s="497"/>
      <c r="B817" s="714"/>
      <c r="C817" s="772" t="s">
        <v>3710</v>
      </c>
      <c r="D817" s="1078"/>
      <c r="E817" s="739"/>
    </row>
    <row r="818" spans="1:5" ht="31.5" x14ac:dyDescent="0.25">
      <c r="A818" s="497"/>
      <c r="B818" s="714"/>
      <c r="C818" s="772" t="s">
        <v>3711</v>
      </c>
      <c r="D818" s="1078"/>
      <c r="E818" s="739"/>
    </row>
    <row r="819" spans="1:5" ht="63" x14ac:dyDescent="0.25">
      <c r="A819" s="497"/>
      <c r="B819" s="714"/>
      <c r="C819" s="772" t="s">
        <v>3712</v>
      </c>
      <c r="D819" s="1078"/>
      <c r="E819" s="739"/>
    </row>
    <row r="820" spans="1:5" ht="31.5" x14ac:dyDescent="0.25">
      <c r="A820" s="497"/>
      <c r="B820" s="714"/>
      <c r="C820" s="772" t="s">
        <v>3713</v>
      </c>
      <c r="D820" s="1078"/>
      <c r="E820" s="739"/>
    </row>
    <row r="821" spans="1:5" ht="31.5" x14ac:dyDescent="0.25">
      <c r="A821" s="497"/>
      <c r="B821" s="714"/>
      <c r="C821" s="772" t="s">
        <v>3714</v>
      </c>
      <c r="D821" s="1078"/>
      <c r="E821" s="739"/>
    </row>
    <row r="822" spans="1:5" ht="31.5" x14ac:dyDescent="0.25">
      <c r="A822" s="497"/>
      <c r="B822" s="714"/>
      <c r="C822" s="772" t="s">
        <v>3715</v>
      </c>
      <c r="D822" s="1078"/>
      <c r="E822" s="739"/>
    </row>
    <row r="823" spans="1:5" ht="31.5" x14ac:dyDescent="0.25">
      <c r="A823" s="497"/>
      <c r="B823" s="714"/>
      <c r="C823" s="772" t="s">
        <v>3716</v>
      </c>
      <c r="D823" s="1078"/>
      <c r="E823" s="739"/>
    </row>
    <row r="824" spans="1:5" ht="31.5" x14ac:dyDescent="0.25">
      <c r="A824" s="497"/>
      <c r="B824" s="714"/>
      <c r="C824" s="772" t="s">
        <v>3717</v>
      </c>
      <c r="D824" s="1078"/>
      <c r="E824" s="739"/>
    </row>
    <row r="825" spans="1:5" ht="31.5" x14ac:dyDescent="0.25">
      <c r="A825" s="497"/>
      <c r="B825" s="714"/>
      <c r="C825" s="772" t="s">
        <v>3718</v>
      </c>
      <c r="D825" s="1078"/>
      <c r="E825" s="739"/>
    </row>
    <row r="826" spans="1:5" x14ac:dyDescent="0.25">
      <c r="A826" s="497"/>
      <c r="B826" s="714"/>
      <c r="C826" s="772" t="s">
        <v>3719</v>
      </c>
      <c r="D826" s="1078"/>
      <c r="E826" s="739"/>
    </row>
    <row r="827" spans="1:5" ht="31.5" x14ac:dyDescent="0.25">
      <c r="A827" s="497"/>
      <c r="B827" s="714"/>
      <c r="C827" s="772" t="s">
        <v>3720</v>
      </c>
      <c r="D827" s="1078"/>
      <c r="E827" s="739"/>
    </row>
    <row r="828" spans="1:5" x14ac:dyDescent="0.25">
      <c r="A828" s="497"/>
      <c r="B828" s="714"/>
      <c r="C828" s="772" t="s">
        <v>3721</v>
      </c>
      <c r="D828" s="1078"/>
      <c r="E828" s="739"/>
    </row>
    <row r="829" spans="1:5" ht="31.5" x14ac:dyDescent="0.25">
      <c r="A829" s="497"/>
      <c r="B829" s="714"/>
      <c r="C829" s="772" t="s">
        <v>3722</v>
      </c>
      <c r="D829" s="1078"/>
      <c r="E829" s="739"/>
    </row>
    <row r="830" spans="1:5" x14ac:dyDescent="0.25">
      <c r="A830" s="497"/>
      <c r="B830" s="714"/>
      <c r="C830" s="772" t="s">
        <v>3723</v>
      </c>
      <c r="D830" s="1078"/>
      <c r="E830" s="739"/>
    </row>
    <row r="831" spans="1:5" ht="31.5" x14ac:dyDescent="0.25">
      <c r="A831" s="497"/>
      <c r="B831" s="714"/>
      <c r="C831" s="772" t="s">
        <v>3724</v>
      </c>
      <c r="D831" s="1078"/>
      <c r="E831" s="739"/>
    </row>
    <row r="832" spans="1:5" ht="31.5" x14ac:dyDescent="0.25">
      <c r="A832" s="497"/>
      <c r="B832" s="714"/>
      <c r="C832" s="772" t="s">
        <v>3725</v>
      </c>
      <c r="D832" s="1078"/>
      <c r="E832" s="739"/>
    </row>
    <row r="833" spans="1:5" ht="31.5" x14ac:dyDescent="0.25">
      <c r="A833" s="497"/>
      <c r="B833" s="714"/>
      <c r="C833" s="772" t="s">
        <v>3726</v>
      </c>
      <c r="D833" s="1078"/>
      <c r="E833" s="739"/>
    </row>
    <row r="834" spans="1:5" ht="31.5" x14ac:dyDescent="0.25">
      <c r="A834" s="497"/>
      <c r="B834" s="714"/>
      <c r="C834" s="772" t="s">
        <v>3727</v>
      </c>
      <c r="D834" s="1078"/>
      <c r="E834" s="739"/>
    </row>
    <row r="835" spans="1:5" ht="47.25" x14ac:dyDescent="0.25">
      <c r="A835" s="497"/>
      <c r="B835" s="714"/>
      <c r="C835" s="772" t="s">
        <v>3728</v>
      </c>
      <c r="D835" s="1078"/>
      <c r="E835" s="739"/>
    </row>
    <row r="836" spans="1:5" ht="31.5" x14ac:dyDescent="0.25">
      <c r="A836" s="497"/>
      <c r="B836" s="714"/>
      <c r="C836" s="772" t="s">
        <v>3729</v>
      </c>
      <c r="D836" s="1078"/>
      <c r="E836" s="739"/>
    </row>
    <row r="837" spans="1:5" ht="31.5" x14ac:dyDescent="0.25">
      <c r="A837" s="497"/>
      <c r="B837" s="714"/>
      <c r="C837" s="772" t="s">
        <v>3730</v>
      </c>
      <c r="D837" s="1078"/>
      <c r="E837" s="739"/>
    </row>
    <row r="838" spans="1:5" ht="31.5" x14ac:dyDescent="0.25">
      <c r="A838" s="497"/>
      <c r="B838" s="714"/>
      <c r="C838" s="772" t="s">
        <v>3731</v>
      </c>
      <c r="D838" s="1078"/>
      <c r="E838" s="739"/>
    </row>
    <row r="839" spans="1:5" ht="31.5" x14ac:dyDescent="0.25">
      <c r="A839" s="497"/>
      <c r="B839" s="714"/>
      <c r="C839" s="772" t="s">
        <v>3732</v>
      </c>
      <c r="D839" s="1078"/>
      <c r="E839" s="739"/>
    </row>
    <row r="840" spans="1:5" ht="31.5" x14ac:dyDescent="0.25">
      <c r="A840" s="497"/>
      <c r="B840" s="714"/>
      <c r="C840" s="772" t="s">
        <v>3733</v>
      </c>
      <c r="D840" s="1078"/>
      <c r="E840" s="739"/>
    </row>
    <row r="841" spans="1:5" ht="31.5" x14ac:dyDescent="0.25">
      <c r="A841" s="497"/>
      <c r="B841" s="714"/>
      <c r="C841" s="772" t="s">
        <v>3734</v>
      </c>
      <c r="D841" s="1078"/>
      <c r="E841" s="739"/>
    </row>
    <row r="842" spans="1:5" ht="31.5" x14ac:dyDescent="0.25">
      <c r="A842" s="497"/>
      <c r="B842" s="714"/>
      <c r="C842" s="772" t="s">
        <v>3735</v>
      </c>
      <c r="D842" s="1078"/>
      <c r="E842" s="739"/>
    </row>
    <row r="843" spans="1:5" ht="31.5" x14ac:dyDescent="0.25">
      <c r="A843" s="497"/>
      <c r="B843" s="714"/>
      <c r="C843" s="772" t="s">
        <v>3736</v>
      </c>
      <c r="D843" s="1078"/>
      <c r="E843" s="739"/>
    </row>
    <row r="844" spans="1:5" ht="31.5" x14ac:dyDescent="0.25">
      <c r="A844" s="497"/>
      <c r="B844" s="714"/>
      <c r="C844" s="772" t="s">
        <v>3737</v>
      </c>
      <c r="D844" s="1078"/>
      <c r="E844" s="739"/>
    </row>
    <row r="845" spans="1:5" x14ac:dyDescent="0.25">
      <c r="A845" s="497"/>
      <c r="B845" s="714"/>
      <c r="C845" s="772" t="s">
        <v>3738</v>
      </c>
      <c r="D845" s="1078"/>
      <c r="E845" s="739"/>
    </row>
    <row r="846" spans="1:5" x14ac:dyDescent="0.25">
      <c r="A846" s="497"/>
      <c r="B846" s="714"/>
      <c r="C846" s="772" t="s">
        <v>3739</v>
      </c>
      <c r="D846" s="1078"/>
      <c r="E846" s="739"/>
    </row>
    <row r="847" spans="1:5" x14ac:dyDescent="0.25">
      <c r="A847" s="497"/>
      <c r="B847" s="714"/>
      <c r="C847" s="772" t="s">
        <v>3740</v>
      </c>
      <c r="D847" s="1078"/>
      <c r="E847" s="739"/>
    </row>
    <row r="848" spans="1:5" x14ac:dyDescent="0.25">
      <c r="A848" s="497"/>
      <c r="B848" s="714"/>
      <c r="C848" s="772" t="s">
        <v>3741</v>
      </c>
      <c r="D848" s="1078"/>
      <c r="E848" s="739"/>
    </row>
    <row r="849" spans="1:5" x14ac:dyDescent="0.25">
      <c r="A849" s="497"/>
      <c r="B849" s="714"/>
      <c r="C849" s="772" t="s">
        <v>3742</v>
      </c>
      <c r="D849" s="1078"/>
      <c r="E849" s="739"/>
    </row>
    <row r="850" spans="1:5" ht="31.5" x14ac:dyDescent="0.25">
      <c r="A850" s="497"/>
      <c r="B850" s="714"/>
      <c r="C850" s="772" t="s">
        <v>3743</v>
      </c>
      <c r="D850" s="1078"/>
      <c r="E850" s="739"/>
    </row>
    <row r="851" spans="1:5" x14ac:dyDescent="0.25">
      <c r="A851" s="497"/>
      <c r="B851" s="714"/>
      <c r="C851" s="772" t="s">
        <v>3744</v>
      </c>
      <c r="D851" s="1078"/>
      <c r="E851" s="739"/>
    </row>
    <row r="852" spans="1:5" x14ac:dyDescent="0.25">
      <c r="A852" s="497"/>
      <c r="B852" s="714"/>
      <c r="C852" s="772" t="s">
        <v>3745</v>
      </c>
      <c r="D852" s="1078"/>
      <c r="E852" s="739"/>
    </row>
    <row r="853" spans="1:5" x14ac:dyDescent="0.25">
      <c r="A853" s="497"/>
      <c r="B853" s="714"/>
      <c r="C853" s="772" t="s">
        <v>3746</v>
      </c>
      <c r="D853" s="1078"/>
      <c r="E853" s="739"/>
    </row>
    <row r="854" spans="1:5" ht="31.5" x14ac:dyDescent="0.25">
      <c r="A854" s="497"/>
      <c r="B854" s="714"/>
      <c r="C854" s="772" t="s">
        <v>3747</v>
      </c>
      <c r="D854" s="1078"/>
      <c r="E854" s="739"/>
    </row>
    <row r="855" spans="1:5" ht="31.5" x14ac:dyDescent="0.25">
      <c r="A855" s="497"/>
      <c r="B855" s="714"/>
      <c r="C855" s="772" t="s">
        <v>3748</v>
      </c>
      <c r="D855" s="1078"/>
      <c r="E855" s="739"/>
    </row>
    <row r="856" spans="1:5" ht="47.25" x14ac:dyDescent="0.25">
      <c r="A856" s="497"/>
      <c r="B856" s="714"/>
      <c r="C856" s="772" t="s">
        <v>3749</v>
      </c>
      <c r="D856" s="1078"/>
      <c r="E856" s="739"/>
    </row>
    <row r="857" spans="1:5" ht="31.5" x14ac:dyDescent="0.25">
      <c r="A857" s="497"/>
      <c r="B857" s="714"/>
      <c r="C857" s="772" t="s">
        <v>3750</v>
      </c>
      <c r="D857" s="1078"/>
      <c r="E857" s="739"/>
    </row>
    <row r="858" spans="1:5" x14ac:dyDescent="0.25">
      <c r="A858" s="497"/>
      <c r="B858" s="714"/>
      <c r="C858" s="772" t="s">
        <v>3751</v>
      </c>
      <c r="D858" s="1078"/>
      <c r="E858" s="739"/>
    </row>
    <row r="859" spans="1:5" ht="31.5" x14ac:dyDescent="0.25">
      <c r="A859" s="497"/>
      <c r="B859" s="714"/>
      <c r="C859" s="772" t="s">
        <v>3752</v>
      </c>
      <c r="D859" s="1078"/>
      <c r="E859" s="739"/>
    </row>
    <row r="860" spans="1:5" ht="31.5" x14ac:dyDescent="0.25">
      <c r="A860" s="497"/>
      <c r="B860" s="1251" t="s">
        <v>4286</v>
      </c>
      <c r="C860" s="836" t="s">
        <v>4413</v>
      </c>
      <c r="D860" s="1078">
        <v>72</v>
      </c>
      <c r="E860" s="739"/>
    </row>
    <row r="861" spans="1:5" x14ac:dyDescent="0.25">
      <c r="A861" s="497"/>
      <c r="B861" s="1253"/>
      <c r="C861" s="836" t="s">
        <v>4414</v>
      </c>
      <c r="D861" s="1078"/>
      <c r="E861" s="739"/>
    </row>
    <row r="862" spans="1:5" ht="47.25" x14ac:dyDescent="0.25">
      <c r="A862" s="497"/>
      <c r="B862" s="1253"/>
      <c r="C862" s="837" t="s">
        <v>4415</v>
      </c>
      <c r="D862" s="1078"/>
      <c r="E862" s="739"/>
    </row>
    <row r="863" spans="1:5" ht="31.5" x14ac:dyDescent="0.25">
      <c r="A863" s="497"/>
      <c r="B863" s="1253"/>
      <c r="C863" s="836" t="s">
        <v>4416</v>
      </c>
      <c r="D863" s="1078"/>
      <c r="E863" s="739"/>
    </row>
    <row r="864" spans="1:5" ht="78.75" x14ac:dyDescent="0.25">
      <c r="A864" s="497"/>
      <c r="B864" s="1253"/>
      <c r="C864" s="837" t="s">
        <v>4417</v>
      </c>
      <c r="D864" s="1078"/>
      <c r="E864" s="739"/>
    </row>
    <row r="865" spans="1:5" ht="47.25" x14ac:dyDescent="0.25">
      <c r="A865" s="497"/>
      <c r="B865" s="1253"/>
      <c r="C865" s="837" t="s">
        <v>4418</v>
      </c>
      <c r="D865" s="1078"/>
      <c r="E865" s="739"/>
    </row>
    <row r="866" spans="1:5" ht="31.5" x14ac:dyDescent="0.25">
      <c r="A866" s="497"/>
      <c r="B866" s="1253"/>
      <c r="C866" s="836" t="s">
        <v>4419</v>
      </c>
      <c r="D866" s="1078"/>
      <c r="E866" s="739"/>
    </row>
    <row r="867" spans="1:5" ht="63" x14ac:dyDescent="0.25">
      <c r="A867" s="497"/>
      <c r="B867" s="1253"/>
      <c r="C867" s="836" t="s">
        <v>4420</v>
      </c>
      <c r="D867" s="1078"/>
      <c r="E867" s="739"/>
    </row>
    <row r="868" spans="1:5" x14ac:dyDescent="0.25">
      <c r="A868" s="497"/>
      <c r="B868" s="1253"/>
      <c r="C868" s="836" t="s">
        <v>4421</v>
      </c>
      <c r="D868" s="1078"/>
      <c r="E868" s="739"/>
    </row>
    <row r="869" spans="1:5" x14ac:dyDescent="0.25">
      <c r="A869" s="497"/>
      <c r="B869" s="1253"/>
      <c r="C869" s="836" t="s">
        <v>4422</v>
      </c>
      <c r="D869" s="1078"/>
      <c r="E869" s="739"/>
    </row>
    <row r="870" spans="1:5" ht="47.25" x14ac:dyDescent="0.25">
      <c r="A870" s="497"/>
      <c r="B870" s="1253"/>
      <c r="C870" s="837" t="s">
        <v>4423</v>
      </c>
      <c r="D870" s="1078"/>
      <c r="E870" s="739"/>
    </row>
    <row r="871" spans="1:5" ht="31.5" x14ac:dyDescent="0.25">
      <c r="A871" s="497"/>
      <c r="B871" s="1253"/>
      <c r="C871" s="836" t="s">
        <v>4424</v>
      </c>
      <c r="D871" s="1078"/>
      <c r="E871" s="739"/>
    </row>
    <row r="872" spans="1:5" ht="31.5" x14ac:dyDescent="0.25">
      <c r="A872" s="497"/>
      <c r="B872" s="1253"/>
      <c r="C872" s="836" t="s">
        <v>4425</v>
      </c>
      <c r="D872" s="1078"/>
      <c r="E872" s="739"/>
    </row>
    <row r="873" spans="1:5" ht="31.5" x14ac:dyDescent="0.25">
      <c r="A873" s="497"/>
      <c r="B873" s="1253"/>
      <c r="C873" s="836" t="s">
        <v>4426</v>
      </c>
      <c r="D873" s="1078"/>
      <c r="E873" s="739"/>
    </row>
    <row r="874" spans="1:5" ht="31.5" x14ac:dyDescent="0.25">
      <c r="A874" s="497"/>
      <c r="B874" s="1253"/>
      <c r="C874" s="836" t="s">
        <v>4427</v>
      </c>
      <c r="D874" s="1078"/>
      <c r="E874" s="739"/>
    </row>
    <row r="875" spans="1:5" ht="47.25" x14ac:dyDescent="0.25">
      <c r="A875" s="497"/>
      <c r="B875" s="1253"/>
      <c r="C875" s="836" t="s">
        <v>4428</v>
      </c>
      <c r="D875" s="1078"/>
      <c r="E875" s="739"/>
    </row>
    <row r="876" spans="1:5" ht="63" x14ac:dyDescent="0.25">
      <c r="A876" s="497"/>
      <c r="B876" s="1253"/>
      <c r="C876" s="836" t="s">
        <v>4429</v>
      </c>
      <c r="D876" s="1078"/>
      <c r="E876" s="739"/>
    </row>
    <row r="877" spans="1:5" ht="31.5" x14ac:dyDescent="0.25">
      <c r="A877" s="497"/>
      <c r="B877" s="1253"/>
      <c r="C877" s="836" t="s">
        <v>4430</v>
      </c>
      <c r="D877" s="1078"/>
      <c r="E877" s="739"/>
    </row>
    <row r="878" spans="1:5" ht="47.25" x14ac:dyDescent="0.25">
      <c r="A878" s="497"/>
      <c r="B878" s="1253"/>
      <c r="C878" s="837" t="s">
        <v>4431</v>
      </c>
      <c r="D878" s="1078"/>
      <c r="E878" s="739"/>
    </row>
    <row r="879" spans="1:5" ht="31.5" x14ac:dyDescent="0.25">
      <c r="A879" s="497"/>
      <c r="B879" s="1253"/>
      <c r="C879" s="836" t="s">
        <v>4432</v>
      </c>
      <c r="D879" s="1078"/>
      <c r="E879" s="739"/>
    </row>
    <row r="880" spans="1:5" ht="31.5" x14ac:dyDescent="0.25">
      <c r="A880" s="497"/>
      <c r="B880" s="1253"/>
      <c r="C880" s="836" t="s">
        <v>4433</v>
      </c>
      <c r="D880" s="1078"/>
      <c r="E880" s="739"/>
    </row>
    <row r="881" spans="1:5" ht="78.75" x14ac:dyDescent="0.25">
      <c r="A881" s="497"/>
      <c r="B881" s="1253"/>
      <c r="C881" s="836" t="s">
        <v>4434</v>
      </c>
      <c r="D881" s="1078"/>
      <c r="E881" s="739"/>
    </row>
    <row r="882" spans="1:5" ht="31.5" x14ac:dyDescent="0.25">
      <c r="A882" s="497"/>
      <c r="B882" s="1253"/>
      <c r="C882" s="836" t="s">
        <v>4435</v>
      </c>
      <c r="D882" s="1078"/>
      <c r="E882" s="739"/>
    </row>
    <row r="883" spans="1:5" ht="31.5" x14ac:dyDescent="0.25">
      <c r="A883" s="497"/>
      <c r="B883" s="1253"/>
      <c r="C883" s="836" t="s">
        <v>4436</v>
      </c>
      <c r="D883" s="1078"/>
      <c r="E883" s="739"/>
    </row>
    <row r="884" spans="1:5" ht="31.5" x14ac:dyDescent="0.25">
      <c r="A884" s="497"/>
      <c r="B884" s="1253"/>
      <c r="C884" s="836" t="s">
        <v>4437</v>
      </c>
      <c r="D884" s="1078"/>
      <c r="E884" s="739"/>
    </row>
    <row r="885" spans="1:5" ht="47.25" x14ac:dyDescent="0.25">
      <c r="A885" s="497"/>
      <c r="B885" s="1253"/>
      <c r="C885" s="836" t="s">
        <v>4438</v>
      </c>
      <c r="D885" s="1078"/>
      <c r="E885" s="739"/>
    </row>
    <row r="886" spans="1:5" x14ac:dyDescent="0.25">
      <c r="A886" s="497"/>
      <c r="B886" s="1253"/>
      <c r="C886" s="836" t="s">
        <v>4439</v>
      </c>
      <c r="D886" s="1078"/>
      <c r="E886" s="739"/>
    </row>
    <row r="887" spans="1:5" ht="31.5" x14ac:dyDescent="0.25">
      <c r="A887" s="497"/>
      <c r="B887" s="1253"/>
      <c r="C887" s="836" t="s">
        <v>4440</v>
      </c>
      <c r="D887" s="1078"/>
      <c r="E887" s="739"/>
    </row>
    <row r="888" spans="1:5" ht="47.25" x14ac:dyDescent="0.25">
      <c r="A888" s="497"/>
      <c r="B888" s="1253"/>
      <c r="C888" s="836" t="s">
        <v>4441</v>
      </c>
      <c r="D888" s="1078"/>
      <c r="E888" s="739"/>
    </row>
    <row r="889" spans="1:5" ht="47.25" x14ac:dyDescent="0.25">
      <c r="A889" s="497"/>
      <c r="B889" s="1253"/>
      <c r="C889" s="836" t="s">
        <v>4442</v>
      </c>
      <c r="D889" s="1078"/>
      <c r="E889" s="739"/>
    </row>
    <row r="890" spans="1:5" ht="63" x14ac:dyDescent="0.25">
      <c r="A890" s="497"/>
      <c r="B890" s="1253"/>
      <c r="C890" s="836" t="s">
        <v>4443</v>
      </c>
      <c r="D890" s="1078"/>
      <c r="E890" s="739"/>
    </row>
    <row r="891" spans="1:5" ht="63" x14ac:dyDescent="0.25">
      <c r="A891" s="497"/>
      <c r="B891" s="1253"/>
      <c r="C891" s="836" t="s">
        <v>4444</v>
      </c>
      <c r="D891" s="1078"/>
      <c r="E891" s="739"/>
    </row>
    <row r="892" spans="1:5" x14ac:dyDescent="0.25">
      <c r="A892" s="497"/>
      <c r="B892" s="1253"/>
      <c r="C892" s="836" t="s">
        <v>4445</v>
      </c>
      <c r="D892" s="1078"/>
      <c r="E892" s="739"/>
    </row>
    <row r="893" spans="1:5" ht="31.5" x14ac:dyDescent="0.25">
      <c r="A893" s="497"/>
      <c r="B893" s="1253"/>
      <c r="C893" s="836" t="s">
        <v>4446</v>
      </c>
      <c r="D893" s="1078"/>
      <c r="E893" s="739"/>
    </row>
    <row r="894" spans="1:5" ht="63" x14ac:dyDescent="0.25">
      <c r="A894" s="497"/>
      <c r="B894" s="1253"/>
      <c r="C894" s="837" t="s">
        <v>4447</v>
      </c>
      <c r="D894" s="1078"/>
      <c r="E894" s="739"/>
    </row>
    <row r="895" spans="1:5" x14ac:dyDescent="0.25">
      <c r="A895" s="497"/>
      <c r="B895" s="1253"/>
      <c r="C895" s="836" t="s">
        <v>4448</v>
      </c>
      <c r="D895" s="1078"/>
      <c r="E895" s="739"/>
    </row>
    <row r="896" spans="1:5" ht="47.25" x14ac:dyDescent="0.25">
      <c r="A896" s="497"/>
      <c r="B896" s="1253"/>
      <c r="C896" s="836" t="s">
        <v>4449</v>
      </c>
      <c r="D896" s="1078"/>
      <c r="E896" s="739"/>
    </row>
    <row r="897" spans="1:5" ht="63" x14ac:dyDescent="0.25">
      <c r="A897" s="497"/>
      <c r="B897" s="1253"/>
      <c r="C897" s="837" t="s">
        <v>4450</v>
      </c>
      <c r="D897" s="1078"/>
      <c r="E897" s="739"/>
    </row>
    <row r="898" spans="1:5" x14ac:dyDescent="0.25">
      <c r="A898" s="497"/>
      <c r="B898" s="1253"/>
      <c r="C898" s="836" t="s">
        <v>4451</v>
      </c>
      <c r="D898" s="1078"/>
      <c r="E898" s="739"/>
    </row>
    <row r="899" spans="1:5" x14ac:dyDescent="0.25">
      <c r="A899" s="497"/>
      <c r="B899" s="1253"/>
      <c r="C899" s="836" t="s">
        <v>4452</v>
      </c>
      <c r="D899" s="1078"/>
      <c r="E899" s="739"/>
    </row>
    <row r="900" spans="1:5" x14ac:dyDescent="0.25">
      <c r="A900" s="497"/>
      <c r="B900" s="1253"/>
      <c r="C900" s="836" t="s">
        <v>4453</v>
      </c>
      <c r="D900" s="1078"/>
      <c r="E900" s="739"/>
    </row>
    <row r="901" spans="1:5" ht="47.25" x14ac:dyDescent="0.25">
      <c r="A901" s="497"/>
      <c r="B901" s="1253"/>
      <c r="C901" s="837" t="s">
        <v>4454</v>
      </c>
      <c r="D901" s="1078"/>
      <c r="E901" s="739"/>
    </row>
    <row r="902" spans="1:5" ht="31.5" x14ac:dyDescent="0.25">
      <c r="A902" s="497"/>
      <c r="B902" s="1253"/>
      <c r="C902" s="836" t="s">
        <v>4455</v>
      </c>
      <c r="D902" s="1078"/>
      <c r="E902" s="739"/>
    </row>
    <row r="903" spans="1:5" ht="31.5" x14ac:dyDescent="0.25">
      <c r="A903" s="497"/>
      <c r="B903" s="1253"/>
      <c r="C903" s="836" t="s">
        <v>4456</v>
      </c>
      <c r="D903" s="1078"/>
      <c r="E903" s="739"/>
    </row>
    <row r="904" spans="1:5" ht="31.5" x14ac:dyDescent="0.25">
      <c r="A904" s="497"/>
      <c r="B904" s="1253"/>
      <c r="C904" s="836" t="s">
        <v>4457</v>
      </c>
      <c r="D904" s="1078"/>
      <c r="E904" s="739"/>
    </row>
    <row r="905" spans="1:5" ht="31.5" x14ac:dyDescent="0.25">
      <c r="A905" s="497"/>
      <c r="B905" s="1253"/>
      <c r="C905" s="836" t="s">
        <v>4458</v>
      </c>
      <c r="D905" s="1078"/>
      <c r="E905" s="739"/>
    </row>
    <row r="906" spans="1:5" ht="31.5" x14ac:dyDescent="0.25">
      <c r="A906" s="497"/>
      <c r="B906" s="1253"/>
      <c r="C906" s="836" t="s">
        <v>4459</v>
      </c>
      <c r="D906" s="1078"/>
      <c r="E906" s="739"/>
    </row>
    <row r="907" spans="1:5" x14ac:dyDescent="0.25">
      <c r="A907" s="497"/>
      <c r="B907" s="1253"/>
      <c r="C907" s="836" t="s">
        <v>4460</v>
      </c>
      <c r="D907" s="1078"/>
      <c r="E907" s="739"/>
    </row>
    <row r="908" spans="1:5" ht="31.5" x14ac:dyDescent="0.25">
      <c r="A908" s="497"/>
      <c r="B908" s="1253"/>
      <c r="C908" s="836" t="s">
        <v>4461</v>
      </c>
      <c r="D908" s="1078"/>
      <c r="E908" s="739"/>
    </row>
    <row r="909" spans="1:5" ht="31.5" x14ac:dyDescent="0.25">
      <c r="A909" s="497"/>
      <c r="B909" s="1253"/>
      <c r="C909" s="836" t="s">
        <v>4462</v>
      </c>
      <c r="D909" s="1078"/>
      <c r="E909" s="739"/>
    </row>
    <row r="910" spans="1:5" ht="63" x14ac:dyDescent="0.25">
      <c r="A910" s="497"/>
      <c r="B910" s="1253"/>
      <c r="C910" s="836" t="s">
        <v>4463</v>
      </c>
      <c r="D910" s="1078"/>
      <c r="E910" s="739"/>
    </row>
    <row r="911" spans="1:5" ht="31.5" x14ac:dyDescent="0.25">
      <c r="A911" s="497"/>
      <c r="B911" s="1253"/>
      <c r="C911" s="836" t="s">
        <v>4464</v>
      </c>
      <c r="D911" s="1078"/>
      <c r="E911" s="739"/>
    </row>
    <row r="912" spans="1:5" x14ac:dyDescent="0.25">
      <c r="A912" s="497"/>
      <c r="B912" s="1253"/>
      <c r="C912" s="836" t="s">
        <v>4465</v>
      </c>
      <c r="D912" s="1078"/>
      <c r="E912" s="739"/>
    </row>
    <row r="913" spans="1:5" ht="47.25" x14ac:dyDescent="0.25">
      <c r="A913" s="497"/>
      <c r="B913" s="1253"/>
      <c r="C913" s="837" t="s">
        <v>4466</v>
      </c>
      <c r="D913" s="1078"/>
      <c r="E913" s="739"/>
    </row>
    <row r="914" spans="1:5" ht="31.5" x14ac:dyDescent="0.25">
      <c r="A914" s="497"/>
      <c r="B914" s="1253"/>
      <c r="C914" s="836" t="s">
        <v>4467</v>
      </c>
      <c r="D914" s="1078"/>
      <c r="E914" s="739"/>
    </row>
    <row r="915" spans="1:5" ht="31.5" x14ac:dyDescent="0.25">
      <c r="A915" s="497"/>
      <c r="B915" s="1253"/>
      <c r="C915" s="836" t="s">
        <v>4468</v>
      </c>
      <c r="D915" s="1078"/>
      <c r="E915" s="739"/>
    </row>
    <row r="916" spans="1:5" ht="31.5" x14ac:dyDescent="0.25">
      <c r="A916" s="497"/>
      <c r="B916" s="1253"/>
      <c r="C916" s="836" t="s">
        <v>4469</v>
      </c>
      <c r="D916" s="1078"/>
      <c r="E916" s="739"/>
    </row>
    <row r="917" spans="1:5" ht="47.25" x14ac:dyDescent="0.25">
      <c r="A917" s="497"/>
      <c r="B917" s="1253"/>
      <c r="C917" s="836" t="s">
        <v>4470</v>
      </c>
      <c r="D917" s="1078"/>
      <c r="E917" s="739"/>
    </row>
    <row r="918" spans="1:5" ht="31.5" x14ac:dyDescent="0.25">
      <c r="A918" s="497"/>
      <c r="B918" s="1253"/>
      <c r="C918" s="836" t="s">
        <v>4471</v>
      </c>
      <c r="D918" s="1078"/>
      <c r="E918" s="739"/>
    </row>
    <row r="919" spans="1:5" x14ac:dyDescent="0.25">
      <c r="A919" s="497"/>
      <c r="B919" s="1253"/>
      <c r="C919" s="836" t="s">
        <v>4472</v>
      </c>
      <c r="D919" s="1078"/>
      <c r="E919" s="739"/>
    </row>
    <row r="920" spans="1:5" ht="47.25" x14ac:dyDescent="0.25">
      <c r="A920" s="497"/>
      <c r="B920" s="1253"/>
      <c r="C920" s="836" t="s">
        <v>4473</v>
      </c>
      <c r="D920" s="1078"/>
      <c r="E920" s="739"/>
    </row>
    <row r="921" spans="1:5" x14ac:dyDescent="0.25">
      <c r="A921" s="497"/>
      <c r="B921" s="1253"/>
      <c r="C921" s="836" t="s">
        <v>4474</v>
      </c>
      <c r="D921" s="1078"/>
      <c r="E921" s="739"/>
    </row>
    <row r="922" spans="1:5" ht="31.5" x14ac:dyDescent="0.25">
      <c r="A922" s="497"/>
      <c r="B922" s="1253"/>
      <c r="C922" s="836" t="s">
        <v>4475</v>
      </c>
      <c r="D922" s="1078"/>
      <c r="E922" s="739"/>
    </row>
    <row r="923" spans="1:5" ht="31.5" x14ac:dyDescent="0.25">
      <c r="A923" s="497"/>
      <c r="B923" s="1253"/>
      <c r="C923" s="836" t="s">
        <v>4476</v>
      </c>
      <c r="D923" s="1078"/>
      <c r="E923" s="739"/>
    </row>
    <row r="924" spans="1:5" ht="63" x14ac:dyDescent="0.25">
      <c r="A924" s="497"/>
      <c r="B924" s="1253"/>
      <c r="C924" s="837" t="s">
        <v>4477</v>
      </c>
      <c r="D924" s="1078"/>
      <c r="E924" s="739"/>
    </row>
    <row r="925" spans="1:5" ht="31.5" x14ac:dyDescent="0.25">
      <c r="A925" s="497"/>
      <c r="B925" s="1253"/>
      <c r="C925" s="837" t="s">
        <v>4478</v>
      </c>
      <c r="D925" s="1078"/>
      <c r="E925" s="739"/>
    </row>
    <row r="926" spans="1:5" ht="31.5" x14ac:dyDescent="0.25">
      <c r="A926" s="497"/>
      <c r="B926" s="1253"/>
      <c r="C926" s="837" t="s">
        <v>4479</v>
      </c>
      <c r="D926" s="1078"/>
      <c r="E926" s="739"/>
    </row>
    <row r="927" spans="1:5" ht="63" x14ac:dyDescent="0.25">
      <c r="A927" s="497"/>
      <c r="B927" s="1253"/>
      <c r="C927" s="837" t="s">
        <v>4480</v>
      </c>
      <c r="D927" s="1078"/>
      <c r="E927" s="739"/>
    </row>
    <row r="928" spans="1:5" x14ac:dyDescent="0.25">
      <c r="A928" s="497"/>
      <c r="B928" s="1253"/>
      <c r="C928" s="836" t="s">
        <v>4481</v>
      </c>
      <c r="D928" s="1078"/>
      <c r="E928" s="739"/>
    </row>
    <row r="929" spans="1:5" ht="31.5" x14ac:dyDescent="0.25">
      <c r="A929" s="497"/>
      <c r="B929" s="1253"/>
      <c r="C929" s="836" t="s">
        <v>4482</v>
      </c>
      <c r="D929" s="1078"/>
      <c r="E929" s="739"/>
    </row>
    <row r="930" spans="1:5" ht="31.5" x14ac:dyDescent="0.25">
      <c r="A930" s="497"/>
      <c r="B930" s="1253"/>
      <c r="C930" s="836" t="s">
        <v>4483</v>
      </c>
      <c r="D930" s="1078"/>
      <c r="E930" s="739"/>
    </row>
    <row r="931" spans="1:5" ht="47.25" x14ac:dyDescent="0.25">
      <c r="A931" s="497"/>
      <c r="B931" s="1252"/>
      <c r="C931" s="836" t="s">
        <v>4484</v>
      </c>
      <c r="D931" s="1078"/>
      <c r="E931" s="739"/>
    </row>
    <row r="932" spans="1:5" ht="31.5" x14ac:dyDescent="0.25">
      <c r="A932" s="497"/>
      <c r="B932" s="1251" t="s">
        <v>4485</v>
      </c>
      <c r="C932" s="1044" t="s">
        <v>4486</v>
      </c>
      <c r="D932" s="1409">
        <v>129</v>
      </c>
      <c r="E932" s="739"/>
    </row>
    <row r="933" spans="1:5" ht="31.5" x14ac:dyDescent="0.25">
      <c r="A933" s="497"/>
      <c r="B933" s="1253"/>
      <c r="C933" s="1030" t="s">
        <v>4487</v>
      </c>
      <c r="D933" s="1410"/>
      <c r="E933" s="739"/>
    </row>
    <row r="934" spans="1:5" ht="47.25" x14ac:dyDescent="0.25">
      <c r="A934" s="497"/>
      <c r="B934" s="1253"/>
      <c r="C934" s="1030" t="s">
        <v>4488</v>
      </c>
      <c r="D934" s="1410"/>
      <c r="E934" s="739"/>
    </row>
    <row r="935" spans="1:5" ht="31.5" x14ac:dyDescent="0.25">
      <c r="A935" s="497"/>
      <c r="B935" s="1253"/>
      <c r="C935" s="1030" t="s">
        <v>4489</v>
      </c>
      <c r="D935" s="1410"/>
      <c r="E935" s="739"/>
    </row>
    <row r="936" spans="1:5" ht="31.5" x14ac:dyDescent="0.25">
      <c r="A936" s="497"/>
      <c r="B936" s="1253"/>
      <c r="C936" s="1030" t="s">
        <v>4490</v>
      </c>
      <c r="D936" s="1410"/>
      <c r="E936" s="739"/>
    </row>
    <row r="937" spans="1:5" ht="31.5" x14ac:dyDescent="0.25">
      <c r="A937" s="497"/>
      <c r="B937" s="1253"/>
      <c r="C937" s="1030" t="s">
        <v>4491</v>
      </c>
      <c r="D937" s="1410"/>
      <c r="E937" s="739"/>
    </row>
    <row r="938" spans="1:5" ht="31.5" x14ac:dyDescent="0.25">
      <c r="A938" s="497"/>
      <c r="B938" s="1253"/>
      <c r="C938" s="1030" t="s">
        <v>4492</v>
      </c>
      <c r="D938" s="1410"/>
      <c r="E938" s="739"/>
    </row>
    <row r="939" spans="1:5" ht="31.5" x14ac:dyDescent="0.25">
      <c r="A939" s="497"/>
      <c r="B939" s="1253"/>
      <c r="C939" s="1030" t="s">
        <v>4493</v>
      </c>
      <c r="D939" s="1410"/>
      <c r="E939" s="739"/>
    </row>
    <row r="940" spans="1:5" ht="31.5" x14ac:dyDescent="0.25">
      <c r="A940" s="497"/>
      <c r="B940" s="1253"/>
      <c r="C940" s="1030" t="s">
        <v>4494</v>
      </c>
      <c r="D940" s="1410"/>
      <c r="E940" s="739"/>
    </row>
    <row r="941" spans="1:5" ht="31.5" x14ac:dyDescent="0.25">
      <c r="A941" s="497"/>
      <c r="B941" s="1253"/>
      <c r="C941" s="1030" t="s">
        <v>4495</v>
      </c>
      <c r="D941" s="1410"/>
      <c r="E941" s="739"/>
    </row>
    <row r="942" spans="1:5" ht="31.5" x14ac:dyDescent="0.25">
      <c r="A942" s="497"/>
      <c r="B942" s="1253"/>
      <c r="C942" s="1030" t="s">
        <v>4496</v>
      </c>
      <c r="D942" s="1410"/>
      <c r="E942" s="739"/>
    </row>
    <row r="943" spans="1:5" ht="47.25" x14ac:dyDescent="0.25">
      <c r="A943" s="497"/>
      <c r="B943" s="1253"/>
      <c r="C943" s="1030" t="s">
        <v>4497</v>
      </c>
      <c r="D943" s="1410"/>
      <c r="E943" s="739"/>
    </row>
    <row r="944" spans="1:5" ht="31.5" x14ac:dyDescent="0.25">
      <c r="A944" s="497"/>
      <c r="B944" s="1252"/>
      <c r="C944" s="1044" t="s">
        <v>4498</v>
      </c>
      <c r="D944" s="1410"/>
      <c r="E944" s="739"/>
    </row>
    <row r="945" spans="1:5" ht="31.5" x14ac:dyDescent="0.25">
      <c r="A945" s="497"/>
      <c r="B945" s="1276" t="s">
        <v>4499</v>
      </c>
      <c r="C945" s="1030" t="s">
        <v>4500</v>
      </c>
      <c r="D945" s="1410"/>
      <c r="E945" s="739"/>
    </row>
    <row r="946" spans="1:5" ht="31.5" x14ac:dyDescent="0.25">
      <c r="A946" s="497"/>
      <c r="B946" s="1276"/>
      <c r="C946" s="1030" t="s">
        <v>4501</v>
      </c>
      <c r="D946" s="1410"/>
      <c r="E946" s="739"/>
    </row>
    <row r="947" spans="1:5" ht="31.5" x14ac:dyDescent="0.25">
      <c r="A947" s="497"/>
      <c r="B947" s="1276"/>
      <c r="C947" s="1030" t="s">
        <v>4502</v>
      </c>
      <c r="D947" s="1410"/>
      <c r="E947" s="739"/>
    </row>
    <row r="948" spans="1:5" ht="31.5" x14ac:dyDescent="0.25">
      <c r="A948" s="497"/>
      <c r="B948" s="1276"/>
      <c r="C948" s="1030" t="s">
        <v>4503</v>
      </c>
      <c r="D948" s="1410"/>
      <c r="E948" s="739"/>
    </row>
    <row r="949" spans="1:5" ht="31.5" x14ac:dyDescent="0.25">
      <c r="A949" s="497"/>
      <c r="B949" s="1276"/>
      <c r="C949" s="1030" t="s">
        <v>4504</v>
      </c>
      <c r="D949" s="1410"/>
      <c r="E949" s="739"/>
    </row>
    <row r="950" spans="1:5" ht="31.5" x14ac:dyDescent="0.25">
      <c r="A950" s="497"/>
      <c r="B950" s="1276"/>
      <c r="C950" s="1030" t="s">
        <v>4505</v>
      </c>
      <c r="D950" s="1410"/>
      <c r="E950" s="739"/>
    </row>
    <row r="951" spans="1:5" ht="31.5" x14ac:dyDescent="0.25">
      <c r="A951" s="497"/>
      <c r="B951" s="1276"/>
      <c r="C951" s="1030" t="s">
        <v>4506</v>
      </c>
      <c r="D951" s="1410"/>
      <c r="E951" s="739"/>
    </row>
    <row r="952" spans="1:5" ht="31.5" x14ac:dyDescent="0.25">
      <c r="A952" s="497"/>
      <c r="B952" s="1276"/>
      <c r="C952" s="1030" t="s">
        <v>4507</v>
      </c>
      <c r="D952" s="1410"/>
      <c r="E952" s="739"/>
    </row>
    <row r="953" spans="1:5" ht="31.5" x14ac:dyDescent="0.25">
      <c r="A953" s="497"/>
      <c r="B953" s="1276"/>
      <c r="C953" s="1030" t="s">
        <v>4508</v>
      </c>
      <c r="D953" s="1410"/>
      <c r="E953" s="739"/>
    </row>
    <row r="954" spans="1:5" ht="31.5" x14ac:dyDescent="0.25">
      <c r="A954" s="497"/>
      <c r="B954" s="1276"/>
      <c r="C954" s="1030" t="s">
        <v>4509</v>
      </c>
      <c r="D954" s="1410"/>
      <c r="E954" s="739"/>
    </row>
    <row r="955" spans="1:5" ht="31.5" x14ac:dyDescent="0.25">
      <c r="A955" s="497"/>
      <c r="B955" s="1276"/>
      <c r="C955" s="1030" t="s">
        <v>4510</v>
      </c>
      <c r="D955" s="1410"/>
      <c r="E955" s="739"/>
    </row>
    <row r="956" spans="1:5" ht="31.5" x14ac:dyDescent="0.25">
      <c r="A956" s="497"/>
      <c r="B956" s="1276"/>
      <c r="C956" s="1030" t="s">
        <v>4511</v>
      </c>
      <c r="D956" s="1410"/>
      <c r="E956" s="739"/>
    </row>
    <row r="957" spans="1:5" ht="31.5" x14ac:dyDescent="0.25">
      <c r="A957" s="497"/>
      <c r="B957" s="1276"/>
      <c r="C957" s="1030" t="s">
        <v>4512</v>
      </c>
      <c r="D957" s="1410"/>
      <c r="E957" s="739"/>
    </row>
    <row r="958" spans="1:5" ht="31.5" x14ac:dyDescent="0.25">
      <c r="A958" s="497"/>
      <c r="B958" s="1276" t="s">
        <v>4513</v>
      </c>
      <c r="C958" s="1030" t="s">
        <v>4514</v>
      </c>
      <c r="D958" s="1410"/>
      <c r="E958" s="739"/>
    </row>
    <row r="959" spans="1:5" ht="31.5" x14ac:dyDescent="0.25">
      <c r="A959" s="497"/>
      <c r="B959" s="1276"/>
      <c r="C959" s="1030" t="s">
        <v>4515</v>
      </c>
      <c r="D959" s="1410"/>
      <c r="E959" s="739"/>
    </row>
    <row r="960" spans="1:5" ht="31.5" x14ac:dyDescent="0.25">
      <c r="A960" s="497"/>
      <c r="B960" s="1276"/>
      <c r="C960" s="1030" t="s">
        <v>4516</v>
      </c>
      <c r="D960" s="1410"/>
      <c r="E960" s="739"/>
    </row>
    <row r="961" spans="1:5" ht="31.5" x14ac:dyDescent="0.25">
      <c r="A961" s="497"/>
      <c r="B961" s="1276"/>
      <c r="C961" s="1030" t="s">
        <v>4517</v>
      </c>
      <c r="D961" s="1410"/>
      <c r="E961" s="739"/>
    </row>
    <row r="962" spans="1:5" ht="31.5" x14ac:dyDescent="0.25">
      <c r="A962" s="497"/>
      <c r="B962" s="1276"/>
      <c r="C962" s="1030" t="s">
        <v>4518</v>
      </c>
      <c r="D962" s="1410"/>
      <c r="E962" s="739"/>
    </row>
    <row r="963" spans="1:5" ht="31.5" x14ac:dyDescent="0.25">
      <c r="A963" s="497"/>
      <c r="B963" s="1276"/>
      <c r="C963" s="1030" t="s">
        <v>4519</v>
      </c>
      <c r="D963" s="1410"/>
      <c r="E963" s="739"/>
    </row>
    <row r="964" spans="1:5" ht="31.5" x14ac:dyDescent="0.25">
      <c r="A964" s="497"/>
      <c r="B964" s="1276"/>
      <c r="C964" s="1030" t="s">
        <v>4520</v>
      </c>
      <c r="D964" s="1410"/>
      <c r="E964" s="739"/>
    </row>
    <row r="965" spans="1:5" ht="31.5" x14ac:dyDescent="0.25">
      <c r="A965" s="497"/>
      <c r="B965" s="1276"/>
      <c r="C965" s="1030" t="s">
        <v>4521</v>
      </c>
      <c r="D965" s="1410"/>
      <c r="E965" s="739"/>
    </row>
    <row r="966" spans="1:5" ht="31.5" x14ac:dyDescent="0.25">
      <c r="A966" s="497"/>
      <c r="B966" s="1276"/>
      <c r="C966" s="1030" t="s">
        <v>4522</v>
      </c>
      <c r="D966" s="1410"/>
      <c r="E966" s="739"/>
    </row>
    <row r="967" spans="1:5" ht="31.5" x14ac:dyDescent="0.25">
      <c r="A967" s="497"/>
      <c r="B967" s="1276"/>
      <c r="C967" s="1030" t="s">
        <v>4523</v>
      </c>
      <c r="D967" s="1410"/>
      <c r="E967" s="739"/>
    </row>
    <row r="968" spans="1:5" ht="31.5" x14ac:dyDescent="0.25">
      <c r="A968" s="497"/>
      <c r="B968" s="1276"/>
      <c r="C968" s="1030" t="s">
        <v>4524</v>
      </c>
      <c r="D968" s="1410"/>
      <c r="E968" s="739"/>
    </row>
    <row r="969" spans="1:5" ht="31.5" x14ac:dyDescent="0.25">
      <c r="A969" s="497"/>
      <c r="B969" s="1276"/>
      <c r="C969" s="1030" t="s">
        <v>4525</v>
      </c>
      <c r="D969" s="1410"/>
      <c r="E969" s="739"/>
    </row>
    <row r="970" spans="1:5" ht="31.5" x14ac:dyDescent="0.25">
      <c r="A970" s="497"/>
      <c r="B970" s="1276"/>
      <c r="C970" s="1030" t="s">
        <v>4526</v>
      </c>
      <c r="D970" s="1410"/>
      <c r="E970" s="739"/>
    </row>
    <row r="971" spans="1:5" ht="31.5" x14ac:dyDescent="0.25">
      <c r="A971" s="497"/>
      <c r="B971" s="1276"/>
      <c r="C971" s="1030" t="s">
        <v>4527</v>
      </c>
      <c r="D971" s="1410"/>
      <c r="E971" s="739"/>
    </row>
    <row r="972" spans="1:5" ht="31.5" x14ac:dyDescent="0.25">
      <c r="A972" s="497"/>
      <c r="B972" s="1276"/>
      <c r="C972" s="1030" t="s">
        <v>4528</v>
      </c>
      <c r="D972" s="1410"/>
      <c r="E972" s="739"/>
    </row>
    <row r="973" spans="1:5" ht="31.5" x14ac:dyDescent="0.25">
      <c r="A973" s="497"/>
      <c r="B973" s="1276"/>
      <c r="C973" s="1030" t="s">
        <v>4529</v>
      </c>
      <c r="D973" s="1410"/>
      <c r="E973" s="739"/>
    </row>
    <row r="974" spans="1:5" ht="31.5" x14ac:dyDescent="0.25">
      <c r="A974" s="497"/>
      <c r="B974" s="1276"/>
      <c r="C974" s="1030" t="s">
        <v>4530</v>
      </c>
      <c r="D974" s="1410"/>
      <c r="E974" s="739"/>
    </row>
    <row r="975" spans="1:5" ht="31.5" x14ac:dyDescent="0.25">
      <c r="A975" s="497"/>
      <c r="B975" s="1276"/>
      <c r="C975" s="1030" t="s">
        <v>4531</v>
      </c>
      <c r="D975" s="1410"/>
      <c r="E975" s="739"/>
    </row>
    <row r="976" spans="1:5" ht="31.5" x14ac:dyDescent="0.25">
      <c r="A976" s="497"/>
      <c r="B976" s="1276"/>
      <c r="C976" s="1030" t="s">
        <v>4532</v>
      </c>
      <c r="D976" s="1410"/>
      <c r="E976" s="739"/>
    </row>
    <row r="977" spans="1:5" ht="31.5" x14ac:dyDescent="0.25">
      <c r="A977" s="497"/>
      <c r="B977" s="1276"/>
      <c r="C977" s="1030" t="s">
        <v>4533</v>
      </c>
      <c r="D977" s="1410"/>
      <c r="E977" s="739"/>
    </row>
    <row r="978" spans="1:5" ht="31.5" x14ac:dyDescent="0.25">
      <c r="A978" s="497"/>
      <c r="B978" s="1276"/>
      <c r="C978" s="1030" t="s">
        <v>4534</v>
      </c>
      <c r="D978" s="1410"/>
      <c r="E978" s="739"/>
    </row>
    <row r="979" spans="1:5" ht="31.5" x14ac:dyDescent="0.25">
      <c r="A979" s="497"/>
      <c r="B979" s="1276"/>
      <c r="C979" s="1030" t="s">
        <v>4535</v>
      </c>
      <c r="D979" s="1410"/>
      <c r="E979" s="739"/>
    </row>
    <row r="980" spans="1:5" ht="31.5" x14ac:dyDescent="0.25">
      <c r="A980" s="497"/>
      <c r="B980" s="1276"/>
      <c r="C980" s="1030" t="s">
        <v>4536</v>
      </c>
      <c r="D980" s="1410"/>
      <c r="E980" s="739"/>
    </row>
    <row r="981" spans="1:5" ht="31.5" x14ac:dyDescent="0.25">
      <c r="A981" s="497"/>
      <c r="B981" s="1276"/>
      <c r="C981" s="1030" t="s">
        <v>4537</v>
      </c>
      <c r="D981" s="1410"/>
      <c r="E981" s="739"/>
    </row>
    <row r="982" spans="1:5" ht="31.5" x14ac:dyDescent="0.25">
      <c r="A982" s="497"/>
      <c r="B982" s="1276" t="s">
        <v>4538</v>
      </c>
      <c r="C982" s="1030" t="s">
        <v>4539</v>
      </c>
      <c r="D982" s="1410"/>
      <c r="E982" s="739"/>
    </row>
    <row r="983" spans="1:5" ht="47.25" x14ac:dyDescent="0.25">
      <c r="A983" s="497"/>
      <c r="B983" s="1276"/>
      <c r="C983" s="1030" t="s">
        <v>4540</v>
      </c>
      <c r="D983" s="1410"/>
      <c r="E983" s="739"/>
    </row>
    <row r="984" spans="1:5" ht="31.5" x14ac:dyDescent="0.25">
      <c r="A984" s="497"/>
      <c r="B984" s="1276"/>
      <c r="C984" s="1030" t="s">
        <v>4541</v>
      </c>
      <c r="D984" s="1410"/>
      <c r="E984" s="739"/>
    </row>
    <row r="985" spans="1:5" ht="31.5" x14ac:dyDescent="0.25">
      <c r="A985" s="497"/>
      <c r="B985" s="1276"/>
      <c r="C985" s="1030" t="s">
        <v>4542</v>
      </c>
      <c r="D985" s="1410"/>
      <c r="E985" s="739"/>
    </row>
    <row r="986" spans="1:5" ht="31.5" x14ac:dyDescent="0.25">
      <c r="A986" s="497"/>
      <c r="B986" s="1276"/>
      <c r="C986" s="1030" t="s">
        <v>4543</v>
      </c>
      <c r="D986" s="1410"/>
      <c r="E986" s="739"/>
    </row>
    <row r="987" spans="1:5" ht="31.5" x14ac:dyDescent="0.25">
      <c r="A987" s="497"/>
      <c r="B987" s="1276"/>
      <c r="C987" s="1030" t="s">
        <v>4544</v>
      </c>
      <c r="D987" s="1410"/>
      <c r="E987" s="739"/>
    </row>
    <row r="988" spans="1:5" ht="31.5" x14ac:dyDescent="0.25">
      <c r="A988" s="497"/>
      <c r="B988" s="1276"/>
      <c r="C988" s="1030" t="s">
        <v>4545</v>
      </c>
      <c r="D988" s="1410"/>
      <c r="E988" s="739"/>
    </row>
    <row r="989" spans="1:5" ht="31.5" x14ac:dyDescent="0.25">
      <c r="A989" s="497"/>
      <c r="B989" s="1276"/>
      <c r="C989" s="1030" t="s">
        <v>4546</v>
      </c>
      <c r="D989" s="1410"/>
      <c r="E989" s="739"/>
    </row>
    <row r="990" spans="1:5" ht="31.5" x14ac:dyDescent="0.25">
      <c r="A990" s="497"/>
      <c r="B990" s="1276"/>
      <c r="C990" s="1030" t="s">
        <v>4547</v>
      </c>
      <c r="D990" s="1410"/>
      <c r="E990" s="739"/>
    </row>
    <row r="991" spans="1:5" ht="31.5" x14ac:dyDescent="0.25">
      <c r="A991" s="497"/>
      <c r="B991" s="1276"/>
      <c r="C991" s="1030" t="s">
        <v>4548</v>
      </c>
      <c r="D991" s="1410"/>
      <c r="E991" s="739"/>
    </row>
    <row r="992" spans="1:5" ht="31.5" x14ac:dyDescent="0.25">
      <c r="A992" s="497"/>
      <c r="B992" s="1276"/>
      <c r="C992" s="1030" t="s">
        <v>4549</v>
      </c>
      <c r="D992" s="1410"/>
      <c r="E992" s="739"/>
    </row>
    <row r="993" spans="1:5" ht="31.5" x14ac:dyDescent="0.25">
      <c r="A993" s="497"/>
      <c r="B993" s="1276"/>
      <c r="C993" s="1030" t="s">
        <v>4550</v>
      </c>
      <c r="D993" s="1410"/>
      <c r="E993" s="739"/>
    </row>
    <row r="994" spans="1:5" ht="31.5" x14ac:dyDescent="0.25">
      <c r="A994" s="497"/>
      <c r="B994" s="1276" t="s">
        <v>4551</v>
      </c>
      <c r="C994" s="1030" t="s">
        <v>4552</v>
      </c>
      <c r="D994" s="1410"/>
      <c r="E994" s="739"/>
    </row>
    <row r="995" spans="1:5" ht="31.5" x14ac:dyDescent="0.25">
      <c r="A995" s="497"/>
      <c r="B995" s="1276"/>
      <c r="C995" s="1030" t="s">
        <v>4553</v>
      </c>
      <c r="D995" s="1410"/>
      <c r="E995" s="739"/>
    </row>
    <row r="996" spans="1:5" ht="31.5" x14ac:dyDescent="0.25">
      <c r="A996" s="497"/>
      <c r="B996" s="1276"/>
      <c r="C996" s="1030" t="s">
        <v>4554</v>
      </c>
      <c r="D996" s="1410"/>
      <c r="E996" s="739"/>
    </row>
    <row r="997" spans="1:5" ht="31.5" x14ac:dyDescent="0.25">
      <c r="A997" s="497"/>
      <c r="B997" s="1276"/>
      <c r="C997" s="1030" t="s">
        <v>4555</v>
      </c>
      <c r="D997" s="1410"/>
      <c r="E997" s="739"/>
    </row>
    <row r="998" spans="1:5" ht="31.5" x14ac:dyDescent="0.25">
      <c r="A998" s="497"/>
      <c r="B998" s="1276"/>
      <c r="C998" s="1030" t="s">
        <v>4556</v>
      </c>
      <c r="D998" s="1410"/>
      <c r="E998" s="739"/>
    </row>
    <row r="999" spans="1:5" ht="31.5" x14ac:dyDescent="0.25">
      <c r="A999" s="497"/>
      <c r="B999" s="1276"/>
      <c r="C999" s="1030" t="s">
        <v>4557</v>
      </c>
      <c r="D999" s="1410"/>
      <c r="E999" s="739"/>
    </row>
    <row r="1000" spans="1:5" ht="31.5" x14ac:dyDescent="0.25">
      <c r="A1000" s="497"/>
      <c r="B1000" s="1276"/>
      <c r="C1000" s="1030" t="s">
        <v>4558</v>
      </c>
      <c r="D1000" s="1410"/>
      <c r="E1000" s="739"/>
    </row>
    <row r="1001" spans="1:5" ht="31.5" x14ac:dyDescent="0.25">
      <c r="A1001" s="497"/>
      <c r="B1001" s="1276"/>
      <c r="C1001" s="1030" t="s">
        <v>4559</v>
      </c>
      <c r="D1001" s="1410"/>
      <c r="E1001" s="739"/>
    </row>
    <row r="1002" spans="1:5" ht="47.25" x14ac:dyDescent="0.25">
      <c r="A1002" s="497"/>
      <c r="B1002" s="1276"/>
      <c r="C1002" s="1030" t="s">
        <v>4560</v>
      </c>
      <c r="D1002" s="1410"/>
      <c r="E1002" s="739"/>
    </row>
    <row r="1003" spans="1:5" ht="31.5" x14ac:dyDescent="0.25">
      <c r="A1003" s="497"/>
      <c r="B1003" s="1276"/>
      <c r="C1003" s="1030" t="s">
        <v>4561</v>
      </c>
      <c r="D1003" s="1410"/>
      <c r="E1003" s="739"/>
    </row>
    <row r="1004" spans="1:5" ht="31.5" x14ac:dyDescent="0.25">
      <c r="A1004" s="497"/>
      <c r="B1004" s="1276"/>
      <c r="C1004" s="1030" t="s">
        <v>4562</v>
      </c>
      <c r="D1004" s="1410"/>
      <c r="E1004" s="739"/>
    </row>
    <row r="1005" spans="1:5" ht="47.25" x14ac:dyDescent="0.25">
      <c r="A1005" s="497"/>
      <c r="B1005" s="1276"/>
      <c r="C1005" s="1030" t="s">
        <v>4563</v>
      </c>
      <c r="D1005" s="1410"/>
      <c r="E1005" s="739"/>
    </row>
    <row r="1006" spans="1:5" ht="31.5" x14ac:dyDescent="0.25">
      <c r="A1006" s="497"/>
      <c r="B1006" s="1276"/>
      <c r="C1006" s="1030" t="s">
        <v>4564</v>
      </c>
      <c r="D1006" s="1410"/>
      <c r="E1006" s="739"/>
    </row>
    <row r="1007" spans="1:5" x14ac:dyDescent="0.25">
      <c r="A1007" s="497"/>
      <c r="B1007" s="1276"/>
      <c r="C1007" s="1030" t="s">
        <v>4565</v>
      </c>
      <c r="D1007" s="1410"/>
      <c r="E1007" s="739"/>
    </row>
    <row r="1008" spans="1:5" ht="31.5" x14ac:dyDescent="0.25">
      <c r="A1008" s="497"/>
      <c r="B1008" s="1276"/>
      <c r="C1008" s="1030" t="s">
        <v>4566</v>
      </c>
      <c r="D1008" s="1410"/>
      <c r="E1008" s="739"/>
    </row>
    <row r="1009" spans="1:5" ht="31.5" x14ac:dyDescent="0.25">
      <c r="A1009" s="497"/>
      <c r="B1009" s="1276"/>
      <c r="C1009" s="1030" t="s">
        <v>4567</v>
      </c>
      <c r="D1009" s="1410"/>
      <c r="E1009" s="739"/>
    </row>
    <row r="1010" spans="1:5" ht="31.5" x14ac:dyDescent="0.25">
      <c r="A1010" s="497"/>
      <c r="B1010" s="1276"/>
      <c r="C1010" s="1030" t="s">
        <v>4568</v>
      </c>
      <c r="D1010" s="1410"/>
      <c r="E1010" s="739"/>
    </row>
    <row r="1011" spans="1:5" ht="31.5" x14ac:dyDescent="0.25">
      <c r="A1011" s="497"/>
      <c r="B1011" s="1276"/>
      <c r="C1011" s="1030" t="s">
        <v>4569</v>
      </c>
      <c r="D1011" s="1410"/>
      <c r="E1011" s="739"/>
    </row>
    <row r="1012" spans="1:5" ht="31.5" x14ac:dyDescent="0.25">
      <c r="A1012" s="497"/>
      <c r="B1012" s="1276"/>
      <c r="C1012" s="1030" t="s">
        <v>4570</v>
      </c>
      <c r="D1012" s="1410"/>
      <c r="E1012" s="739"/>
    </row>
    <row r="1013" spans="1:5" ht="31.5" x14ac:dyDescent="0.25">
      <c r="A1013" s="497"/>
      <c r="B1013" s="1276"/>
      <c r="C1013" s="1030" t="s">
        <v>4571</v>
      </c>
      <c r="D1013" s="1410"/>
      <c r="E1013" s="739"/>
    </row>
    <row r="1014" spans="1:5" ht="31.5" x14ac:dyDescent="0.25">
      <c r="A1014" s="497"/>
      <c r="B1014" s="1276"/>
      <c r="C1014" s="1044" t="s">
        <v>4572</v>
      </c>
      <c r="D1014" s="1410"/>
      <c r="E1014" s="739"/>
    </row>
    <row r="1015" spans="1:5" ht="31.5" x14ac:dyDescent="0.25">
      <c r="A1015" s="497"/>
      <c r="B1015" s="1276"/>
      <c r="C1015" s="816" t="s">
        <v>4573</v>
      </c>
      <c r="D1015" s="1410"/>
      <c r="E1015" s="739"/>
    </row>
    <row r="1016" spans="1:5" ht="31.5" x14ac:dyDescent="0.25">
      <c r="A1016" s="497"/>
      <c r="B1016" s="1276"/>
      <c r="C1016" s="1030" t="s">
        <v>4574</v>
      </c>
      <c r="D1016" s="1410"/>
      <c r="E1016" s="739"/>
    </row>
    <row r="1017" spans="1:5" ht="47.25" x14ac:dyDescent="0.25">
      <c r="A1017" s="497"/>
      <c r="B1017" s="1276"/>
      <c r="C1017" s="1030" t="s">
        <v>4575</v>
      </c>
      <c r="D1017" s="1410"/>
      <c r="E1017" s="739"/>
    </row>
    <row r="1018" spans="1:5" ht="31.5" x14ac:dyDescent="0.25">
      <c r="A1018" s="497"/>
      <c r="B1018" s="1276"/>
      <c r="C1018" s="1030" t="s">
        <v>4576</v>
      </c>
      <c r="D1018" s="1410"/>
      <c r="E1018" s="739"/>
    </row>
    <row r="1019" spans="1:5" ht="31.5" x14ac:dyDescent="0.25">
      <c r="A1019" s="497"/>
      <c r="B1019" s="1276"/>
      <c r="C1019" s="1030" t="s">
        <v>4577</v>
      </c>
      <c r="D1019" s="1410"/>
      <c r="E1019" s="739"/>
    </row>
    <row r="1020" spans="1:5" ht="47.25" x14ac:dyDescent="0.25">
      <c r="A1020" s="497"/>
      <c r="B1020" s="1276"/>
      <c r="C1020" s="1030" t="s">
        <v>4578</v>
      </c>
      <c r="D1020" s="1410"/>
      <c r="E1020" s="739"/>
    </row>
    <row r="1021" spans="1:5" ht="31.5" x14ac:dyDescent="0.25">
      <c r="A1021" s="497"/>
      <c r="B1021" s="1276"/>
      <c r="C1021" s="1030" t="s">
        <v>4579</v>
      </c>
      <c r="D1021" s="1410"/>
      <c r="E1021" s="739"/>
    </row>
    <row r="1022" spans="1:5" ht="31.5" x14ac:dyDescent="0.25">
      <c r="A1022" s="497"/>
      <c r="B1022" s="1276"/>
      <c r="C1022" s="1030" t="s">
        <v>4580</v>
      </c>
      <c r="D1022" s="1410"/>
      <c r="E1022" s="739"/>
    </row>
    <row r="1023" spans="1:5" ht="31.5" x14ac:dyDescent="0.25">
      <c r="A1023" s="497"/>
      <c r="B1023" s="1251" t="s">
        <v>4581</v>
      </c>
      <c r="C1023" s="1030" t="s">
        <v>4582</v>
      </c>
      <c r="D1023" s="1410"/>
      <c r="E1023" s="739"/>
    </row>
    <row r="1024" spans="1:5" ht="31.5" x14ac:dyDescent="0.25">
      <c r="A1024" s="497"/>
      <c r="B1024" s="1253"/>
      <c r="C1024" s="1030" t="s">
        <v>4583</v>
      </c>
      <c r="D1024" s="1410"/>
      <c r="E1024" s="739"/>
    </row>
    <row r="1025" spans="1:5" ht="31.5" x14ac:dyDescent="0.25">
      <c r="A1025" s="497"/>
      <c r="B1025" s="1253"/>
      <c r="C1025" s="1030" t="s">
        <v>4584</v>
      </c>
      <c r="D1025" s="1410"/>
      <c r="E1025" s="739"/>
    </row>
    <row r="1026" spans="1:5" ht="31.5" x14ac:dyDescent="0.25">
      <c r="A1026" s="497"/>
      <c r="B1026" s="1253"/>
      <c r="C1026" s="1030" t="s">
        <v>4585</v>
      </c>
      <c r="D1026" s="1410"/>
      <c r="E1026" s="739"/>
    </row>
    <row r="1027" spans="1:5" ht="47.25" x14ac:dyDescent="0.25">
      <c r="A1027" s="497"/>
      <c r="B1027" s="1253"/>
      <c r="C1027" s="1030" t="s">
        <v>4586</v>
      </c>
      <c r="D1027" s="1410"/>
      <c r="E1027" s="739"/>
    </row>
    <row r="1028" spans="1:5" ht="47.25" x14ac:dyDescent="0.25">
      <c r="A1028" s="497"/>
      <c r="B1028" s="1253"/>
      <c r="C1028" s="1030" t="s">
        <v>4587</v>
      </c>
      <c r="D1028" s="1410"/>
      <c r="E1028" s="739"/>
    </row>
    <row r="1029" spans="1:5" ht="31.5" x14ac:dyDescent="0.25">
      <c r="A1029" s="497"/>
      <c r="B1029" s="1253"/>
      <c r="C1029" s="1030" t="s">
        <v>4588</v>
      </c>
      <c r="D1029" s="1410"/>
      <c r="E1029" s="739"/>
    </row>
    <row r="1030" spans="1:5" ht="47.25" x14ac:dyDescent="0.25">
      <c r="A1030" s="497"/>
      <c r="B1030" s="1253"/>
      <c r="C1030" s="1030" t="s">
        <v>4589</v>
      </c>
      <c r="D1030" s="1410"/>
      <c r="E1030" s="739"/>
    </row>
    <row r="1031" spans="1:5" ht="31.5" x14ac:dyDescent="0.25">
      <c r="A1031" s="497"/>
      <c r="B1031" s="1253"/>
      <c r="C1031" s="1030" t="s">
        <v>4590</v>
      </c>
      <c r="D1031" s="1410"/>
      <c r="E1031" s="739"/>
    </row>
    <row r="1032" spans="1:5" ht="47.25" x14ac:dyDescent="0.25">
      <c r="A1032" s="497"/>
      <c r="B1032" s="1253"/>
      <c r="C1032" s="1030" t="s">
        <v>4591</v>
      </c>
      <c r="D1032" s="1410"/>
      <c r="E1032" s="739"/>
    </row>
    <row r="1033" spans="1:5" ht="31.5" x14ac:dyDescent="0.25">
      <c r="A1033" s="497"/>
      <c r="B1033" s="1253"/>
      <c r="C1033" s="1030" t="s">
        <v>4592</v>
      </c>
      <c r="D1033" s="1410"/>
      <c r="E1033" s="739"/>
    </row>
    <row r="1034" spans="1:5" ht="31.5" x14ac:dyDescent="0.25">
      <c r="A1034" s="497"/>
      <c r="B1034" s="1253"/>
      <c r="C1034" s="1030" t="s">
        <v>4593</v>
      </c>
      <c r="D1034" s="1410"/>
      <c r="E1034" s="739"/>
    </row>
    <row r="1035" spans="1:5" ht="47.25" x14ac:dyDescent="0.25">
      <c r="A1035" s="497"/>
      <c r="B1035" s="1253"/>
      <c r="C1035" s="1030" t="s">
        <v>4594</v>
      </c>
      <c r="D1035" s="1410"/>
      <c r="E1035" s="739"/>
    </row>
    <row r="1036" spans="1:5" ht="31.5" x14ac:dyDescent="0.25">
      <c r="A1036" s="497"/>
      <c r="B1036" s="1253"/>
      <c r="C1036" s="1030" t="s">
        <v>4595</v>
      </c>
      <c r="D1036" s="1410"/>
      <c r="E1036" s="739"/>
    </row>
    <row r="1037" spans="1:5" ht="31.5" x14ac:dyDescent="0.25">
      <c r="A1037" s="497"/>
      <c r="B1037" s="1252"/>
      <c r="C1037" s="1030" t="s">
        <v>4596</v>
      </c>
      <c r="D1037" s="1410"/>
      <c r="E1037" s="739"/>
    </row>
    <row r="1038" spans="1:5" ht="31.5" x14ac:dyDescent="0.25">
      <c r="A1038" s="497"/>
      <c r="B1038" s="1351" t="s">
        <v>4581</v>
      </c>
      <c r="C1038" s="1030" t="s">
        <v>4597</v>
      </c>
      <c r="D1038" s="1410"/>
      <c r="E1038" s="739"/>
    </row>
    <row r="1039" spans="1:5" ht="31.5" x14ac:dyDescent="0.25">
      <c r="A1039" s="497"/>
      <c r="B1039" s="1352"/>
      <c r="C1039" s="1030" t="s">
        <v>4598</v>
      </c>
      <c r="D1039" s="1410"/>
      <c r="E1039" s="739"/>
    </row>
    <row r="1040" spans="1:5" ht="31.5" x14ac:dyDescent="0.25">
      <c r="A1040" s="497"/>
      <c r="B1040" s="1352"/>
      <c r="C1040" s="1030" t="s">
        <v>4599</v>
      </c>
      <c r="D1040" s="1410"/>
      <c r="E1040" s="739"/>
    </row>
    <row r="1041" spans="1:5" ht="31.5" x14ac:dyDescent="0.25">
      <c r="A1041" s="497"/>
      <c r="B1041" s="1352"/>
      <c r="C1041" s="1030" t="s">
        <v>4600</v>
      </c>
      <c r="D1041" s="1410"/>
      <c r="E1041" s="739"/>
    </row>
    <row r="1042" spans="1:5" ht="31.5" x14ac:dyDescent="0.25">
      <c r="A1042" s="497"/>
      <c r="B1042" s="1352"/>
      <c r="C1042" s="1030" t="s">
        <v>4601</v>
      </c>
      <c r="D1042" s="1410"/>
      <c r="E1042" s="739"/>
    </row>
    <row r="1043" spans="1:5" ht="31.5" x14ac:dyDescent="0.25">
      <c r="A1043" s="497"/>
      <c r="B1043" s="1352"/>
      <c r="C1043" s="1030" t="s">
        <v>4602</v>
      </c>
      <c r="D1043" s="1410"/>
      <c r="E1043" s="739"/>
    </row>
    <row r="1044" spans="1:5" ht="31.5" x14ac:dyDescent="0.25">
      <c r="A1044" s="497"/>
      <c r="B1044" s="1352"/>
      <c r="C1044" s="1030" t="s">
        <v>4603</v>
      </c>
      <c r="D1044" s="1410"/>
      <c r="E1044" s="739"/>
    </row>
    <row r="1045" spans="1:5" ht="31.5" x14ac:dyDescent="0.25">
      <c r="A1045" s="497"/>
      <c r="B1045" s="1352"/>
      <c r="C1045" s="1030" t="s">
        <v>4604</v>
      </c>
      <c r="D1045" s="1410"/>
      <c r="E1045" s="739"/>
    </row>
    <row r="1046" spans="1:5" ht="31.5" x14ac:dyDescent="0.25">
      <c r="A1046" s="497"/>
      <c r="B1046" s="1352"/>
      <c r="C1046" s="1030" t="s">
        <v>4605</v>
      </c>
      <c r="D1046" s="1410"/>
      <c r="E1046" s="739"/>
    </row>
    <row r="1047" spans="1:5" ht="31.5" x14ac:dyDescent="0.25">
      <c r="A1047" s="497"/>
      <c r="B1047" s="1353"/>
      <c r="C1047" s="1030" t="s">
        <v>4562</v>
      </c>
      <c r="D1047" s="1410"/>
      <c r="E1047" s="739"/>
    </row>
    <row r="1048" spans="1:5" ht="31.5" x14ac:dyDescent="0.25">
      <c r="A1048" s="497"/>
      <c r="B1048" s="1251" t="s">
        <v>4581</v>
      </c>
      <c r="C1048" s="1030" t="s">
        <v>4606</v>
      </c>
      <c r="D1048" s="1410"/>
      <c r="E1048" s="739"/>
    </row>
    <row r="1049" spans="1:5" ht="47.25" x14ac:dyDescent="0.25">
      <c r="A1049" s="497"/>
      <c r="B1049" s="1253"/>
      <c r="C1049" s="1030" t="s">
        <v>4607</v>
      </c>
      <c r="D1049" s="1410"/>
      <c r="E1049" s="739"/>
    </row>
    <row r="1050" spans="1:5" ht="31.5" x14ac:dyDescent="0.25">
      <c r="A1050" s="497"/>
      <c r="B1050" s="1253"/>
      <c r="C1050" s="1030" t="s">
        <v>4608</v>
      </c>
      <c r="D1050" s="1410"/>
      <c r="E1050" s="739"/>
    </row>
    <row r="1051" spans="1:5" ht="31.5" x14ac:dyDescent="0.25">
      <c r="A1051" s="497"/>
      <c r="B1051" s="1253"/>
      <c r="C1051" s="1030" t="s">
        <v>4609</v>
      </c>
      <c r="D1051" s="1410"/>
      <c r="E1051" s="739"/>
    </row>
    <row r="1052" spans="1:5" ht="31.5" x14ac:dyDescent="0.25">
      <c r="A1052" s="497"/>
      <c r="B1052" s="1253"/>
      <c r="C1052" s="1030" t="s">
        <v>4610</v>
      </c>
      <c r="D1052" s="1410"/>
      <c r="E1052" s="739"/>
    </row>
    <row r="1053" spans="1:5" ht="31.5" x14ac:dyDescent="0.25">
      <c r="A1053" s="497"/>
      <c r="B1053" s="1253"/>
      <c r="C1053" s="1030" t="s">
        <v>4611</v>
      </c>
      <c r="D1053" s="1410"/>
      <c r="E1053" s="739"/>
    </row>
    <row r="1054" spans="1:5" ht="31.5" x14ac:dyDescent="0.25">
      <c r="A1054" s="497"/>
      <c r="B1054" s="1253"/>
      <c r="C1054" s="1030" t="s">
        <v>4612</v>
      </c>
      <c r="D1054" s="1410"/>
      <c r="E1054" s="739"/>
    </row>
    <row r="1055" spans="1:5" ht="31.5" x14ac:dyDescent="0.25">
      <c r="A1055" s="497"/>
      <c r="B1055" s="1253"/>
      <c r="C1055" s="1030" t="s">
        <v>4613</v>
      </c>
      <c r="D1055" s="1410"/>
      <c r="E1055" s="739"/>
    </row>
    <row r="1056" spans="1:5" ht="31.5" x14ac:dyDescent="0.25">
      <c r="A1056" s="497"/>
      <c r="B1056" s="1253"/>
      <c r="C1056" s="1030" t="s">
        <v>4614</v>
      </c>
      <c r="D1056" s="1410"/>
      <c r="E1056" s="739"/>
    </row>
    <row r="1057" spans="1:5" x14ac:dyDescent="0.25">
      <c r="A1057" s="497"/>
      <c r="B1057" s="1253"/>
      <c r="C1057" s="1030" t="s">
        <v>4615</v>
      </c>
      <c r="D1057" s="1410"/>
      <c r="E1057" s="739"/>
    </row>
    <row r="1058" spans="1:5" ht="31.5" x14ac:dyDescent="0.25">
      <c r="A1058" s="497"/>
      <c r="B1058" s="1253"/>
      <c r="C1058" s="1030" t="s">
        <v>4616</v>
      </c>
      <c r="D1058" s="1410"/>
      <c r="E1058" s="739"/>
    </row>
    <row r="1059" spans="1:5" ht="31.5" x14ac:dyDescent="0.25">
      <c r="A1059" s="497"/>
      <c r="B1059" s="1253"/>
      <c r="C1059" s="1030" t="s">
        <v>4617</v>
      </c>
      <c r="D1059" s="1410"/>
      <c r="E1059" s="739"/>
    </row>
    <row r="1060" spans="1:5" x14ac:dyDescent="0.25">
      <c r="A1060" s="497"/>
      <c r="B1060" s="1253"/>
      <c r="C1060" s="1030" t="s">
        <v>4618</v>
      </c>
      <c r="D1060" s="1410"/>
      <c r="E1060" s="739"/>
    </row>
    <row r="1061" spans="1:5" ht="63" x14ac:dyDescent="0.25">
      <c r="A1061" s="469"/>
      <c r="B1061" s="913" t="s">
        <v>5415</v>
      </c>
      <c r="C1061" s="936" t="s">
        <v>5416</v>
      </c>
      <c r="D1061" s="937">
        <v>38</v>
      </c>
      <c r="E1061" s="739"/>
    </row>
    <row r="1062" spans="1:5" ht="31.5" x14ac:dyDescent="0.25">
      <c r="A1062" s="469"/>
      <c r="B1062" s="911"/>
      <c r="C1062" s="772" t="s">
        <v>5417</v>
      </c>
      <c r="D1062" s="938"/>
      <c r="E1062" s="739"/>
    </row>
    <row r="1063" spans="1:5" ht="31.5" x14ac:dyDescent="0.25">
      <c r="A1063" s="469"/>
      <c r="B1063" s="911"/>
      <c r="C1063" s="773" t="s">
        <v>5418</v>
      </c>
      <c r="D1063" s="938"/>
      <c r="E1063" s="739"/>
    </row>
    <row r="1064" spans="1:5" ht="31.5" x14ac:dyDescent="0.25">
      <c r="A1064" s="469"/>
      <c r="B1064" s="911"/>
      <c r="C1064" s="772" t="s">
        <v>4509</v>
      </c>
      <c r="D1064" s="938"/>
      <c r="E1064" s="739"/>
    </row>
    <row r="1065" spans="1:5" ht="31.5" x14ac:dyDescent="0.25">
      <c r="A1065" s="469"/>
      <c r="B1065" s="911"/>
      <c r="C1065" s="773" t="s">
        <v>5419</v>
      </c>
      <c r="D1065" s="938"/>
      <c r="E1065" s="739"/>
    </row>
    <row r="1066" spans="1:5" ht="31.5" x14ac:dyDescent="0.25">
      <c r="A1066" s="469"/>
      <c r="B1066" s="911"/>
      <c r="C1066" s="773" t="s">
        <v>5420</v>
      </c>
      <c r="D1066" s="938"/>
      <c r="E1066" s="739"/>
    </row>
    <row r="1067" spans="1:5" ht="31.5" x14ac:dyDescent="0.25">
      <c r="A1067" s="469"/>
      <c r="B1067" s="911"/>
      <c r="C1067" s="772" t="s">
        <v>5421</v>
      </c>
      <c r="D1067" s="938"/>
      <c r="E1067" s="739"/>
    </row>
    <row r="1068" spans="1:5" ht="31.5" x14ac:dyDescent="0.25">
      <c r="A1068" s="469"/>
      <c r="B1068" s="911"/>
      <c r="C1068" s="772" t="s">
        <v>5422</v>
      </c>
      <c r="D1068" s="938"/>
      <c r="E1068" s="739"/>
    </row>
    <row r="1069" spans="1:5" ht="31.5" x14ac:dyDescent="0.25">
      <c r="A1069" s="469"/>
      <c r="B1069" s="911"/>
      <c r="C1069" s="772" t="s">
        <v>5423</v>
      </c>
      <c r="D1069" s="938"/>
      <c r="E1069" s="739"/>
    </row>
    <row r="1070" spans="1:5" ht="31.5" x14ac:dyDescent="0.25">
      <c r="A1070" s="469"/>
      <c r="B1070" s="911"/>
      <c r="C1070" s="772" t="s">
        <v>5424</v>
      </c>
      <c r="D1070" s="938"/>
      <c r="E1070" s="739"/>
    </row>
    <row r="1071" spans="1:5" ht="31.5" x14ac:dyDescent="0.25">
      <c r="A1071" s="469"/>
      <c r="B1071" s="911"/>
      <c r="C1071" s="773" t="s">
        <v>5425</v>
      </c>
      <c r="D1071" s="938"/>
      <c r="E1071" s="739"/>
    </row>
    <row r="1072" spans="1:5" ht="31.5" x14ac:dyDescent="0.25">
      <c r="A1072" s="469"/>
      <c r="B1072" s="911"/>
      <c r="C1072" s="772" t="s">
        <v>5426</v>
      </c>
      <c r="D1072" s="938"/>
      <c r="E1072" s="739"/>
    </row>
    <row r="1073" spans="1:5" ht="31.5" x14ac:dyDescent="0.25">
      <c r="A1073" s="469"/>
      <c r="B1073" s="911"/>
      <c r="C1073" s="772" t="s">
        <v>5427</v>
      </c>
      <c r="D1073" s="938"/>
      <c r="E1073" s="739"/>
    </row>
    <row r="1074" spans="1:5" ht="31.5" x14ac:dyDescent="0.25">
      <c r="A1074" s="469"/>
      <c r="B1074" s="911"/>
      <c r="C1074" s="772" t="s">
        <v>5428</v>
      </c>
      <c r="D1074" s="938"/>
      <c r="E1074" s="739"/>
    </row>
    <row r="1075" spans="1:5" ht="31.5" x14ac:dyDescent="0.25">
      <c r="A1075" s="469"/>
      <c r="B1075" s="911"/>
      <c r="C1075" s="772" t="s">
        <v>5429</v>
      </c>
      <c r="D1075" s="938"/>
      <c r="E1075" s="739"/>
    </row>
    <row r="1076" spans="1:5" ht="31.5" x14ac:dyDescent="0.25">
      <c r="A1076" s="469"/>
      <c r="B1076" s="911"/>
      <c r="C1076" s="772" t="s">
        <v>5430</v>
      </c>
      <c r="D1076" s="938"/>
      <c r="E1076" s="739"/>
    </row>
    <row r="1077" spans="1:5" ht="31.5" x14ac:dyDescent="0.25">
      <c r="A1077" s="469"/>
      <c r="B1077" s="911"/>
      <c r="C1077" s="772" t="s">
        <v>5431</v>
      </c>
      <c r="D1077" s="938"/>
      <c r="E1077" s="739"/>
    </row>
    <row r="1078" spans="1:5" ht="31.5" x14ac:dyDescent="0.25">
      <c r="A1078" s="469"/>
      <c r="B1078" s="911"/>
      <c r="C1078" s="772" t="s">
        <v>5432</v>
      </c>
      <c r="D1078" s="938"/>
      <c r="E1078" s="739"/>
    </row>
    <row r="1079" spans="1:5" ht="31.5" x14ac:dyDescent="0.25">
      <c r="A1079" s="469"/>
      <c r="B1079" s="911"/>
      <c r="C1079" s="773" t="s">
        <v>5433</v>
      </c>
      <c r="D1079" s="938"/>
      <c r="E1079" s="739"/>
    </row>
    <row r="1080" spans="1:5" ht="31.5" x14ac:dyDescent="0.25">
      <c r="A1080" s="469"/>
      <c r="B1080" s="911"/>
      <c r="C1080" s="773" t="s">
        <v>5434</v>
      </c>
      <c r="D1080" s="938"/>
      <c r="E1080" s="739"/>
    </row>
    <row r="1081" spans="1:5" ht="31.5" x14ac:dyDescent="0.25">
      <c r="A1081" s="469"/>
      <c r="B1081" s="911"/>
      <c r="C1081" s="773" t="s">
        <v>5435</v>
      </c>
      <c r="D1081" s="938"/>
      <c r="E1081" s="739"/>
    </row>
    <row r="1082" spans="1:5" ht="31.5" x14ac:dyDescent="0.25">
      <c r="A1082" s="469"/>
      <c r="B1082" s="911"/>
      <c r="C1082" s="773" t="s">
        <v>5436</v>
      </c>
      <c r="D1082" s="938"/>
      <c r="E1082" s="739"/>
    </row>
    <row r="1083" spans="1:5" ht="31.5" x14ac:dyDescent="0.25">
      <c r="A1083" s="469"/>
      <c r="B1083" s="911"/>
      <c r="C1083" s="773" t="s">
        <v>5437</v>
      </c>
      <c r="D1083" s="938"/>
      <c r="E1083" s="739"/>
    </row>
    <row r="1084" spans="1:5" ht="31.5" x14ac:dyDescent="0.25">
      <c r="A1084" s="469"/>
      <c r="B1084" s="911"/>
      <c r="C1084" s="773" t="s">
        <v>5438</v>
      </c>
      <c r="D1084" s="938"/>
      <c r="E1084" s="739"/>
    </row>
    <row r="1085" spans="1:5" ht="31.5" x14ac:dyDescent="0.25">
      <c r="A1085" s="469"/>
      <c r="B1085" s="911"/>
      <c r="C1085" s="773" t="s">
        <v>5439</v>
      </c>
      <c r="D1085" s="938"/>
      <c r="E1085" s="739"/>
    </row>
    <row r="1086" spans="1:5" ht="31.5" x14ac:dyDescent="0.25">
      <c r="A1086" s="469"/>
      <c r="B1086" s="911"/>
      <c r="C1086" s="773" t="s">
        <v>5440</v>
      </c>
      <c r="D1086" s="938"/>
      <c r="E1086" s="739"/>
    </row>
    <row r="1087" spans="1:5" ht="31.5" x14ac:dyDescent="0.25">
      <c r="A1087" s="469"/>
      <c r="B1087" s="911"/>
      <c r="C1087" s="773" t="s">
        <v>5441</v>
      </c>
      <c r="D1087" s="938"/>
      <c r="E1087" s="739"/>
    </row>
    <row r="1088" spans="1:5" ht="31.5" x14ac:dyDescent="0.25">
      <c r="A1088" s="469"/>
      <c r="B1088" s="911"/>
      <c r="C1088" s="773" t="s">
        <v>5442</v>
      </c>
      <c r="D1088" s="938"/>
      <c r="E1088" s="739"/>
    </row>
    <row r="1089" spans="1:5" ht="31.5" x14ac:dyDescent="0.25">
      <c r="A1089" s="469"/>
      <c r="B1089" s="911"/>
      <c r="C1089" s="773" t="s">
        <v>5443</v>
      </c>
      <c r="D1089" s="938"/>
      <c r="E1089" s="739"/>
    </row>
    <row r="1090" spans="1:5" ht="31.5" x14ac:dyDescent="0.25">
      <c r="A1090" s="469"/>
      <c r="B1090" s="911"/>
      <c r="C1090" s="773" t="s">
        <v>5444</v>
      </c>
      <c r="D1090" s="938"/>
      <c r="E1090" s="739"/>
    </row>
    <row r="1091" spans="1:5" ht="31.5" x14ac:dyDescent="0.25">
      <c r="A1091" s="469"/>
      <c r="B1091" s="911"/>
      <c r="C1091" s="773" t="s">
        <v>5445</v>
      </c>
      <c r="D1091" s="938"/>
      <c r="E1091" s="739"/>
    </row>
    <row r="1092" spans="1:5" ht="31.5" x14ac:dyDescent="0.25">
      <c r="A1092" s="469"/>
      <c r="B1092" s="911"/>
      <c r="C1092" s="773" t="s">
        <v>5446</v>
      </c>
      <c r="D1092" s="938"/>
      <c r="E1092" s="739"/>
    </row>
    <row r="1093" spans="1:5" ht="31.5" x14ac:dyDescent="0.25">
      <c r="A1093" s="469"/>
      <c r="B1093" s="911"/>
      <c r="C1093" s="773" t="s">
        <v>5447</v>
      </c>
      <c r="D1093" s="938"/>
      <c r="E1093" s="739"/>
    </row>
    <row r="1094" spans="1:5" ht="31.5" x14ac:dyDescent="0.25">
      <c r="A1094" s="469"/>
      <c r="B1094" s="911"/>
      <c r="C1094" s="773" t="s">
        <v>5448</v>
      </c>
      <c r="D1094" s="938"/>
      <c r="E1094" s="739"/>
    </row>
    <row r="1095" spans="1:5" ht="31.5" x14ac:dyDescent="0.25">
      <c r="A1095" s="469"/>
      <c r="B1095" s="911"/>
      <c r="C1095" s="773" t="s">
        <v>5449</v>
      </c>
      <c r="D1095" s="938"/>
      <c r="E1095" s="739"/>
    </row>
    <row r="1096" spans="1:5" ht="31.5" x14ac:dyDescent="0.25">
      <c r="A1096" s="469"/>
      <c r="B1096" s="911"/>
      <c r="C1096" s="773" t="s">
        <v>5450</v>
      </c>
      <c r="D1096" s="938"/>
      <c r="E1096" s="739"/>
    </row>
    <row r="1097" spans="1:5" ht="31.5" x14ac:dyDescent="0.25">
      <c r="A1097" s="469"/>
      <c r="B1097" s="911"/>
      <c r="C1097" s="773" t="s">
        <v>5451</v>
      </c>
      <c r="D1097" s="938"/>
      <c r="E1097" s="739"/>
    </row>
    <row r="1098" spans="1:5" ht="31.5" x14ac:dyDescent="0.25">
      <c r="A1098" s="469"/>
      <c r="B1098" s="911"/>
      <c r="C1098" s="774" t="s">
        <v>5452</v>
      </c>
      <c r="D1098" s="938"/>
      <c r="E1098" s="739"/>
    </row>
    <row r="1099" spans="1:5" ht="63" x14ac:dyDescent="0.25">
      <c r="A1099" s="469"/>
      <c r="B1099" s="913" t="s">
        <v>5453</v>
      </c>
      <c r="C1099" s="936" t="s">
        <v>5454</v>
      </c>
      <c r="D1099" s="914">
        <v>63</v>
      </c>
      <c r="E1099" s="739"/>
    </row>
    <row r="1100" spans="1:5" ht="31.5" x14ac:dyDescent="0.25">
      <c r="A1100" s="469"/>
      <c r="B1100" s="911"/>
      <c r="C1100" s="772" t="s">
        <v>5455</v>
      </c>
      <c r="D1100" s="915"/>
      <c r="E1100" s="739"/>
    </row>
    <row r="1101" spans="1:5" ht="31.5" x14ac:dyDescent="0.25">
      <c r="A1101" s="469"/>
      <c r="B1101" s="911"/>
      <c r="C1101" s="772" t="s">
        <v>5456</v>
      </c>
      <c r="D1101" s="915"/>
      <c r="E1101" s="739"/>
    </row>
    <row r="1102" spans="1:5" ht="31.5" x14ac:dyDescent="0.25">
      <c r="A1102" s="469"/>
      <c r="B1102" s="911"/>
      <c r="C1102" s="772" t="s">
        <v>5457</v>
      </c>
      <c r="D1102" s="915"/>
      <c r="E1102" s="739"/>
    </row>
    <row r="1103" spans="1:5" ht="31.5" x14ac:dyDescent="0.25">
      <c r="A1103" s="469"/>
      <c r="B1103" s="911"/>
      <c r="C1103" s="772" t="s">
        <v>5458</v>
      </c>
      <c r="D1103" s="915"/>
      <c r="E1103" s="739"/>
    </row>
    <row r="1104" spans="1:5" ht="31.5" x14ac:dyDescent="0.25">
      <c r="A1104" s="469"/>
      <c r="B1104" s="911"/>
      <c r="C1104" s="772" t="s">
        <v>5459</v>
      </c>
      <c r="D1104" s="915"/>
      <c r="E1104" s="739"/>
    </row>
    <row r="1105" spans="1:5" ht="31.5" x14ac:dyDescent="0.25">
      <c r="A1105" s="469"/>
      <c r="B1105" s="911"/>
      <c r="C1105" s="772" t="s">
        <v>5460</v>
      </c>
      <c r="D1105" s="915"/>
      <c r="E1105" s="739"/>
    </row>
    <row r="1106" spans="1:5" ht="31.5" x14ac:dyDescent="0.25">
      <c r="A1106" s="469"/>
      <c r="B1106" s="911"/>
      <c r="C1106" s="772" t="s">
        <v>5461</v>
      </c>
      <c r="D1106" s="915"/>
      <c r="E1106" s="739"/>
    </row>
    <row r="1107" spans="1:5" ht="31.5" x14ac:dyDescent="0.25">
      <c r="A1107" s="469"/>
      <c r="B1107" s="911"/>
      <c r="C1107" s="772" t="s">
        <v>5462</v>
      </c>
      <c r="D1107" s="915"/>
      <c r="E1107" s="739"/>
    </row>
    <row r="1108" spans="1:5" ht="31.5" x14ac:dyDescent="0.25">
      <c r="A1108" s="469"/>
      <c r="B1108" s="911"/>
      <c r="C1108" s="772" t="s">
        <v>5463</v>
      </c>
      <c r="D1108" s="915"/>
      <c r="E1108" s="739"/>
    </row>
    <row r="1109" spans="1:5" ht="31.5" x14ac:dyDescent="0.25">
      <c r="A1109" s="469"/>
      <c r="B1109" s="911"/>
      <c r="C1109" s="772" t="s">
        <v>5464</v>
      </c>
      <c r="D1109" s="915"/>
      <c r="E1109" s="739"/>
    </row>
    <row r="1110" spans="1:5" ht="31.5" x14ac:dyDescent="0.25">
      <c r="A1110" s="469"/>
      <c r="B1110" s="911"/>
      <c r="C1110" s="772" t="s">
        <v>5465</v>
      </c>
      <c r="D1110" s="915"/>
      <c r="E1110" s="739"/>
    </row>
    <row r="1111" spans="1:5" ht="31.5" x14ac:dyDescent="0.25">
      <c r="A1111" s="469"/>
      <c r="B1111" s="911"/>
      <c r="C1111" s="772" t="s">
        <v>5466</v>
      </c>
      <c r="D1111" s="915"/>
      <c r="E1111" s="739"/>
    </row>
    <row r="1112" spans="1:5" ht="31.5" x14ac:dyDescent="0.25">
      <c r="A1112" s="469"/>
      <c r="B1112" s="911"/>
      <c r="C1112" s="772" t="s">
        <v>5467</v>
      </c>
      <c r="D1112" s="915"/>
      <c r="E1112" s="739"/>
    </row>
    <row r="1113" spans="1:5" ht="31.5" x14ac:dyDescent="0.25">
      <c r="A1113" s="469"/>
      <c r="B1113" s="911"/>
      <c r="C1113" s="772" t="s">
        <v>5468</v>
      </c>
      <c r="D1113" s="915"/>
      <c r="E1113" s="739"/>
    </row>
    <row r="1114" spans="1:5" x14ac:dyDescent="0.25">
      <c r="A1114" s="469"/>
      <c r="B1114" s="911"/>
      <c r="C1114" s="772" t="s">
        <v>5469</v>
      </c>
      <c r="D1114" s="915"/>
      <c r="E1114" s="739"/>
    </row>
    <row r="1115" spans="1:5" ht="31.5" x14ac:dyDescent="0.25">
      <c r="A1115" s="469"/>
      <c r="B1115" s="911"/>
      <c r="C1115" s="772" t="s">
        <v>5470</v>
      </c>
      <c r="D1115" s="915"/>
      <c r="E1115" s="739"/>
    </row>
    <row r="1116" spans="1:5" ht="31.5" x14ac:dyDescent="0.25">
      <c r="A1116" s="469"/>
      <c r="B1116" s="911"/>
      <c r="C1116" s="772" t="s">
        <v>5471</v>
      </c>
      <c r="D1116" s="915"/>
      <c r="E1116" s="739"/>
    </row>
    <row r="1117" spans="1:5" ht="31.5" x14ac:dyDescent="0.25">
      <c r="A1117" s="469"/>
      <c r="B1117" s="911"/>
      <c r="C1117" s="772" t="s">
        <v>5472</v>
      </c>
      <c r="D1117" s="915"/>
      <c r="E1117" s="739"/>
    </row>
    <row r="1118" spans="1:5" ht="31.5" x14ac:dyDescent="0.25">
      <c r="A1118" s="469"/>
      <c r="B1118" s="911"/>
      <c r="C1118" s="772" t="s">
        <v>5473</v>
      </c>
      <c r="D1118" s="915"/>
      <c r="E1118" s="739"/>
    </row>
    <row r="1119" spans="1:5" x14ac:dyDescent="0.25">
      <c r="A1119" s="469"/>
      <c r="B1119" s="911"/>
      <c r="C1119" s="772" t="s">
        <v>5474</v>
      </c>
      <c r="D1119" s="915"/>
      <c r="E1119" s="739"/>
    </row>
    <row r="1120" spans="1:5" x14ac:dyDescent="0.25">
      <c r="A1120" s="469"/>
      <c r="B1120" s="911"/>
      <c r="C1120" s="772" t="s">
        <v>5475</v>
      </c>
      <c r="D1120" s="915"/>
      <c r="E1120" s="739"/>
    </row>
    <row r="1121" spans="1:5" ht="31.5" x14ac:dyDescent="0.25">
      <c r="A1121" s="469"/>
      <c r="B1121" s="911"/>
      <c r="C1121" s="772" t="s">
        <v>5476</v>
      </c>
      <c r="D1121" s="915"/>
      <c r="E1121" s="739"/>
    </row>
    <row r="1122" spans="1:5" ht="31.5" x14ac:dyDescent="0.25">
      <c r="A1122" s="469"/>
      <c r="B1122" s="911"/>
      <c r="C1122" s="772" t="s">
        <v>5477</v>
      </c>
      <c r="D1122" s="915"/>
      <c r="E1122" s="739"/>
    </row>
    <row r="1123" spans="1:5" ht="31.5" x14ac:dyDescent="0.25">
      <c r="A1123" s="469"/>
      <c r="B1123" s="911"/>
      <c r="C1123" s="772" t="s">
        <v>5478</v>
      </c>
      <c r="D1123" s="915"/>
      <c r="E1123" s="739"/>
    </row>
    <row r="1124" spans="1:5" ht="31.5" x14ac:dyDescent="0.25">
      <c r="A1124" s="469"/>
      <c r="B1124" s="911"/>
      <c r="C1124" s="772" t="s">
        <v>5479</v>
      </c>
      <c r="D1124" s="915"/>
      <c r="E1124" s="739"/>
    </row>
    <row r="1125" spans="1:5" ht="31.5" x14ac:dyDescent="0.25">
      <c r="A1125" s="469"/>
      <c r="B1125" s="911"/>
      <c r="C1125" s="772" t="s">
        <v>5480</v>
      </c>
      <c r="D1125" s="915"/>
      <c r="E1125" s="739"/>
    </row>
    <row r="1126" spans="1:5" ht="31.5" x14ac:dyDescent="0.25">
      <c r="A1126" s="469"/>
      <c r="B1126" s="911"/>
      <c r="C1126" s="772" t="s">
        <v>5481</v>
      </c>
      <c r="D1126" s="915"/>
      <c r="E1126" s="739"/>
    </row>
    <row r="1127" spans="1:5" ht="31.5" x14ac:dyDescent="0.25">
      <c r="A1127" s="469"/>
      <c r="B1127" s="911"/>
      <c r="C1127" s="772" t="s">
        <v>5482</v>
      </c>
      <c r="D1127" s="915"/>
      <c r="E1127" s="739"/>
    </row>
    <row r="1128" spans="1:5" ht="31.5" x14ac:dyDescent="0.25">
      <c r="A1128" s="469"/>
      <c r="B1128" s="911"/>
      <c r="C1128" s="772" t="s">
        <v>5483</v>
      </c>
      <c r="D1128" s="915"/>
      <c r="E1128" s="739"/>
    </row>
    <row r="1129" spans="1:5" ht="31.5" x14ac:dyDescent="0.25">
      <c r="A1129" s="469"/>
      <c r="B1129" s="911"/>
      <c r="C1129" s="772" t="s">
        <v>5484</v>
      </c>
      <c r="D1129" s="915"/>
      <c r="E1129" s="739"/>
    </row>
    <row r="1130" spans="1:5" ht="31.5" x14ac:dyDescent="0.25">
      <c r="A1130" s="469"/>
      <c r="B1130" s="911"/>
      <c r="C1130" s="772" t="s">
        <v>5485</v>
      </c>
      <c r="D1130" s="915"/>
      <c r="E1130" s="739"/>
    </row>
    <row r="1131" spans="1:5" ht="31.5" x14ac:dyDescent="0.25">
      <c r="A1131" s="469"/>
      <c r="B1131" s="911"/>
      <c r="C1131" s="772" t="s">
        <v>5486</v>
      </c>
      <c r="D1131" s="915"/>
      <c r="E1131" s="739"/>
    </row>
    <row r="1132" spans="1:5" ht="31.5" x14ac:dyDescent="0.25">
      <c r="A1132" s="469"/>
      <c r="B1132" s="911"/>
      <c r="C1132" s="772" t="s">
        <v>5487</v>
      </c>
      <c r="D1132" s="915"/>
      <c r="E1132" s="739"/>
    </row>
    <row r="1133" spans="1:5" ht="31.5" x14ac:dyDescent="0.25">
      <c r="A1133" s="469"/>
      <c r="B1133" s="911"/>
      <c r="C1133" s="772" t="s">
        <v>5488</v>
      </c>
      <c r="D1133" s="915"/>
      <c r="E1133" s="739"/>
    </row>
    <row r="1134" spans="1:5" ht="31.5" x14ac:dyDescent="0.25">
      <c r="A1134" s="469"/>
      <c r="B1134" s="911"/>
      <c r="C1134" s="772" t="s">
        <v>5489</v>
      </c>
      <c r="D1134" s="915"/>
      <c r="E1134" s="739"/>
    </row>
    <row r="1135" spans="1:5" ht="31.5" x14ac:dyDescent="0.25">
      <c r="A1135" s="469"/>
      <c r="B1135" s="911"/>
      <c r="C1135" s="772" t="s">
        <v>5490</v>
      </c>
      <c r="D1135" s="915"/>
      <c r="E1135" s="739"/>
    </row>
    <row r="1136" spans="1:5" ht="31.5" x14ac:dyDescent="0.25">
      <c r="A1136" s="469"/>
      <c r="B1136" s="911"/>
      <c r="C1136" s="772" t="s">
        <v>5491</v>
      </c>
      <c r="D1136" s="915"/>
      <c r="E1136" s="739"/>
    </row>
    <row r="1137" spans="1:5" ht="31.5" x14ac:dyDescent="0.25">
      <c r="A1137" s="469"/>
      <c r="B1137" s="911"/>
      <c r="C1137" s="772" t="s">
        <v>5492</v>
      </c>
      <c r="D1137" s="915"/>
      <c r="E1137" s="739"/>
    </row>
    <row r="1138" spans="1:5" ht="31.5" x14ac:dyDescent="0.25">
      <c r="A1138" s="469"/>
      <c r="B1138" s="911"/>
      <c r="C1138" s="772" t="s">
        <v>5493</v>
      </c>
      <c r="D1138" s="915"/>
      <c r="E1138" s="739"/>
    </row>
    <row r="1139" spans="1:5" ht="31.5" x14ac:dyDescent="0.25">
      <c r="A1139" s="469"/>
      <c r="B1139" s="911"/>
      <c r="C1139" s="772" t="s">
        <v>5494</v>
      </c>
      <c r="D1139" s="915"/>
      <c r="E1139" s="739"/>
    </row>
    <row r="1140" spans="1:5" ht="31.5" x14ac:dyDescent="0.25">
      <c r="A1140" s="469"/>
      <c r="B1140" s="911"/>
      <c r="C1140" s="772" t="s">
        <v>5495</v>
      </c>
      <c r="D1140" s="915"/>
      <c r="E1140" s="739"/>
    </row>
    <row r="1141" spans="1:5" ht="31.5" x14ac:dyDescent="0.25">
      <c r="A1141" s="469"/>
      <c r="B1141" s="911"/>
      <c r="C1141" s="772" t="s">
        <v>5496</v>
      </c>
      <c r="D1141" s="915"/>
      <c r="E1141" s="739"/>
    </row>
    <row r="1142" spans="1:5" ht="31.5" x14ac:dyDescent="0.25">
      <c r="A1142" s="469"/>
      <c r="B1142" s="911"/>
      <c r="C1142" s="772" t="s">
        <v>5497</v>
      </c>
      <c r="D1142" s="915"/>
      <c r="E1142" s="739"/>
    </row>
    <row r="1143" spans="1:5" ht="31.5" x14ac:dyDescent="0.25">
      <c r="A1143" s="469"/>
      <c r="B1143" s="911"/>
      <c r="C1143" s="772" t="s">
        <v>5498</v>
      </c>
      <c r="D1143" s="915"/>
      <c r="E1143" s="739"/>
    </row>
    <row r="1144" spans="1:5" ht="31.5" x14ac:dyDescent="0.25">
      <c r="A1144" s="469"/>
      <c r="B1144" s="911"/>
      <c r="C1144" s="772" t="s">
        <v>5499</v>
      </c>
      <c r="D1144" s="915"/>
      <c r="E1144" s="739"/>
    </row>
    <row r="1145" spans="1:5" ht="31.5" x14ac:dyDescent="0.25">
      <c r="A1145" s="469"/>
      <c r="B1145" s="911"/>
      <c r="C1145" s="772" t="s">
        <v>5500</v>
      </c>
      <c r="D1145" s="915"/>
      <c r="E1145" s="739"/>
    </row>
    <row r="1146" spans="1:5" ht="31.5" x14ac:dyDescent="0.25">
      <c r="A1146" s="469"/>
      <c r="B1146" s="911"/>
      <c r="C1146" s="772" t="s">
        <v>5501</v>
      </c>
      <c r="D1146" s="915"/>
      <c r="E1146" s="739"/>
    </row>
    <row r="1147" spans="1:5" x14ac:dyDescent="0.25">
      <c r="A1147" s="469"/>
      <c r="B1147" s="911"/>
      <c r="C1147" s="772" t="s">
        <v>5502</v>
      </c>
      <c r="D1147" s="915"/>
      <c r="E1147" s="739"/>
    </row>
    <row r="1148" spans="1:5" ht="31.5" x14ac:dyDescent="0.25">
      <c r="A1148" s="469"/>
      <c r="B1148" s="911"/>
      <c r="C1148" s="772" t="s">
        <v>5503</v>
      </c>
      <c r="D1148" s="915"/>
      <c r="E1148" s="739"/>
    </row>
    <row r="1149" spans="1:5" ht="31.5" x14ac:dyDescent="0.25">
      <c r="A1149" s="469"/>
      <c r="B1149" s="911"/>
      <c r="C1149" s="772" t="s">
        <v>5504</v>
      </c>
      <c r="D1149" s="915"/>
      <c r="E1149" s="739"/>
    </row>
    <row r="1150" spans="1:5" ht="31.5" x14ac:dyDescent="0.25">
      <c r="A1150" s="469"/>
      <c r="B1150" s="911"/>
      <c r="C1150" s="772" t="s">
        <v>5505</v>
      </c>
      <c r="D1150" s="915"/>
      <c r="E1150" s="739"/>
    </row>
    <row r="1151" spans="1:5" ht="31.5" x14ac:dyDescent="0.25">
      <c r="A1151" s="469"/>
      <c r="B1151" s="911"/>
      <c r="C1151" s="772" t="s">
        <v>5506</v>
      </c>
      <c r="D1151" s="915"/>
      <c r="E1151" s="739"/>
    </row>
    <row r="1152" spans="1:5" ht="31.5" x14ac:dyDescent="0.25">
      <c r="A1152" s="469"/>
      <c r="B1152" s="911"/>
      <c r="C1152" s="772" t="s">
        <v>5507</v>
      </c>
      <c r="D1152" s="915"/>
      <c r="E1152" s="739"/>
    </row>
    <row r="1153" spans="1:5" ht="31.5" x14ac:dyDescent="0.25">
      <c r="A1153" s="469"/>
      <c r="B1153" s="911"/>
      <c r="C1153" s="772" t="s">
        <v>5508</v>
      </c>
      <c r="D1153" s="915"/>
      <c r="E1153" s="739"/>
    </row>
    <row r="1154" spans="1:5" ht="31.5" x14ac:dyDescent="0.25">
      <c r="A1154" s="469"/>
      <c r="B1154" s="911"/>
      <c r="C1154" s="772" t="s">
        <v>5509</v>
      </c>
      <c r="D1154" s="915"/>
      <c r="E1154" s="739"/>
    </row>
    <row r="1155" spans="1:5" ht="31.5" x14ac:dyDescent="0.25">
      <c r="A1155" s="469"/>
      <c r="B1155" s="911"/>
      <c r="C1155" s="772" t="s">
        <v>5510</v>
      </c>
      <c r="D1155" s="915"/>
      <c r="E1155" s="739"/>
    </row>
    <row r="1156" spans="1:5" ht="31.5" x14ac:dyDescent="0.25">
      <c r="A1156" s="469"/>
      <c r="B1156" s="911"/>
      <c r="C1156" s="772" t="s">
        <v>5511</v>
      </c>
      <c r="D1156" s="915"/>
      <c r="E1156" s="739"/>
    </row>
    <row r="1157" spans="1:5" ht="31.5" x14ac:dyDescent="0.25">
      <c r="A1157" s="469"/>
      <c r="B1157" s="911"/>
      <c r="C1157" s="772" t="s">
        <v>5512</v>
      </c>
      <c r="D1157" s="915"/>
      <c r="E1157" s="739"/>
    </row>
    <row r="1158" spans="1:5" ht="31.5" x14ac:dyDescent="0.25">
      <c r="A1158" s="469"/>
      <c r="B1158" s="911"/>
      <c r="C1158" s="772" t="s">
        <v>5513</v>
      </c>
      <c r="D1158" s="915"/>
      <c r="E1158" s="739"/>
    </row>
    <row r="1159" spans="1:5" ht="31.5" x14ac:dyDescent="0.25">
      <c r="A1159" s="469"/>
      <c r="B1159" s="911"/>
      <c r="C1159" s="772" t="s">
        <v>5514</v>
      </c>
      <c r="D1159" s="915"/>
      <c r="E1159" s="739"/>
    </row>
    <row r="1160" spans="1:5" ht="31.5" x14ac:dyDescent="0.25">
      <c r="A1160" s="469"/>
      <c r="B1160" s="911"/>
      <c r="C1160" s="772" t="s">
        <v>5515</v>
      </c>
      <c r="D1160" s="915"/>
      <c r="E1160" s="739"/>
    </row>
    <row r="1161" spans="1:5" ht="31.5" x14ac:dyDescent="0.25">
      <c r="A1161" s="469"/>
      <c r="B1161" s="912"/>
      <c r="C1161" s="939" t="s">
        <v>5516</v>
      </c>
      <c r="D1161" s="916"/>
      <c r="E1161" s="739"/>
    </row>
    <row r="1162" spans="1:5" ht="47.25" customHeight="1" x14ac:dyDescent="0.25">
      <c r="A1162" s="1042" t="s">
        <v>19</v>
      </c>
      <c r="B1162" s="1251" t="s">
        <v>3753</v>
      </c>
      <c r="C1162" s="773" t="s">
        <v>3754</v>
      </c>
      <c r="D1162" s="1077">
        <v>37</v>
      </c>
      <c r="E1162" s="488" t="s">
        <v>5632</v>
      </c>
    </row>
    <row r="1163" spans="1:5" ht="31.5" x14ac:dyDescent="0.25">
      <c r="A1163" s="1043"/>
      <c r="B1163" s="1253"/>
      <c r="C1163" s="774" t="s">
        <v>3755</v>
      </c>
      <c r="D1163" s="1078"/>
      <c r="E1163" s="488" t="s">
        <v>5632</v>
      </c>
    </row>
    <row r="1164" spans="1:5" ht="31.5" x14ac:dyDescent="0.25">
      <c r="A1164" s="1043"/>
      <c r="B1164" s="1253"/>
      <c r="C1164" s="774" t="s">
        <v>3756</v>
      </c>
      <c r="D1164" s="1078"/>
      <c r="E1164" s="488" t="s">
        <v>5632</v>
      </c>
    </row>
    <row r="1165" spans="1:5" ht="31.5" customHeight="1" x14ac:dyDescent="0.25">
      <c r="A1165" s="1043"/>
      <c r="B1165" s="1253"/>
      <c r="C1165" s="774" t="s">
        <v>3757</v>
      </c>
      <c r="D1165" s="1078"/>
      <c r="E1165" s="488" t="s">
        <v>5632</v>
      </c>
    </row>
    <row r="1166" spans="1:5" ht="31.5" x14ac:dyDescent="0.25">
      <c r="A1166" s="1043"/>
      <c r="B1166" s="1253"/>
      <c r="C1166" s="774" t="s">
        <v>3758</v>
      </c>
      <c r="D1166" s="1078"/>
      <c r="E1166" s="488" t="s">
        <v>5632</v>
      </c>
    </row>
    <row r="1167" spans="1:5" ht="31.5" x14ac:dyDescent="0.25">
      <c r="A1167" s="1043"/>
      <c r="B1167" s="1253"/>
      <c r="C1167" s="774" t="s">
        <v>3759</v>
      </c>
      <c r="D1167" s="1078"/>
      <c r="E1167" s="488" t="s">
        <v>5632</v>
      </c>
    </row>
    <row r="1168" spans="1:5" x14ac:dyDescent="0.25">
      <c r="A1168" s="1043"/>
      <c r="B1168" s="1253"/>
      <c r="C1168" s="774" t="s">
        <v>3760</v>
      </c>
      <c r="D1168" s="1078"/>
      <c r="E1168" s="488" t="s">
        <v>5632</v>
      </c>
    </row>
    <row r="1169" spans="1:5" ht="31.5" x14ac:dyDescent="0.25">
      <c r="A1169" s="1043"/>
      <c r="B1169" s="1253"/>
      <c r="C1169" s="774" t="s">
        <v>3761</v>
      </c>
      <c r="D1169" s="1078"/>
      <c r="E1169" s="488" t="s">
        <v>5632</v>
      </c>
    </row>
    <row r="1170" spans="1:5" ht="31.5" x14ac:dyDescent="0.25">
      <c r="A1170" s="1043"/>
      <c r="B1170" s="1253"/>
      <c r="C1170" s="774" t="s">
        <v>3762</v>
      </c>
      <c r="D1170" s="1078"/>
      <c r="E1170" s="488" t="s">
        <v>5632</v>
      </c>
    </row>
    <row r="1171" spans="1:5" ht="31.5" x14ac:dyDescent="0.25">
      <c r="A1171" s="1043"/>
      <c r="B1171" s="1253"/>
      <c r="C1171" s="774" t="s">
        <v>3763</v>
      </c>
      <c r="D1171" s="1078"/>
      <c r="E1171" s="488" t="s">
        <v>5632</v>
      </c>
    </row>
    <row r="1172" spans="1:5" ht="31.5" x14ac:dyDescent="0.25">
      <c r="A1172" s="1043"/>
      <c r="B1172" s="1253"/>
      <c r="C1172" s="774" t="s">
        <v>3764</v>
      </c>
      <c r="D1172" s="1078"/>
      <c r="E1172" s="488" t="s">
        <v>5632</v>
      </c>
    </row>
    <row r="1173" spans="1:5" ht="31.5" x14ac:dyDescent="0.25">
      <c r="A1173" s="1043"/>
      <c r="B1173" s="1253"/>
      <c r="C1173" s="774" t="s">
        <v>3765</v>
      </c>
      <c r="D1173" s="1078"/>
      <c r="E1173" s="488" t="s">
        <v>5632</v>
      </c>
    </row>
    <row r="1174" spans="1:5" ht="31.5" x14ac:dyDescent="0.25">
      <c r="A1174" s="1043"/>
      <c r="B1174" s="1253"/>
      <c r="C1174" s="774" t="s">
        <v>3766</v>
      </c>
      <c r="D1174" s="1078"/>
      <c r="E1174" s="488" t="s">
        <v>5632</v>
      </c>
    </row>
    <row r="1175" spans="1:5" ht="31.5" x14ac:dyDescent="0.25">
      <c r="A1175" s="1043"/>
      <c r="B1175" s="1253"/>
      <c r="C1175" s="774" t="s">
        <v>3767</v>
      </c>
      <c r="D1175" s="1078"/>
      <c r="E1175" s="488" t="s">
        <v>5632</v>
      </c>
    </row>
    <row r="1176" spans="1:5" ht="31.5" x14ac:dyDescent="0.25">
      <c r="A1176" s="1043"/>
      <c r="B1176" s="1253"/>
      <c r="C1176" s="774" t="s">
        <v>3768</v>
      </c>
      <c r="D1176" s="1078"/>
      <c r="E1176" s="488" t="s">
        <v>5632</v>
      </c>
    </row>
    <row r="1177" spans="1:5" ht="31.5" customHeight="1" x14ac:dyDescent="0.25">
      <c r="A1177" s="1043"/>
      <c r="B1177" s="1253"/>
      <c r="C1177" s="774" t="s">
        <v>3769</v>
      </c>
      <c r="D1177" s="1078"/>
      <c r="E1177" s="488" t="s">
        <v>5632</v>
      </c>
    </row>
    <row r="1178" spans="1:5" ht="31.5" x14ac:dyDescent="0.25">
      <c r="A1178" s="1043"/>
      <c r="B1178" s="1253"/>
      <c r="C1178" s="774" t="s">
        <v>3770</v>
      </c>
      <c r="D1178" s="1078"/>
      <c r="E1178" s="488" t="s">
        <v>5632</v>
      </c>
    </row>
    <row r="1179" spans="1:5" ht="31.5" x14ac:dyDescent="0.25">
      <c r="A1179" s="1043"/>
      <c r="B1179" s="1253"/>
      <c r="C1179" s="774" t="s">
        <v>3771</v>
      </c>
      <c r="D1179" s="1078"/>
      <c r="E1179" s="488" t="s">
        <v>5632</v>
      </c>
    </row>
    <row r="1180" spans="1:5" ht="31.5" x14ac:dyDescent="0.25">
      <c r="A1180" s="1043"/>
      <c r="B1180" s="1253"/>
      <c r="C1180" s="774" t="s">
        <v>3772</v>
      </c>
      <c r="D1180" s="1078"/>
      <c r="E1180" s="488" t="s">
        <v>5632</v>
      </c>
    </row>
    <row r="1181" spans="1:5" ht="31.5" x14ac:dyDescent="0.25">
      <c r="A1181" s="1043"/>
      <c r="B1181" s="1253"/>
      <c r="C1181" s="774" t="s">
        <v>3773</v>
      </c>
      <c r="D1181" s="1078"/>
      <c r="E1181" s="488" t="s">
        <v>5632</v>
      </c>
    </row>
    <row r="1182" spans="1:5" ht="31.5" x14ac:dyDescent="0.25">
      <c r="A1182" s="1043"/>
      <c r="B1182" s="1253"/>
      <c r="C1182" s="774" t="s">
        <v>3774</v>
      </c>
      <c r="D1182" s="1078"/>
      <c r="E1182" s="488" t="s">
        <v>5632</v>
      </c>
    </row>
    <row r="1183" spans="1:5" ht="31.5" x14ac:dyDescent="0.25">
      <c r="A1183" s="1043"/>
      <c r="B1183" s="1253"/>
      <c r="C1183" s="774" t="s">
        <v>3775</v>
      </c>
      <c r="D1183" s="1078"/>
      <c r="E1183" s="488" t="s">
        <v>5632</v>
      </c>
    </row>
    <row r="1184" spans="1:5" ht="31.5" x14ac:dyDescent="0.25">
      <c r="A1184" s="1043"/>
      <c r="B1184" s="1253"/>
      <c r="C1184" s="774" t="s">
        <v>3776</v>
      </c>
      <c r="D1184" s="1078"/>
      <c r="E1184" s="488" t="s">
        <v>5632</v>
      </c>
    </row>
    <row r="1185" spans="1:5" ht="31.5" x14ac:dyDescent="0.25">
      <c r="A1185" s="1043"/>
      <c r="B1185" s="1253"/>
      <c r="C1185" s="774" t="s">
        <v>3777</v>
      </c>
      <c r="D1185" s="1078"/>
      <c r="E1185" s="488" t="s">
        <v>5632</v>
      </c>
    </row>
    <row r="1186" spans="1:5" ht="31.5" x14ac:dyDescent="0.25">
      <c r="A1186" s="1043"/>
      <c r="B1186" s="1253"/>
      <c r="C1186" s="774" t="s">
        <v>3778</v>
      </c>
      <c r="D1186" s="1078"/>
      <c r="E1186" s="488" t="s">
        <v>5632</v>
      </c>
    </row>
    <row r="1187" spans="1:5" ht="31.5" x14ac:dyDescent="0.25">
      <c r="A1187" s="1043"/>
      <c r="B1187" s="1253"/>
      <c r="C1187" s="774" t="s">
        <v>3779</v>
      </c>
      <c r="D1187" s="1078"/>
      <c r="E1187" s="488" t="s">
        <v>5632</v>
      </c>
    </row>
    <row r="1188" spans="1:5" ht="31.5" x14ac:dyDescent="0.25">
      <c r="A1188" s="1043"/>
      <c r="B1188" s="1253"/>
      <c r="C1188" s="774" t="s">
        <v>3780</v>
      </c>
      <c r="D1188" s="1078"/>
      <c r="E1188" s="488" t="s">
        <v>5632</v>
      </c>
    </row>
    <row r="1189" spans="1:5" ht="31.5" x14ac:dyDescent="0.25">
      <c r="A1189" s="1043"/>
      <c r="B1189" s="1253"/>
      <c r="C1189" s="774" t="s">
        <v>3781</v>
      </c>
      <c r="D1189" s="1078"/>
      <c r="E1189" s="488" t="s">
        <v>5632</v>
      </c>
    </row>
    <row r="1190" spans="1:5" ht="31.5" x14ac:dyDescent="0.25">
      <c r="A1190" s="1043"/>
      <c r="B1190" s="1253"/>
      <c r="C1190" s="774" t="s">
        <v>3782</v>
      </c>
      <c r="D1190" s="1078"/>
      <c r="E1190" s="488" t="s">
        <v>5632</v>
      </c>
    </row>
    <row r="1191" spans="1:5" ht="31.5" x14ac:dyDescent="0.25">
      <c r="A1191" s="1043"/>
      <c r="B1191" s="1253"/>
      <c r="C1191" s="774" t="s">
        <v>3783</v>
      </c>
      <c r="D1191" s="1078"/>
      <c r="E1191" s="488" t="s">
        <v>5632</v>
      </c>
    </row>
    <row r="1192" spans="1:5" ht="31.5" x14ac:dyDescent="0.25">
      <c r="A1192" s="1043"/>
      <c r="B1192" s="1253"/>
      <c r="C1192" s="774" t="s">
        <v>3784</v>
      </c>
      <c r="D1192" s="1078"/>
      <c r="E1192" s="488" t="s">
        <v>5633</v>
      </c>
    </row>
    <row r="1193" spans="1:5" ht="31.5" x14ac:dyDescent="0.25">
      <c r="A1193" s="1043"/>
      <c r="B1193" s="1253"/>
      <c r="C1193" s="774" t="s">
        <v>3785</v>
      </c>
      <c r="D1193" s="1078"/>
      <c r="E1193" s="488" t="s">
        <v>5632</v>
      </c>
    </row>
    <row r="1194" spans="1:5" ht="31.5" x14ac:dyDescent="0.25">
      <c r="A1194" s="1043"/>
      <c r="B1194" s="1253"/>
      <c r="C1194" s="774" t="s">
        <v>3786</v>
      </c>
      <c r="D1194" s="1078"/>
      <c r="E1194" s="488" t="s">
        <v>5632</v>
      </c>
    </row>
    <row r="1195" spans="1:5" ht="31.5" x14ac:dyDescent="0.25">
      <c r="A1195" s="1043"/>
      <c r="B1195" s="1253"/>
      <c r="C1195" s="774" t="s">
        <v>3787</v>
      </c>
      <c r="D1195" s="1078"/>
      <c r="E1195" s="488" t="s">
        <v>5632</v>
      </c>
    </row>
    <row r="1196" spans="1:5" ht="31.5" x14ac:dyDescent="0.25">
      <c r="A1196" s="1043"/>
      <c r="B1196" s="1253"/>
      <c r="C1196" s="774" t="s">
        <v>3788</v>
      </c>
      <c r="D1196" s="1078"/>
      <c r="E1196" s="488" t="s">
        <v>5632</v>
      </c>
    </row>
    <row r="1197" spans="1:5" ht="31.5" x14ac:dyDescent="0.25">
      <c r="A1197" s="1043"/>
      <c r="B1197" s="1253"/>
      <c r="C1197" s="774" t="s">
        <v>3789</v>
      </c>
      <c r="D1197" s="1078"/>
      <c r="E1197" s="488" t="s">
        <v>5633</v>
      </c>
    </row>
    <row r="1198" spans="1:5" ht="41.25" customHeight="1" x14ac:dyDescent="0.25">
      <c r="A1198" s="1043"/>
      <c r="B1198" s="1253"/>
      <c r="C1198" s="774" t="s">
        <v>3790</v>
      </c>
      <c r="D1198" s="1078"/>
      <c r="E1198" s="488" t="s">
        <v>5632</v>
      </c>
    </row>
    <row r="1199" spans="1:5" ht="31.5" customHeight="1" x14ac:dyDescent="0.25">
      <c r="A1199" s="1043"/>
      <c r="B1199" s="1251" t="s">
        <v>4619</v>
      </c>
      <c r="C1199" s="430" t="s">
        <v>4620</v>
      </c>
      <c r="D1199" s="1077">
        <v>37</v>
      </c>
      <c r="E1199" s="488" t="s">
        <v>5633</v>
      </c>
    </row>
    <row r="1200" spans="1:5" ht="31.5" x14ac:dyDescent="0.25">
      <c r="A1200" s="1043"/>
      <c r="B1200" s="1253"/>
      <c r="C1200" s="477" t="s">
        <v>4621</v>
      </c>
      <c r="D1200" s="1078"/>
      <c r="E1200" s="488"/>
    </row>
    <row r="1201" spans="1:5" ht="47.25" x14ac:dyDescent="0.25">
      <c r="A1201" s="1043"/>
      <c r="B1201" s="1253"/>
      <c r="C1201" s="477" t="s">
        <v>4622</v>
      </c>
      <c r="D1201" s="1078"/>
      <c r="E1201" s="488" t="s">
        <v>5633</v>
      </c>
    </row>
    <row r="1202" spans="1:5" ht="31.5" x14ac:dyDescent="0.25">
      <c r="A1202" s="1043"/>
      <c r="B1202" s="1253"/>
      <c r="C1202" s="477" t="s">
        <v>4623</v>
      </c>
      <c r="D1202" s="1078"/>
      <c r="E1202" s="488"/>
    </row>
    <row r="1203" spans="1:5" x14ac:dyDescent="0.25">
      <c r="A1203" s="1043"/>
      <c r="B1203" s="1253"/>
      <c r="C1203" s="477" t="s">
        <v>4624</v>
      </c>
      <c r="D1203" s="1078"/>
      <c r="E1203" s="488"/>
    </row>
    <row r="1204" spans="1:5" x14ac:dyDescent="0.25">
      <c r="A1204" s="1043"/>
      <c r="B1204" s="1253"/>
      <c r="C1204" s="477" t="s">
        <v>4625</v>
      </c>
      <c r="D1204" s="1078"/>
      <c r="E1204" s="488"/>
    </row>
    <row r="1205" spans="1:5" ht="31.5" x14ac:dyDescent="0.25">
      <c r="A1205" s="1043"/>
      <c r="B1205" s="1253"/>
      <c r="C1205" s="477" t="s">
        <v>4626</v>
      </c>
      <c r="D1205" s="1078"/>
      <c r="E1205" s="488"/>
    </row>
    <row r="1206" spans="1:5" ht="31.5" x14ac:dyDescent="0.25">
      <c r="A1206" s="1043"/>
      <c r="B1206" s="1253"/>
      <c r="C1206" s="477" t="s">
        <v>4627</v>
      </c>
      <c r="D1206" s="1078"/>
      <c r="E1206" s="488"/>
    </row>
    <row r="1207" spans="1:5" ht="47.25" x14ac:dyDescent="0.25">
      <c r="A1207" s="1043"/>
      <c r="B1207" s="1253"/>
      <c r="C1207" s="477" t="s">
        <v>4628</v>
      </c>
      <c r="D1207" s="1078"/>
      <c r="E1207" s="488" t="s">
        <v>5633</v>
      </c>
    </row>
    <row r="1208" spans="1:5" x14ac:dyDescent="0.25">
      <c r="A1208" s="1043"/>
      <c r="B1208" s="1253"/>
      <c r="C1208" s="477" t="s">
        <v>4629</v>
      </c>
      <c r="D1208" s="1078"/>
      <c r="E1208" s="488"/>
    </row>
    <row r="1209" spans="1:5" x14ac:dyDescent="0.25">
      <c r="A1209" s="1043"/>
      <c r="B1209" s="1253"/>
      <c r="C1209" s="477" t="s">
        <v>4630</v>
      </c>
      <c r="D1209" s="1078"/>
      <c r="E1209" s="488" t="s">
        <v>5633</v>
      </c>
    </row>
    <row r="1210" spans="1:5" x14ac:dyDescent="0.25">
      <c r="A1210" s="1043"/>
      <c r="B1210" s="1253"/>
      <c r="C1210" s="477" t="s">
        <v>4631</v>
      </c>
      <c r="D1210" s="1078"/>
      <c r="E1210" s="488" t="s">
        <v>5633</v>
      </c>
    </row>
    <row r="1211" spans="1:5" ht="31.5" x14ac:dyDescent="0.25">
      <c r="A1211" s="1043"/>
      <c r="B1211" s="1253"/>
      <c r="C1211" s="477" t="s">
        <v>4632</v>
      </c>
      <c r="D1211" s="1078"/>
      <c r="E1211" s="488"/>
    </row>
    <row r="1212" spans="1:5" ht="31.5" x14ac:dyDescent="0.25">
      <c r="A1212" s="1043"/>
      <c r="B1212" s="1253"/>
      <c r="C1212" s="477" t="s">
        <v>4633</v>
      </c>
      <c r="D1212" s="1078"/>
      <c r="E1212" s="488"/>
    </row>
    <row r="1213" spans="1:5" x14ac:dyDescent="0.25">
      <c r="A1213" s="1043"/>
      <c r="B1213" s="1253"/>
      <c r="C1213" s="477" t="s">
        <v>4634</v>
      </c>
      <c r="D1213" s="1078"/>
      <c r="E1213" s="488"/>
    </row>
    <row r="1214" spans="1:5" ht="47.25" x14ac:dyDescent="0.25">
      <c r="A1214" s="1043"/>
      <c r="B1214" s="1253"/>
      <c r="C1214" s="430" t="s">
        <v>4635</v>
      </c>
      <c r="D1214" s="1078"/>
      <c r="E1214" s="488" t="s">
        <v>5633</v>
      </c>
    </row>
    <row r="1215" spans="1:5" ht="31.5" x14ac:dyDescent="0.25">
      <c r="A1215" s="1043"/>
      <c r="B1215" s="1253"/>
      <c r="C1215" s="477" t="s">
        <v>4636</v>
      </c>
      <c r="D1215" s="1078"/>
      <c r="E1215" s="488" t="s">
        <v>5633</v>
      </c>
    </row>
    <row r="1216" spans="1:5" ht="31.5" x14ac:dyDescent="0.25">
      <c r="A1216" s="1043"/>
      <c r="B1216" s="1253"/>
      <c r="C1216" s="477" t="s">
        <v>4637</v>
      </c>
      <c r="D1216" s="1078"/>
      <c r="E1216" s="488"/>
    </row>
    <row r="1217" spans="1:5" ht="31.5" x14ac:dyDescent="0.25">
      <c r="A1217" s="1043"/>
      <c r="B1217" s="1253"/>
      <c r="C1217" s="477" t="s">
        <v>4638</v>
      </c>
      <c r="D1217" s="1078"/>
      <c r="E1217" s="488"/>
    </row>
    <row r="1218" spans="1:5" ht="47.25" x14ac:dyDescent="0.25">
      <c r="A1218" s="1043"/>
      <c r="B1218" s="1253"/>
      <c r="C1218" s="477" t="s">
        <v>4639</v>
      </c>
      <c r="D1218" s="1078"/>
      <c r="E1218" s="488"/>
    </row>
    <row r="1219" spans="1:5" ht="47.25" x14ac:dyDescent="0.25">
      <c r="A1219" s="1043"/>
      <c r="B1219" s="1253"/>
      <c r="C1219" s="477" t="s">
        <v>4640</v>
      </c>
      <c r="D1219" s="1078"/>
      <c r="E1219" s="488"/>
    </row>
    <row r="1220" spans="1:5" ht="47.25" x14ac:dyDescent="0.25">
      <c r="A1220" s="1043"/>
      <c r="B1220" s="1253"/>
      <c r="C1220" s="477" t="s">
        <v>4641</v>
      </c>
      <c r="D1220" s="1078"/>
      <c r="E1220" s="488"/>
    </row>
    <row r="1221" spans="1:5" ht="31.5" x14ac:dyDescent="0.25">
      <c r="A1221" s="1043"/>
      <c r="B1221" s="1253"/>
      <c r="C1221" s="477" t="s">
        <v>4642</v>
      </c>
      <c r="D1221" s="1078"/>
      <c r="E1221" s="488" t="s">
        <v>5633</v>
      </c>
    </row>
    <row r="1222" spans="1:5" ht="31.5" x14ac:dyDescent="0.25">
      <c r="A1222" s="1043"/>
      <c r="B1222" s="1253"/>
      <c r="C1222" s="477" t="s">
        <v>4643</v>
      </c>
      <c r="D1222" s="1078"/>
      <c r="E1222" s="488"/>
    </row>
    <row r="1223" spans="1:5" ht="47.25" x14ac:dyDescent="0.25">
      <c r="A1223" s="1043"/>
      <c r="B1223" s="1253"/>
      <c r="C1223" s="477" t="s">
        <v>4644</v>
      </c>
      <c r="D1223" s="1078"/>
      <c r="E1223" s="488"/>
    </row>
    <row r="1224" spans="1:5" ht="47.25" x14ac:dyDescent="0.25">
      <c r="A1224" s="1043"/>
      <c r="B1224" s="1253"/>
      <c r="C1224" s="430" t="s">
        <v>4645</v>
      </c>
      <c r="D1224" s="1078"/>
      <c r="E1224" s="488"/>
    </row>
    <row r="1225" spans="1:5" x14ac:dyDescent="0.25">
      <c r="A1225" s="1043"/>
      <c r="B1225" s="1253"/>
      <c r="C1225" s="477" t="s">
        <v>4630</v>
      </c>
      <c r="D1225" s="1078"/>
      <c r="E1225" s="488" t="s">
        <v>5633</v>
      </c>
    </row>
    <row r="1226" spans="1:5" ht="47.25" x14ac:dyDescent="0.25">
      <c r="A1226" s="1043"/>
      <c r="B1226" s="1253"/>
      <c r="C1226" s="477" t="s">
        <v>4646</v>
      </c>
      <c r="D1226" s="1078"/>
      <c r="E1226" s="488" t="s">
        <v>5633</v>
      </c>
    </row>
    <row r="1227" spans="1:5" ht="31.5" x14ac:dyDescent="0.25">
      <c r="A1227" s="1043"/>
      <c r="B1227" s="1253"/>
      <c r="C1227" s="477" t="s">
        <v>3405</v>
      </c>
      <c r="D1227" s="1078"/>
      <c r="E1227" s="488" t="s">
        <v>5633</v>
      </c>
    </row>
    <row r="1228" spans="1:5" ht="31.5" x14ac:dyDescent="0.25">
      <c r="A1228" s="1043"/>
      <c r="B1228" s="1253"/>
      <c r="C1228" s="843" t="s">
        <v>4647</v>
      </c>
      <c r="D1228" s="1078"/>
      <c r="E1228" s="488"/>
    </row>
    <row r="1229" spans="1:5" x14ac:dyDescent="0.25">
      <c r="A1229" s="1043"/>
      <c r="B1229" s="1253"/>
      <c r="C1229" s="843" t="s">
        <v>4648</v>
      </c>
      <c r="D1229" s="1078"/>
      <c r="E1229" s="488" t="s">
        <v>5633</v>
      </c>
    </row>
    <row r="1230" spans="1:5" ht="31.5" x14ac:dyDescent="0.25">
      <c r="A1230" s="1043"/>
      <c r="B1230" s="1253"/>
      <c r="C1230" s="843" t="s">
        <v>4649</v>
      </c>
      <c r="D1230" s="1078"/>
      <c r="E1230" s="488" t="s">
        <v>5633</v>
      </c>
    </row>
    <row r="1231" spans="1:5" ht="31.5" x14ac:dyDescent="0.25">
      <c r="A1231" s="1043"/>
      <c r="B1231" s="1253"/>
      <c r="C1231" s="843" t="s">
        <v>4650</v>
      </c>
      <c r="D1231" s="1078"/>
      <c r="E1231" s="488" t="s">
        <v>5633</v>
      </c>
    </row>
    <row r="1232" spans="1:5" ht="63" x14ac:dyDescent="0.25">
      <c r="A1232" s="1043"/>
      <c r="B1232" s="1253"/>
      <c r="C1232" s="843" t="s">
        <v>4651</v>
      </c>
      <c r="D1232" s="1078"/>
      <c r="E1232" s="488"/>
    </row>
    <row r="1233" spans="1:6" ht="31.5" x14ac:dyDescent="0.25">
      <c r="A1233" s="1043"/>
      <c r="B1233" s="1253"/>
      <c r="C1233" s="843" t="s">
        <v>4652</v>
      </c>
      <c r="D1233" s="1078"/>
      <c r="E1233" s="488"/>
    </row>
    <row r="1234" spans="1:6" ht="47.25" x14ac:dyDescent="0.25">
      <c r="A1234" s="1043"/>
      <c r="B1234" s="1253"/>
      <c r="C1234" s="843" t="s">
        <v>4653</v>
      </c>
      <c r="D1234" s="1078"/>
      <c r="E1234" s="488"/>
    </row>
    <row r="1235" spans="1:6" ht="47.25" x14ac:dyDescent="0.25">
      <c r="A1235" s="1043"/>
      <c r="B1235" s="1428"/>
      <c r="C1235" s="843" t="s">
        <v>4654</v>
      </c>
      <c r="D1235" s="1079"/>
      <c r="E1235" s="488" t="s">
        <v>5633</v>
      </c>
    </row>
    <row r="1236" spans="1:6" ht="47.25" x14ac:dyDescent="0.25">
      <c r="A1236" s="1042" t="s">
        <v>20</v>
      </c>
      <c r="B1236" s="430" t="s">
        <v>4655</v>
      </c>
      <c r="C1236" s="1030" t="s">
        <v>4656</v>
      </c>
      <c r="D1236" s="642">
        <v>23</v>
      </c>
      <c r="E1236" s="430" t="s">
        <v>4657</v>
      </c>
    </row>
    <row r="1237" spans="1:6" x14ac:dyDescent="0.25">
      <c r="A1237" s="1038" t="s">
        <v>21</v>
      </c>
      <c r="B1237" s="1088"/>
      <c r="C1237" s="329"/>
      <c r="D1237" s="695"/>
      <c r="E1237" s="698"/>
    </row>
    <row r="1238" spans="1:6" x14ac:dyDescent="0.25">
      <c r="A1238" s="1038" t="s">
        <v>151</v>
      </c>
      <c r="B1238" s="430"/>
      <c r="C1238" s="671"/>
      <c r="D1238" s="695"/>
      <c r="E1238" s="1090"/>
    </row>
    <row r="1239" spans="1:6" x14ac:dyDescent="0.25">
      <c r="A1239" s="1038" t="s">
        <v>160</v>
      </c>
      <c r="B1239" s="1094"/>
      <c r="C1239" s="671"/>
      <c r="D1239" s="487"/>
      <c r="E1239" s="493"/>
    </row>
    <row r="1240" spans="1:6" x14ac:dyDescent="0.25">
      <c r="A1240" s="640"/>
      <c r="B1240" s="649"/>
      <c r="C1240" s="650"/>
      <c r="D1240" s="651"/>
      <c r="E1240" s="652"/>
    </row>
    <row r="1241" spans="1:6" x14ac:dyDescent="0.25">
      <c r="A1241" s="494"/>
      <c r="B1241" s="494"/>
      <c r="C1241" s="446"/>
      <c r="D1241" s="446"/>
      <c r="E1241" s="1035"/>
    </row>
    <row r="1242" spans="1:6" x14ac:dyDescent="0.25">
      <c r="A1242" s="494"/>
      <c r="B1242" s="494"/>
      <c r="C1242" s="446"/>
      <c r="D1242" s="446"/>
      <c r="E1242" s="1035"/>
    </row>
    <row r="1243" spans="1:6" ht="31.5" customHeight="1" x14ac:dyDescent="0.25">
      <c r="A1243" s="494"/>
      <c r="B1243" s="494"/>
      <c r="C1243" s="446"/>
      <c r="D1243" s="446"/>
      <c r="E1243" s="1035"/>
    </row>
    <row r="1246" spans="1:6" x14ac:dyDescent="0.25">
      <c r="A1246" s="461" t="s">
        <v>253</v>
      </c>
      <c r="B1246" s="462"/>
      <c r="C1246" s="463"/>
      <c r="D1246" s="463"/>
      <c r="E1246" s="464"/>
    </row>
    <row r="1247" spans="1:6" ht="47.25" x14ac:dyDescent="0.25">
      <c r="A1247" s="1036" t="s">
        <v>122</v>
      </c>
      <c r="B1247" s="1036" t="s">
        <v>254</v>
      </c>
      <c r="C1247" s="1029" t="s">
        <v>125</v>
      </c>
      <c r="D1247" s="1056" t="s">
        <v>255</v>
      </c>
      <c r="E1247" s="1056" t="s">
        <v>126</v>
      </c>
      <c r="F1247" s="1035"/>
    </row>
    <row r="1248" spans="1:6" x14ac:dyDescent="0.25">
      <c r="A1248" s="484" t="s">
        <v>18</v>
      </c>
      <c r="B1248" s="634"/>
      <c r="C1248" s="470"/>
      <c r="D1248" s="492"/>
      <c r="E1248" s="492"/>
      <c r="F1248" s="496"/>
    </row>
    <row r="1249" spans="1:6" ht="15.75" customHeight="1" x14ac:dyDescent="0.25">
      <c r="A1249" s="940" t="s">
        <v>19</v>
      </c>
      <c r="B1249" s="672" t="s">
        <v>3791</v>
      </c>
      <c r="C1249" s="1361" t="s">
        <v>3792</v>
      </c>
      <c r="D1249" s="695">
        <v>1</v>
      </c>
      <c r="E1249" s="941"/>
      <c r="F1249" s="496"/>
    </row>
    <row r="1250" spans="1:6" ht="31.5" x14ac:dyDescent="0.25">
      <c r="A1250" s="942"/>
      <c r="B1250" s="672" t="s">
        <v>3793</v>
      </c>
      <c r="C1250" s="1363"/>
      <c r="D1250" s="695">
        <v>1</v>
      </c>
      <c r="E1250" s="941"/>
      <c r="F1250" s="496"/>
    </row>
    <row r="1251" spans="1:6" ht="31.5" x14ac:dyDescent="0.25">
      <c r="A1251" s="942"/>
      <c r="B1251" s="672" t="s">
        <v>186</v>
      </c>
      <c r="C1251" s="778" t="s">
        <v>5517</v>
      </c>
      <c r="D1251" s="695">
        <v>1</v>
      </c>
      <c r="E1251" s="941"/>
      <c r="F1251" s="496"/>
    </row>
    <row r="1252" spans="1:6" ht="47.25" x14ac:dyDescent="0.25">
      <c r="A1252" s="1097" t="s">
        <v>20</v>
      </c>
      <c r="B1252" s="1058" t="s">
        <v>3794</v>
      </c>
      <c r="C1252" s="466" t="s">
        <v>3795</v>
      </c>
      <c r="D1252" s="492">
        <v>1</v>
      </c>
      <c r="E1252" s="430" t="s">
        <v>3796</v>
      </c>
      <c r="F1252" s="496"/>
    </row>
    <row r="1253" spans="1:6" ht="31.5" x14ac:dyDescent="0.25">
      <c r="A1253" s="1098"/>
      <c r="B1253" s="1058" t="s">
        <v>3797</v>
      </c>
      <c r="C1253" s="1048" t="s">
        <v>3798</v>
      </c>
      <c r="D1253" s="492">
        <v>1</v>
      </c>
      <c r="E1253" s="430" t="s">
        <v>3799</v>
      </c>
      <c r="F1253" s="496"/>
    </row>
    <row r="1254" spans="1:6" ht="31.5" x14ac:dyDescent="0.25">
      <c r="A1254" s="1098"/>
      <c r="B1254" s="1058" t="s">
        <v>3800</v>
      </c>
      <c r="C1254" s="1048" t="s">
        <v>3801</v>
      </c>
      <c r="D1254" s="492">
        <v>1</v>
      </c>
      <c r="E1254" s="430" t="s">
        <v>3121</v>
      </c>
      <c r="F1254" s="496"/>
    </row>
    <row r="1255" spans="1:6" ht="31.5" x14ac:dyDescent="0.25">
      <c r="A1255" s="1098"/>
      <c r="B1255" s="1058" t="s">
        <v>3802</v>
      </c>
      <c r="C1255" s="1048" t="s">
        <v>3803</v>
      </c>
      <c r="D1255" s="492">
        <v>1</v>
      </c>
      <c r="E1255" s="430" t="s">
        <v>2527</v>
      </c>
      <c r="F1255" s="496"/>
    </row>
    <row r="1256" spans="1:6" ht="31.5" x14ac:dyDescent="0.25">
      <c r="A1256" s="1098"/>
      <c r="B1256" s="1058" t="s">
        <v>3802</v>
      </c>
      <c r="C1256" s="1048" t="s">
        <v>3804</v>
      </c>
      <c r="D1256" s="492">
        <v>1</v>
      </c>
      <c r="E1256" s="430" t="s">
        <v>2527</v>
      </c>
      <c r="F1256" s="496"/>
    </row>
    <row r="1257" spans="1:6" x14ac:dyDescent="0.25">
      <c r="A1257" s="1098"/>
      <c r="B1257" s="1058" t="s">
        <v>2232</v>
      </c>
      <c r="C1257" s="1048" t="s">
        <v>3805</v>
      </c>
      <c r="D1257" s="492">
        <v>1</v>
      </c>
      <c r="E1257" s="430" t="s">
        <v>2527</v>
      </c>
      <c r="F1257" s="496"/>
    </row>
    <row r="1258" spans="1:6" ht="31.5" x14ac:dyDescent="0.25">
      <c r="A1258" s="894"/>
      <c r="B1258" s="1058" t="s">
        <v>2232</v>
      </c>
      <c r="C1258" s="1048" t="s">
        <v>3806</v>
      </c>
      <c r="D1258" s="492">
        <v>1</v>
      </c>
      <c r="E1258" s="430" t="s">
        <v>2527</v>
      </c>
      <c r="F1258" s="496"/>
    </row>
    <row r="1259" spans="1:6" ht="47.25" x14ac:dyDescent="0.25">
      <c r="A1259" s="894"/>
      <c r="B1259" s="1058" t="s">
        <v>3794</v>
      </c>
      <c r="C1259" s="466" t="s">
        <v>4658</v>
      </c>
      <c r="D1259" s="492">
        <v>1</v>
      </c>
      <c r="E1259" s="430" t="s">
        <v>4659</v>
      </c>
      <c r="F1259" s="496"/>
    </row>
    <row r="1260" spans="1:6" ht="47.25" x14ac:dyDescent="0.25">
      <c r="A1260" s="894"/>
      <c r="B1260" s="1058" t="s">
        <v>4660</v>
      </c>
      <c r="C1260" s="1048" t="s">
        <v>4658</v>
      </c>
      <c r="D1260" s="492"/>
      <c r="E1260" s="430" t="s">
        <v>4661</v>
      </c>
      <c r="F1260" s="496"/>
    </row>
    <row r="1261" spans="1:6" ht="31.5" x14ac:dyDescent="0.25">
      <c r="A1261" s="894"/>
      <c r="B1261" s="1058" t="s">
        <v>4662</v>
      </c>
      <c r="C1261" s="1048" t="s">
        <v>4663</v>
      </c>
      <c r="D1261" s="492"/>
      <c r="E1261" s="430" t="s">
        <v>4664</v>
      </c>
      <c r="F1261" s="496"/>
    </row>
    <row r="1262" spans="1:6" ht="31.5" x14ac:dyDescent="0.25">
      <c r="A1262" s="894"/>
      <c r="B1262" s="1058" t="s">
        <v>4665</v>
      </c>
      <c r="C1262" s="1048" t="s">
        <v>4666</v>
      </c>
      <c r="D1262" s="492"/>
      <c r="E1262" s="430" t="s">
        <v>758</v>
      </c>
      <c r="F1262" s="496"/>
    </row>
    <row r="1263" spans="1:6" ht="31.5" x14ac:dyDescent="0.25">
      <c r="A1263" s="894"/>
      <c r="B1263" s="1058" t="s">
        <v>4667</v>
      </c>
      <c r="C1263" s="1048" t="s">
        <v>4668</v>
      </c>
      <c r="D1263" s="492"/>
      <c r="E1263" s="430" t="s">
        <v>4669</v>
      </c>
      <c r="F1263" s="496"/>
    </row>
    <row r="1264" spans="1:6" ht="31.5" x14ac:dyDescent="0.25">
      <c r="A1264" s="894"/>
      <c r="B1264" s="1058" t="s">
        <v>4670</v>
      </c>
      <c r="C1264" s="1048" t="s">
        <v>4671</v>
      </c>
      <c r="D1264" s="492"/>
      <c r="E1264" s="430"/>
      <c r="F1264" s="496"/>
    </row>
    <row r="1265" spans="1:6" ht="31.5" x14ac:dyDescent="0.25">
      <c r="A1265" s="1098"/>
      <c r="B1265" s="1058" t="s">
        <v>4667</v>
      </c>
      <c r="C1265" s="1048" t="s">
        <v>4672</v>
      </c>
      <c r="D1265" s="492"/>
      <c r="E1265" s="430" t="s">
        <v>2527</v>
      </c>
      <c r="F1265" s="496"/>
    </row>
    <row r="1266" spans="1:6" ht="31.5" x14ac:dyDescent="0.25">
      <c r="A1266" s="1098"/>
      <c r="B1266" s="1058" t="s">
        <v>5518</v>
      </c>
      <c r="C1266" s="466" t="s">
        <v>5329</v>
      </c>
      <c r="D1266" s="492"/>
      <c r="E1266" s="430" t="s">
        <v>758</v>
      </c>
      <c r="F1266" s="496"/>
    </row>
    <row r="1267" spans="1:6" ht="47.25" x14ac:dyDescent="0.25">
      <c r="A1267" s="1098"/>
      <c r="B1267" s="1058" t="s">
        <v>5519</v>
      </c>
      <c r="C1267" s="1048" t="s">
        <v>3809</v>
      </c>
      <c r="D1267" s="492"/>
      <c r="E1267" s="430" t="s">
        <v>5520</v>
      </c>
      <c r="F1267" s="496"/>
    </row>
    <row r="1268" spans="1:6" ht="31.5" x14ac:dyDescent="0.25">
      <c r="A1268" s="877"/>
      <c r="B1268" s="1058" t="s">
        <v>5521</v>
      </c>
      <c r="C1268" s="1048" t="s">
        <v>5318</v>
      </c>
      <c r="D1268" s="492"/>
      <c r="E1268" s="430" t="s">
        <v>758</v>
      </c>
      <c r="F1268" s="496"/>
    </row>
    <row r="1269" spans="1:6" ht="31.5" customHeight="1" x14ac:dyDescent="0.25">
      <c r="A1269" s="447" t="s">
        <v>21</v>
      </c>
      <c r="B1269" s="430" t="s">
        <v>3807</v>
      </c>
      <c r="C1269" s="1083" t="s">
        <v>2760</v>
      </c>
      <c r="D1269" s="492">
        <v>1</v>
      </c>
      <c r="E1269" s="1056"/>
      <c r="F1269" s="1035"/>
    </row>
    <row r="1270" spans="1:6" ht="31.5" customHeight="1" x14ac:dyDescent="0.25">
      <c r="A1270" s="447"/>
      <c r="B1270" s="1276" t="s">
        <v>264</v>
      </c>
      <c r="C1270" s="430" t="s">
        <v>4673</v>
      </c>
      <c r="D1270" s="1338">
        <v>50</v>
      </c>
      <c r="E1270" s="1056"/>
      <c r="F1270" s="1035"/>
    </row>
    <row r="1271" spans="1:6" ht="31.5" customHeight="1" x14ac:dyDescent="0.25">
      <c r="A1271" s="447"/>
      <c r="B1271" s="1276"/>
      <c r="C1271" s="430" t="s">
        <v>4674</v>
      </c>
      <c r="D1271" s="1339"/>
      <c r="E1271" s="1056"/>
      <c r="F1271" s="1035"/>
    </row>
    <row r="1272" spans="1:6" ht="31.5" customHeight="1" x14ac:dyDescent="0.25">
      <c r="A1272" s="447"/>
      <c r="B1272" s="1276"/>
      <c r="C1272" s="430" t="s">
        <v>4675</v>
      </c>
      <c r="D1272" s="1339"/>
      <c r="E1272" s="1056"/>
      <c r="F1272" s="1035"/>
    </row>
    <row r="1273" spans="1:6" ht="31.5" customHeight="1" x14ac:dyDescent="0.25">
      <c r="A1273" s="447"/>
      <c r="B1273" s="1276"/>
      <c r="C1273" s="430" t="s">
        <v>4676</v>
      </c>
      <c r="D1273" s="1339"/>
      <c r="E1273" s="1056"/>
      <c r="F1273" s="1035"/>
    </row>
    <row r="1274" spans="1:6" ht="31.5" customHeight="1" x14ac:dyDescent="0.25">
      <c r="A1274" s="447"/>
      <c r="B1274" s="1276"/>
      <c r="C1274" s="477" t="s">
        <v>4677</v>
      </c>
      <c r="D1274" s="1340"/>
      <c r="E1274" s="1056"/>
      <c r="F1274" s="1035"/>
    </row>
    <row r="1275" spans="1:6" x14ac:dyDescent="0.25">
      <c r="A1275" s="454" t="s">
        <v>151</v>
      </c>
      <c r="B1275" s="430"/>
      <c r="C1275" s="672"/>
      <c r="D1275" s="492"/>
      <c r="E1275" s="659"/>
      <c r="F1275" s="440"/>
    </row>
    <row r="1279" spans="1:6" x14ac:dyDescent="0.25">
      <c r="A1279" s="461" t="s">
        <v>272</v>
      </c>
      <c r="B1279" s="462"/>
      <c r="C1279" s="463"/>
      <c r="D1279" s="464"/>
    </row>
    <row r="1280" spans="1:6" x14ac:dyDescent="0.25">
      <c r="A1280" s="1029" t="s">
        <v>122</v>
      </c>
      <c r="B1280" s="1036" t="s">
        <v>273</v>
      </c>
      <c r="C1280" s="1036" t="s">
        <v>274</v>
      </c>
      <c r="D1280" s="1036" t="s">
        <v>126</v>
      </c>
    </row>
    <row r="1281" spans="1:6" x14ac:dyDescent="0.25">
      <c r="A1281" s="454" t="s">
        <v>18</v>
      </c>
      <c r="B1281" s="454"/>
      <c r="C1281" s="499"/>
      <c r="D1281" s="472"/>
      <c r="E1281" s="1035"/>
    </row>
    <row r="1282" spans="1:6" x14ac:dyDescent="0.25">
      <c r="A1282" s="443" t="s">
        <v>19</v>
      </c>
      <c r="B1282" s="454"/>
      <c r="C1282" s="499"/>
      <c r="D1282" s="472"/>
      <c r="E1282" s="1035"/>
    </row>
    <row r="1283" spans="1:6" ht="15.75" customHeight="1" x14ac:dyDescent="0.25">
      <c r="A1283" s="489" t="s">
        <v>20</v>
      </c>
      <c r="B1283" s="765" t="s">
        <v>3808</v>
      </c>
      <c r="C1283" s="1280" t="s">
        <v>3809</v>
      </c>
      <c r="D1283" s="1338" t="s">
        <v>758</v>
      </c>
      <c r="E1283" s="496"/>
    </row>
    <row r="1284" spans="1:6" ht="31.5" customHeight="1" x14ac:dyDescent="0.25">
      <c r="A1284" s="498"/>
      <c r="B1284" s="765" t="s">
        <v>3810</v>
      </c>
      <c r="C1284" s="1282"/>
      <c r="D1284" s="1340"/>
      <c r="E1284" s="496"/>
    </row>
    <row r="1285" spans="1:6" x14ac:dyDescent="0.25">
      <c r="A1285" s="498" t="s">
        <v>21</v>
      </c>
      <c r="B1285" s="484"/>
      <c r="C1285" s="472"/>
      <c r="D1285" s="466"/>
      <c r="E1285" s="496"/>
    </row>
    <row r="1286" spans="1:6" x14ac:dyDescent="0.25">
      <c r="A1286" s="500" t="s">
        <v>151</v>
      </c>
      <c r="B1286" s="500"/>
      <c r="C1286" s="430"/>
      <c r="D1286" s="466"/>
      <c r="E1286" s="496"/>
    </row>
    <row r="1287" spans="1:6" x14ac:dyDescent="0.25">
      <c r="A1287" s="454" t="s">
        <v>160</v>
      </c>
      <c r="B1287" s="455"/>
      <c r="C1287" s="430"/>
      <c r="D1287" s="1044"/>
      <c r="E1287" s="496"/>
    </row>
    <row r="1288" spans="1:6" x14ac:dyDescent="0.25">
      <c r="A1288" s="483"/>
      <c r="B1288" s="483"/>
      <c r="C1288" s="448"/>
      <c r="D1288" s="448"/>
    </row>
    <row r="1289" spans="1:6" x14ac:dyDescent="0.25">
      <c r="A1289" s="483"/>
      <c r="B1289" s="483"/>
      <c r="C1289" s="448"/>
      <c r="D1289" s="448"/>
    </row>
    <row r="1292" spans="1:6" x14ac:dyDescent="0.25">
      <c r="A1292" s="461" t="s">
        <v>275</v>
      </c>
      <c r="B1292" s="461"/>
      <c r="C1292" s="463"/>
      <c r="D1292" s="464"/>
      <c r="E1292" s="502"/>
      <c r="F1292" s="502"/>
    </row>
    <row r="1293" spans="1:6" x14ac:dyDescent="0.25">
      <c r="A1293" s="503" t="s">
        <v>122</v>
      </c>
      <c r="B1293" s="1033" t="s">
        <v>276</v>
      </c>
      <c r="C1293" s="1035" t="s">
        <v>125</v>
      </c>
      <c r="D1293" s="1056" t="s">
        <v>277</v>
      </c>
      <c r="E1293" s="504"/>
      <c r="F1293" s="505"/>
    </row>
    <row r="1294" spans="1:6" ht="31.5" x14ac:dyDescent="0.25">
      <c r="A1294" s="1097" t="s">
        <v>18</v>
      </c>
      <c r="B1294" s="740" t="s">
        <v>278</v>
      </c>
      <c r="C1294" s="475" t="s">
        <v>3811</v>
      </c>
      <c r="D1294" s="507">
        <v>0.56000000000000005</v>
      </c>
      <c r="E1294" s="504"/>
      <c r="F1294" s="505"/>
    </row>
    <row r="1295" spans="1:6" ht="36.75" customHeight="1" x14ac:dyDescent="0.25">
      <c r="A1295" s="943"/>
      <c r="B1295" s="740" t="s">
        <v>4678</v>
      </c>
      <c r="C1295" s="475" t="s">
        <v>4679</v>
      </c>
      <c r="D1295" s="507"/>
      <c r="E1295" s="508"/>
      <c r="F1295" s="509"/>
    </row>
    <row r="1296" spans="1:6" x14ac:dyDescent="0.25">
      <c r="A1296" s="1098"/>
      <c r="B1296" s="741"/>
      <c r="C1296" s="842" t="s">
        <v>4680</v>
      </c>
      <c r="D1296" s="507"/>
      <c r="E1296" s="508"/>
      <c r="F1296" s="509"/>
    </row>
    <row r="1297" spans="1:6" ht="31.5" x14ac:dyDescent="0.25">
      <c r="A1297" s="1098"/>
      <c r="B1297" s="741"/>
      <c r="C1297" s="842" t="s">
        <v>4681</v>
      </c>
      <c r="D1297" s="507"/>
      <c r="E1297" s="508"/>
      <c r="F1297" s="509"/>
    </row>
    <row r="1298" spans="1:6" ht="31.5" x14ac:dyDescent="0.25">
      <c r="A1298" s="1098"/>
      <c r="B1298" s="741"/>
      <c r="C1298" s="842" t="s">
        <v>4682</v>
      </c>
      <c r="D1298" s="507"/>
      <c r="E1298" s="508"/>
      <c r="F1298" s="509"/>
    </row>
    <row r="1299" spans="1:6" ht="31.5" x14ac:dyDescent="0.25">
      <c r="A1299" s="1098"/>
      <c r="B1299" s="741"/>
      <c r="C1299" s="842" t="s">
        <v>4682</v>
      </c>
      <c r="D1299" s="507"/>
      <c r="E1299" s="508"/>
      <c r="F1299" s="509"/>
    </row>
    <row r="1300" spans="1:6" ht="31.5" x14ac:dyDescent="0.25">
      <c r="A1300" s="1098"/>
      <c r="B1300" s="741"/>
      <c r="C1300" s="842" t="s">
        <v>4683</v>
      </c>
      <c r="D1300" s="507"/>
      <c r="E1300" s="508"/>
      <c r="F1300" s="509"/>
    </row>
    <row r="1301" spans="1:6" ht="31.5" x14ac:dyDescent="0.25">
      <c r="A1301" s="1098"/>
      <c r="B1301" s="741"/>
      <c r="C1301" s="842" t="s">
        <v>4684</v>
      </c>
      <c r="D1301" s="507"/>
      <c r="E1301" s="508"/>
      <c r="F1301" s="509"/>
    </row>
    <row r="1302" spans="1:6" ht="31.5" x14ac:dyDescent="0.25">
      <c r="A1302" s="1098"/>
      <c r="B1302" s="741"/>
      <c r="C1302" s="842" t="s">
        <v>4684</v>
      </c>
      <c r="D1302" s="507"/>
      <c r="E1302" s="508"/>
      <c r="F1302" s="509"/>
    </row>
    <row r="1303" spans="1:6" x14ac:dyDescent="0.25">
      <c r="A1303" s="1098"/>
      <c r="B1303" s="741"/>
      <c r="C1303" s="842" t="s">
        <v>4685</v>
      </c>
      <c r="D1303" s="507"/>
      <c r="E1303" s="508"/>
      <c r="F1303" s="509"/>
    </row>
    <row r="1304" spans="1:6" x14ac:dyDescent="0.25">
      <c r="A1304" s="1098"/>
      <c r="B1304" s="741"/>
      <c r="C1304" s="842" t="s">
        <v>4686</v>
      </c>
      <c r="D1304" s="507"/>
      <c r="E1304" s="508"/>
      <c r="F1304" s="509"/>
    </row>
    <row r="1305" spans="1:6" x14ac:dyDescent="0.25">
      <c r="A1305" s="1098"/>
      <c r="B1305" s="741"/>
      <c r="C1305" s="842" t="s">
        <v>4686</v>
      </c>
      <c r="D1305" s="507"/>
      <c r="E1305" s="508"/>
      <c r="F1305" s="509"/>
    </row>
    <row r="1306" spans="1:6" ht="31.5" x14ac:dyDescent="0.25">
      <c r="A1306" s="1098"/>
      <c r="B1306" s="741"/>
      <c r="C1306" s="842" t="s">
        <v>4687</v>
      </c>
      <c r="D1306" s="507"/>
      <c r="E1306" s="508"/>
      <c r="F1306" s="509"/>
    </row>
    <row r="1307" spans="1:6" x14ac:dyDescent="0.25">
      <c r="A1307" s="1098"/>
      <c r="B1307" s="741"/>
      <c r="C1307" s="842" t="s">
        <v>4688</v>
      </c>
      <c r="D1307" s="507"/>
      <c r="E1307" s="508"/>
      <c r="F1307" s="509"/>
    </row>
    <row r="1308" spans="1:6" ht="31.5" x14ac:dyDescent="0.25">
      <c r="A1308" s="1098"/>
      <c r="B1308" s="741"/>
      <c r="C1308" s="842" t="s">
        <v>4689</v>
      </c>
      <c r="D1308" s="507"/>
      <c r="E1308" s="508"/>
      <c r="F1308" s="509"/>
    </row>
    <row r="1309" spans="1:6" ht="31.5" x14ac:dyDescent="0.25">
      <c r="A1309" s="1098"/>
      <c r="B1309" s="741"/>
      <c r="C1309" s="842" t="s">
        <v>4690</v>
      </c>
      <c r="D1309" s="507"/>
      <c r="E1309" s="508"/>
      <c r="F1309" s="509"/>
    </row>
    <row r="1310" spans="1:6" ht="31.5" x14ac:dyDescent="0.25">
      <c r="A1310" s="1098"/>
      <c r="B1310" s="741"/>
      <c r="C1310" s="842" t="s">
        <v>4690</v>
      </c>
      <c r="D1310" s="507"/>
      <c r="E1310" s="508"/>
      <c r="F1310" s="509"/>
    </row>
    <row r="1311" spans="1:6" x14ac:dyDescent="0.25">
      <c r="A1311" s="1098"/>
      <c r="B1311" s="741"/>
      <c r="C1311" s="842" t="s">
        <v>4691</v>
      </c>
      <c r="D1311" s="507"/>
      <c r="E1311" s="508"/>
      <c r="F1311" s="509"/>
    </row>
    <row r="1312" spans="1:6" x14ac:dyDescent="0.25">
      <c r="A1312" s="1098"/>
      <c r="B1312" s="741"/>
      <c r="C1312" s="842" t="s">
        <v>4692</v>
      </c>
      <c r="D1312" s="507"/>
      <c r="E1312" s="508"/>
      <c r="F1312" s="509"/>
    </row>
    <row r="1313" spans="1:6" ht="31.5" x14ac:dyDescent="0.25">
      <c r="A1313" s="1098"/>
      <c r="B1313" s="741"/>
      <c r="C1313" s="842" t="s">
        <v>4693</v>
      </c>
      <c r="D1313" s="507"/>
      <c r="E1313" s="508"/>
      <c r="F1313" s="509"/>
    </row>
    <row r="1314" spans="1:6" ht="31.5" x14ac:dyDescent="0.25">
      <c r="A1314" s="1098"/>
      <c r="B1314" s="741"/>
      <c r="C1314" s="842" t="s">
        <v>4693</v>
      </c>
      <c r="D1314" s="507"/>
      <c r="E1314" s="508"/>
      <c r="F1314" s="509"/>
    </row>
    <row r="1315" spans="1:6" ht="31.5" x14ac:dyDescent="0.25">
      <c r="A1315" s="1098"/>
      <c r="B1315" s="741"/>
      <c r="C1315" s="842" t="s">
        <v>4694</v>
      </c>
      <c r="D1315" s="507"/>
      <c r="E1315" s="508"/>
      <c r="F1315" s="509"/>
    </row>
    <row r="1316" spans="1:6" ht="31.5" x14ac:dyDescent="0.25">
      <c r="A1316" s="1098"/>
      <c r="B1316" s="741"/>
      <c r="C1316" s="842" t="s">
        <v>4694</v>
      </c>
      <c r="D1316" s="507"/>
      <c r="E1316" s="508"/>
      <c r="F1316" s="509"/>
    </row>
    <row r="1317" spans="1:6" ht="31.5" x14ac:dyDescent="0.25">
      <c r="A1317" s="1098"/>
      <c r="B1317" s="741"/>
      <c r="C1317" s="842" t="s">
        <v>4695</v>
      </c>
      <c r="D1317" s="507"/>
      <c r="E1317" s="508"/>
      <c r="F1317" s="509"/>
    </row>
    <row r="1318" spans="1:6" x14ac:dyDescent="0.25">
      <c r="A1318" s="1098"/>
      <c r="B1318" s="741"/>
      <c r="C1318" s="842" t="s">
        <v>4696</v>
      </c>
      <c r="D1318" s="507"/>
      <c r="E1318" s="508"/>
      <c r="F1318" s="509"/>
    </row>
    <row r="1319" spans="1:6" x14ac:dyDescent="0.25">
      <c r="A1319" s="1098"/>
      <c r="B1319" s="741"/>
      <c r="C1319" s="842" t="s">
        <v>4696</v>
      </c>
      <c r="D1319" s="507"/>
      <c r="E1319" s="508"/>
      <c r="F1319" s="509"/>
    </row>
    <row r="1320" spans="1:6" ht="27.75" customHeight="1" x14ac:dyDescent="0.25">
      <c r="A1320" s="1098"/>
      <c r="B1320" s="741"/>
      <c r="C1320" s="842" t="s">
        <v>4697</v>
      </c>
      <c r="D1320" s="507"/>
      <c r="E1320" s="508"/>
      <c r="F1320" s="509"/>
    </row>
    <row r="1321" spans="1:6" ht="31.5" x14ac:dyDescent="0.25">
      <c r="A1321" s="1098"/>
      <c r="B1321" s="741"/>
      <c r="C1321" s="842" t="s">
        <v>4698</v>
      </c>
      <c r="D1321" s="507"/>
      <c r="E1321" s="508"/>
      <c r="F1321" s="509"/>
    </row>
    <row r="1322" spans="1:6" ht="31.5" x14ac:dyDescent="0.25">
      <c r="A1322" s="1098"/>
      <c r="B1322" s="741"/>
      <c r="C1322" s="842" t="s">
        <v>4698</v>
      </c>
      <c r="D1322" s="507"/>
      <c r="E1322" s="508"/>
      <c r="F1322" s="509"/>
    </row>
    <row r="1323" spans="1:6" ht="31.5" x14ac:dyDescent="0.25">
      <c r="A1323" s="1098"/>
      <c r="B1323" s="741"/>
      <c r="C1323" s="842" t="s">
        <v>4699</v>
      </c>
      <c r="D1323" s="507"/>
      <c r="E1323" s="508"/>
      <c r="F1323" s="509"/>
    </row>
    <row r="1324" spans="1:6" ht="31.5" x14ac:dyDescent="0.25">
      <c r="A1324" s="1098"/>
      <c r="B1324" s="741"/>
      <c r="C1324" s="842" t="s">
        <v>4700</v>
      </c>
      <c r="D1324" s="507"/>
      <c r="E1324" s="508"/>
      <c r="F1324" s="509"/>
    </row>
    <row r="1325" spans="1:6" ht="31.5" x14ac:dyDescent="0.25">
      <c r="A1325" s="1098"/>
      <c r="B1325" s="741"/>
      <c r="C1325" s="842" t="s">
        <v>4701</v>
      </c>
      <c r="D1325" s="507"/>
      <c r="E1325" s="508"/>
      <c r="F1325" s="509"/>
    </row>
    <row r="1326" spans="1:6" ht="33" customHeight="1" x14ac:dyDescent="0.25">
      <c r="A1326" s="1098"/>
      <c r="B1326" s="741"/>
      <c r="C1326" s="842" t="s">
        <v>4702</v>
      </c>
      <c r="D1326" s="507"/>
      <c r="E1326" s="508"/>
      <c r="F1326" s="509"/>
    </row>
    <row r="1327" spans="1:6" x14ac:dyDescent="0.25">
      <c r="A1327" s="1098"/>
      <c r="B1327" s="741"/>
      <c r="C1327" s="842" t="s">
        <v>4686</v>
      </c>
      <c r="D1327" s="507"/>
      <c r="E1327" s="508"/>
      <c r="F1327" s="509"/>
    </row>
    <row r="1328" spans="1:6" ht="31.5" x14ac:dyDescent="0.25">
      <c r="A1328" s="1098"/>
      <c r="B1328" s="741"/>
      <c r="C1328" s="842" t="s">
        <v>4703</v>
      </c>
      <c r="D1328" s="507"/>
      <c r="E1328" s="508"/>
      <c r="F1328" s="509"/>
    </row>
    <row r="1329" spans="1:6" ht="31.5" x14ac:dyDescent="0.25">
      <c r="A1329" s="1098"/>
      <c r="B1329" s="741"/>
      <c r="C1329" s="842" t="s">
        <v>4704</v>
      </c>
      <c r="D1329" s="507"/>
      <c r="E1329" s="508"/>
      <c r="F1329" s="509"/>
    </row>
    <row r="1330" spans="1:6" x14ac:dyDescent="0.25">
      <c r="A1330" s="1098"/>
      <c r="B1330" s="741"/>
      <c r="C1330" s="842" t="s">
        <v>4705</v>
      </c>
      <c r="D1330" s="507"/>
      <c r="E1330" s="508"/>
      <c r="F1330" s="509"/>
    </row>
    <row r="1331" spans="1:6" ht="25.5" customHeight="1" x14ac:dyDescent="0.25">
      <c r="A1331" s="1098"/>
      <c r="B1331" s="741"/>
      <c r="C1331" s="842" t="s">
        <v>4706</v>
      </c>
      <c r="D1331" s="507"/>
      <c r="E1331" s="508"/>
      <c r="F1331" s="509"/>
    </row>
    <row r="1332" spans="1:6" ht="31.5" x14ac:dyDescent="0.25">
      <c r="A1332" s="1098"/>
      <c r="B1332" s="741"/>
      <c r="C1332" s="842" t="s">
        <v>4707</v>
      </c>
      <c r="D1332" s="507"/>
      <c r="E1332" s="508"/>
      <c r="F1332" s="509"/>
    </row>
    <row r="1333" spans="1:6" x14ac:dyDescent="0.25">
      <c r="A1333" s="1098"/>
      <c r="B1333" s="741"/>
      <c r="C1333" s="842" t="s">
        <v>4708</v>
      </c>
      <c r="D1333" s="507"/>
      <c r="E1333" s="508"/>
      <c r="F1333" s="509"/>
    </row>
    <row r="1334" spans="1:6" ht="31.5" x14ac:dyDescent="0.25">
      <c r="A1334" s="1098"/>
      <c r="B1334" s="741"/>
      <c r="C1334" s="842" t="s">
        <v>4709</v>
      </c>
      <c r="D1334" s="507"/>
      <c r="E1334" s="508"/>
      <c r="F1334" s="509"/>
    </row>
    <row r="1335" spans="1:6" ht="31.5" x14ac:dyDescent="0.25">
      <c r="A1335" s="1098"/>
      <c r="B1335" s="741"/>
      <c r="C1335" s="842" t="s">
        <v>4693</v>
      </c>
      <c r="D1335" s="507"/>
      <c r="E1335" s="508"/>
      <c r="F1335" s="509"/>
    </row>
    <row r="1336" spans="1:6" x14ac:dyDescent="0.25">
      <c r="A1336" s="1098"/>
      <c r="B1336" s="741"/>
      <c r="C1336" s="842" t="s">
        <v>4710</v>
      </c>
      <c r="D1336" s="507"/>
      <c r="E1336" s="508"/>
      <c r="F1336" s="509"/>
    </row>
    <row r="1337" spans="1:6" ht="31.5" x14ac:dyDescent="0.25">
      <c r="A1337" s="1098"/>
      <c r="B1337" s="741"/>
      <c r="C1337" s="842" t="s">
        <v>4711</v>
      </c>
      <c r="D1337" s="507"/>
      <c r="E1337" s="508"/>
      <c r="F1337" s="509"/>
    </row>
    <row r="1338" spans="1:6" ht="31.5" x14ac:dyDescent="0.25">
      <c r="A1338" s="1098"/>
      <c r="B1338" s="741"/>
      <c r="C1338" s="842" t="s">
        <v>4712</v>
      </c>
      <c r="D1338" s="507"/>
      <c r="E1338" s="508"/>
      <c r="F1338" s="509"/>
    </row>
    <row r="1339" spans="1:6" ht="31.5" x14ac:dyDescent="0.25">
      <c r="A1339" s="1098"/>
      <c r="B1339" s="741"/>
      <c r="C1339" s="842" t="s">
        <v>4713</v>
      </c>
      <c r="D1339" s="507"/>
      <c r="E1339" s="508"/>
      <c r="F1339" s="509"/>
    </row>
    <row r="1340" spans="1:6" ht="31.5" x14ac:dyDescent="0.25">
      <c r="A1340" s="1098"/>
      <c r="B1340" s="741"/>
      <c r="C1340" s="842" t="s">
        <v>4714</v>
      </c>
      <c r="D1340" s="507"/>
      <c r="E1340" s="508"/>
      <c r="F1340" s="509"/>
    </row>
    <row r="1341" spans="1:6" ht="31.5" x14ac:dyDescent="0.25">
      <c r="A1341" s="1098"/>
      <c r="B1341" s="741"/>
      <c r="C1341" s="842" t="s">
        <v>4715</v>
      </c>
      <c r="D1341" s="507"/>
      <c r="E1341" s="508"/>
      <c r="F1341" s="509"/>
    </row>
    <row r="1342" spans="1:6" x14ac:dyDescent="0.25">
      <c r="A1342" s="1098"/>
      <c r="B1342" s="741"/>
      <c r="C1342" s="842" t="s">
        <v>4716</v>
      </c>
      <c r="D1342" s="507"/>
      <c r="E1342" s="508"/>
      <c r="F1342" s="509"/>
    </row>
    <row r="1343" spans="1:6" ht="32.25" customHeight="1" x14ac:dyDescent="0.25">
      <c r="A1343" s="1098"/>
      <c r="B1343" s="741"/>
      <c r="C1343" s="842" t="s">
        <v>4717</v>
      </c>
      <c r="D1343" s="507"/>
      <c r="E1343" s="508"/>
      <c r="F1343" s="509"/>
    </row>
    <row r="1344" spans="1:6" x14ac:dyDescent="0.25">
      <c r="A1344" s="1098"/>
      <c r="B1344" s="741"/>
      <c r="C1344" s="842" t="s">
        <v>4718</v>
      </c>
      <c r="D1344" s="507"/>
      <c r="E1344" s="508"/>
      <c r="F1344" s="509"/>
    </row>
    <row r="1345" spans="1:6" x14ac:dyDescent="0.25">
      <c r="A1345" s="1098"/>
      <c r="B1345" s="741"/>
      <c r="C1345" s="842" t="s">
        <v>4718</v>
      </c>
      <c r="D1345" s="507"/>
      <c r="E1345" s="508"/>
      <c r="F1345" s="509"/>
    </row>
    <row r="1346" spans="1:6" ht="31.5" x14ac:dyDescent="0.25">
      <c r="A1346" s="1098"/>
      <c r="B1346" s="741"/>
      <c r="C1346" s="842" t="s">
        <v>4719</v>
      </c>
      <c r="D1346" s="507"/>
      <c r="E1346" s="508"/>
      <c r="F1346" s="509"/>
    </row>
    <row r="1347" spans="1:6" x14ac:dyDescent="0.25">
      <c r="A1347" s="1098"/>
      <c r="B1347" s="741"/>
      <c r="C1347" s="842" t="s">
        <v>4720</v>
      </c>
      <c r="D1347" s="507"/>
      <c r="E1347" s="508"/>
      <c r="F1347" s="509"/>
    </row>
    <row r="1348" spans="1:6" ht="31.5" x14ac:dyDescent="0.25">
      <c r="A1348" s="1098"/>
      <c r="B1348" s="741"/>
      <c r="C1348" s="842" t="s">
        <v>4721</v>
      </c>
      <c r="D1348" s="507"/>
      <c r="E1348" s="508"/>
      <c r="F1348" s="509"/>
    </row>
    <row r="1349" spans="1:6" x14ac:dyDescent="0.25">
      <c r="A1349" s="1098"/>
      <c r="B1349" s="741"/>
      <c r="C1349" s="842" t="s">
        <v>4722</v>
      </c>
      <c r="D1349" s="507"/>
      <c r="E1349" s="508"/>
      <c r="F1349" s="509"/>
    </row>
    <row r="1350" spans="1:6" ht="31.5" x14ac:dyDescent="0.25">
      <c r="A1350" s="1098"/>
      <c r="B1350" s="741"/>
      <c r="C1350" s="842" t="s">
        <v>4723</v>
      </c>
      <c r="D1350" s="507"/>
      <c r="E1350" s="508"/>
      <c r="F1350" s="509"/>
    </row>
    <row r="1351" spans="1:6" x14ac:dyDescent="0.25">
      <c r="A1351" s="1098"/>
      <c r="B1351" s="741"/>
      <c r="C1351" s="842" t="s">
        <v>4724</v>
      </c>
      <c r="D1351" s="507"/>
      <c r="E1351" s="508"/>
      <c r="F1351" s="509"/>
    </row>
    <row r="1352" spans="1:6" ht="31.5" x14ac:dyDescent="0.25">
      <c r="A1352" s="1098"/>
      <c r="B1352" s="741"/>
      <c r="C1352" s="842" t="s">
        <v>4725</v>
      </c>
      <c r="D1352" s="507"/>
      <c r="E1352" s="508"/>
      <c r="F1352" s="509"/>
    </row>
    <row r="1353" spans="1:6" ht="31.5" x14ac:dyDescent="0.25">
      <c r="A1353" s="1098"/>
      <c r="B1353" s="741"/>
      <c r="C1353" s="842" t="s">
        <v>4726</v>
      </c>
      <c r="D1353" s="507"/>
      <c r="E1353" s="508"/>
      <c r="F1353" s="509"/>
    </row>
    <row r="1354" spans="1:6" x14ac:dyDescent="0.25">
      <c r="A1354" s="1098"/>
      <c r="B1354" s="741"/>
      <c r="C1354" s="842" t="s">
        <v>4727</v>
      </c>
      <c r="D1354" s="507"/>
      <c r="E1354" s="508"/>
      <c r="F1354" s="509"/>
    </row>
    <row r="1355" spans="1:6" x14ac:dyDescent="0.25">
      <c r="A1355" s="1098"/>
      <c r="B1355" s="741"/>
      <c r="C1355" s="842" t="s">
        <v>4728</v>
      </c>
      <c r="D1355" s="507"/>
      <c r="E1355" s="508"/>
      <c r="F1355" s="509"/>
    </row>
    <row r="1356" spans="1:6" ht="31.5" x14ac:dyDescent="0.25">
      <c r="A1356" s="1098"/>
      <c r="B1356" s="741"/>
      <c r="C1356" s="842" t="s">
        <v>4729</v>
      </c>
      <c r="D1356" s="507"/>
      <c r="E1356" s="508"/>
      <c r="F1356" s="509"/>
    </row>
    <row r="1357" spans="1:6" ht="31.5" x14ac:dyDescent="0.25">
      <c r="A1357" s="1098"/>
      <c r="B1357" s="741"/>
      <c r="C1357" s="842" t="s">
        <v>4730</v>
      </c>
      <c r="D1357" s="507"/>
      <c r="E1357" s="508"/>
      <c r="F1357" s="509"/>
    </row>
    <row r="1358" spans="1:6" x14ac:dyDescent="0.25">
      <c r="A1358" s="1098"/>
      <c r="B1358" s="741"/>
      <c r="C1358" s="842" t="s">
        <v>4731</v>
      </c>
      <c r="D1358" s="507"/>
      <c r="E1358" s="508"/>
      <c r="F1358" s="509"/>
    </row>
    <row r="1359" spans="1:6" ht="31.5" x14ac:dyDescent="0.25">
      <c r="A1359" s="1098"/>
      <c r="B1359" s="741"/>
      <c r="C1359" s="842" t="s">
        <v>4732</v>
      </c>
      <c r="D1359" s="507"/>
      <c r="E1359" s="508"/>
      <c r="F1359" s="509"/>
    </row>
    <row r="1360" spans="1:6" ht="31.5" x14ac:dyDescent="0.25">
      <c r="A1360" s="1098"/>
      <c r="B1360" s="741"/>
      <c r="C1360" s="842" t="s">
        <v>4733</v>
      </c>
      <c r="D1360" s="507"/>
      <c r="E1360" s="508"/>
      <c r="F1360" s="509"/>
    </row>
    <row r="1361" spans="1:6" ht="31.5" x14ac:dyDescent="0.25">
      <c r="A1361" s="1098"/>
      <c r="B1361" s="741"/>
      <c r="C1361" s="842" t="s">
        <v>4734</v>
      </c>
      <c r="D1361" s="507"/>
      <c r="E1361" s="508"/>
      <c r="F1361" s="509"/>
    </row>
    <row r="1362" spans="1:6" ht="31.5" x14ac:dyDescent="0.25">
      <c r="A1362" s="1098"/>
      <c r="B1362" s="741"/>
      <c r="C1362" s="842" t="s">
        <v>4735</v>
      </c>
      <c r="D1362" s="507"/>
      <c r="E1362" s="508"/>
      <c r="F1362" s="509"/>
    </row>
    <row r="1363" spans="1:6" x14ac:dyDescent="0.25">
      <c r="A1363" s="1098"/>
      <c r="B1363" s="741"/>
      <c r="C1363" s="842" t="s">
        <v>4736</v>
      </c>
      <c r="D1363" s="507"/>
      <c r="E1363" s="508"/>
      <c r="F1363" s="509"/>
    </row>
    <row r="1364" spans="1:6" ht="31.5" x14ac:dyDescent="0.25">
      <c r="A1364" s="1098"/>
      <c r="B1364" s="741"/>
      <c r="C1364" s="842" t="s">
        <v>4737</v>
      </c>
      <c r="D1364" s="507"/>
      <c r="E1364" s="508"/>
      <c r="F1364" s="509"/>
    </row>
    <row r="1365" spans="1:6" ht="31.5" x14ac:dyDescent="0.25">
      <c r="A1365" s="1098"/>
      <c r="B1365" s="741"/>
      <c r="C1365" s="842" t="s">
        <v>4738</v>
      </c>
      <c r="D1365" s="507"/>
      <c r="E1365" s="508"/>
      <c r="F1365" s="509"/>
    </row>
    <row r="1366" spans="1:6" ht="31.5" x14ac:dyDescent="0.25">
      <c r="A1366" s="1098"/>
      <c r="B1366" s="741"/>
      <c r="C1366" s="842" t="s">
        <v>4739</v>
      </c>
      <c r="D1366" s="507"/>
      <c r="E1366" s="508"/>
      <c r="F1366" s="509"/>
    </row>
    <row r="1367" spans="1:6" x14ac:dyDescent="0.25">
      <c r="A1367" s="1098"/>
      <c r="B1367" s="741"/>
      <c r="C1367" s="842" t="s">
        <v>4740</v>
      </c>
      <c r="D1367" s="507"/>
      <c r="E1367" s="508"/>
      <c r="F1367" s="509"/>
    </row>
    <row r="1368" spans="1:6" x14ac:dyDescent="0.25">
      <c r="A1368" s="1098"/>
      <c r="B1368" s="741"/>
      <c r="C1368" s="842" t="s">
        <v>4740</v>
      </c>
      <c r="D1368" s="507"/>
      <c r="E1368" s="508"/>
      <c r="F1368" s="509"/>
    </row>
    <row r="1369" spans="1:6" x14ac:dyDescent="0.25">
      <c r="A1369" s="1098"/>
      <c r="B1369" s="741"/>
      <c r="C1369" s="842" t="s">
        <v>4741</v>
      </c>
      <c r="D1369" s="507"/>
      <c r="E1369" s="508"/>
      <c r="F1369" s="509"/>
    </row>
    <row r="1370" spans="1:6" ht="31.5" x14ac:dyDescent="0.25">
      <c r="A1370" s="1098"/>
      <c r="B1370" s="741"/>
      <c r="C1370" s="842" t="s">
        <v>4742</v>
      </c>
      <c r="D1370" s="507"/>
      <c r="E1370" s="508"/>
      <c r="F1370" s="509"/>
    </row>
    <row r="1371" spans="1:6" ht="31.5" x14ac:dyDescent="0.25">
      <c r="A1371" s="1098"/>
      <c r="B1371" s="741"/>
      <c r="C1371" s="842" t="s">
        <v>4743</v>
      </c>
      <c r="D1371" s="507"/>
      <c r="E1371" s="508"/>
      <c r="F1371" s="509"/>
    </row>
    <row r="1372" spans="1:6" ht="31.5" x14ac:dyDescent="0.25">
      <c r="A1372" s="1098"/>
      <c r="B1372" s="741"/>
      <c r="C1372" s="842" t="s">
        <v>4744</v>
      </c>
      <c r="D1372" s="507"/>
      <c r="E1372" s="508"/>
      <c r="F1372" s="509"/>
    </row>
    <row r="1373" spans="1:6" ht="30.75" customHeight="1" x14ac:dyDescent="0.25">
      <c r="A1373" s="1098"/>
      <c r="B1373" s="741"/>
      <c r="C1373" s="842" t="s">
        <v>4745</v>
      </c>
      <c r="D1373" s="507"/>
      <c r="E1373" s="508"/>
      <c r="F1373" s="509"/>
    </row>
    <row r="1374" spans="1:6" ht="31.5" x14ac:dyDescent="0.25">
      <c r="A1374" s="1098"/>
      <c r="B1374" s="740" t="s">
        <v>278</v>
      </c>
      <c r="C1374" s="475" t="s">
        <v>3811</v>
      </c>
      <c r="D1374" s="507">
        <v>0.56000000000000005</v>
      </c>
      <c r="E1374" s="508"/>
      <c r="F1374" s="509"/>
    </row>
    <row r="1375" spans="1:6" ht="31.5" x14ac:dyDescent="0.25">
      <c r="A1375" s="877"/>
      <c r="B1375" s="740" t="s">
        <v>303</v>
      </c>
      <c r="C1375" s="784" t="s">
        <v>5522</v>
      </c>
      <c r="D1375" s="691">
        <v>0.28000000000000003</v>
      </c>
      <c r="E1375" s="508"/>
      <c r="F1375" s="509"/>
    </row>
    <row r="1376" spans="1:6" ht="15.75" customHeight="1" x14ac:dyDescent="0.25">
      <c r="A1376" s="469" t="s">
        <v>19</v>
      </c>
      <c r="B1376" s="467" t="s">
        <v>278</v>
      </c>
      <c r="C1376" s="1338" t="s">
        <v>3812</v>
      </c>
      <c r="D1376" s="507">
        <v>0.28000000000000003</v>
      </c>
      <c r="E1376" s="508"/>
      <c r="F1376" s="509"/>
    </row>
    <row r="1377" spans="1:6" ht="15.75" customHeight="1" x14ac:dyDescent="0.25">
      <c r="A1377" s="469"/>
      <c r="B1377" s="510"/>
      <c r="C1377" s="1339"/>
      <c r="D1377" s="725">
        <v>0.28000000000000003</v>
      </c>
      <c r="E1377" s="508"/>
      <c r="F1377" s="509"/>
    </row>
    <row r="1378" spans="1:6" ht="15.75" customHeight="1" x14ac:dyDescent="0.25">
      <c r="A1378" s="469"/>
      <c r="B1378" s="467" t="s">
        <v>278</v>
      </c>
      <c r="C1378" s="1338" t="s">
        <v>3812</v>
      </c>
      <c r="D1378" s="507">
        <v>0.28000000000000003</v>
      </c>
      <c r="E1378" s="508"/>
      <c r="F1378" s="509"/>
    </row>
    <row r="1379" spans="1:6" x14ac:dyDescent="0.25">
      <c r="A1379" s="469"/>
      <c r="B1379" s="844"/>
      <c r="C1379" s="1429"/>
      <c r="D1379" s="725">
        <v>0.28000000000000003</v>
      </c>
      <c r="E1379" s="508"/>
      <c r="F1379" s="509"/>
    </row>
    <row r="1380" spans="1:6" ht="31.5" x14ac:dyDescent="0.25">
      <c r="A1380" s="1042" t="s">
        <v>20</v>
      </c>
      <c r="B1380" s="711" t="s">
        <v>3813</v>
      </c>
      <c r="C1380" s="692" t="s">
        <v>3814</v>
      </c>
      <c r="D1380" s="1398">
        <v>255.51</v>
      </c>
      <c r="E1380" s="517"/>
      <c r="F1380" s="509"/>
    </row>
    <row r="1381" spans="1:6" ht="31.5" x14ac:dyDescent="0.25">
      <c r="A1381" s="1043"/>
      <c r="B1381" s="711"/>
      <c r="C1381" s="692" t="s">
        <v>3814</v>
      </c>
      <c r="D1381" s="1399"/>
      <c r="E1381" s="517"/>
      <c r="F1381" s="509"/>
    </row>
    <row r="1382" spans="1:6" ht="31.5" x14ac:dyDescent="0.25">
      <c r="A1382" s="1043"/>
      <c r="B1382" s="711"/>
      <c r="C1382" s="692" t="s">
        <v>3814</v>
      </c>
      <c r="D1382" s="1399"/>
      <c r="E1382" s="517"/>
      <c r="F1382" s="509"/>
    </row>
    <row r="1383" spans="1:6" ht="31.5" x14ac:dyDescent="0.25">
      <c r="A1383" s="1043"/>
      <c r="B1383" s="711"/>
      <c r="C1383" s="692" t="s">
        <v>3814</v>
      </c>
      <c r="D1383" s="1399"/>
      <c r="E1383" s="517"/>
      <c r="F1383" s="509"/>
    </row>
    <row r="1384" spans="1:6" ht="31.5" x14ac:dyDescent="0.25">
      <c r="A1384" s="1043"/>
      <c r="B1384" s="711"/>
      <c r="C1384" s="692" t="s">
        <v>3814</v>
      </c>
      <c r="D1384" s="1399"/>
      <c r="E1384" s="517"/>
      <c r="F1384" s="509"/>
    </row>
    <row r="1385" spans="1:6" ht="31.5" x14ac:dyDescent="0.25">
      <c r="A1385" s="1043"/>
      <c r="B1385" s="711"/>
      <c r="C1385" s="692" t="s">
        <v>3814</v>
      </c>
      <c r="D1385" s="1399"/>
      <c r="E1385" s="517"/>
      <c r="F1385" s="509"/>
    </row>
    <row r="1386" spans="1:6" ht="31.5" x14ac:dyDescent="0.25">
      <c r="A1386" s="1043"/>
      <c r="B1386" s="711"/>
      <c r="C1386" s="692" t="s">
        <v>3814</v>
      </c>
      <c r="D1386" s="1399"/>
      <c r="E1386" s="517"/>
      <c r="F1386" s="509"/>
    </row>
    <row r="1387" spans="1:6" ht="47.25" x14ac:dyDescent="0.25">
      <c r="A1387" s="1043"/>
      <c r="B1387" s="711"/>
      <c r="C1387" s="692" t="s">
        <v>3815</v>
      </c>
      <c r="D1387" s="1399"/>
      <c r="E1387" s="517"/>
      <c r="F1387" s="509"/>
    </row>
    <row r="1388" spans="1:6" ht="47.25" x14ac:dyDescent="0.25">
      <c r="A1388" s="1043"/>
      <c r="B1388" s="711"/>
      <c r="C1388" s="692" t="s">
        <v>3815</v>
      </c>
      <c r="D1388" s="1399"/>
      <c r="E1388" s="517"/>
      <c r="F1388" s="509"/>
    </row>
    <row r="1389" spans="1:6" ht="47.25" x14ac:dyDescent="0.25">
      <c r="A1389" s="1043"/>
      <c r="B1389" s="711"/>
      <c r="C1389" s="692" t="s">
        <v>3815</v>
      </c>
      <c r="D1389" s="1399"/>
      <c r="E1389" s="517"/>
      <c r="F1389" s="509"/>
    </row>
    <row r="1390" spans="1:6" ht="47.25" x14ac:dyDescent="0.25">
      <c r="A1390" s="1043"/>
      <c r="B1390" s="711"/>
      <c r="C1390" s="692" t="s">
        <v>3815</v>
      </c>
      <c r="D1390" s="1399"/>
      <c r="E1390" s="517"/>
      <c r="F1390" s="509"/>
    </row>
    <row r="1391" spans="1:6" ht="47.25" x14ac:dyDescent="0.25">
      <c r="A1391" s="1043"/>
      <c r="B1391" s="711"/>
      <c r="C1391" s="692" t="s">
        <v>3815</v>
      </c>
      <c r="D1391" s="1399"/>
      <c r="E1391" s="517"/>
      <c r="F1391" s="509"/>
    </row>
    <row r="1392" spans="1:6" ht="47.25" x14ac:dyDescent="0.25">
      <c r="A1392" s="1043"/>
      <c r="B1392" s="711"/>
      <c r="C1392" s="692" t="s">
        <v>3815</v>
      </c>
      <c r="D1392" s="1399"/>
      <c r="E1392" s="517"/>
      <c r="F1392" s="509"/>
    </row>
    <row r="1393" spans="1:6" ht="47.25" x14ac:dyDescent="0.25">
      <c r="A1393" s="1043"/>
      <c r="B1393" s="711"/>
      <c r="C1393" s="692" t="s">
        <v>3815</v>
      </c>
      <c r="D1393" s="1399"/>
      <c r="E1393" s="517"/>
      <c r="F1393" s="509"/>
    </row>
    <row r="1394" spans="1:6" ht="47.25" x14ac:dyDescent="0.25">
      <c r="A1394" s="1043"/>
      <c r="B1394" s="711"/>
      <c r="C1394" s="692" t="s">
        <v>3815</v>
      </c>
      <c r="D1394" s="1399"/>
      <c r="E1394" s="517"/>
      <c r="F1394" s="509"/>
    </row>
    <row r="1395" spans="1:6" ht="47.25" x14ac:dyDescent="0.25">
      <c r="A1395" s="1043"/>
      <c r="B1395" s="711"/>
      <c r="C1395" s="692" t="s">
        <v>3815</v>
      </c>
      <c r="D1395" s="1399"/>
      <c r="E1395" s="517"/>
      <c r="F1395" s="509"/>
    </row>
    <row r="1396" spans="1:6" ht="47.25" x14ac:dyDescent="0.25">
      <c r="A1396" s="1043"/>
      <c r="B1396" s="711"/>
      <c r="C1396" s="692" t="s">
        <v>3815</v>
      </c>
      <c r="D1396" s="1399"/>
      <c r="E1396" s="517"/>
      <c r="F1396" s="509"/>
    </row>
    <row r="1397" spans="1:6" ht="47.25" x14ac:dyDescent="0.25">
      <c r="A1397" s="1043"/>
      <c r="B1397" s="711"/>
      <c r="C1397" s="692" t="s">
        <v>3815</v>
      </c>
      <c r="D1397" s="1399"/>
      <c r="E1397" s="517"/>
      <c r="F1397" s="509"/>
    </row>
    <row r="1398" spans="1:6" ht="47.25" x14ac:dyDescent="0.25">
      <c r="A1398" s="1043"/>
      <c r="B1398" s="711"/>
      <c r="C1398" s="692" t="s">
        <v>3815</v>
      </c>
      <c r="D1398" s="1399"/>
      <c r="E1398" s="517"/>
      <c r="F1398" s="509"/>
    </row>
    <row r="1399" spans="1:6" ht="47.25" x14ac:dyDescent="0.25">
      <c r="A1399" s="1043"/>
      <c r="B1399" s="711"/>
      <c r="C1399" s="692" t="s">
        <v>3815</v>
      </c>
      <c r="D1399" s="1399"/>
      <c r="E1399" s="517"/>
      <c r="F1399" s="509"/>
    </row>
    <row r="1400" spans="1:6" ht="47.25" x14ac:dyDescent="0.25">
      <c r="A1400" s="1043"/>
      <c r="B1400" s="711"/>
      <c r="C1400" s="692" t="s">
        <v>3815</v>
      </c>
      <c r="D1400" s="1399"/>
      <c r="E1400" s="517"/>
      <c r="F1400" s="509"/>
    </row>
    <row r="1401" spans="1:6" ht="47.25" x14ac:dyDescent="0.25">
      <c r="A1401" s="1043"/>
      <c r="B1401" s="711"/>
      <c r="C1401" s="692" t="s">
        <v>3815</v>
      </c>
      <c r="D1401" s="1399"/>
      <c r="E1401" s="517"/>
      <c r="F1401" s="509"/>
    </row>
    <row r="1402" spans="1:6" ht="47.25" x14ac:dyDescent="0.25">
      <c r="A1402" s="1043"/>
      <c r="B1402" s="711"/>
      <c r="C1402" s="692" t="s">
        <v>3815</v>
      </c>
      <c r="D1402" s="1399"/>
      <c r="E1402" s="517"/>
      <c r="F1402" s="509"/>
    </row>
    <row r="1403" spans="1:6" ht="47.25" x14ac:dyDescent="0.25">
      <c r="A1403" s="1043"/>
      <c r="B1403" s="711"/>
      <c r="C1403" s="692" t="s">
        <v>3815</v>
      </c>
      <c r="D1403" s="1399"/>
      <c r="E1403" s="517"/>
      <c r="F1403" s="509"/>
    </row>
    <row r="1404" spans="1:6" ht="47.25" x14ac:dyDescent="0.25">
      <c r="A1404" s="1043"/>
      <c r="B1404" s="711"/>
      <c r="C1404" s="692" t="s">
        <v>3815</v>
      </c>
      <c r="D1404" s="1399"/>
      <c r="E1404" s="517"/>
      <c r="F1404" s="509"/>
    </row>
    <row r="1405" spans="1:6" ht="47.25" x14ac:dyDescent="0.25">
      <c r="A1405" s="1043"/>
      <c r="B1405" s="711"/>
      <c r="C1405" s="692" t="s">
        <v>3815</v>
      </c>
      <c r="D1405" s="1399"/>
      <c r="E1405" s="517"/>
      <c r="F1405" s="509"/>
    </row>
    <row r="1406" spans="1:6" ht="47.25" x14ac:dyDescent="0.25">
      <c r="A1406" s="1043"/>
      <c r="B1406" s="711"/>
      <c r="C1406" s="692" t="s">
        <v>3815</v>
      </c>
      <c r="D1406" s="1399"/>
      <c r="E1406" s="517"/>
      <c r="F1406" s="509"/>
    </row>
    <row r="1407" spans="1:6" ht="47.25" x14ac:dyDescent="0.25">
      <c r="A1407" s="1043"/>
      <c r="B1407" s="711"/>
      <c r="C1407" s="692" t="s">
        <v>3815</v>
      </c>
      <c r="D1407" s="1399"/>
      <c r="E1407" s="517"/>
      <c r="F1407" s="509"/>
    </row>
    <row r="1408" spans="1:6" ht="47.25" x14ac:dyDescent="0.25">
      <c r="A1408" s="1043"/>
      <c r="B1408" s="711"/>
      <c r="C1408" s="692" t="s">
        <v>3815</v>
      </c>
      <c r="D1408" s="1399"/>
      <c r="E1408" s="517"/>
      <c r="F1408" s="509"/>
    </row>
    <row r="1409" spans="1:6" ht="47.25" x14ac:dyDescent="0.25">
      <c r="A1409" s="1043"/>
      <c r="B1409" s="711"/>
      <c r="C1409" s="692" t="s">
        <v>3815</v>
      </c>
      <c r="D1409" s="1399"/>
      <c r="E1409" s="517"/>
      <c r="F1409" s="509"/>
    </row>
    <row r="1410" spans="1:6" ht="47.25" x14ac:dyDescent="0.25">
      <c r="A1410" s="1043"/>
      <c r="B1410" s="711"/>
      <c r="C1410" s="692" t="s">
        <v>3815</v>
      </c>
      <c r="D1410" s="1399"/>
      <c r="E1410" s="517"/>
      <c r="F1410" s="509"/>
    </row>
    <row r="1411" spans="1:6" ht="47.25" x14ac:dyDescent="0.25">
      <c r="A1411" s="1043"/>
      <c r="B1411" s="711"/>
      <c r="C1411" s="692" t="s">
        <v>3815</v>
      </c>
      <c r="D1411" s="1399"/>
      <c r="E1411" s="517"/>
      <c r="F1411" s="509"/>
    </row>
    <row r="1412" spans="1:6" ht="47.25" x14ac:dyDescent="0.25">
      <c r="A1412" s="1043"/>
      <c r="B1412" s="711"/>
      <c r="C1412" s="692" t="s">
        <v>3815</v>
      </c>
      <c r="D1412" s="1399"/>
      <c r="E1412" s="517"/>
      <c r="F1412" s="509"/>
    </row>
    <row r="1413" spans="1:6" ht="47.25" x14ac:dyDescent="0.25">
      <c r="A1413" s="1043"/>
      <c r="B1413" s="711"/>
      <c r="C1413" s="692" t="s">
        <v>3815</v>
      </c>
      <c r="D1413" s="1399"/>
      <c r="E1413" s="517"/>
      <c r="F1413" s="509"/>
    </row>
    <row r="1414" spans="1:6" ht="47.25" x14ac:dyDescent="0.25">
      <c r="A1414" s="1043"/>
      <c r="B1414" s="711"/>
      <c r="C1414" s="692" t="s">
        <v>3815</v>
      </c>
      <c r="D1414" s="1399"/>
      <c r="E1414" s="517"/>
      <c r="F1414" s="509"/>
    </row>
    <row r="1415" spans="1:6" ht="47.25" x14ac:dyDescent="0.25">
      <c r="A1415" s="1043"/>
      <c r="B1415" s="711"/>
      <c r="C1415" s="692" t="s">
        <v>3815</v>
      </c>
      <c r="D1415" s="1399"/>
      <c r="E1415" s="517"/>
      <c r="F1415" s="509"/>
    </row>
    <row r="1416" spans="1:6" ht="47.25" x14ac:dyDescent="0.25">
      <c r="A1416" s="1043"/>
      <c r="B1416" s="711"/>
      <c r="C1416" s="692" t="s">
        <v>3815</v>
      </c>
      <c r="D1416" s="1399"/>
      <c r="E1416" s="517"/>
      <c r="F1416" s="509"/>
    </row>
    <row r="1417" spans="1:6" ht="47.25" x14ac:dyDescent="0.25">
      <c r="A1417" s="1043"/>
      <c r="B1417" s="711"/>
      <c r="C1417" s="692" t="s">
        <v>3815</v>
      </c>
      <c r="D1417" s="1399"/>
      <c r="E1417" s="517"/>
      <c r="F1417" s="509"/>
    </row>
    <row r="1418" spans="1:6" ht="47.25" x14ac:dyDescent="0.25">
      <c r="A1418" s="1043"/>
      <c r="B1418" s="711"/>
      <c r="C1418" s="692" t="s">
        <v>3815</v>
      </c>
      <c r="D1418" s="1399"/>
      <c r="E1418" s="517"/>
      <c r="F1418" s="509"/>
    </row>
    <row r="1419" spans="1:6" ht="47.25" x14ac:dyDescent="0.25">
      <c r="A1419" s="1043"/>
      <c r="B1419" s="711"/>
      <c r="C1419" s="692" t="s">
        <v>3815</v>
      </c>
      <c r="D1419" s="1399"/>
      <c r="E1419" s="517"/>
      <c r="F1419" s="509"/>
    </row>
    <row r="1420" spans="1:6" ht="47.25" x14ac:dyDescent="0.25">
      <c r="A1420" s="1043"/>
      <c r="B1420" s="711"/>
      <c r="C1420" s="692" t="s">
        <v>3815</v>
      </c>
      <c r="D1420" s="1399"/>
      <c r="E1420" s="517"/>
      <c r="F1420" s="509"/>
    </row>
    <row r="1421" spans="1:6" ht="47.25" x14ac:dyDescent="0.25">
      <c r="A1421" s="1043"/>
      <c r="B1421" s="711"/>
      <c r="C1421" s="692" t="s">
        <v>3815</v>
      </c>
      <c r="D1421" s="1399"/>
      <c r="E1421" s="517"/>
      <c r="F1421" s="509"/>
    </row>
    <row r="1422" spans="1:6" ht="47.25" x14ac:dyDescent="0.25">
      <c r="A1422" s="1043"/>
      <c r="B1422" s="711"/>
      <c r="C1422" s="692" t="s">
        <v>3815</v>
      </c>
      <c r="D1422" s="1399"/>
      <c r="E1422" s="517"/>
      <c r="F1422" s="509"/>
    </row>
    <row r="1423" spans="1:6" ht="47.25" x14ac:dyDescent="0.25">
      <c r="A1423" s="1043"/>
      <c r="B1423" s="711"/>
      <c r="C1423" s="692" t="s">
        <v>3815</v>
      </c>
      <c r="D1423" s="1399"/>
      <c r="E1423" s="517"/>
      <c r="F1423" s="509"/>
    </row>
    <row r="1424" spans="1:6" ht="47.25" x14ac:dyDescent="0.25">
      <c r="A1424" s="1043"/>
      <c r="B1424" s="711"/>
      <c r="C1424" s="692" t="s">
        <v>3815</v>
      </c>
      <c r="D1424" s="1399"/>
      <c r="E1424" s="517"/>
      <c r="F1424" s="509"/>
    </row>
    <row r="1425" spans="1:6" ht="47.25" x14ac:dyDescent="0.25">
      <c r="A1425" s="1043"/>
      <c r="B1425" s="711"/>
      <c r="C1425" s="692" t="s">
        <v>3815</v>
      </c>
      <c r="D1425" s="1399"/>
      <c r="E1425" s="517"/>
      <c r="F1425" s="509"/>
    </row>
    <row r="1426" spans="1:6" ht="47.25" x14ac:dyDescent="0.25">
      <c r="A1426" s="1043"/>
      <c r="B1426" s="711"/>
      <c r="C1426" s="692" t="s">
        <v>3815</v>
      </c>
      <c r="D1426" s="1399"/>
      <c r="E1426" s="517"/>
      <c r="F1426" s="509"/>
    </row>
    <row r="1427" spans="1:6" ht="47.25" x14ac:dyDescent="0.25">
      <c r="A1427" s="1043"/>
      <c r="B1427" s="711"/>
      <c r="C1427" s="692" t="s">
        <v>3815</v>
      </c>
      <c r="D1427" s="1399"/>
      <c r="E1427" s="517"/>
      <c r="F1427" s="509"/>
    </row>
    <row r="1428" spans="1:6" ht="47.25" x14ac:dyDescent="0.25">
      <c r="A1428" s="1043"/>
      <c r="B1428" s="711"/>
      <c r="C1428" s="692" t="s">
        <v>3815</v>
      </c>
      <c r="D1428" s="1399"/>
      <c r="E1428" s="517"/>
      <c r="F1428" s="509"/>
    </row>
    <row r="1429" spans="1:6" ht="47.25" x14ac:dyDescent="0.25">
      <c r="A1429" s="1043"/>
      <c r="B1429" s="711"/>
      <c r="C1429" s="692" t="s">
        <v>3815</v>
      </c>
      <c r="D1429" s="1399"/>
      <c r="E1429" s="517"/>
      <c r="F1429" s="509"/>
    </row>
    <row r="1430" spans="1:6" ht="47.25" x14ac:dyDescent="0.25">
      <c r="A1430" s="1043"/>
      <c r="B1430" s="711"/>
      <c r="C1430" s="692" t="s">
        <v>3815</v>
      </c>
      <c r="D1430" s="1399"/>
      <c r="E1430" s="517"/>
      <c r="F1430" s="509"/>
    </row>
    <row r="1431" spans="1:6" ht="47.25" x14ac:dyDescent="0.25">
      <c r="A1431" s="1043"/>
      <c r="B1431" s="711"/>
      <c r="C1431" s="692" t="s">
        <v>3815</v>
      </c>
      <c r="D1431" s="1399"/>
      <c r="E1431" s="517"/>
      <c r="F1431" s="509"/>
    </row>
    <row r="1432" spans="1:6" ht="47.25" x14ac:dyDescent="0.25">
      <c r="A1432" s="1043"/>
      <c r="B1432" s="711"/>
      <c r="C1432" s="692" t="s">
        <v>3815</v>
      </c>
      <c r="D1432" s="1399"/>
      <c r="E1432" s="517"/>
      <c r="F1432" s="509"/>
    </row>
    <row r="1433" spans="1:6" ht="47.25" x14ac:dyDescent="0.25">
      <c r="A1433" s="1043"/>
      <c r="B1433" s="711"/>
      <c r="C1433" s="692" t="s">
        <v>3815</v>
      </c>
      <c r="D1433" s="1399"/>
      <c r="E1433" s="517"/>
      <c r="F1433" s="509"/>
    </row>
    <row r="1434" spans="1:6" ht="47.25" x14ac:dyDescent="0.25">
      <c r="A1434" s="1043"/>
      <c r="B1434" s="711"/>
      <c r="C1434" s="692" t="s">
        <v>3815</v>
      </c>
      <c r="D1434" s="1399"/>
      <c r="E1434" s="517"/>
      <c r="F1434" s="509"/>
    </row>
    <row r="1435" spans="1:6" ht="47.25" x14ac:dyDescent="0.25">
      <c r="A1435" s="1043"/>
      <c r="B1435" s="711"/>
      <c r="C1435" s="692" t="s">
        <v>3815</v>
      </c>
      <c r="D1435" s="1399"/>
      <c r="E1435" s="517"/>
      <c r="F1435" s="509"/>
    </row>
    <row r="1436" spans="1:6" ht="47.25" x14ac:dyDescent="0.25">
      <c r="A1436" s="1043"/>
      <c r="B1436" s="711"/>
      <c r="C1436" s="692" t="s">
        <v>3815</v>
      </c>
      <c r="D1436" s="1399"/>
      <c r="E1436" s="517"/>
      <c r="F1436" s="509"/>
    </row>
    <row r="1437" spans="1:6" ht="47.25" x14ac:dyDescent="0.25">
      <c r="A1437" s="1043"/>
      <c r="B1437" s="711"/>
      <c r="C1437" s="692" t="s">
        <v>3815</v>
      </c>
      <c r="D1437" s="1399"/>
      <c r="E1437" s="517"/>
      <c r="F1437" s="509"/>
    </row>
    <row r="1438" spans="1:6" ht="47.25" x14ac:dyDescent="0.25">
      <c r="A1438" s="1043"/>
      <c r="B1438" s="711"/>
      <c r="C1438" s="692" t="s">
        <v>3815</v>
      </c>
      <c r="D1438" s="1399"/>
      <c r="E1438" s="517"/>
      <c r="F1438" s="509"/>
    </row>
    <row r="1439" spans="1:6" ht="47.25" x14ac:dyDescent="0.25">
      <c r="A1439" s="1043"/>
      <c r="B1439" s="711"/>
      <c r="C1439" s="692" t="s">
        <v>3815</v>
      </c>
      <c r="D1439" s="1399"/>
      <c r="E1439" s="517"/>
      <c r="F1439" s="509"/>
    </row>
    <row r="1440" spans="1:6" ht="47.25" x14ac:dyDescent="0.25">
      <c r="A1440" s="1043"/>
      <c r="B1440" s="711"/>
      <c r="C1440" s="692" t="s">
        <v>3815</v>
      </c>
      <c r="D1440" s="1399"/>
      <c r="E1440" s="517"/>
      <c r="F1440" s="509"/>
    </row>
    <row r="1441" spans="1:6" ht="47.25" x14ac:dyDescent="0.25">
      <c r="A1441" s="1043"/>
      <c r="B1441" s="711"/>
      <c r="C1441" s="692" t="s">
        <v>3815</v>
      </c>
      <c r="D1441" s="1399"/>
      <c r="E1441" s="517"/>
      <c r="F1441" s="509"/>
    </row>
    <row r="1442" spans="1:6" ht="47.25" x14ac:dyDescent="0.25">
      <c r="A1442" s="1043"/>
      <c r="B1442" s="711"/>
      <c r="C1442" s="692" t="s">
        <v>3815</v>
      </c>
      <c r="D1442" s="1399"/>
      <c r="E1442" s="517"/>
      <c r="F1442" s="509"/>
    </row>
    <row r="1443" spans="1:6" ht="47.25" x14ac:dyDescent="0.25">
      <c r="A1443" s="1043"/>
      <c r="B1443" s="711"/>
      <c r="C1443" s="692" t="s">
        <v>3815</v>
      </c>
      <c r="D1443" s="1399"/>
      <c r="E1443" s="517"/>
      <c r="F1443" s="509"/>
    </row>
    <row r="1444" spans="1:6" ht="47.25" x14ac:dyDescent="0.25">
      <c r="A1444" s="1043"/>
      <c r="B1444" s="711"/>
      <c r="C1444" s="692" t="s">
        <v>3815</v>
      </c>
      <c r="D1444" s="1399"/>
      <c r="E1444" s="517"/>
      <c r="F1444" s="509"/>
    </row>
    <row r="1445" spans="1:6" ht="47.25" x14ac:dyDescent="0.25">
      <c r="A1445" s="1043"/>
      <c r="B1445" s="711"/>
      <c r="C1445" s="692" t="s">
        <v>3815</v>
      </c>
      <c r="D1445" s="1399"/>
      <c r="E1445" s="517"/>
      <c r="F1445" s="509"/>
    </row>
    <row r="1446" spans="1:6" ht="47.25" x14ac:dyDescent="0.25">
      <c r="A1446" s="1043"/>
      <c r="B1446" s="711"/>
      <c r="C1446" s="692" t="s">
        <v>3815</v>
      </c>
      <c r="D1446" s="1399"/>
      <c r="E1446" s="517"/>
      <c r="F1446" s="509"/>
    </row>
    <row r="1447" spans="1:6" ht="47.25" x14ac:dyDescent="0.25">
      <c r="A1447" s="1043"/>
      <c r="B1447" s="711"/>
      <c r="C1447" s="692" t="s">
        <v>3815</v>
      </c>
      <c r="D1447" s="1399"/>
      <c r="E1447" s="517"/>
      <c r="F1447" s="509"/>
    </row>
    <row r="1448" spans="1:6" ht="47.25" x14ac:dyDescent="0.25">
      <c r="A1448" s="1043"/>
      <c r="B1448" s="711"/>
      <c r="C1448" s="692" t="s">
        <v>3815</v>
      </c>
      <c r="D1448" s="1399"/>
      <c r="E1448" s="517"/>
      <c r="F1448" s="509"/>
    </row>
    <row r="1449" spans="1:6" ht="47.25" x14ac:dyDescent="0.25">
      <c r="A1449" s="1043"/>
      <c r="B1449" s="711"/>
      <c r="C1449" s="692" t="s">
        <v>3815</v>
      </c>
      <c r="D1449" s="1399"/>
      <c r="E1449" s="517"/>
      <c r="F1449" s="509"/>
    </row>
    <row r="1450" spans="1:6" ht="47.25" x14ac:dyDescent="0.25">
      <c r="A1450" s="1043"/>
      <c r="B1450" s="711"/>
      <c r="C1450" s="692" t="s">
        <v>3815</v>
      </c>
      <c r="D1450" s="1399"/>
      <c r="E1450" s="517"/>
      <c r="F1450" s="509"/>
    </row>
    <row r="1451" spans="1:6" ht="47.25" x14ac:dyDescent="0.25">
      <c r="A1451" s="1043"/>
      <c r="B1451" s="711"/>
      <c r="C1451" s="692" t="s">
        <v>3815</v>
      </c>
      <c r="D1451" s="1399"/>
      <c r="E1451" s="517"/>
      <c r="F1451" s="509"/>
    </row>
    <row r="1452" spans="1:6" ht="47.25" x14ac:dyDescent="0.25">
      <c r="A1452" s="1043"/>
      <c r="B1452" s="711"/>
      <c r="C1452" s="692" t="s">
        <v>3815</v>
      </c>
      <c r="D1452" s="1399"/>
      <c r="E1452" s="517"/>
      <c r="F1452" s="509"/>
    </row>
    <row r="1453" spans="1:6" ht="47.25" x14ac:dyDescent="0.25">
      <c r="A1453" s="1043"/>
      <c r="B1453" s="711"/>
      <c r="C1453" s="692" t="s">
        <v>3815</v>
      </c>
      <c r="D1453" s="1399"/>
      <c r="E1453" s="517"/>
      <c r="F1453" s="509"/>
    </row>
    <row r="1454" spans="1:6" ht="47.25" x14ac:dyDescent="0.25">
      <c r="A1454" s="1043"/>
      <c r="B1454" s="711"/>
      <c r="C1454" s="692" t="s">
        <v>3815</v>
      </c>
      <c r="D1454" s="1399"/>
      <c r="E1454" s="517"/>
      <c r="F1454" s="509"/>
    </row>
    <row r="1455" spans="1:6" ht="47.25" x14ac:dyDescent="0.25">
      <c r="A1455" s="1043"/>
      <c r="B1455" s="711"/>
      <c r="C1455" s="692" t="s">
        <v>3815</v>
      </c>
      <c r="D1455" s="1399"/>
      <c r="E1455" s="517"/>
      <c r="F1455" s="509"/>
    </row>
    <row r="1456" spans="1:6" ht="47.25" x14ac:dyDescent="0.25">
      <c r="A1456" s="1043"/>
      <c r="B1456" s="711"/>
      <c r="C1456" s="692" t="s">
        <v>3815</v>
      </c>
      <c r="D1456" s="1399"/>
      <c r="E1456" s="517"/>
      <c r="F1456" s="509"/>
    </row>
    <row r="1457" spans="1:6" ht="47.25" x14ac:dyDescent="0.25">
      <c r="A1457" s="1043"/>
      <c r="B1457" s="711"/>
      <c r="C1457" s="692" t="s">
        <v>3815</v>
      </c>
      <c r="D1457" s="1399"/>
      <c r="E1457" s="517"/>
      <c r="F1457" s="509"/>
    </row>
    <row r="1458" spans="1:6" ht="47.25" x14ac:dyDescent="0.25">
      <c r="A1458" s="1043"/>
      <c r="B1458" s="711"/>
      <c r="C1458" s="692" t="s">
        <v>3815</v>
      </c>
      <c r="D1458" s="1399"/>
      <c r="E1458" s="517"/>
      <c r="F1458" s="509"/>
    </row>
    <row r="1459" spans="1:6" ht="47.25" x14ac:dyDescent="0.25">
      <c r="A1459" s="1043"/>
      <c r="B1459" s="711"/>
      <c r="C1459" s="692" t="s">
        <v>3815</v>
      </c>
      <c r="D1459" s="1399"/>
      <c r="E1459" s="517"/>
      <c r="F1459" s="509"/>
    </row>
    <row r="1460" spans="1:6" ht="47.25" x14ac:dyDescent="0.25">
      <c r="A1460" s="1043"/>
      <c r="B1460" s="711"/>
      <c r="C1460" s="692" t="s">
        <v>3815</v>
      </c>
      <c r="D1460" s="1399"/>
      <c r="E1460" s="517"/>
      <c r="F1460" s="509"/>
    </row>
    <row r="1461" spans="1:6" ht="47.25" x14ac:dyDescent="0.25">
      <c r="A1461" s="1043"/>
      <c r="B1461" s="711"/>
      <c r="C1461" s="692" t="s">
        <v>3815</v>
      </c>
      <c r="D1461" s="1399"/>
      <c r="E1461" s="517"/>
      <c r="F1461" s="509"/>
    </row>
    <row r="1462" spans="1:6" ht="47.25" x14ac:dyDescent="0.25">
      <c r="A1462" s="1043"/>
      <c r="B1462" s="711"/>
      <c r="C1462" s="692" t="s">
        <v>3815</v>
      </c>
      <c r="D1462" s="1399"/>
      <c r="E1462" s="517"/>
      <c r="F1462" s="509"/>
    </row>
    <row r="1463" spans="1:6" ht="47.25" x14ac:dyDescent="0.25">
      <c r="A1463" s="1043"/>
      <c r="B1463" s="711"/>
      <c r="C1463" s="692" t="s">
        <v>3815</v>
      </c>
      <c r="D1463" s="1399"/>
      <c r="E1463" s="517"/>
      <c r="F1463" s="509"/>
    </row>
    <row r="1464" spans="1:6" ht="47.25" x14ac:dyDescent="0.25">
      <c r="A1464" s="1043"/>
      <c r="B1464" s="711"/>
      <c r="C1464" s="692" t="s">
        <v>3815</v>
      </c>
      <c r="D1464" s="1399"/>
      <c r="E1464" s="517"/>
      <c r="F1464" s="509"/>
    </row>
    <row r="1465" spans="1:6" ht="47.25" x14ac:dyDescent="0.25">
      <c r="A1465" s="1043"/>
      <c r="B1465" s="711"/>
      <c r="C1465" s="692" t="s">
        <v>3815</v>
      </c>
      <c r="D1465" s="1399"/>
      <c r="E1465" s="517"/>
      <c r="F1465" s="509"/>
    </row>
    <row r="1466" spans="1:6" ht="47.25" x14ac:dyDescent="0.25">
      <c r="A1466" s="1043"/>
      <c r="B1466" s="711"/>
      <c r="C1466" s="692" t="s">
        <v>3815</v>
      </c>
      <c r="D1466" s="1399"/>
      <c r="E1466" s="517"/>
      <c r="F1466" s="509"/>
    </row>
    <row r="1467" spans="1:6" ht="47.25" x14ac:dyDescent="0.25">
      <c r="A1467" s="1043"/>
      <c r="B1467" s="711"/>
      <c r="C1467" s="692" t="s">
        <v>3815</v>
      </c>
      <c r="D1467" s="1399"/>
      <c r="E1467" s="517"/>
      <c r="F1467" s="509"/>
    </row>
    <row r="1468" spans="1:6" ht="47.25" x14ac:dyDescent="0.25">
      <c r="A1468" s="1043"/>
      <c r="B1468" s="711"/>
      <c r="C1468" s="692" t="s">
        <v>3815</v>
      </c>
      <c r="D1468" s="1399"/>
      <c r="E1468" s="517"/>
      <c r="F1468" s="509"/>
    </row>
    <row r="1469" spans="1:6" ht="47.25" x14ac:dyDescent="0.25">
      <c r="A1469" s="1043"/>
      <c r="B1469" s="711"/>
      <c r="C1469" s="692" t="s">
        <v>3815</v>
      </c>
      <c r="D1469" s="1399"/>
      <c r="E1469" s="517"/>
      <c r="F1469" s="509"/>
    </row>
    <row r="1470" spans="1:6" ht="47.25" x14ac:dyDescent="0.25">
      <c r="A1470" s="1043"/>
      <c r="B1470" s="711"/>
      <c r="C1470" s="692" t="s">
        <v>3815</v>
      </c>
      <c r="D1470" s="1399"/>
      <c r="E1470" s="517"/>
      <c r="F1470" s="509"/>
    </row>
    <row r="1471" spans="1:6" ht="47.25" x14ac:dyDescent="0.25">
      <c r="A1471" s="1043"/>
      <c r="B1471" s="711"/>
      <c r="C1471" s="692" t="s">
        <v>3815</v>
      </c>
      <c r="D1471" s="1399"/>
      <c r="E1471" s="517"/>
      <c r="F1471" s="509"/>
    </row>
    <row r="1472" spans="1:6" ht="47.25" x14ac:dyDescent="0.25">
      <c r="A1472" s="1043"/>
      <c r="B1472" s="711"/>
      <c r="C1472" s="692" t="s">
        <v>3815</v>
      </c>
      <c r="D1472" s="1399"/>
      <c r="E1472" s="517"/>
      <c r="F1472" s="509"/>
    </row>
    <row r="1473" spans="1:6" ht="47.25" x14ac:dyDescent="0.25">
      <c r="A1473" s="1043"/>
      <c r="B1473" s="711"/>
      <c r="C1473" s="692" t="s">
        <v>3815</v>
      </c>
      <c r="D1473" s="1399"/>
      <c r="E1473" s="517"/>
      <c r="F1473" s="509"/>
    </row>
    <row r="1474" spans="1:6" ht="47.25" x14ac:dyDescent="0.25">
      <c r="A1474" s="1043"/>
      <c r="B1474" s="711"/>
      <c r="C1474" s="692" t="s">
        <v>3815</v>
      </c>
      <c r="D1474" s="1399"/>
      <c r="E1474" s="517"/>
      <c r="F1474" s="509"/>
    </row>
    <row r="1475" spans="1:6" ht="47.25" x14ac:dyDescent="0.25">
      <c r="A1475" s="1043"/>
      <c r="B1475" s="711"/>
      <c r="C1475" s="692" t="s">
        <v>3815</v>
      </c>
      <c r="D1475" s="1399"/>
      <c r="E1475" s="517"/>
      <c r="F1475" s="509"/>
    </row>
    <row r="1476" spans="1:6" x14ac:dyDescent="0.25">
      <c r="A1476" s="1043"/>
      <c r="B1476" s="711"/>
      <c r="C1476" s="692" t="s">
        <v>3816</v>
      </c>
      <c r="D1476" s="1399"/>
      <c r="E1476" s="517"/>
      <c r="F1476" s="509"/>
    </row>
    <row r="1477" spans="1:6" x14ac:dyDescent="0.25">
      <c r="A1477" s="1043"/>
      <c r="B1477" s="711"/>
      <c r="C1477" s="692" t="s">
        <v>3817</v>
      </c>
      <c r="D1477" s="1399"/>
      <c r="E1477" s="517"/>
      <c r="F1477" s="509"/>
    </row>
    <row r="1478" spans="1:6" x14ac:dyDescent="0.25">
      <c r="A1478" s="1043"/>
      <c r="B1478" s="711"/>
      <c r="C1478" s="692" t="s">
        <v>3818</v>
      </c>
      <c r="D1478" s="1399"/>
      <c r="E1478" s="517"/>
      <c r="F1478" s="509"/>
    </row>
    <row r="1479" spans="1:6" x14ac:dyDescent="0.25">
      <c r="A1479" s="1043"/>
      <c r="B1479" s="711"/>
      <c r="C1479" s="692" t="s">
        <v>3819</v>
      </c>
      <c r="D1479" s="1399"/>
      <c r="E1479" s="517"/>
      <c r="F1479" s="509"/>
    </row>
    <row r="1480" spans="1:6" x14ac:dyDescent="0.25">
      <c r="A1480" s="1043"/>
      <c r="B1480" s="711"/>
      <c r="C1480" s="692" t="s">
        <v>3820</v>
      </c>
      <c r="D1480" s="1399"/>
      <c r="E1480" s="517"/>
      <c r="F1480" s="509"/>
    </row>
    <row r="1481" spans="1:6" ht="19.5" customHeight="1" x14ac:dyDescent="0.25">
      <c r="A1481" s="1043"/>
      <c r="B1481" s="711"/>
      <c r="C1481" s="692" t="s">
        <v>3821</v>
      </c>
      <c r="D1481" s="1399"/>
      <c r="E1481" s="517"/>
      <c r="F1481" s="509"/>
    </row>
    <row r="1482" spans="1:6" x14ac:dyDescent="0.25">
      <c r="A1482" s="1043"/>
      <c r="B1482" s="711"/>
      <c r="C1482" s="692" t="s">
        <v>3822</v>
      </c>
      <c r="D1482" s="1399"/>
      <c r="E1482" s="517"/>
      <c r="F1482" s="509"/>
    </row>
    <row r="1483" spans="1:6" x14ac:dyDescent="0.25">
      <c r="A1483" s="1043"/>
      <c r="B1483" s="711"/>
      <c r="C1483" s="692" t="s">
        <v>3823</v>
      </c>
      <c r="D1483" s="1399"/>
      <c r="E1483" s="517"/>
      <c r="F1483" s="509"/>
    </row>
    <row r="1484" spans="1:6" x14ac:dyDescent="0.25">
      <c r="A1484" s="1043"/>
      <c r="B1484" s="711"/>
      <c r="C1484" s="692" t="s">
        <v>3824</v>
      </c>
      <c r="D1484" s="1399"/>
      <c r="E1484" s="517"/>
      <c r="F1484" s="509"/>
    </row>
    <row r="1485" spans="1:6" ht="31.5" x14ac:dyDescent="0.25">
      <c r="A1485" s="1043"/>
      <c r="B1485" s="711"/>
      <c r="C1485" s="692" t="s">
        <v>3825</v>
      </c>
      <c r="D1485" s="1399"/>
      <c r="E1485" s="517"/>
      <c r="F1485" s="509"/>
    </row>
    <row r="1486" spans="1:6" x14ac:dyDescent="0.25">
      <c r="A1486" s="1043"/>
      <c r="B1486" s="711"/>
      <c r="C1486" s="692" t="s">
        <v>3826</v>
      </c>
      <c r="D1486" s="1399"/>
      <c r="E1486" s="517"/>
      <c r="F1486" s="509"/>
    </row>
    <row r="1487" spans="1:6" x14ac:dyDescent="0.25">
      <c r="A1487" s="1043"/>
      <c r="B1487" s="711"/>
      <c r="C1487" s="692" t="s">
        <v>3827</v>
      </c>
      <c r="D1487" s="1399"/>
      <c r="E1487" s="517"/>
      <c r="F1487" s="509"/>
    </row>
    <row r="1488" spans="1:6" x14ac:dyDescent="0.25">
      <c r="A1488" s="1043"/>
      <c r="B1488" s="711"/>
      <c r="C1488" s="692" t="s">
        <v>3828</v>
      </c>
      <c r="D1488" s="1399"/>
      <c r="E1488" s="517"/>
      <c r="F1488" s="509"/>
    </row>
    <row r="1489" spans="1:6" ht="18.75" customHeight="1" x14ac:dyDescent="0.25">
      <c r="A1489" s="1043"/>
      <c r="B1489" s="711"/>
      <c r="C1489" s="692" t="s">
        <v>3829</v>
      </c>
      <c r="D1489" s="1399"/>
      <c r="E1489" s="517"/>
      <c r="F1489" s="509"/>
    </row>
    <row r="1490" spans="1:6" x14ac:dyDescent="0.25">
      <c r="A1490" s="1043"/>
      <c r="B1490" s="711"/>
      <c r="C1490" s="692" t="s">
        <v>3830</v>
      </c>
      <c r="D1490" s="1399"/>
      <c r="E1490" s="517"/>
      <c r="F1490" s="509"/>
    </row>
    <row r="1491" spans="1:6" x14ac:dyDescent="0.25">
      <c r="A1491" s="1043"/>
      <c r="B1491" s="711"/>
      <c r="C1491" s="692" t="s">
        <v>3831</v>
      </c>
      <c r="D1491" s="1399"/>
      <c r="E1491" s="517"/>
      <c r="F1491" s="509"/>
    </row>
    <row r="1492" spans="1:6" x14ac:dyDescent="0.25">
      <c r="A1492" s="1043"/>
      <c r="B1492" s="711"/>
      <c r="C1492" s="692" t="s">
        <v>3832</v>
      </c>
      <c r="D1492" s="1399"/>
      <c r="E1492" s="517"/>
      <c r="F1492" s="509"/>
    </row>
    <row r="1493" spans="1:6" x14ac:dyDescent="0.25">
      <c r="A1493" s="1043"/>
      <c r="B1493" s="711"/>
      <c r="C1493" s="692" t="s">
        <v>3833</v>
      </c>
      <c r="D1493" s="1399"/>
      <c r="E1493" s="517"/>
      <c r="F1493" s="509"/>
    </row>
    <row r="1494" spans="1:6" x14ac:dyDescent="0.25">
      <c r="A1494" s="1043"/>
      <c r="B1494" s="711"/>
      <c r="C1494" s="692" t="s">
        <v>3834</v>
      </c>
      <c r="D1494" s="1399"/>
      <c r="E1494" s="517"/>
      <c r="F1494" s="509"/>
    </row>
    <row r="1495" spans="1:6" x14ac:dyDescent="0.25">
      <c r="A1495" s="1043"/>
      <c r="B1495" s="711"/>
      <c r="C1495" s="692" t="s">
        <v>3835</v>
      </c>
      <c r="D1495" s="1399"/>
      <c r="E1495" s="517"/>
      <c r="F1495" s="509"/>
    </row>
    <row r="1496" spans="1:6" x14ac:dyDescent="0.25">
      <c r="A1496" s="1043"/>
      <c r="B1496" s="711"/>
      <c r="C1496" s="692" t="s">
        <v>3836</v>
      </c>
      <c r="D1496" s="1399"/>
      <c r="E1496" s="517"/>
      <c r="F1496" s="509"/>
    </row>
    <row r="1497" spans="1:6" x14ac:dyDescent="0.25">
      <c r="A1497" s="1043"/>
      <c r="B1497" s="711"/>
      <c r="C1497" s="692" t="s">
        <v>3837</v>
      </c>
      <c r="D1497" s="1399"/>
      <c r="E1497" s="517"/>
      <c r="F1497" s="509"/>
    </row>
    <row r="1498" spans="1:6" ht="31.5" x14ac:dyDescent="0.25">
      <c r="A1498" s="1043"/>
      <c r="B1498" s="711"/>
      <c r="C1498" s="692" t="s">
        <v>3838</v>
      </c>
      <c r="D1498" s="1399"/>
      <c r="E1498" s="517"/>
      <c r="F1498" s="509"/>
    </row>
    <row r="1499" spans="1:6" x14ac:dyDescent="0.25">
      <c r="A1499" s="1043"/>
      <c r="B1499" s="711"/>
      <c r="C1499" s="692" t="s">
        <v>3839</v>
      </c>
      <c r="D1499" s="1399"/>
      <c r="E1499" s="517"/>
      <c r="F1499" s="509"/>
    </row>
    <row r="1500" spans="1:6" x14ac:dyDescent="0.25">
      <c r="A1500" s="1043"/>
      <c r="B1500" s="711"/>
      <c r="C1500" s="692" t="s">
        <v>3840</v>
      </c>
      <c r="D1500" s="1399"/>
      <c r="E1500" s="517"/>
      <c r="F1500" s="509"/>
    </row>
    <row r="1501" spans="1:6" x14ac:dyDescent="0.25">
      <c r="A1501" s="1043"/>
      <c r="B1501" s="711"/>
      <c r="C1501" s="692" t="s">
        <v>3841</v>
      </c>
      <c r="D1501" s="1399"/>
      <c r="E1501" s="517"/>
      <c r="F1501" s="509"/>
    </row>
    <row r="1502" spans="1:6" x14ac:dyDescent="0.25">
      <c r="A1502" s="1043"/>
      <c r="B1502" s="711"/>
      <c r="C1502" s="692" t="s">
        <v>3842</v>
      </c>
      <c r="D1502" s="1399"/>
      <c r="E1502" s="517"/>
      <c r="F1502" s="509"/>
    </row>
    <row r="1503" spans="1:6" x14ac:dyDescent="0.25">
      <c r="A1503" s="1043"/>
      <c r="B1503" s="711"/>
      <c r="C1503" s="692" t="s">
        <v>3843</v>
      </c>
      <c r="D1503" s="1399"/>
      <c r="E1503" s="517"/>
      <c r="F1503" s="509"/>
    </row>
    <row r="1504" spans="1:6" x14ac:dyDescent="0.25">
      <c r="A1504" s="1043"/>
      <c r="B1504" s="711"/>
      <c r="C1504" s="692" t="s">
        <v>3844</v>
      </c>
      <c r="D1504" s="1399"/>
      <c r="E1504" s="517"/>
      <c r="F1504" s="509"/>
    </row>
    <row r="1505" spans="1:6" x14ac:dyDescent="0.25">
      <c r="A1505" s="1043"/>
      <c r="B1505" s="711"/>
      <c r="C1505" s="692" t="s">
        <v>3845</v>
      </c>
      <c r="D1505" s="1399"/>
      <c r="E1505" s="517"/>
      <c r="F1505" s="509"/>
    </row>
    <row r="1506" spans="1:6" x14ac:dyDescent="0.25">
      <c r="A1506" s="1043"/>
      <c r="B1506" s="711"/>
      <c r="C1506" s="692" t="s">
        <v>3846</v>
      </c>
      <c r="D1506" s="1399"/>
      <c r="E1506" s="517"/>
      <c r="F1506" s="509"/>
    </row>
    <row r="1507" spans="1:6" x14ac:dyDescent="0.25">
      <c r="A1507" s="1043"/>
      <c r="B1507" s="711"/>
      <c r="C1507" s="692" t="s">
        <v>3847</v>
      </c>
      <c r="D1507" s="1399"/>
      <c r="E1507" s="517"/>
      <c r="F1507" s="509"/>
    </row>
    <row r="1508" spans="1:6" x14ac:dyDescent="0.25">
      <c r="A1508" s="1043"/>
      <c r="B1508" s="711"/>
      <c r="C1508" s="692" t="s">
        <v>3848</v>
      </c>
      <c r="D1508" s="1399"/>
      <c r="E1508" s="517"/>
      <c r="F1508" s="509"/>
    </row>
    <row r="1509" spans="1:6" x14ac:dyDescent="0.25">
      <c r="A1509" s="1043"/>
      <c r="B1509" s="711"/>
      <c r="C1509" s="692" t="s">
        <v>3849</v>
      </c>
      <c r="D1509" s="1399"/>
      <c r="E1509" s="517"/>
      <c r="F1509" s="509"/>
    </row>
    <row r="1510" spans="1:6" x14ac:dyDescent="0.25">
      <c r="A1510" s="1043"/>
      <c r="B1510" s="711"/>
      <c r="C1510" s="692" t="s">
        <v>3850</v>
      </c>
      <c r="D1510" s="1399"/>
      <c r="E1510" s="517"/>
      <c r="F1510" s="509"/>
    </row>
    <row r="1511" spans="1:6" x14ac:dyDescent="0.25">
      <c r="A1511" s="1043"/>
      <c r="B1511" s="711"/>
      <c r="C1511" s="692" t="s">
        <v>3851</v>
      </c>
      <c r="D1511" s="1399"/>
      <c r="E1511" s="517"/>
      <c r="F1511" s="509"/>
    </row>
    <row r="1512" spans="1:6" x14ac:dyDescent="0.25">
      <c r="A1512" s="1043"/>
      <c r="B1512" s="711"/>
      <c r="C1512" s="692" t="s">
        <v>3852</v>
      </c>
      <c r="D1512" s="1399"/>
      <c r="E1512" s="517"/>
      <c r="F1512" s="509"/>
    </row>
    <row r="1513" spans="1:6" x14ac:dyDescent="0.25">
      <c r="A1513" s="1043"/>
      <c r="B1513" s="711"/>
      <c r="C1513" s="692" t="s">
        <v>3853</v>
      </c>
      <c r="D1513" s="1399"/>
      <c r="E1513" s="517"/>
      <c r="F1513" s="509"/>
    </row>
    <row r="1514" spans="1:6" x14ac:dyDescent="0.25">
      <c r="A1514" s="1043"/>
      <c r="B1514" s="711"/>
      <c r="C1514" s="692" t="s">
        <v>3853</v>
      </c>
      <c r="D1514" s="1399"/>
      <c r="E1514" s="517"/>
      <c r="F1514" s="509"/>
    </row>
    <row r="1515" spans="1:6" x14ac:dyDescent="0.25">
      <c r="A1515" s="1043"/>
      <c r="B1515" s="711"/>
      <c r="C1515" s="692" t="s">
        <v>3854</v>
      </c>
      <c r="D1515" s="1399"/>
      <c r="E1515" s="517"/>
      <c r="F1515" s="509"/>
    </row>
    <row r="1516" spans="1:6" x14ac:dyDescent="0.25">
      <c r="A1516" s="1043"/>
      <c r="B1516" s="711"/>
      <c r="C1516" s="692" t="s">
        <v>3855</v>
      </c>
      <c r="D1516" s="1399"/>
      <c r="E1516" s="517"/>
      <c r="F1516" s="509"/>
    </row>
    <row r="1517" spans="1:6" x14ac:dyDescent="0.25">
      <c r="A1517" s="1043"/>
      <c r="B1517" s="711"/>
      <c r="C1517" s="692" t="s">
        <v>3856</v>
      </c>
      <c r="D1517" s="1399"/>
      <c r="E1517" s="517"/>
      <c r="F1517" s="509"/>
    </row>
    <row r="1518" spans="1:6" x14ac:dyDescent="0.25">
      <c r="A1518" s="1043"/>
      <c r="B1518" s="711"/>
      <c r="C1518" s="692" t="s">
        <v>3857</v>
      </c>
      <c r="D1518" s="1399"/>
      <c r="E1518" s="517"/>
      <c r="F1518" s="509"/>
    </row>
    <row r="1519" spans="1:6" x14ac:dyDescent="0.25">
      <c r="A1519" s="1043"/>
      <c r="B1519" s="711"/>
      <c r="C1519" s="692" t="s">
        <v>3858</v>
      </c>
      <c r="D1519" s="1399"/>
      <c r="E1519" s="517"/>
      <c r="F1519" s="509"/>
    </row>
    <row r="1520" spans="1:6" x14ac:dyDescent="0.25">
      <c r="A1520" s="1043"/>
      <c r="B1520" s="711"/>
      <c r="C1520" s="692" t="s">
        <v>3859</v>
      </c>
      <c r="D1520" s="1399"/>
      <c r="E1520" s="517"/>
      <c r="F1520" s="509"/>
    </row>
    <row r="1521" spans="1:6" x14ac:dyDescent="0.25">
      <c r="A1521" s="1043"/>
      <c r="B1521" s="711"/>
      <c r="C1521" s="692" t="s">
        <v>3860</v>
      </c>
      <c r="D1521" s="1399"/>
      <c r="E1521" s="517"/>
      <c r="F1521" s="509"/>
    </row>
    <row r="1522" spans="1:6" x14ac:dyDescent="0.25">
      <c r="A1522" s="1043"/>
      <c r="B1522" s="711"/>
      <c r="C1522" s="692" t="s">
        <v>3861</v>
      </c>
      <c r="D1522" s="1399"/>
      <c r="E1522" s="517"/>
      <c r="F1522" s="509"/>
    </row>
    <row r="1523" spans="1:6" x14ac:dyDescent="0.25">
      <c r="A1523" s="1043"/>
      <c r="B1523" s="711"/>
      <c r="C1523" s="692" t="s">
        <v>3848</v>
      </c>
      <c r="D1523" s="1399"/>
      <c r="E1523" s="517"/>
      <c r="F1523" s="509"/>
    </row>
    <row r="1524" spans="1:6" x14ac:dyDescent="0.25">
      <c r="A1524" s="1043"/>
      <c r="B1524" s="711"/>
      <c r="C1524" s="692" t="s">
        <v>3862</v>
      </c>
      <c r="D1524" s="1399"/>
      <c r="E1524" s="517"/>
      <c r="F1524" s="509"/>
    </row>
    <row r="1525" spans="1:6" x14ac:dyDescent="0.25">
      <c r="A1525" s="1043"/>
      <c r="B1525" s="711"/>
      <c r="C1525" s="692" t="s">
        <v>3863</v>
      </c>
      <c r="D1525" s="1399"/>
      <c r="E1525" s="517"/>
      <c r="F1525" s="509"/>
    </row>
    <row r="1526" spans="1:6" x14ac:dyDescent="0.25">
      <c r="A1526" s="1043"/>
      <c r="B1526" s="711"/>
      <c r="C1526" s="692" t="s">
        <v>3864</v>
      </c>
      <c r="D1526" s="1399"/>
      <c r="E1526" s="517"/>
      <c r="F1526" s="509"/>
    </row>
    <row r="1527" spans="1:6" x14ac:dyDescent="0.25">
      <c r="A1527" s="1043"/>
      <c r="B1527" s="711"/>
      <c r="C1527" s="692" t="s">
        <v>3865</v>
      </c>
      <c r="D1527" s="1399"/>
      <c r="E1527" s="517"/>
      <c r="F1527" s="509"/>
    </row>
    <row r="1528" spans="1:6" x14ac:dyDescent="0.25">
      <c r="A1528" s="1043"/>
      <c r="B1528" s="711"/>
      <c r="C1528" s="692" t="s">
        <v>3866</v>
      </c>
      <c r="D1528" s="1399"/>
      <c r="E1528" s="517"/>
      <c r="F1528" s="509"/>
    </row>
    <row r="1529" spans="1:6" x14ac:dyDescent="0.25">
      <c r="A1529" s="1043"/>
      <c r="B1529" s="711"/>
      <c r="C1529" s="692" t="s">
        <v>3867</v>
      </c>
      <c r="D1529" s="1399"/>
      <c r="E1529" s="517"/>
      <c r="F1529" s="509"/>
    </row>
    <row r="1530" spans="1:6" x14ac:dyDescent="0.25">
      <c r="A1530" s="1043"/>
      <c r="B1530" s="711"/>
      <c r="C1530" s="692" t="s">
        <v>3868</v>
      </c>
      <c r="D1530" s="1399"/>
      <c r="E1530" s="517"/>
      <c r="F1530" s="509"/>
    </row>
    <row r="1531" spans="1:6" x14ac:dyDescent="0.25">
      <c r="A1531" s="1043"/>
      <c r="B1531" s="711"/>
      <c r="C1531" s="692" t="s">
        <v>3869</v>
      </c>
      <c r="D1531" s="1399"/>
      <c r="E1531" s="517"/>
      <c r="F1531" s="509"/>
    </row>
    <row r="1532" spans="1:6" x14ac:dyDescent="0.25">
      <c r="A1532" s="1043"/>
      <c r="B1532" s="711"/>
      <c r="C1532" s="692" t="s">
        <v>3870</v>
      </c>
      <c r="D1532" s="1399"/>
      <c r="E1532" s="517"/>
      <c r="F1532" s="509"/>
    </row>
    <row r="1533" spans="1:6" x14ac:dyDescent="0.25">
      <c r="A1533" s="1043"/>
      <c r="B1533" s="711"/>
      <c r="C1533" s="692" t="s">
        <v>3871</v>
      </c>
      <c r="D1533" s="1399"/>
      <c r="E1533" s="517"/>
      <c r="F1533" s="509"/>
    </row>
    <row r="1534" spans="1:6" x14ac:dyDescent="0.25">
      <c r="A1534" s="1043"/>
      <c r="B1534" s="711"/>
      <c r="C1534" s="692" t="s">
        <v>3872</v>
      </c>
      <c r="D1534" s="1399"/>
      <c r="E1534" s="517"/>
      <c r="F1534" s="509"/>
    </row>
    <row r="1535" spans="1:6" x14ac:dyDescent="0.25">
      <c r="A1535" s="1043"/>
      <c r="B1535" s="711"/>
      <c r="C1535" s="692" t="s">
        <v>3873</v>
      </c>
      <c r="D1535" s="1399"/>
      <c r="E1535" s="517"/>
      <c r="F1535" s="509"/>
    </row>
    <row r="1536" spans="1:6" x14ac:dyDescent="0.25">
      <c r="A1536" s="1043"/>
      <c r="B1536" s="711"/>
      <c r="C1536" s="692" t="s">
        <v>3874</v>
      </c>
      <c r="D1536" s="1399"/>
      <c r="E1536" s="517"/>
      <c r="F1536" s="509"/>
    </row>
    <row r="1537" spans="1:6" x14ac:dyDescent="0.25">
      <c r="A1537" s="1043"/>
      <c r="B1537" s="711"/>
      <c r="C1537" s="692" t="s">
        <v>3875</v>
      </c>
      <c r="D1537" s="1399"/>
      <c r="E1537" s="517"/>
      <c r="F1537" s="509"/>
    </row>
    <row r="1538" spans="1:6" x14ac:dyDescent="0.25">
      <c r="A1538" s="1043"/>
      <c r="B1538" s="711"/>
      <c r="C1538" s="692" t="s">
        <v>3876</v>
      </c>
      <c r="D1538" s="1399"/>
      <c r="E1538" s="517"/>
      <c r="F1538" s="509"/>
    </row>
    <row r="1539" spans="1:6" x14ac:dyDescent="0.25">
      <c r="A1539" s="1043"/>
      <c r="B1539" s="711"/>
      <c r="C1539" s="692" t="s">
        <v>3876</v>
      </c>
      <c r="D1539" s="1399"/>
      <c r="E1539" s="517"/>
      <c r="F1539" s="509"/>
    </row>
    <row r="1540" spans="1:6" x14ac:dyDescent="0.25">
      <c r="A1540" s="1043"/>
      <c r="B1540" s="711"/>
      <c r="C1540" s="692" t="s">
        <v>3877</v>
      </c>
      <c r="D1540" s="1399"/>
      <c r="E1540" s="517"/>
      <c r="F1540" s="509"/>
    </row>
    <row r="1541" spans="1:6" x14ac:dyDescent="0.25">
      <c r="A1541" s="1043"/>
      <c r="B1541" s="711"/>
      <c r="C1541" s="692" t="s">
        <v>3878</v>
      </c>
      <c r="D1541" s="1399"/>
      <c r="E1541" s="517"/>
      <c r="F1541" s="509"/>
    </row>
    <row r="1542" spans="1:6" x14ac:dyDescent="0.25">
      <c r="A1542" s="1043"/>
      <c r="B1542" s="711"/>
      <c r="C1542" s="692" t="s">
        <v>3879</v>
      </c>
      <c r="D1542" s="1399"/>
      <c r="E1542" s="517"/>
      <c r="F1542" s="509"/>
    </row>
    <row r="1543" spans="1:6" x14ac:dyDescent="0.25">
      <c r="A1543" s="1043"/>
      <c r="B1543" s="711"/>
      <c r="C1543" s="692" t="s">
        <v>3880</v>
      </c>
      <c r="D1543" s="1399"/>
      <c r="E1543" s="517"/>
      <c r="F1543" s="509"/>
    </row>
    <row r="1544" spans="1:6" x14ac:dyDescent="0.25">
      <c r="A1544" s="1043"/>
      <c r="B1544" s="711"/>
      <c r="C1544" s="692" t="s">
        <v>3881</v>
      </c>
      <c r="D1544" s="1399"/>
      <c r="E1544" s="517"/>
      <c r="F1544" s="509"/>
    </row>
    <row r="1545" spans="1:6" x14ac:dyDescent="0.25">
      <c r="A1545" s="1043"/>
      <c r="B1545" s="711"/>
      <c r="C1545" s="692" t="s">
        <v>3882</v>
      </c>
      <c r="D1545" s="1399"/>
      <c r="E1545" s="517"/>
      <c r="F1545" s="509"/>
    </row>
    <row r="1546" spans="1:6" x14ac:dyDescent="0.25">
      <c r="A1546" s="1043"/>
      <c r="B1546" s="711"/>
      <c r="C1546" s="692" t="s">
        <v>3883</v>
      </c>
      <c r="D1546" s="1399"/>
      <c r="E1546" s="517"/>
      <c r="F1546" s="509"/>
    </row>
    <row r="1547" spans="1:6" x14ac:dyDescent="0.25">
      <c r="A1547" s="1043"/>
      <c r="B1547" s="711"/>
      <c r="C1547" s="692" t="s">
        <v>3884</v>
      </c>
      <c r="D1547" s="1399"/>
      <c r="E1547" s="517"/>
      <c r="F1547" s="509"/>
    </row>
    <row r="1548" spans="1:6" x14ac:dyDescent="0.25">
      <c r="A1548" s="1043"/>
      <c r="B1548" s="711"/>
      <c r="C1548" s="692" t="s">
        <v>3885</v>
      </c>
      <c r="D1548" s="1399"/>
      <c r="E1548" s="517"/>
      <c r="F1548" s="509"/>
    </row>
    <row r="1549" spans="1:6" x14ac:dyDescent="0.25">
      <c r="A1549" s="1043"/>
      <c r="B1549" s="711"/>
      <c r="C1549" s="692" t="s">
        <v>3886</v>
      </c>
      <c r="D1549" s="1399"/>
      <c r="E1549" s="517"/>
      <c r="F1549" s="509"/>
    </row>
    <row r="1550" spans="1:6" x14ac:dyDescent="0.25">
      <c r="A1550" s="1043"/>
      <c r="B1550" s="711"/>
      <c r="C1550" s="692" t="s">
        <v>3887</v>
      </c>
      <c r="D1550" s="1399"/>
      <c r="E1550" s="517"/>
      <c r="F1550" s="509"/>
    </row>
    <row r="1551" spans="1:6" x14ac:dyDescent="0.25">
      <c r="A1551" s="1043"/>
      <c r="B1551" s="711"/>
      <c r="C1551" s="692" t="s">
        <v>3888</v>
      </c>
      <c r="D1551" s="1399"/>
      <c r="E1551" s="517"/>
      <c r="F1551" s="509"/>
    </row>
    <row r="1552" spans="1:6" x14ac:dyDescent="0.25">
      <c r="A1552" s="1043"/>
      <c r="B1552" s="711"/>
      <c r="C1552" s="692" t="s">
        <v>3889</v>
      </c>
      <c r="D1552" s="1399"/>
      <c r="E1552" s="517"/>
      <c r="F1552" s="509"/>
    </row>
    <row r="1553" spans="1:6" x14ac:dyDescent="0.25">
      <c r="A1553" s="1043"/>
      <c r="B1553" s="711"/>
      <c r="C1553" s="692" t="s">
        <v>3890</v>
      </c>
      <c r="D1553" s="1399"/>
      <c r="E1553" s="517"/>
      <c r="F1553" s="509"/>
    </row>
    <row r="1554" spans="1:6" x14ac:dyDescent="0.25">
      <c r="A1554" s="1043"/>
      <c r="B1554" s="711"/>
      <c r="C1554" s="692" t="s">
        <v>3891</v>
      </c>
      <c r="D1554" s="1399"/>
      <c r="E1554" s="517"/>
      <c r="F1554" s="509"/>
    </row>
    <row r="1555" spans="1:6" x14ac:dyDescent="0.25">
      <c r="A1555" s="1043"/>
      <c r="B1555" s="711"/>
      <c r="C1555" s="692" t="s">
        <v>3892</v>
      </c>
      <c r="D1555" s="1399"/>
      <c r="E1555" s="517"/>
      <c r="F1555" s="509"/>
    </row>
    <row r="1556" spans="1:6" x14ac:dyDescent="0.25">
      <c r="A1556" s="1043"/>
      <c r="B1556" s="711"/>
      <c r="C1556" s="692" t="s">
        <v>3893</v>
      </c>
      <c r="D1556" s="1399"/>
      <c r="E1556" s="517"/>
      <c r="F1556" s="509"/>
    </row>
    <row r="1557" spans="1:6" x14ac:dyDescent="0.25">
      <c r="A1557" s="1043"/>
      <c r="B1557" s="711"/>
      <c r="C1557" s="692" t="s">
        <v>3894</v>
      </c>
      <c r="D1557" s="1399"/>
      <c r="E1557" s="517"/>
      <c r="F1557" s="509"/>
    </row>
    <row r="1558" spans="1:6" x14ac:dyDescent="0.25">
      <c r="A1558" s="1043"/>
      <c r="B1558" s="711"/>
      <c r="C1558" s="692" t="s">
        <v>3895</v>
      </c>
      <c r="D1558" s="1399"/>
      <c r="E1558" s="517"/>
      <c r="F1558" s="509"/>
    </row>
    <row r="1559" spans="1:6" ht="31.5" x14ac:dyDescent="0.25">
      <c r="A1559" s="1043"/>
      <c r="B1559" s="711"/>
      <c r="C1559" s="692" t="s">
        <v>3896</v>
      </c>
      <c r="D1559" s="1399"/>
      <c r="E1559" s="517"/>
      <c r="F1559" s="509"/>
    </row>
    <row r="1560" spans="1:6" x14ac:dyDescent="0.25">
      <c r="A1560" s="1043"/>
      <c r="B1560" s="711"/>
      <c r="C1560" s="692" t="s">
        <v>3897</v>
      </c>
      <c r="D1560" s="1399"/>
      <c r="E1560" s="517"/>
      <c r="F1560" s="509"/>
    </row>
    <row r="1561" spans="1:6" x14ac:dyDescent="0.25">
      <c r="A1561" s="1043"/>
      <c r="B1561" s="711"/>
      <c r="C1561" s="692" t="s">
        <v>3898</v>
      </c>
      <c r="D1561" s="1399"/>
      <c r="E1561" s="517"/>
      <c r="F1561" s="509"/>
    </row>
    <row r="1562" spans="1:6" x14ac:dyDescent="0.25">
      <c r="A1562" s="1043"/>
      <c r="B1562" s="711"/>
      <c r="C1562" s="692" t="s">
        <v>3899</v>
      </c>
      <c r="D1562" s="1399"/>
      <c r="E1562" s="517"/>
      <c r="F1562" s="509"/>
    </row>
    <row r="1563" spans="1:6" x14ac:dyDescent="0.25">
      <c r="A1563" s="1043"/>
      <c r="B1563" s="711"/>
      <c r="C1563" s="692" t="s">
        <v>3900</v>
      </c>
      <c r="D1563" s="1399"/>
      <c r="E1563" s="517"/>
      <c r="F1563" s="509"/>
    </row>
    <row r="1564" spans="1:6" x14ac:dyDescent="0.25">
      <c r="A1564" s="1043"/>
      <c r="B1564" s="711"/>
      <c r="C1564" s="692" t="s">
        <v>3901</v>
      </c>
      <c r="D1564" s="1399"/>
      <c r="E1564" s="517"/>
      <c r="F1564" s="509"/>
    </row>
    <row r="1565" spans="1:6" x14ac:dyDescent="0.25">
      <c r="A1565" s="1043"/>
      <c r="B1565" s="711"/>
      <c r="C1565" s="692" t="s">
        <v>3902</v>
      </c>
      <c r="D1565" s="1399"/>
      <c r="E1565" s="517"/>
      <c r="F1565" s="509"/>
    </row>
    <row r="1566" spans="1:6" x14ac:dyDescent="0.25">
      <c r="A1566" s="1043"/>
      <c r="B1566" s="711"/>
      <c r="C1566" s="692" t="s">
        <v>3902</v>
      </c>
      <c r="D1566" s="1399"/>
      <c r="E1566" s="517"/>
      <c r="F1566" s="509"/>
    </row>
    <row r="1567" spans="1:6" x14ac:dyDescent="0.25">
      <c r="A1567" s="1043"/>
      <c r="B1567" s="711"/>
      <c r="C1567" s="692" t="s">
        <v>3903</v>
      </c>
      <c r="D1567" s="1399"/>
      <c r="E1567" s="517"/>
      <c r="F1567" s="509"/>
    </row>
    <row r="1568" spans="1:6" x14ac:dyDescent="0.25">
      <c r="A1568" s="1043"/>
      <c r="B1568" s="711"/>
      <c r="C1568" s="692" t="s">
        <v>3904</v>
      </c>
      <c r="D1568" s="1399"/>
      <c r="E1568" s="517"/>
      <c r="F1568" s="509"/>
    </row>
    <row r="1569" spans="1:6" x14ac:dyDescent="0.25">
      <c r="A1569" s="1043"/>
      <c r="B1569" s="711"/>
      <c r="C1569" s="692" t="s">
        <v>3888</v>
      </c>
      <c r="D1569" s="1399"/>
      <c r="E1569" s="517"/>
      <c r="F1569" s="509"/>
    </row>
    <row r="1570" spans="1:6" x14ac:dyDescent="0.25">
      <c r="A1570" s="1043"/>
      <c r="B1570" s="711"/>
      <c r="C1570" s="692" t="s">
        <v>3905</v>
      </c>
      <c r="D1570" s="1399"/>
      <c r="E1570" s="517"/>
      <c r="F1570" s="509"/>
    </row>
    <row r="1571" spans="1:6" x14ac:dyDescent="0.25">
      <c r="A1571" s="1043"/>
      <c r="B1571" s="711"/>
      <c r="C1571" s="692" t="s">
        <v>3906</v>
      </c>
      <c r="D1571" s="1399"/>
      <c r="E1571" s="517"/>
      <c r="F1571" s="509"/>
    </row>
    <row r="1572" spans="1:6" x14ac:dyDescent="0.25">
      <c r="A1572" s="1043"/>
      <c r="B1572" s="711"/>
      <c r="C1572" s="692" t="s">
        <v>3907</v>
      </c>
      <c r="D1572" s="1399"/>
      <c r="E1572" s="517"/>
      <c r="F1572" s="509"/>
    </row>
    <row r="1573" spans="1:6" x14ac:dyDescent="0.25">
      <c r="A1573" s="1043"/>
      <c r="B1573" s="711"/>
      <c r="C1573" s="692" t="s">
        <v>3907</v>
      </c>
      <c r="D1573" s="1399"/>
      <c r="E1573" s="517"/>
      <c r="F1573" s="509"/>
    </row>
    <row r="1574" spans="1:6" x14ac:dyDescent="0.25">
      <c r="A1574" s="1043"/>
      <c r="B1574" s="711"/>
      <c r="C1574" s="692" t="s">
        <v>3907</v>
      </c>
      <c r="D1574" s="1399"/>
      <c r="E1574" s="517"/>
      <c r="F1574" s="509"/>
    </row>
    <row r="1575" spans="1:6" x14ac:dyDescent="0.25">
      <c r="A1575" s="1043"/>
      <c r="B1575" s="711"/>
      <c r="C1575" s="692" t="s">
        <v>3907</v>
      </c>
      <c r="D1575" s="1399"/>
      <c r="E1575" s="517"/>
      <c r="F1575" s="509"/>
    </row>
    <row r="1576" spans="1:6" x14ac:dyDescent="0.25">
      <c r="A1576" s="1043"/>
      <c r="B1576" s="711"/>
      <c r="C1576" s="692" t="s">
        <v>3907</v>
      </c>
      <c r="D1576" s="1399"/>
      <c r="E1576" s="517"/>
      <c r="F1576" s="509"/>
    </row>
    <row r="1577" spans="1:6" x14ac:dyDescent="0.25">
      <c r="A1577" s="1043"/>
      <c r="B1577" s="711"/>
      <c r="C1577" s="692" t="s">
        <v>3907</v>
      </c>
      <c r="D1577" s="1399"/>
      <c r="E1577" s="517"/>
      <c r="F1577" s="509"/>
    </row>
    <row r="1578" spans="1:6" x14ac:dyDescent="0.25">
      <c r="A1578" s="1043"/>
      <c r="B1578" s="711"/>
      <c r="C1578" s="692" t="s">
        <v>3907</v>
      </c>
      <c r="D1578" s="1399"/>
      <c r="E1578" s="517"/>
      <c r="F1578" s="509"/>
    </row>
    <row r="1579" spans="1:6" x14ac:dyDescent="0.25">
      <c r="A1579" s="1043"/>
      <c r="B1579" s="711"/>
      <c r="C1579" s="692" t="s">
        <v>3907</v>
      </c>
      <c r="D1579" s="1399"/>
      <c r="E1579" s="517"/>
      <c r="F1579" s="509"/>
    </row>
    <row r="1580" spans="1:6" x14ac:dyDescent="0.25">
      <c r="A1580" s="1043"/>
      <c r="B1580" s="711"/>
      <c r="C1580" s="692" t="s">
        <v>3908</v>
      </c>
      <c r="D1580" s="1399"/>
      <c r="E1580" s="517"/>
      <c r="F1580" s="509"/>
    </row>
    <row r="1581" spans="1:6" x14ac:dyDescent="0.25">
      <c r="A1581" s="1043"/>
      <c r="B1581" s="711"/>
      <c r="C1581" s="692" t="s">
        <v>3909</v>
      </c>
      <c r="D1581" s="1399"/>
      <c r="E1581" s="517"/>
      <c r="F1581" s="509"/>
    </row>
    <row r="1582" spans="1:6" x14ac:dyDescent="0.25">
      <c r="A1582" s="1043"/>
      <c r="B1582" s="711"/>
      <c r="C1582" s="692" t="s">
        <v>3910</v>
      </c>
      <c r="D1582" s="1399"/>
      <c r="E1582" s="517"/>
      <c r="F1582" s="509"/>
    </row>
    <row r="1583" spans="1:6" x14ac:dyDescent="0.25">
      <c r="A1583" s="1043"/>
      <c r="B1583" s="711"/>
      <c r="C1583" s="692" t="s">
        <v>3911</v>
      </c>
      <c r="D1583" s="1399"/>
      <c r="E1583" s="517"/>
      <c r="F1583" s="509"/>
    </row>
    <row r="1584" spans="1:6" x14ac:dyDescent="0.25">
      <c r="A1584" s="1043"/>
      <c r="B1584" s="711"/>
      <c r="C1584" s="692" t="s">
        <v>3912</v>
      </c>
      <c r="D1584" s="1399"/>
      <c r="E1584" s="517"/>
      <c r="F1584" s="509"/>
    </row>
    <row r="1585" spans="1:6" x14ac:dyDescent="0.25">
      <c r="A1585" s="1043"/>
      <c r="B1585" s="711"/>
      <c r="C1585" s="692" t="s">
        <v>3869</v>
      </c>
      <c r="D1585" s="1399"/>
      <c r="E1585" s="517"/>
      <c r="F1585" s="509"/>
    </row>
    <row r="1586" spans="1:6" x14ac:dyDescent="0.25">
      <c r="A1586" s="1043"/>
      <c r="B1586" s="711"/>
      <c r="C1586" s="692" t="s">
        <v>3913</v>
      </c>
      <c r="D1586" s="1399"/>
      <c r="E1586" s="517"/>
      <c r="F1586" s="509"/>
    </row>
    <row r="1587" spans="1:6" x14ac:dyDescent="0.25">
      <c r="A1587" s="1043"/>
      <c r="B1587" s="711"/>
      <c r="C1587" s="692" t="s">
        <v>3914</v>
      </c>
      <c r="D1587" s="1399"/>
      <c r="E1587" s="517"/>
      <c r="F1587" s="509"/>
    </row>
    <row r="1588" spans="1:6" x14ac:dyDescent="0.25">
      <c r="A1588" s="1043"/>
      <c r="B1588" s="711"/>
      <c r="C1588" s="692" t="s">
        <v>3871</v>
      </c>
      <c r="D1588" s="1399"/>
      <c r="E1588" s="517"/>
      <c r="F1588" s="509"/>
    </row>
    <row r="1589" spans="1:6" x14ac:dyDescent="0.25">
      <c r="A1589" s="1043"/>
      <c r="B1589" s="711"/>
      <c r="C1589" s="692" t="s">
        <v>3915</v>
      </c>
      <c r="D1589" s="1399"/>
      <c r="E1589" s="517"/>
      <c r="F1589" s="509"/>
    </row>
    <row r="1590" spans="1:6" x14ac:dyDescent="0.25">
      <c r="A1590" s="1043"/>
      <c r="B1590" s="711"/>
      <c r="C1590" s="692" t="s">
        <v>3916</v>
      </c>
      <c r="D1590" s="1399"/>
      <c r="E1590" s="517"/>
      <c r="F1590" s="509"/>
    </row>
    <row r="1591" spans="1:6" x14ac:dyDescent="0.25">
      <c r="A1591" s="1043"/>
      <c r="B1591" s="711"/>
      <c r="C1591" s="692" t="s">
        <v>3917</v>
      </c>
      <c r="D1591" s="1399"/>
      <c r="E1591" s="517"/>
      <c r="F1591" s="509"/>
    </row>
    <row r="1592" spans="1:6" x14ac:dyDescent="0.25">
      <c r="A1592" s="1043"/>
      <c r="B1592" s="711"/>
      <c r="C1592" s="692" t="s">
        <v>3918</v>
      </c>
      <c r="D1592" s="1399"/>
      <c r="E1592" s="517"/>
      <c r="F1592" s="509"/>
    </row>
    <row r="1593" spans="1:6" x14ac:dyDescent="0.25">
      <c r="A1593" s="1043"/>
      <c r="B1593" s="711"/>
      <c r="C1593" s="692" t="s">
        <v>3919</v>
      </c>
      <c r="D1593" s="1399"/>
      <c r="E1593" s="517"/>
      <c r="F1593" s="509"/>
    </row>
    <row r="1594" spans="1:6" x14ac:dyDescent="0.25">
      <c r="A1594" s="1043"/>
      <c r="B1594" s="711"/>
      <c r="C1594" s="692" t="s">
        <v>3914</v>
      </c>
      <c r="D1594" s="1399"/>
      <c r="E1594" s="517"/>
      <c r="F1594" s="509"/>
    </row>
    <row r="1595" spans="1:6" x14ac:dyDescent="0.25">
      <c r="A1595" s="1043"/>
      <c r="B1595" s="711"/>
      <c r="C1595" s="692" t="s">
        <v>3920</v>
      </c>
      <c r="D1595" s="1399"/>
      <c r="E1595" s="517"/>
      <c r="F1595" s="509"/>
    </row>
    <row r="1596" spans="1:6" x14ac:dyDescent="0.25">
      <c r="A1596" s="1043"/>
      <c r="B1596" s="711"/>
      <c r="C1596" s="692" t="s">
        <v>3921</v>
      </c>
      <c r="D1596" s="1399"/>
      <c r="E1596" s="517"/>
      <c r="F1596" s="509"/>
    </row>
    <row r="1597" spans="1:6" x14ac:dyDescent="0.25">
      <c r="A1597" s="1043"/>
      <c r="B1597" s="711"/>
      <c r="C1597" s="692" t="s">
        <v>3922</v>
      </c>
      <c r="D1597" s="1399"/>
      <c r="E1597" s="517"/>
      <c r="F1597" s="509"/>
    </row>
    <row r="1598" spans="1:6" x14ac:dyDescent="0.25">
      <c r="A1598" s="1043"/>
      <c r="B1598" s="711"/>
      <c r="C1598" s="692" t="s">
        <v>3923</v>
      </c>
      <c r="D1598" s="1399"/>
      <c r="E1598" s="517"/>
      <c r="F1598" s="509"/>
    </row>
    <row r="1599" spans="1:6" x14ac:dyDescent="0.25">
      <c r="A1599" s="1043"/>
      <c r="B1599" s="711"/>
      <c r="C1599" s="692" t="s">
        <v>3924</v>
      </c>
      <c r="D1599" s="1399"/>
      <c r="E1599" s="517"/>
      <c r="F1599" s="509"/>
    </row>
    <row r="1600" spans="1:6" x14ac:dyDescent="0.25">
      <c r="A1600" s="1043"/>
      <c r="B1600" s="711"/>
      <c r="C1600" s="692" t="s">
        <v>3925</v>
      </c>
      <c r="D1600" s="1399"/>
      <c r="E1600" s="517"/>
      <c r="F1600" s="509"/>
    </row>
    <row r="1601" spans="1:6" x14ac:dyDescent="0.25">
      <c r="A1601" s="1043"/>
      <c r="B1601" s="711"/>
      <c r="C1601" s="692" t="s">
        <v>3926</v>
      </c>
      <c r="D1601" s="1399"/>
      <c r="E1601" s="517"/>
      <c r="F1601" s="509"/>
    </row>
    <row r="1602" spans="1:6" x14ac:dyDescent="0.25">
      <c r="A1602" s="1043"/>
      <c r="B1602" s="711"/>
      <c r="C1602" s="692" t="s">
        <v>3926</v>
      </c>
      <c r="D1602" s="1399"/>
      <c r="E1602" s="517"/>
      <c r="F1602" s="509"/>
    </row>
    <row r="1603" spans="1:6" x14ac:dyDescent="0.25">
      <c r="A1603" s="1043"/>
      <c r="B1603" s="711"/>
      <c r="C1603" s="692" t="s">
        <v>3926</v>
      </c>
      <c r="D1603" s="1399"/>
      <c r="E1603" s="517"/>
      <c r="F1603" s="509"/>
    </row>
    <row r="1604" spans="1:6" x14ac:dyDescent="0.25">
      <c r="A1604" s="1043"/>
      <c r="B1604" s="711"/>
      <c r="C1604" s="692" t="s">
        <v>3926</v>
      </c>
      <c r="D1604" s="1399"/>
      <c r="E1604" s="517"/>
      <c r="F1604" s="509"/>
    </row>
    <row r="1605" spans="1:6" x14ac:dyDescent="0.25">
      <c r="A1605" s="1043"/>
      <c r="B1605" s="711"/>
      <c r="C1605" s="692" t="s">
        <v>3927</v>
      </c>
      <c r="D1605" s="1399"/>
      <c r="E1605" s="517"/>
      <c r="F1605" s="509"/>
    </row>
    <row r="1606" spans="1:6" x14ac:dyDescent="0.25">
      <c r="A1606" s="1043"/>
      <c r="B1606" s="711"/>
      <c r="C1606" s="692" t="s">
        <v>3928</v>
      </c>
      <c r="D1606" s="1399"/>
      <c r="E1606" s="517"/>
      <c r="F1606" s="509"/>
    </row>
    <row r="1607" spans="1:6" x14ac:dyDescent="0.25">
      <c r="A1607" s="1043"/>
      <c r="B1607" s="711"/>
      <c r="C1607" s="692" t="s">
        <v>3929</v>
      </c>
      <c r="D1607" s="1399"/>
      <c r="E1607" s="517"/>
      <c r="F1607" s="509"/>
    </row>
    <row r="1608" spans="1:6" x14ac:dyDescent="0.25">
      <c r="A1608" s="1043"/>
      <c r="B1608" s="711"/>
      <c r="C1608" s="692" t="s">
        <v>3930</v>
      </c>
      <c r="D1608" s="1399"/>
      <c r="E1608" s="517"/>
      <c r="F1608" s="509"/>
    </row>
    <row r="1609" spans="1:6" x14ac:dyDescent="0.25">
      <c r="A1609" s="1043"/>
      <c r="B1609" s="711"/>
      <c r="C1609" s="692" t="s">
        <v>3931</v>
      </c>
      <c r="D1609" s="1399"/>
      <c r="E1609" s="517"/>
      <c r="F1609" s="509"/>
    </row>
    <row r="1610" spans="1:6" x14ac:dyDescent="0.25">
      <c r="A1610" s="1043"/>
      <c r="B1610" s="711"/>
      <c r="C1610" s="692" t="s">
        <v>3932</v>
      </c>
      <c r="D1610" s="1399"/>
      <c r="E1610" s="517"/>
      <c r="F1610" s="509"/>
    </row>
    <row r="1611" spans="1:6" x14ac:dyDescent="0.25">
      <c r="A1611" s="1043"/>
      <c r="B1611" s="711"/>
      <c r="C1611" s="692" t="s">
        <v>3933</v>
      </c>
      <c r="D1611" s="1399"/>
      <c r="E1611" s="517"/>
      <c r="F1611" s="509"/>
    </row>
    <row r="1612" spans="1:6" x14ac:dyDescent="0.25">
      <c r="A1612" s="1043"/>
      <c r="B1612" s="711"/>
      <c r="C1612" s="692" t="s">
        <v>3934</v>
      </c>
      <c r="D1612" s="1399"/>
      <c r="E1612" s="517"/>
      <c r="F1612" s="509"/>
    </row>
    <row r="1613" spans="1:6" x14ac:dyDescent="0.25">
      <c r="A1613" s="1043"/>
      <c r="B1613" s="711"/>
      <c r="C1613" s="692" t="s">
        <v>3935</v>
      </c>
      <c r="D1613" s="1399"/>
      <c r="E1613" s="517"/>
      <c r="F1613" s="509"/>
    </row>
    <row r="1614" spans="1:6" x14ac:dyDescent="0.25">
      <c r="A1614" s="1043"/>
      <c r="B1614" s="711"/>
      <c r="C1614" s="692" t="s">
        <v>3903</v>
      </c>
      <c r="D1614" s="1399"/>
      <c r="E1614" s="517"/>
      <c r="F1614" s="509"/>
    </row>
    <row r="1615" spans="1:6" x14ac:dyDescent="0.25">
      <c r="A1615" s="1043"/>
      <c r="B1615" s="711"/>
      <c r="C1615" s="692" t="s">
        <v>3888</v>
      </c>
      <c r="D1615" s="1399"/>
      <c r="E1615" s="517"/>
      <c r="F1615" s="509"/>
    </row>
    <row r="1616" spans="1:6" x14ac:dyDescent="0.25">
      <c r="A1616" s="1043"/>
      <c r="B1616" s="711"/>
      <c r="C1616" s="692" t="s">
        <v>3936</v>
      </c>
      <c r="D1616" s="1399"/>
      <c r="E1616" s="517"/>
      <c r="F1616" s="509"/>
    </row>
    <row r="1617" spans="1:6" x14ac:dyDescent="0.25">
      <c r="A1617" s="1043"/>
      <c r="B1617" s="711"/>
      <c r="C1617" s="692" t="s">
        <v>3937</v>
      </c>
      <c r="D1617" s="1399"/>
      <c r="E1617" s="517"/>
      <c r="F1617" s="509"/>
    </row>
    <row r="1618" spans="1:6" x14ac:dyDescent="0.25">
      <c r="A1618" s="1043"/>
      <c r="B1618" s="711"/>
      <c r="C1618" s="692" t="s">
        <v>3891</v>
      </c>
      <c r="D1618" s="1399"/>
      <c r="E1618" s="517"/>
      <c r="F1618" s="509"/>
    </row>
    <row r="1619" spans="1:6" x14ac:dyDescent="0.25">
      <c r="A1619" s="1043"/>
      <c r="B1619" s="711"/>
      <c r="C1619" s="692" t="s">
        <v>3938</v>
      </c>
      <c r="D1619" s="1399"/>
      <c r="E1619" s="517"/>
      <c r="F1619" s="509"/>
    </row>
    <row r="1620" spans="1:6" x14ac:dyDescent="0.25">
      <c r="A1620" s="1043"/>
      <c r="B1620" s="711"/>
      <c r="C1620" s="692" t="s">
        <v>3902</v>
      </c>
      <c r="D1620" s="1399"/>
      <c r="E1620" s="517"/>
      <c r="F1620" s="509"/>
    </row>
    <row r="1621" spans="1:6" x14ac:dyDescent="0.25">
      <c r="A1621" s="1043"/>
      <c r="B1621" s="711"/>
      <c r="C1621" s="692" t="s">
        <v>3902</v>
      </c>
      <c r="D1621" s="1399"/>
      <c r="E1621" s="517"/>
      <c r="F1621" s="509"/>
    </row>
    <row r="1622" spans="1:6" x14ac:dyDescent="0.25">
      <c r="A1622" s="1043"/>
      <c r="B1622" s="711"/>
      <c r="C1622" s="692" t="s">
        <v>3932</v>
      </c>
      <c r="D1622" s="1399"/>
      <c r="E1622" s="517"/>
      <c r="F1622" s="509"/>
    </row>
    <row r="1623" spans="1:6" x14ac:dyDescent="0.25">
      <c r="A1623" s="1043"/>
      <c r="B1623" s="711"/>
      <c r="C1623" s="692" t="s">
        <v>3930</v>
      </c>
      <c r="D1623" s="1399"/>
      <c r="E1623" s="517"/>
      <c r="F1623" s="509"/>
    </row>
    <row r="1624" spans="1:6" x14ac:dyDescent="0.25">
      <c r="A1624" s="1043"/>
      <c r="B1624" s="711"/>
      <c r="C1624" s="692" t="s">
        <v>3939</v>
      </c>
      <c r="D1624" s="1399"/>
      <c r="E1624" s="517"/>
      <c r="F1624" s="509"/>
    </row>
    <row r="1625" spans="1:6" x14ac:dyDescent="0.25">
      <c r="A1625" s="1043"/>
      <c r="B1625" s="711"/>
      <c r="C1625" s="692" t="s">
        <v>3893</v>
      </c>
      <c r="D1625" s="1399"/>
      <c r="E1625" s="517"/>
      <c r="F1625" s="509"/>
    </row>
    <row r="1626" spans="1:6" x14ac:dyDescent="0.25">
      <c r="A1626" s="1043"/>
      <c r="B1626" s="711"/>
      <c r="C1626" s="692" t="s">
        <v>3940</v>
      </c>
      <c r="D1626" s="1399"/>
      <c r="E1626" s="517"/>
      <c r="F1626" s="509"/>
    </row>
    <row r="1627" spans="1:6" x14ac:dyDescent="0.25">
      <c r="A1627" s="1043"/>
      <c r="B1627" s="711"/>
      <c r="C1627" s="692" t="s">
        <v>3888</v>
      </c>
      <c r="D1627" s="1399"/>
      <c r="E1627" s="517"/>
      <c r="F1627" s="509"/>
    </row>
    <row r="1628" spans="1:6" x14ac:dyDescent="0.25">
      <c r="A1628" s="1043"/>
      <c r="B1628" s="711"/>
      <c r="C1628" s="692" t="s">
        <v>3941</v>
      </c>
      <c r="D1628" s="1399"/>
      <c r="E1628" s="517"/>
      <c r="F1628" s="509"/>
    </row>
    <row r="1629" spans="1:6" x14ac:dyDescent="0.25">
      <c r="A1629" s="1043"/>
      <c r="B1629" s="711"/>
      <c r="C1629" s="692" t="s">
        <v>3941</v>
      </c>
      <c r="D1629" s="1399"/>
      <c r="E1629" s="517"/>
      <c r="F1629" s="509"/>
    </row>
    <row r="1630" spans="1:6" x14ac:dyDescent="0.25">
      <c r="A1630" s="1043"/>
      <c r="B1630" s="711"/>
      <c r="C1630" s="692" t="s">
        <v>3934</v>
      </c>
      <c r="D1630" s="1399"/>
      <c r="E1630" s="517"/>
      <c r="F1630" s="509"/>
    </row>
    <row r="1631" spans="1:6" x14ac:dyDescent="0.25">
      <c r="A1631" s="1043"/>
      <c r="B1631" s="711"/>
      <c r="C1631" s="692" t="s">
        <v>3942</v>
      </c>
      <c r="D1631" s="1399"/>
      <c r="E1631" s="517"/>
      <c r="F1631" s="509"/>
    </row>
    <row r="1632" spans="1:6" x14ac:dyDescent="0.25">
      <c r="A1632" s="1043"/>
      <c r="B1632" s="711"/>
      <c r="C1632" s="692" t="s">
        <v>3943</v>
      </c>
      <c r="D1632" s="1399"/>
      <c r="E1632" s="517"/>
      <c r="F1632" s="509"/>
    </row>
    <row r="1633" spans="1:6" x14ac:dyDescent="0.25">
      <c r="A1633" s="1043"/>
      <c r="B1633" s="711"/>
      <c r="C1633" s="692" t="s">
        <v>3944</v>
      </c>
      <c r="D1633" s="1399"/>
      <c r="E1633" s="517"/>
      <c r="F1633" s="509"/>
    </row>
    <row r="1634" spans="1:6" ht="31.5" x14ac:dyDescent="0.25">
      <c r="A1634" s="1043"/>
      <c r="B1634" s="711"/>
      <c r="C1634" s="692" t="s">
        <v>3945</v>
      </c>
      <c r="D1634" s="1399"/>
      <c r="E1634" s="517"/>
      <c r="F1634" s="509"/>
    </row>
    <row r="1635" spans="1:6" ht="31.5" x14ac:dyDescent="0.25">
      <c r="A1635" s="1043"/>
      <c r="B1635" s="711"/>
      <c r="C1635" s="692" t="s">
        <v>3946</v>
      </c>
      <c r="D1635" s="1399"/>
      <c r="E1635" s="517"/>
      <c r="F1635" s="509"/>
    </row>
    <row r="1636" spans="1:6" x14ac:dyDescent="0.25">
      <c r="A1636" s="1043"/>
      <c r="B1636" s="711"/>
      <c r="C1636" s="692" t="s">
        <v>3947</v>
      </c>
      <c r="D1636" s="1399"/>
      <c r="E1636" s="517"/>
      <c r="F1636" s="509"/>
    </row>
    <row r="1637" spans="1:6" x14ac:dyDescent="0.25">
      <c r="A1637" s="1043"/>
      <c r="B1637" s="711"/>
      <c r="C1637" s="692" t="s">
        <v>3948</v>
      </c>
      <c r="D1637" s="1399"/>
      <c r="E1637" s="517"/>
      <c r="F1637" s="509"/>
    </row>
    <row r="1638" spans="1:6" x14ac:dyDescent="0.25">
      <c r="A1638" s="1043"/>
      <c r="B1638" s="711"/>
      <c r="C1638" s="692" t="s">
        <v>3907</v>
      </c>
      <c r="D1638" s="1399"/>
      <c r="E1638" s="517"/>
      <c r="F1638" s="509"/>
    </row>
    <row r="1639" spans="1:6" x14ac:dyDescent="0.25">
      <c r="A1639" s="1043"/>
      <c r="B1639" s="711"/>
      <c r="C1639" s="692" t="s">
        <v>3949</v>
      </c>
      <c r="D1639" s="1399"/>
      <c r="E1639" s="517"/>
      <c r="F1639" s="509"/>
    </row>
    <row r="1640" spans="1:6" x14ac:dyDescent="0.25">
      <c r="A1640" s="1043"/>
      <c r="B1640" s="711"/>
      <c r="C1640" s="692" t="s">
        <v>3949</v>
      </c>
      <c r="D1640" s="1399"/>
      <c r="E1640" s="517"/>
      <c r="F1640" s="509"/>
    </row>
    <row r="1641" spans="1:6" x14ac:dyDescent="0.25">
      <c r="A1641" s="1043"/>
      <c r="B1641" s="711"/>
      <c r="C1641" s="692" t="s">
        <v>3949</v>
      </c>
      <c r="D1641" s="1399"/>
      <c r="E1641" s="517"/>
      <c r="F1641" s="509"/>
    </row>
    <row r="1642" spans="1:6" x14ac:dyDescent="0.25">
      <c r="A1642" s="1043"/>
      <c r="B1642" s="711"/>
      <c r="C1642" s="692" t="s">
        <v>3949</v>
      </c>
      <c r="D1642" s="1399"/>
      <c r="E1642" s="517"/>
      <c r="F1642" s="509"/>
    </row>
    <row r="1643" spans="1:6" x14ac:dyDescent="0.25">
      <c r="A1643" s="1043"/>
      <c r="B1643" s="711"/>
      <c r="C1643" s="692" t="s">
        <v>3949</v>
      </c>
      <c r="D1643" s="1399"/>
      <c r="E1643" s="517"/>
      <c r="F1643" s="509"/>
    </row>
    <row r="1644" spans="1:6" x14ac:dyDescent="0.25">
      <c r="A1644" s="1043"/>
      <c r="B1644" s="711"/>
      <c r="C1644" s="692" t="s">
        <v>3949</v>
      </c>
      <c r="D1644" s="1399"/>
      <c r="E1644" s="517"/>
      <c r="F1644" s="509"/>
    </row>
    <row r="1645" spans="1:6" x14ac:dyDescent="0.25">
      <c r="A1645" s="1043"/>
      <c r="B1645" s="711"/>
      <c r="C1645" s="692" t="s">
        <v>3949</v>
      </c>
      <c r="D1645" s="1399"/>
      <c r="E1645" s="517"/>
      <c r="F1645" s="509"/>
    </row>
    <row r="1646" spans="1:6" x14ac:dyDescent="0.25">
      <c r="A1646" s="1043"/>
      <c r="B1646" s="711"/>
      <c r="C1646" s="692" t="s">
        <v>3949</v>
      </c>
      <c r="D1646" s="1399"/>
      <c r="E1646" s="517"/>
      <c r="F1646" s="509"/>
    </row>
    <row r="1647" spans="1:6" x14ac:dyDescent="0.25">
      <c r="A1647" s="1043"/>
      <c r="B1647" s="711"/>
      <c r="C1647" s="692" t="s">
        <v>3949</v>
      </c>
      <c r="D1647" s="1399"/>
      <c r="E1647" s="517"/>
      <c r="F1647" s="509"/>
    </row>
    <row r="1648" spans="1:6" x14ac:dyDescent="0.25">
      <c r="A1648" s="1043"/>
      <c r="B1648" s="711"/>
      <c r="C1648" s="692" t="s">
        <v>3950</v>
      </c>
      <c r="D1648" s="1399"/>
      <c r="E1648" s="517"/>
      <c r="F1648" s="509"/>
    </row>
    <row r="1649" spans="1:6" x14ac:dyDescent="0.25">
      <c r="A1649" s="1043"/>
      <c r="B1649" s="711"/>
      <c r="C1649" s="692" t="s">
        <v>3951</v>
      </c>
      <c r="D1649" s="1399"/>
      <c r="E1649" s="517"/>
      <c r="F1649" s="509"/>
    </row>
    <row r="1650" spans="1:6" x14ac:dyDescent="0.25">
      <c r="A1650" s="1043"/>
      <c r="B1650" s="711"/>
      <c r="C1650" s="692" t="s">
        <v>3952</v>
      </c>
      <c r="D1650" s="1399"/>
      <c r="E1650" s="517"/>
      <c r="F1650" s="509"/>
    </row>
    <row r="1651" spans="1:6" x14ac:dyDescent="0.25">
      <c r="A1651" s="1043"/>
      <c r="B1651" s="711"/>
      <c r="C1651" s="692" t="s">
        <v>3953</v>
      </c>
      <c r="D1651" s="1399"/>
      <c r="E1651" s="517"/>
      <c r="F1651" s="509"/>
    </row>
    <row r="1652" spans="1:6" x14ac:dyDescent="0.25">
      <c r="A1652" s="1043"/>
      <c r="B1652" s="711"/>
      <c r="C1652" s="692" t="s">
        <v>3954</v>
      </c>
      <c r="D1652" s="1399"/>
      <c r="E1652" s="517"/>
      <c r="F1652" s="509"/>
    </row>
    <row r="1653" spans="1:6" x14ac:dyDescent="0.25">
      <c r="A1653" s="1043"/>
      <c r="B1653" s="711"/>
      <c r="C1653" s="692" t="s">
        <v>3955</v>
      </c>
      <c r="D1653" s="1399"/>
      <c r="E1653" s="517"/>
      <c r="F1653" s="509"/>
    </row>
    <row r="1654" spans="1:6" x14ac:dyDescent="0.25">
      <c r="A1654" s="1043"/>
      <c r="B1654" s="711"/>
      <c r="C1654" s="692" t="s">
        <v>3956</v>
      </c>
      <c r="D1654" s="1399"/>
      <c r="E1654" s="517"/>
      <c r="F1654" s="509"/>
    </row>
    <row r="1655" spans="1:6" x14ac:dyDescent="0.25">
      <c r="A1655" s="1043"/>
      <c r="B1655" s="711"/>
      <c r="C1655" s="692" t="s">
        <v>3957</v>
      </c>
      <c r="D1655" s="1399"/>
      <c r="E1655" s="517"/>
      <c r="F1655" s="509"/>
    </row>
    <row r="1656" spans="1:6" x14ac:dyDescent="0.25">
      <c r="A1656" s="1043"/>
      <c r="B1656" s="711"/>
      <c r="C1656" s="692" t="s">
        <v>3958</v>
      </c>
      <c r="D1656" s="1399"/>
      <c r="E1656" s="517"/>
      <c r="F1656" s="509"/>
    </row>
    <row r="1657" spans="1:6" x14ac:dyDescent="0.25">
      <c r="A1657" s="1043"/>
      <c r="B1657" s="711"/>
      <c r="C1657" s="692" t="s">
        <v>3959</v>
      </c>
      <c r="D1657" s="1399"/>
      <c r="E1657" s="517"/>
      <c r="F1657" s="509"/>
    </row>
    <row r="1658" spans="1:6" x14ac:dyDescent="0.25">
      <c r="A1658" s="1043"/>
      <c r="B1658" s="711"/>
      <c r="C1658" s="692" t="s">
        <v>3960</v>
      </c>
      <c r="D1658" s="1399"/>
      <c r="E1658" s="517"/>
      <c r="F1658" s="509"/>
    </row>
    <row r="1659" spans="1:6" x14ac:dyDescent="0.25">
      <c r="A1659" s="1043"/>
      <c r="B1659" s="711"/>
      <c r="C1659" s="692" t="s">
        <v>3961</v>
      </c>
      <c r="D1659" s="1399"/>
      <c r="E1659" s="517"/>
      <c r="F1659" s="509"/>
    </row>
    <row r="1660" spans="1:6" x14ac:dyDescent="0.25">
      <c r="A1660" s="1043"/>
      <c r="B1660" s="711"/>
      <c r="C1660" s="692" t="s">
        <v>3962</v>
      </c>
      <c r="D1660" s="1399"/>
      <c r="E1660" s="517"/>
      <c r="F1660" s="509"/>
    </row>
    <row r="1661" spans="1:6" x14ac:dyDescent="0.25">
      <c r="A1661" s="1043"/>
      <c r="B1661" s="711"/>
      <c r="C1661" s="692" t="s">
        <v>3963</v>
      </c>
      <c r="D1661" s="1399"/>
      <c r="E1661" s="517"/>
      <c r="F1661" s="509"/>
    </row>
    <row r="1662" spans="1:6" x14ac:dyDescent="0.25">
      <c r="A1662" s="1043"/>
      <c r="B1662" s="711"/>
      <c r="C1662" s="692" t="s">
        <v>3964</v>
      </c>
      <c r="D1662" s="1399"/>
      <c r="E1662" s="517"/>
      <c r="F1662" s="509"/>
    </row>
    <row r="1663" spans="1:6" x14ac:dyDescent="0.25">
      <c r="A1663" s="1043"/>
      <c r="B1663" s="711"/>
      <c r="C1663" s="692" t="s">
        <v>3965</v>
      </c>
      <c r="D1663" s="1399"/>
      <c r="E1663" s="517"/>
      <c r="F1663" s="509"/>
    </row>
    <row r="1664" spans="1:6" x14ac:dyDescent="0.25">
      <c r="A1664" s="1043"/>
      <c r="B1664" s="711"/>
      <c r="C1664" s="692" t="s">
        <v>3966</v>
      </c>
      <c r="D1664" s="1399"/>
      <c r="E1664" s="517"/>
      <c r="F1664" s="509"/>
    </row>
    <row r="1665" spans="1:6" x14ac:dyDescent="0.25">
      <c r="A1665" s="1043"/>
      <c r="B1665" s="711"/>
      <c r="C1665" s="692" t="s">
        <v>3967</v>
      </c>
      <c r="D1665" s="1399"/>
      <c r="E1665" s="517"/>
      <c r="F1665" s="509"/>
    </row>
    <row r="1666" spans="1:6" x14ac:dyDescent="0.25">
      <c r="A1666" s="1043"/>
      <c r="B1666" s="711"/>
      <c r="C1666" s="692" t="s">
        <v>3968</v>
      </c>
      <c r="D1666" s="1399"/>
      <c r="E1666" s="517"/>
      <c r="F1666" s="509"/>
    </row>
    <row r="1667" spans="1:6" x14ac:dyDescent="0.25">
      <c r="A1667" s="1043"/>
      <c r="B1667" s="711"/>
      <c r="C1667" s="692" t="s">
        <v>3969</v>
      </c>
      <c r="D1667" s="1399"/>
      <c r="E1667" s="517"/>
      <c r="F1667" s="509"/>
    </row>
    <row r="1668" spans="1:6" x14ac:dyDescent="0.25">
      <c r="A1668" s="1043"/>
      <c r="B1668" s="711"/>
      <c r="C1668" s="692" t="s">
        <v>3970</v>
      </c>
      <c r="D1668" s="1399"/>
      <c r="E1668" s="517"/>
      <c r="F1668" s="509"/>
    </row>
    <row r="1669" spans="1:6" x14ac:dyDescent="0.25">
      <c r="A1669" s="1043"/>
      <c r="B1669" s="711"/>
      <c r="C1669" s="692" t="s">
        <v>3971</v>
      </c>
      <c r="D1669" s="1399"/>
      <c r="E1669" s="517"/>
      <c r="F1669" s="509"/>
    </row>
    <row r="1670" spans="1:6" x14ac:dyDescent="0.25">
      <c r="A1670" s="1043"/>
      <c r="B1670" s="711"/>
      <c r="C1670" s="692" t="s">
        <v>3972</v>
      </c>
      <c r="D1670" s="1399"/>
      <c r="E1670" s="517"/>
      <c r="F1670" s="509"/>
    </row>
    <row r="1671" spans="1:6" x14ac:dyDescent="0.25">
      <c r="A1671" s="1043"/>
      <c r="B1671" s="711"/>
      <c r="C1671" s="692" t="s">
        <v>3969</v>
      </c>
      <c r="D1671" s="1399"/>
      <c r="E1671" s="517"/>
      <c r="F1671" s="509"/>
    </row>
    <row r="1672" spans="1:6" x14ac:dyDescent="0.25">
      <c r="A1672" s="1043"/>
      <c r="B1672" s="711"/>
      <c r="C1672" s="692" t="s">
        <v>3973</v>
      </c>
      <c r="D1672" s="1399"/>
      <c r="E1672" s="517"/>
      <c r="F1672" s="509"/>
    </row>
    <row r="1673" spans="1:6" x14ac:dyDescent="0.25">
      <c r="A1673" s="1043"/>
      <c r="B1673" s="711"/>
      <c r="C1673" s="692" t="s">
        <v>3957</v>
      </c>
      <c r="D1673" s="1399"/>
      <c r="E1673" s="517"/>
      <c r="F1673" s="509"/>
    </row>
    <row r="1674" spans="1:6" x14ac:dyDescent="0.25">
      <c r="A1674" s="1043"/>
      <c r="B1674" s="711"/>
      <c r="C1674" s="692" t="s">
        <v>3974</v>
      </c>
      <c r="D1674" s="1399"/>
      <c r="E1674" s="517"/>
      <c r="F1674" s="509"/>
    </row>
    <row r="1675" spans="1:6" x14ac:dyDescent="0.25">
      <c r="A1675" s="1043"/>
      <c r="B1675" s="711"/>
      <c r="C1675" s="692" t="s">
        <v>3975</v>
      </c>
      <c r="D1675" s="1399"/>
      <c r="E1675" s="517"/>
      <c r="F1675" s="509"/>
    </row>
    <row r="1676" spans="1:6" x14ac:dyDescent="0.25">
      <c r="A1676" s="1043"/>
      <c r="B1676" s="711"/>
      <c r="C1676" s="692" t="s">
        <v>3976</v>
      </c>
      <c r="D1676" s="1399"/>
      <c r="E1676" s="517"/>
      <c r="F1676" s="509"/>
    </row>
    <row r="1677" spans="1:6" x14ac:dyDescent="0.25">
      <c r="A1677" s="1043"/>
      <c r="B1677" s="711"/>
      <c r="C1677" s="692" t="s">
        <v>3975</v>
      </c>
      <c r="D1677" s="1399"/>
      <c r="E1677" s="517"/>
      <c r="F1677" s="509"/>
    </row>
    <row r="1678" spans="1:6" x14ac:dyDescent="0.25">
      <c r="A1678" s="1043"/>
      <c r="B1678" s="711"/>
      <c r="C1678" s="692" t="s">
        <v>3977</v>
      </c>
      <c r="D1678" s="1399"/>
      <c r="E1678" s="517"/>
      <c r="F1678" s="509"/>
    </row>
    <row r="1679" spans="1:6" x14ac:dyDescent="0.25">
      <c r="A1679" s="1043"/>
      <c r="B1679" s="711"/>
      <c r="C1679" s="692" t="s">
        <v>3978</v>
      </c>
      <c r="D1679" s="1399"/>
      <c r="E1679" s="517"/>
      <c r="F1679" s="509"/>
    </row>
    <row r="1680" spans="1:6" x14ac:dyDescent="0.25">
      <c r="A1680" s="1043"/>
      <c r="B1680" s="711"/>
      <c r="C1680" s="692" t="s">
        <v>3979</v>
      </c>
      <c r="D1680" s="1399"/>
      <c r="E1680" s="517"/>
      <c r="F1680" s="509"/>
    </row>
    <row r="1681" spans="1:6" x14ac:dyDescent="0.25">
      <c r="A1681" s="1043"/>
      <c r="B1681" s="711"/>
      <c r="C1681" s="692" t="s">
        <v>3957</v>
      </c>
      <c r="D1681" s="1399"/>
      <c r="E1681" s="517"/>
      <c r="F1681" s="509"/>
    </row>
    <row r="1682" spans="1:6" x14ac:dyDescent="0.25">
      <c r="A1682" s="1043"/>
      <c r="B1682" s="711"/>
      <c r="C1682" s="692" t="s">
        <v>3957</v>
      </c>
      <c r="D1682" s="1399"/>
      <c r="E1682" s="517"/>
      <c r="F1682" s="509"/>
    </row>
    <row r="1683" spans="1:6" x14ac:dyDescent="0.25">
      <c r="A1683" s="1043"/>
      <c r="B1683" s="711"/>
      <c r="C1683" s="692" t="s">
        <v>3980</v>
      </c>
      <c r="D1683" s="1399"/>
      <c r="E1683" s="517"/>
      <c r="F1683" s="509"/>
    </row>
    <row r="1684" spans="1:6" x14ac:dyDescent="0.25">
      <c r="A1684" s="1043"/>
      <c r="B1684" s="711"/>
      <c r="C1684" s="692" t="s">
        <v>3981</v>
      </c>
      <c r="D1684" s="1399"/>
      <c r="E1684" s="517"/>
      <c r="F1684" s="509"/>
    </row>
    <row r="1685" spans="1:6" x14ac:dyDescent="0.25">
      <c r="A1685" s="1043"/>
      <c r="B1685" s="711"/>
      <c r="C1685" s="692" t="s">
        <v>3982</v>
      </c>
      <c r="D1685" s="1399"/>
      <c r="E1685" s="517"/>
      <c r="F1685" s="509"/>
    </row>
    <row r="1686" spans="1:6" x14ac:dyDescent="0.25">
      <c r="A1686" s="1043"/>
      <c r="B1686" s="711"/>
      <c r="C1686" s="692" t="s">
        <v>3983</v>
      </c>
      <c r="D1686" s="1399"/>
      <c r="E1686" s="517"/>
      <c r="F1686" s="509"/>
    </row>
    <row r="1687" spans="1:6" x14ac:dyDescent="0.25">
      <c r="A1687" s="1043"/>
      <c r="B1687" s="711"/>
      <c r="C1687" s="692" t="s">
        <v>3984</v>
      </c>
      <c r="D1687" s="1399"/>
      <c r="E1687" s="517"/>
      <c r="F1687" s="509"/>
    </row>
    <row r="1688" spans="1:6" x14ac:dyDescent="0.25">
      <c r="A1688" s="1043"/>
      <c r="B1688" s="711"/>
      <c r="C1688" s="692" t="s">
        <v>3959</v>
      </c>
      <c r="D1688" s="1399"/>
      <c r="E1688" s="517"/>
      <c r="F1688" s="509"/>
    </row>
    <row r="1689" spans="1:6" x14ac:dyDescent="0.25">
      <c r="A1689" s="1043"/>
      <c r="B1689" s="711"/>
      <c r="C1689" s="692" t="s">
        <v>3985</v>
      </c>
      <c r="D1689" s="1399"/>
      <c r="E1689" s="517"/>
      <c r="F1689" s="509"/>
    </row>
    <row r="1690" spans="1:6" x14ac:dyDescent="0.25">
      <c r="A1690" s="1043"/>
      <c r="B1690" s="711"/>
      <c r="C1690" s="692" t="s">
        <v>3986</v>
      </c>
      <c r="D1690" s="1399"/>
      <c r="E1690" s="517"/>
      <c r="F1690" s="509"/>
    </row>
    <row r="1691" spans="1:6" x14ac:dyDescent="0.25">
      <c r="A1691" s="1043"/>
      <c r="B1691" s="711"/>
      <c r="C1691" s="692" t="s">
        <v>3986</v>
      </c>
      <c r="D1691" s="1399"/>
      <c r="E1691" s="517"/>
      <c r="F1691" s="509"/>
    </row>
    <row r="1692" spans="1:6" x14ac:dyDescent="0.25">
      <c r="A1692" s="1043"/>
      <c r="B1692" s="711"/>
      <c r="C1692" s="692" t="s">
        <v>3987</v>
      </c>
      <c r="D1692" s="1399"/>
      <c r="E1692" s="517"/>
      <c r="F1692" s="509"/>
    </row>
    <row r="1693" spans="1:6" x14ac:dyDescent="0.25">
      <c r="A1693" s="1043"/>
      <c r="B1693" s="711"/>
      <c r="C1693" s="692" t="s">
        <v>3988</v>
      </c>
      <c r="D1693" s="1399"/>
      <c r="E1693" s="517"/>
      <c r="F1693" s="509"/>
    </row>
    <row r="1694" spans="1:6" x14ac:dyDescent="0.25">
      <c r="A1694" s="1043"/>
      <c r="B1694" s="711"/>
      <c r="C1694" s="692" t="s">
        <v>3988</v>
      </c>
      <c r="D1694" s="1399"/>
      <c r="E1694" s="517"/>
      <c r="F1694" s="509"/>
    </row>
    <row r="1695" spans="1:6" ht="31.5" x14ac:dyDescent="0.25">
      <c r="A1695" s="1043"/>
      <c r="B1695" s="711"/>
      <c r="C1695" s="692" t="s">
        <v>3989</v>
      </c>
      <c r="D1695" s="1399"/>
      <c r="E1695" s="517"/>
      <c r="F1695" s="509"/>
    </row>
    <row r="1696" spans="1:6" x14ac:dyDescent="0.25">
      <c r="A1696" s="1043"/>
      <c r="B1696" s="711"/>
      <c r="C1696" s="692" t="s">
        <v>3990</v>
      </c>
      <c r="D1696" s="1399"/>
      <c r="E1696" s="517"/>
      <c r="F1696" s="509"/>
    </row>
    <row r="1697" spans="1:6" x14ac:dyDescent="0.25">
      <c r="A1697" s="1043"/>
      <c r="B1697" s="711"/>
      <c r="C1697" s="692" t="s">
        <v>3991</v>
      </c>
      <c r="D1697" s="1399"/>
      <c r="E1697" s="517"/>
      <c r="F1697" s="509"/>
    </row>
    <row r="1698" spans="1:6" x14ac:dyDescent="0.25">
      <c r="A1698" s="1043"/>
      <c r="B1698" s="711"/>
      <c r="C1698" s="692" t="s">
        <v>3992</v>
      </c>
      <c r="D1698" s="1399"/>
      <c r="E1698" s="517"/>
      <c r="F1698" s="509"/>
    </row>
    <row r="1699" spans="1:6" x14ac:dyDescent="0.25">
      <c r="A1699" s="1043"/>
      <c r="B1699" s="711"/>
      <c r="C1699" s="692" t="s">
        <v>3993</v>
      </c>
      <c r="D1699" s="1399"/>
      <c r="E1699" s="517"/>
      <c r="F1699" s="509"/>
    </row>
    <row r="1700" spans="1:6" x14ac:dyDescent="0.25">
      <c r="A1700" s="1043"/>
      <c r="B1700" s="711"/>
      <c r="C1700" s="692" t="s">
        <v>3994</v>
      </c>
      <c r="D1700" s="1399"/>
      <c r="E1700" s="517"/>
      <c r="F1700" s="509"/>
    </row>
    <row r="1701" spans="1:6" x14ac:dyDescent="0.25">
      <c r="A1701" s="1043"/>
      <c r="B1701" s="711"/>
      <c r="C1701" s="692" t="s">
        <v>3995</v>
      </c>
      <c r="D1701" s="1399"/>
      <c r="E1701" s="517"/>
      <c r="F1701" s="509"/>
    </row>
    <row r="1702" spans="1:6" x14ac:dyDescent="0.25">
      <c r="A1702" s="1043"/>
      <c r="B1702" s="711"/>
      <c r="C1702" s="692" t="s">
        <v>3996</v>
      </c>
      <c r="D1702" s="1399"/>
      <c r="E1702" s="517"/>
      <c r="F1702" s="509"/>
    </row>
    <row r="1703" spans="1:6" x14ac:dyDescent="0.25">
      <c r="A1703" s="1043"/>
      <c r="B1703" s="711"/>
      <c r="C1703" s="692" t="s">
        <v>3997</v>
      </c>
      <c r="D1703" s="1399"/>
      <c r="E1703" s="517"/>
      <c r="F1703" s="509"/>
    </row>
    <row r="1704" spans="1:6" x14ac:dyDescent="0.25">
      <c r="A1704" s="1043"/>
      <c r="B1704" s="711"/>
      <c r="C1704" s="692" t="s">
        <v>3998</v>
      </c>
      <c r="D1704" s="1399"/>
      <c r="E1704" s="517"/>
      <c r="F1704" s="509"/>
    </row>
    <row r="1705" spans="1:6" x14ac:dyDescent="0.25">
      <c r="A1705" s="1043"/>
      <c r="B1705" s="711"/>
      <c r="C1705" s="692" t="s">
        <v>3999</v>
      </c>
      <c r="D1705" s="1399"/>
      <c r="E1705" s="517"/>
      <c r="F1705" s="509"/>
    </row>
    <row r="1706" spans="1:6" ht="31.5" x14ac:dyDescent="0.25">
      <c r="A1706" s="1043"/>
      <c r="B1706" s="711"/>
      <c r="C1706" s="692" t="s">
        <v>4000</v>
      </c>
      <c r="D1706" s="1399"/>
      <c r="E1706" s="517"/>
      <c r="F1706" s="509"/>
    </row>
    <row r="1707" spans="1:6" x14ac:dyDescent="0.25">
      <c r="A1707" s="1043"/>
      <c r="B1707" s="711"/>
      <c r="C1707" s="692" t="s">
        <v>4001</v>
      </c>
      <c r="D1707" s="1399"/>
      <c r="E1707" s="517"/>
      <c r="F1707" s="509"/>
    </row>
    <row r="1708" spans="1:6" x14ac:dyDescent="0.25">
      <c r="A1708" s="1043"/>
      <c r="B1708" s="711"/>
      <c r="C1708" s="692" t="s">
        <v>4002</v>
      </c>
      <c r="D1708" s="1399"/>
      <c r="E1708" s="517"/>
      <c r="F1708" s="509"/>
    </row>
    <row r="1709" spans="1:6" x14ac:dyDescent="0.25">
      <c r="A1709" s="1043"/>
      <c r="B1709" s="711"/>
      <c r="C1709" s="692" t="s">
        <v>3998</v>
      </c>
      <c r="D1709" s="1399"/>
      <c r="E1709" s="517"/>
      <c r="F1709" s="509"/>
    </row>
    <row r="1710" spans="1:6" x14ac:dyDescent="0.25">
      <c r="A1710" s="1043"/>
      <c r="B1710" s="711"/>
      <c r="C1710" s="692" t="s">
        <v>4003</v>
      </c>
      <c r="D1710" s="1399"/>
      <c r="E1710" s="517"/>
      <c r="F1710" s="509"/>
    </row>
    <row r="1711" spans="1:6" x14ac:dyDescent="0.25">
      <c r="A1711" s="1043"/>
      <c r="B1711" s="711"/>
      <c r="C1711" s="692" t="s">
        <v>4004</v>
      </c>
      <c r="D1711" s="1399"/>
      <c r="E1711" s="517"/>
      <c r="F1711" s="509"/>
    </row>
    <row r="1712" spans="1:6" x14ac:dyDescent="0.25">
      <c r="A1712" s="1043"/>
      <c r="B1712" s="711"/>
      <c r="C1712" s="692" t="s">
        <v>4005</v>
      </c>
      <c r="D1712" s="1399"/>
      <c r="E1712" s="517"/>
      <c r="F1712" s="509"/>
    </row>
    <row r="1713" spans="1:6" x14ac:dyDescent="0.25">
      <c r="A1713" s="1043"/>
      <c r="B1713" s="711"/>
      <c r="C1713" s="692" t="s">
        <v>3988</v>
      </c>
      <c r="D1713" s="1399"/>
      <c r="E1713" s="517"/>
      <c r="F1713" s="509"/>
    </row>
    <row r="1714" spans="1:6" x14ac:dyDescent="0.25">
      <c r="A1714" s="1043"/>
      <c r="B1714" s="711"/>
      <c r="C1714" s="692" t="s">
        <v>3988</v>
      </c>
      <c r="D1714" s="1399"/>
      <c r="E1714" s="517"/>
      <c r="F1714" s="509"/>
    </row>
    <row r="1715" spans="1:6" x14ac:dyDescent="0.25">
      <c r="A1715" s="1043"/>
      <c r="B1715" s="711"/>
      <c r="C1715" s="692" t="s">
        <v>3988</v>
      </c>
      <c r="D1715" s="1399"/>
      <c r="E1715" s="517"/>
      <c r="F1715" s="509"/>
    </row>
    <row r="1716" spans="1:6" x14ac:dyDescent="0.25">
      <c r="A1716" s="1043"/>
      <c r="B1716" s="711"/>
      <c r="C1716" s="692" t="s">
        <v>4006</v>
      </c>
      <c r="D1716" s="1399"/>
      <c r="E1716" s="517"/>
      <c r="F1716" s="509"/>
    </row>
    <row r="1717" spans="1:6" x14ac:dyDescent="0.25">
      <c r="A1717" s="1043"/>
      <c r="B1717" s="711"/>
      <c r="C1717" s="692" t="s">
        <v>4007</v>
      </c>
      <c r="D1717" s="1399"/>
      <c r="E1717" s="517"/>
      <c r="F1717" s="509"/>
    </row>
    <row r="1718" spans="1:6" x14ac:dyDescent="0.25">
      <c r="A1718" s="1043"/>
      <c r="B1718" s="711"/>
      <c r="C1718" s="692" t="s">
        <v>3990</v>
      </c>
      <c r="D1718" s="1399"/>
      <c r="E1718" s="517"/>
      <c r="F1718" s="509"/>
    </row>
    <row r="1719" spans="1:6" x14ac:dyDescent="0.25">
      <c r="A1719" s="1043"/>
      <c r="B1719" s="711"/>
      <c r="C1719" s="692" t="s">
        <v>4008</v>
      </c>
      <c r="D1719" s="1399"/>
      <c r="E1719" s="517"/>
      <c r="F1719" s="509"/>
    </row>
    <row r="1720" spans="1:6" x14ac:dyDescent="0.25">
      <c r="A1720" s="1043"/>
      <c r="B1720" s="711"/>
      <c r="C1720" s="692" t="s">
        <v>4009</v>
      </c>
      <c r="D1720" s="1399"/>
      <c r="E1720" s="517"/>
      <c r="F1720" s="509"/>
    </row>
    <row r="1721" spans="1:6" x14ac:dyDescent="0.25">
      <c r="A1721" s="1043"/>
      <c r="B1721" s="711"/>
      <c r="C1721" s="692" t="s">
        <v>4010</v>
      </c>
      <c r="D1721" s="1399"/>
      <c r="E1721" s="517"/>
      <c r="F1721" s="509"/>
    </row>
    <row r="1722" spans="1:6" x14ac:dyDescent="0.25">
      <c r="A1722" s="1043"/>
      <c r="B1722" s="711"/>
      <c r="C1722" s="692" t="s">
        <v>4009</v>
      </c>
      <c r="D1722" s="1399"/>
      <c r="E1722" s="517"/>
      <c r="F1722" s="509"/>
    </row>
    <row r="1723" spans="1:6" x14ac:dyDescent="0.25">
      <c r="A1723" s="1043"/>
      <c r="B1723" s="711"/>
      <c r="C1723" s="692" t="s">
        <v>4011</v>
      </c>
      <c r="D1723" s="1399"/>
      <c r="E1723" s="517"/>
      <c r="F1723" s="509"/>
    </row>
    <row r="1724" spans="1:6" x14ac:dyDescent="0.25">
      <c r="A1724" s="1043"/>
      <c r="B1724" s="711"/>
      <c r="C1724" s="692" t="s">
        <v>4012</v>
      </c>
      <c r="D1724" s="1399"/>
      <c r="E1724" s="517"/>
      <c r="F1724" s="509"/>
    </row>
    <row r="1725" spans="1:6" x14ac:dyDescent="0.25">
      <c r="A1725" s="1043"/>
      <c r="B1725" s="711"/>
      <c r="C1725" s="692" t="s">
        <v>4013</v>
      </c>
      <c r="D1725" s="1399"/>
      <c r="E1725" s="517"/>
      <c r="F1725" s="509"/>
    </row>
    <row r="1726" spans="1:6" x14ac:dyDescent="0.25">
      <c r="A1726" s="1043"/>
      <c r="B1726" s="711"/>
      <c r="C1726" s="692" t="s">
        <v>4014</v>
      </c>
      <c r="D1726" s="1399"/>
      <c r="E1726" s="517"/>
      <c r="F1726" s="509"/>
    </row>
    <row r="1727" spans="1:6" x14ac:dyDescent="0.25">
      <c r="A1727" s="1043"/>
      <c r="B1727" s="711"/>
      <c r="C1727" s="692" t="s">
        <v>4013</v>
      </c>
      <c r="D1727" s="1399"/>
      <c r="E1727" s="517"/>
      <c r="F1727" s="509"/>
    </row>
    <row r="1728" spans="1:6" x14ac:dyDescent="0.25">
      <c r="A1728" s="1043"/>
      <c r="B1728" s="711"/>
      <c r="C1728" s="692" t="s">
        <v>4008</v>
      </c>
      <c r="D1728" s="1399"/>
      <c r="E1728" s="517"/>
      <c r="F1728" s="509"/>
    </row>
    <row r="1729" spans="1:6" x14ac:dyDescent="0.25">
      <c r="A1729" s="1043"/>
      <c r="B1729" s="711"/>
      <c r="C1729" s="692" t="s">
        <v>4009</v>
      </c>
      <c r="D1729" s="1399"/>
      <c r="E1729" s="517"/>
      <c r="F1729" s="509"/>
    </row>
    <row r="1730" spans="1:6" x14ac:dyDescent="0.25">
      <c r="A1730" s="1043"/>
      <c r="B1730" s="711"/>
      <c r="C1730" s="692" t="s">
        <v>4008</v>
      </c>
      <c r="D1730" s="1399"/>
      <c r="E1730" s="517"/>
      <c r="F1730" s="509"/>
    </row>
    <row r="1731" spans="1:6" x14ac:dyDescent="0.25">
      <c r="A1731" s="1043"/>
      <c r="B1731" s="711"/>
      <c r="C1731" s="692" t="s">
        <v>4012</v>
      </c>
      <c r="D1731" s="1399"/>
      <c r="E1731" s="517"/>
      <c r="F1731" s="509"/>
    </row>
    <row r="1732" spans="1:6" x14ac:dyDescent="0.25">
      <c r="A1732" s="1043"/>
      <c r="B1732" s="711"/>
      <c r="C1732" s="692" t="s">
        <v>4012</v>
      </c>
      <c r="D1732" s="1399"/>
      <c r="E1732" s="517"/>
      <c r="F1732" s="509"/>
    </row>
    <row r="1733" spans="1:6" x14ac:dyDescent="0.25">
      <c r="A1733" s="1043"/>
      <c r="B1733" s="711"/>
      <c r="C1733" s="692" t="s">
        <v>4012</v>
      </c>
      <c r="D1733" s="1399"/>
      <c r="E1733" s="517"/>
      <c r="F1733" s="509"/>
    </row>
    <row r="1734" spans="1:6" x14ac:dyDescent="0.25">
      <c r="A1734" s="1043"/>
      <c r="B1734" s="711"/>
      <c r="C1734" s="692" t="s">
        <v>4010</v>
      </c>
      <c r="D1734" s="1399"/>
      <c r="E1734" s="517"/>
      <c r="F1734" s="509"/>
    </row>
    <row r="1735" spans="1:6" x14ac:dyDescent="0.25">
      <c r="A1735" s="1043"/>
      <c r="B1735" s="711"/>
      <c r="C1735" s="692" t="s">
        <v>4015</v>
      </c>
      <c r="D1735" s="1399"/>
      <c r="E1735" s="517"/>
      <c r="F1735" s="509"/>
    </row>
    <row r="1736" spans="1:6" x14ac:dyDescent="0.25">
      <c r="A1736" s="1043"/>
      <c r="B1736" s="711"/>
      <c r="C1736" s="692" t="s">
        <v>4016</v>
      </c>
      <c r="D1736" s="1399"/>
      <c r="E1736" s="517"/>
      <c r="F1736" s="509"/>
    </row>
    <row r="1737" spans="1:6" x14ac:dyDescent="0.25">
      <c r="A1737" s="1043"/>
      <c r="B1737" s="711"/>
      <c r="C1737" s="692" t="s">
        <v>4017</v>
      </c>
      <c r="D1737" s="1399"/>
      <c r="E1737" s="517"/>
      <c r="F1737" s="509"/>
    </row>
    <row r="1738" spans="1:6" x14ac:dyDescent="0.25">
      <c r="A1738" s="1043"/>
      <c r="B1738" s="711"/>
      <c r="C1738" s="692" t="s">
        <v>4018</v>
      </c>
      <c r="D1738" s="1399"/>
      <c r="E1738" s="517"/>
      <c r="F1738" s="509"/>
    </row>
    <row r="1739" spans="1:6" x14ac:dyDescent="0.25">
      <c r="A1739" s="1043"/>
      <c r="B1739" s="711"/>
      <c r="C1739" s="692" t="s">
        <v>4019</v>
      </c>
      <c r="D1739" s="1399"/>
      <c r="E1739" s="517"/>
      <c r="F1739" s="509"/>
    </row>
    <row r="1740" spans="1:6" x14ac:dyDescent="0.25">
      <c r="A1740" s="1043"/>
      <c r="B1740" s="711"/>
      <c r="C1740" s="692" t="s">
        <v>4019</v>
      </c>
      <c r="D1740" s="1399"/>
      <c r="E1740" s="517"/>
      <c r="F1740" s="509"/>
    </row>
    <row r="1741" spans="1:6" x14ac:dyDescent="0.25">
      <c r="A1741" s="1043"/>
      <c r="B1741" s="711"/>
      <c r="C1741" s="692" t="s">
        <v>4019</v>
      </c>
      <c r="D1741" s="1399"/>
      <c r="E1741" s="517"/>
      <c r="F1741" s="509"/>
    </row>
    <row r="1742" spans="1:6" ht="31.5" x14ac:dyDescent="0.25">
      <c r="A1742" s="1043"/>
      <c r="B1742" s="711"/>
      <c r="C1742" s="692" t="s">
        <v>4020</v>
      </c>
      <c r="D1742" s="1399"/>
      <c r="E1742" s="517"/>
      <c r="F1742" s="509"/>
    </row>
    <row r="1743" spans="1:6" ht="31.5" x14ac:dyDescent="0.25">
      <c r="A1743" s="1043"/>
      <c r="B1743" s="711"/>
      <c r="C1743" s="692" t="s">
        <v>4020</v>
      </c>
      <c r="D1743" s="1399"/>
      <c r="E1743" s="517"/>
      <c r="F1743" s="509"/>
    </row>
    <row r="1744" spans="1:6" ht="31.5" x14ac:dyDescent="0.25">
      <c r="A1744" s="1043"/>
      <c r="B1744" s="711"/>
      <c r="C1744" s="692" t="s">
        <v>4020</v>
      </c>
      <c r="D1744" s="1399"/>
      <c r="E1744" s="517"/>
      <c r="F1744" s="509"/>
    </row>
    <row r="1745" spans="1:6" x14ac:dyDescent="0.25">
      <c r="A1745" s="1043"/>
      <c r="B1745" s="711"/>
      <c r="C1745" s="692" t="s">
        <v>4021</v>
      </c>
      <c r="D1745" s="1399"/>
      <c r="E1745" s="517"/>
      <c r="F1745" s="509"/>
    </row>
    <row r="1746" spans="1:6" x14ac:dyDescent="0.25">
      <c r="A1746" s="1043"/>
      <c r="B1746" s="711"/>
      <c r="C1746" s="692" t="s">
        <v>4008</v>
      </c>
      <c r="D1746" s="1399"/>
      <c r="E1746" s="517"/>
      <c r="F1746" s="509"/>
    </row>
    <row r="1747" spans="1:6" x14ac:dyDescent="0.25">
      <c r="A1747" s="1043"/>
      <c r="B1747" s="711"/>
      <c r="C1747" s="692" t="s">
        <v>4022</v>
      </c>
      <c r="D1747" s="1399"/>
      <c r="E1747" s="517"/>
      <c r="F1747" s="509"/>
    </row>
    <row r="1748" spans="1:6" x14ac:dyDescent="0.25">
      <c r="A1748" s="1043"/>
      <c r="B1748" s="711"/>
      <c r="C1748" s="692" t="s">
        <v>4022</v>
      </c>
      <c r="D1748" s="1399"/>
      <c r="E1748" s="517"/>
      <c r="F1748" s="509"/>
    </row>
    <row r="1749" spans="1:6" x14ac:dyDescent="0.25">
      <c r="A1749" s="1043"/>
      <c r="B1749" s="711"/>
      <c r="C1749" s="692" t="s">
        <v>4022</v>
      </c>
      <c r="D1749" s="1399"/>
      <c r="E1749" s="517"/>
      <c r="F1749" s="509"/>
    </row>
    <row r="1750" spans="1:6" ht="31.5" x14ac:dyDescent="0.25">
      <c r="A1750" s="1043"/>
      <c r="B1750" s="711"/>
      <c r="C1750" s="692" t="s">
        <v>4023</v>
      </c>
      <c r="D1750" s="1399"/>
      <c r="E1750" s="517"/>
      <c r="F1750" s="509"/>
    </row>
    <row r="1751" spans="1:6" x14ac:dyDescent="0.25">
      <c r="A1751" s="1043"/>
      <c r="B1751" s="711"/>
      <c r="C1751" s="692" t="s">
        <v>4024</v>
      </c>
      <c r="D1751" s="1399"/>
      <c r="E1751" s="517"/>
      <c r="F1751" s="509"/>
    </row>
    <row r="1752" spans="1:6" x14ac:dyDescent="0.25">
      <c r="A1752" s="1043"/>
      <c r="B1752" s="711"/>
      <c r="C1752" s="692" t="s">
        <v>4024</v>
      </c>
      <c r="D1752" s="1399"/>
      <c r="E1752" s="517"/>
      <c r="F1752" s="509"/>
    </row>
    <row r="1753" spans="1:6" x14ac:dyDescent="0.25">
      <c r="A1753" s="1043"/>
      <c r="B1753" s="711"/>
      <c r="C1753" s="692" t="s">
        <v>4025</v>
      </c>
      <c r="D1753" s="1399"/>
      <c r="E1753" s="517"/>
      <c r="F1753" s="509"/>
    </row>
    <row r="1754" spans="1:6" x14ac:dyDescent="0.25">
      <c r="A1754" s="1043"/>
      <c r="B1754" s="711"/>
      <c r="C1754" s="692" t="s">
        <v>4026</v>
      </c>
      <c r="D1754" s="1399"/>
      <c r="E1754" s="517"/>
      <c r="F1754" s="509"/>
    </row>
    <row r="1755" spans="1:6" ht="31.5" x14ac:dyDescent="0.25">
      <c r="A1755" s="1043"/>
      <c r="B1755" s="711"/>
      <c r="C1755" s="692" t="s">
        <v>4023</v>
      </c>
      <c r="D1755" s="1399"/>
      <c r="E1755" s="517"/>
      <c r="F1755" s="509"/>
    </row>
    <row r="1756" spans="1:6" x14ac:dyDescent="0.25">
      <c r="A1756" s="1043"/>
      <c r="B1756" s="711"/>
      <c r="C1756" s="692" t="s">
        <v>4024</v>
      </c>
      <c r="D1756" s="1399"/>
      <c r="E1756" s="517"/>
      <c r="F1756" s="509"/>
    </row>
    <row r="1757" spans="1:6" x14ac:dyDescent="0.25">
      <c r="A1757" s="1043"/>
      <c r="B1757" s="711"/>
      <c r="C1757" s="692" t="s">
        <v>4027</v>
      </c>
      <c r="D1757" s="1399"/>
      <c r="E1757" s="517"/>
      <c r="F1757" s="509"/>
    </row>
    <row r="1758" spans="1:6" x14ac:dyDescent="0.25">
      <c r="A1758" s="1043"/>
      <c r="B1758" s="711"/>
      <c r="C1758" s="692" t="s">
        <v>4013</v>
      </c>
      <c r="D1758" s="1399"/>
      <c r="E1758" s="517"/>
      <c r="F1758" s="509"/>
    </row>
    <row r="1759" spans="1:6" x14ac:dyDescent="0.25">
      <c r="A1759" s="1043"/>
      <c r="B1759" s="711"/>
      <c r="C1759" s="692" t="s">
        <v>4011</v>
      </c>
      <c r="D1759" s="1399"/>
      <c r="E1759" s="517"/>
      <c r="F1759" s="509"/>
    </row>
    <row r="1760" spans="1:6" ht="31.5" x14ac:dyDescent="0.25">
      <c r="A1760" s="1043"/>
      <c r="B1760" s="711"/>
      <c r="C1760" s="692" t="s">
        <v>4028</v>
      </c>
      <c r="D1760" s="1399"/>
      <c r="E1760" s="517"/>
      <c r="F1760" s="509"/>
    </row>
    <row r="1761" spans="1:6" x14ac:dyDescent="0.25">
      <c r="A1761" s="1043"/>
      <c r="B1761" s="711"/>
      <c r="C1761" s="692" t="s">
        <v>4029</v>
      </c>
      <c r="D1761" s="1399"/>
      <c r="E1761" s="517"/>
      <c r="F1761" s="509"/>
    </row>
    <row r="1762" spans="1:6" x14ac:dyDescent="0.25">
      <c r="A1762" s="1043"/>
      <c r="B1762" s="711"/>
      <c r="C1762" s="692" t="s">
        <v>4008</v>
      </c>
      <c r="D1762" s="1399"/>
      <c r="E1762" s="517"/>
      <c r="F1762" s="509"/>
    </row>
    <row r="1763" spans="1:6" x14ac:dyDescent="0.25">
      <c r="A1763" s="1043"/>
      <c r="B1763" s="711"/>
      <c r="C1763" s="692" t="s">
        <v>4030</v>
      </c>
      <c r="D1763" s="1399"/>
      <c r="E1763" s="517"/>
      <c r="F1763" s="509"/>
    </row>
    <row r="1764" spans="1:6" ht="31.5" x14ac:dyDescent="0.25">
      <c r="A1764" s="1043"/>
      <c r="B1764" s="711"/>
      <c r="C1764" s="692" t="s">
        <v>4031</v>
      </c>
      <c r="D1764" s="1399"/>
      <c r="E1764" s="517"/>
      <c r="F1764" s="509"/>
    </row>
    <row r="1765" spans="1:6" x14ac:dyDescent="0.25">
      <c r="A1765" s="1043"/>
      <c r="B1765" s="711"/>
      <c r="C1765" s="692" t="s">
        <v>4032</v>
      </c>
      <c r="D1765" s="1399"/>
      <c r="E1765" s="517"/>
      <c r="F1765" s="509"/>
    </row>
    <row r="1766" spans="1:6" x14ac:dyDescent="0.25">
      <c r="A1766" s="1043"/>
      <c r="B1766" s="711"/>
      <c r="C1766" s="692" t="s">
        <v>4033</v>
      </c>
      <c r="D1766" s="1399"/>
      <c r="E1766" s="517"/>
      <c r="F1766" s="509"/>
    </row>
    <row r="1767" spans="1:6" x14ac:dyDescent="0.25">
      <c r="A1767" s="1043"/>
      <c r="B1767" s="711"/>
      <c r="C1767" s="692" t="s">
        <v>4016</v>
      </c>
      <c r="D1767" s="1399"/>
      <c r="E1767" s="517"/>
      <c r="F1767" s="509"/>
    </row>
    <row r="1768" spans="1:6" x14ac:dyDescent="0.25">
      <c r="A1768" s="1043"/>
      <c r="B1768" s="711"/>
      <c r="C1768" s="692" t="s">
        <v>4016</v>
      </c>
      <c r="D1768" s="1399"/>
      <c r="E1768" s="517"/>
      <c r="F1768" s="509"/>
    </row>
    <row r="1769" spans="1:6" ht="31.5" x14ac:dyDescent="0.25">
      <c r="A1769" s="1043"/>
      <c r="B1769" s="711"/>
      <c r="C1769" s="692" t="s">
        <v>4034</v>
      </c>
      <c r="D1769" s="1399"/>
      <c r="E1769" s="517"/>
      <c r="F1769" s="509"/>
    </row>
    <row r="1770" spans="1:6" ht="31.5" x14ac:dyDescent="0.25">
      <c r="A1770" s="1043"/>
      <c r="B1770" s="711"/>
      <c r="C1770" s="692" t="s">
        <v>4034</v>
      </c>
      <c r="D1770" s="1399"/>
      <c r="E1770" s="517"/>
      <c r="F1770" s="509"/>
    </row>
    <row r="1771" spans="1:6" x14ac:dyDescent="0.25">
      <c r="A1771" s="1043"/>
      <c r="B1771" s="711"/>
      <c r="C1771" s="692" t="s">
        <v>4009</v>
      </c>
      <c r="D1771" s="1399"/>
      <c r="E1771" s="517"/>
      <c r="F1771" s="509"/>
    </row>
    <row r="1772" spans="1:6" x14ac:dyDescent="0.25">
      <c r="A1772" s="1043"/>
      <c r="B1772" s="711"/>
      <c r="C1772" s="692" t="s">
        <v>4022</v>
      </c>
      <c r="D1772" s="1399"/>
      <c r="E1772" s="517"/>
      <c r="F1772" s="509"/>
    </row>
    <row r="1773" spans="1:6" x14ac:dyDescent="0.25">
      <c r="A1773" s="1043"/>
      <c r="B1773" s="711"/>
      <c r="C1773" s="692" t="s">
        <v>4035</v>
      </c>
      <c r="D1773" s="1399"/>
      <c r="E1773" s="517"/>
      <c r="F1773" s="509"/>
    </row>
    <row r="1774" spans="1:6" x14ac:dyDescent="0.25">
      <c r="A1774" s="1043"/>
      <c r="B1774" s="711"/>
      <c r="C1774" s="692" t="s">
        <v>4024</v>
      </c>
      <c r="D1774" s="1399"/>
      <c r="E1774" s="517"/>
      <c r="F1774" s="509"/>
    </row>
    <row r="1775" spans="1:6" x14ac:dyDescent="0.25">
      <c r="A1775" s="1043"/>
      <c r="B1775" s="711"/>
      <c r="C1775" s="692" t="s">
        <v>4030</v>
      </c>
      <c r="D1775" s="1399"/>
      <c r="E1775" s="517"/>
      <c r="F1775" s="509"/>
    </row>
    <row r="1776" spans="1:6" x14ac:dyDescent="0.25">
      <c r="A1776" s="1043"/>
      <c r="B1776" s="711"/>
      <c r="C1776" s="692" t="s">
        <v>4009</v>
      </c>
      <c r="D1776" s="1399"/>
      <c r="E1776" s="517"/>
      <c r="F1776" s="509"/>
    </row>
    <row r="1777" spans="1:6" x14ac:dyDescent="0.25">
      <c r="A1777" s="1043"/>
      <c r="B1777" s="711"/>
      <c r="C1777" s="692" t="s">
        <v>4030</v>
      </c>
      <c r="D1777" s="1399"/>
      <c r="E1777" s="517"/>
      <c r="F1777" s="509"/>
    </row>
    <row r="1778" spans="1:6" x14ac:dyDescent="0.25">
      <c r="A1778" s="1043"/>
      <c r="B1778" s="711"/>
      <c r="C1778" s="692" t="s">
        <v>4030</v>
      </c>
      <c r="D1778" s="1399"/>
      <c r="E1778" s="517"/>
      <c r="F1778" s="509"/>
    </row>
    <row r="1779" spans="1:6" x14ac:dyDescent="0.25">
      <c r="A1779" s="1043"/>
      <c r="B1779" s="711"/>
      <c r="C1779" s="692" t="s">
        <v>4030</v>
      </c>
      <c r="D1779" s="1399"/>
      <c r="E1779" s="517"/>
      <c r="F1779" s="509"/>
    </row>
    <row r="1780" spans="1:6" ht="31.5" x14ac:dyDescent="0.25">
      <c r="A1780" s="1043"/>
      <c r="B1780" s="711"/>
      <c r="C1780" s="692" t="s">
        <v>4028</v>
      </c>
      <c r="D1780" s="1399"/>
      <c r="E1780" s="517"/>
      <c r="F1780" s="509"/>
    </row>
    <row r="1781" spans="1:6" x14ac:dyDescent="0.25">
      <c r="A1781" s="1043"/>
      <c r="B1781" s="711"/>
      <c r="C1781" s="692" t="s">
        <v>4021</v>
      </c>
      <c r="D1781" s="1399"/>
      <c r="E1781" s="517"/>
      <c r="F1781" s="509"/>
    </row>
    <row r="1782" spans="1:6" x14ac:dyDescent="0.25">
      <c r="A1782" s="1043"/>
      <c r="B1782" s="711"/>
      <c r="C1782" s="692" t="s">
        <v>4008</v>
      </c>
      <c r="D1782" s="1399"/>
      <c r="E1782" s="517"/>
      <c r="F1782" s="509"/>
    </row>
    <row r="1783" spans="1:6" x14ac:dyDescent="0.25">
      <c r="A1783" s="1043"/>
      <c r="B1783" s="711"/>
      <c r="C1783" s="692" t="s">
        <v>4024</v>
      </c>
      <c r="D1783" s="1399"/>
      <c r="E1783" s="517"/>
      <c r="F1783" s="509"/>
    </row>
    <row r="1784" spans="1:6" x14ac:dyDescent="0.25">
      <c r="A1784" s="1043"/>
      <c r="B1784" s="711"/>
      <c r="C1784" s="692" t="s">
        <v>4008</v>
      </c>
      <c r="D1784" s="1399"/>
      <c r="E1784" s="517"/>
      <c r="F1784" s="509"/>
    </row>
    <row r="1785" spans="1:6" x14ac:dyDescent="0.25">
      <c r="A1785" s="1043"/>
      <c r="B1785" s="711"/>
      <c r="C1785" s="692" t="s">
        <v>4010</v>
      </c>
      <c r="D1785" s="1399"/>
      <c r="E1785" s="517"/>
      <c r="F1785" s="509"/>
    </row>
    <row r="1786" spans="1:6" x14ac:dyDescent="0.25">
      <c r="A1786" s="1043"/>
      <c r="B1786" s="711"/>
      <c r="C1786" s="692" t="s">
        <v>4009</v>
      </c>
      <c r="D1786" s="1399"/>
      <c r="E1786" s="517"/>
      <c r="F1786" s="509"/>
    </row>
    <row r="1787" spans="1:6" ht="31.5" x14ac:dyDescent="0.25">
      <c r="A1787" s="1043"/>
      <c r="B1787" s="711"/>
      <c r="C1787" s="692" t="s">
        <v>4036</v>
      </c>
      <c r="D1787" s="1399"/>
      <c r="E1787" s="517"/>
      <c r="F1787" s="509"/>
    </row>
    <row r="1788" spans="1:6" x14ac:dyDescent="0.25">
      <c r="A1788" s="1043"/>
      <c r="B1788" s="711"/>
      <c r="C1788" s="692" t="s">
        <v>4037</v>
      </c>
      <c r="D1788" s="1399"/>
      <c r="E1788" s="517"/>
      <c r="F1788" s="509"/>
    </row>
    <row r="1789" spans="1:6" x14ac:dyDescent="0.25">
      <c r="A1789" s="1043"/>
      <c r="B1789" s="711"/>
      <c r="C1789" s="692" t="s">
        <v>4038</v>
      </c>
      <c r="D1789" s="1399"/>
      <c r="E1789" s="517"/>
      <c r="F1789" s="509"/>
    </row>
    <row r="1790" spans="1:6" x14ac:dyDescent="0.25">
      <c r="A1790" s="1043"/>
      <c r="B1790" s="711"/>
      <c r="C1790" s="692" t="s">
        <v>4039</v>
      </c>
      <c r="D1790" s="1399"/>
      <c r="E1790" s="517"/>
      <c r="F1790" s="509"/>
    </row>
    <row r="1791" spans="1:6" ht="31.5" x14ac:dyDescent="0.25">
      <c r="A1791" s="1043"/>
      <c r="B1791" s="711"/>
      <c r="C1791" s="692" t="s">
        <v>4036</v>
      </c>
      <c r="D1791" s="1399"/>
      <c r="E1791" s="517"/>
      <c r="F1791" s="509"/>
    </row>
    <row r="1792" spans="1:6" x14ac:dyDescent="0.25">
      <c r="A1792" s="1043"/>
      <c r="B1792" s="711"/>
      <c r="C1792" s="692" t="s">
        <v>4040</v>
      </c>
      <c r="D1792" s="1399"/>
      <c r="E1792" s="517"/>
      <c r="F1792" s="509"/>
    </row>
    <row r="1793" spans="1:6" x14ac:dyDescent="0.25">
      <c r="A1793" s="1043"/>
      <c r="B1793" s="711"/>
      <c r="C1793" s="692" t="s">
        <v>4041</v>
      </c>
      <c r="D1793" s="1399"/>
      <c r="E1793" s="517"/>
      <c r="F1793" s="509"/>
    </row>
    <row r="1794" spans="1:6" x14ac:dyDescent="0.25">
      <c r="A1794" s="1043"/>
      <c r="B1794" s="711"/>
      <c r="C1794" s="692" t="s">
        <v>4042</v>
      </c>
      <c r="D1794" s="1399"/>
      <c r="E1794" s="517"/>
      <c r="F1794" s="509"/>
    </row>
    <row r="1795" spans="1:6" x14ac:dyDescent="0.25">
      <c r="A1795" s="1043"/>
      <c r="B1795" s="711"/>
      <c r="C1795" s="692" t="s">
        <v>4043</v>
      </c>
      <c r="D1795" s="1399"/>
      <c r="E1795" s="517"/>
      <c r="F1795" s="509"/>
    </row>
    <row r="1796" spans="1:6" x14ac:dyDescent="0.25">
      <c r="A1796" s="1043"/>
      <c r="B1796" s="711"/>
      <c r="C1796" s="692" t="s">
        <v>4044</v>
      </c>
      <c r="D1796" s="1399"/>
      <c r="E1796" s="517"/>
      <c r="F1796" s="509"/>
    </row>
    <row r="1797" spans="1:6" x14ac:dyDescent="0.25">
      <c r="A1797" s="1043"/>
      <c r="B1797" s="711"/>
      <c r="C1797" s="692" t="s">
        <v>4042</v>
      </c>
      <c r="D1797" s="1399"/>
      <c r="E1797" s="517"/>
      <c r="F1797" s="509"/>
    </row>
    <row r="1798" spans="1:6" x14ac:dyDescent="0.25">
      <c r="A1798" s="1043"/>
      <c r="B1798" s="711"/>
      <c r="C1798" s="692" t="s">
        <v>4042</v>
      </c>
      <c r="D1798" s="1399"/>
      <c r="E1798" s="517"/>
      <c r="F1798" s="509"/>
    </row>
    <row r="1799" spans="1:6" x14ac:dyDescent="0.25">
      <c r="A1799" s="1043"/>
      <c r="B1799" s="711"/>
      <c r="C1799" s="692" t="s">
        <v>4045</v>
      </c>
      <c r="D1799" s="1399"/>
      <c r="E1799" s="517"/>
      <c r="F1799" s="509"/>
    </row>
    <row r="1800" spans="1:6" x14ac:dyDescent="0.25">
      <c r="A1800" s="1043"/>
      <c r="B1800" s="711"/>
      <c r="C1800" s="692" t="s">
        <v>4046</v>
      </c>
      <c r="D1800" s="1399"/>
      <c r="E1800" s="517"/>
      <c r="F1800" s="509"/>
    </row>
    <row r="1801" spans="1:6" x14ac:dyDescent="0.25">
      <c r="A1801" s="1043"/>
      <c r="B1801" s="711"/>
      <c r="C1801" s="692" t="s">
        <v>4042</v>
      </c>
      <c r="D1801" s="1399"/>
      <c r="E1801" s="517"/>
      <c r="F1801" s="509"/>
    </row>
    <row r="1802" spans="1:6" x14ac:dyDescent="0.25">
      <c r="A1802" s="1043"/>
      <c r="B1802" s="711"/>
      <c r="C1802" s="692" t="s">
        <v>4042</v>
      </c>
      <c r="D1802" s="1399"/>
      <c r="E1802" s="517"/>
      <c r="F1802" s="509"/>
    </row>
    <row r="1803" spans="1:6" x14ac:dyDescent="0.25">
      <c r="A1803" s="1043"/>
      <c r="B1803" s="711"/>
      <c r="C1803" s="692" t="s">
        <v>4042</v>
      </c>
      <c r="D1803" s="1399"/>
      <c r="E1803" s="517"/>
      <c r="F1803" s="509"/>
    </row>
    <row r="1804" spans="1:6" x14ac:dyDescent="0.25">
      <c r="A1804" s="1043"/>
      <c r="B1804" s="711"/>
      <c r="C1804" s="692" t="s">
        <v>4042</v>
      </c>
      <c r="D1804" s="1399"/>
      <c r="E1804" s="517"/>
      <c r="F1804" s="509"/>
    </row>
    <row r="1805" spans="1:6" x14ac:dyDescent="0.25">
      <c r="A1805" s="1043"/>
      <c r="B1805" s="711"/>
      <c r="C1805" s="692" t="s">
        <v>4047</v>
      </c>
      <c r="D1805" s="1399"/>
      <c r="E1805" s="517"/>
      <c r="F1805" s="509"/>
    </row>
    <row r="1806" spans="1:6" x14ac:dyDescent="0.25">
      <c r="A1806" s="1043"/>
      <c r="B1806" s="711"/>
      <c r="C1806" s="692" t="s">
        <v>4048</v>
      </c>
      <c r="D1806" s="1399"/>
      <c r="E1806" s="517"/>
      <c r="F1806" s="509"/>
    </row>
    <row r="1807" spans="1:6" x14ac:dyDescent="0.25">
      <c r="A1807" s="1043"/>
      <c r="B1807" s="711"/>
      <c r="C1807" s="692" t="s">
        <v>4049</v>
      </c>
      <c r="D1807" s="1399"/>
      <c r="E1807" s="517"/>
      <c r="F1807" s="509"/>
    </row>
    <row r="1808" spans="1:6" x14ac:dyDescent="0.25">
      <c r="A1808" s="1043"/>
      <c r="B1808" s="711"/>
      <c r="C1808" s="692" t="s">
        <v>4050</v>
      </c>
      <c r="D1808" s="1399"/>
      <c r="E1808" s="517"/>
      <c r="F1808" s="509"/>
    </row>
    <row r="1809" spans="1:6" x14ac:dyDescent="0.25">
      <c r="A1809" s="1043"/>
      <c r="B1809" s="711"/>
      <c r="C1809" s="692" t="s">
        <v>4051</v>
      </c>
      <c r="D1809" s="1399"/>
      <c r="E1809" s="517"/>
      <c r="F1809" s="509"/>
    </row>
    <row r="1810" spans="1:6" x14ac:dyDescent="0.25">
      <c r="A1810" s="1043"/>
      <c r="B1810" s="711"/>
      <c r="C1810" s="692" t="s">
        <v>4052</v>
      </c>
      <c r="D1810" s="1399"/>
      <c r="E1810" s="517"/>
      <c r="F1810" s="509"/>
    </row>
    <row r="1811" spans="1:6" x14ac:dyDescent="0.25">
      <c r="A1811" s="1043"/>
      <c r="B1811" s="711"/>
      <c r="C1811" s="692" t="s">
        <v>4053</v>
      </c>
      <c r="D1811" s="1399"/>
      <c r="E1811" s="517"/>
      <c r="F1811" s="509"/>
    </row>
    <row r="1812" spans="1:6" x14ac:dyDescent="0.25">
      <c r="A1812" s="1043"/>
      <c r="B1812" s="711"/>
      <c r="C1812" s="692" t="s">
        <v>4054</v>
      </c>
      <c r="D1812" s="1399"/>
      <c r="E1812" s="517"/>
      <c r="F1812" s="509"/>
    </row>
    <row r="1813" spans="1:6" x14ac:dyDescent="0.25">
      <c r="A1813" s="1043"/>
      <c r="B1813" s="711"/>
      <c r="C1813" s="692" t="s">
        <v>4055</v>
      </c>
      <c r="D1813" s="1399"/>
      <c r="E1813" s="517"/>
      <c r="F1813" s="509"/>
    </row>
    <row r="1814" spans="1:6" x14ac:dyDescent="0.25">
      <c r="A1814" s="1043"/>
      <c r="B1814" s="711"/>
      <c r="C1814" s="692" t="s">
        <v>4056</v>
      </c>
      <c r="D1814" s="1399"/>
      <c r="E1814" s="517"/>
      <c r="F1814" s="509"/>
    </row>
    <row r="1815" spans="1:6" x14ac:dyDescent="0.25">
      <c r="A1815" s="1043"/>
      <c r="B1815" s="711"/>
      <c r="C1815" s="692" t="s">
        <v>4057</v>
      </c>
      <c r="D1815" s="1399"/>
      <c r="E1815" s="517"/>
      <c r="F1815" s="509"/>
    </row>
    <row r="1816" spans="1:6" x14ac:dyDescent="0.25">
      <c r="A1816" s="1043"/>
      <c r="B1816" s="711"/>
      <c r="C1816" s="692" t="s">
        <v>4058</v>
      </c>
      <c r="D1816" s="1399"/>
      <c r="E1816" s="517"/>
      <c r="F1816" s="509"/>
    </row>
    <row r="1817" spans="1:6" x14ac:dyDescent="0.25">
      <c r="A1817" s="1043"/>
      <c r="B1817" s="711"/>
      <c r="C1817" s="692" t="s">
        <v>4059</v>
      </c>
      <c r="D1817" s="1399"/>
      <c r="E1817" s="517"/>
      <c r="F1817" s="509"/>
    </row>
    <row r="1818" spans="1:6" x14ac:dyDescent="0.25">
      <c r="A1818" s="1043"/>
      <c r="B1818" s="711"/>
      <c r="C1818" s="692" t="s">
        <v>4060</v>
      </c>
      <c r="D1818" s="1399"/>
      <c r="E1818" s="517"/>
      <c r="F1818" s="509"/>
    </row>
    <row r="1819" spans="1:6" ht="31.5" x14ac:dyDescent="0.25">
      <c r="A1819" s="1043"/>
      <c r="B1819" s="711"/>
      <c r="C1819" s="692" t="s">
        <v>4061</v>
      </c>
      <c r="D1819" s="1399"/>
      <c r="E1819" s="517"/>
      <c r="F1819" s="509"/>
    </row>
    <row r="1820" spans="1:6" x14ac:dyDescent="0.25">
      <c r="A1820" s="1043"/>
      <c r="B1820" s="711"/>
      <c r="C1820" s="692" t="s">
        <v>4062</v>
      </c>
      <c r="D1820" s="1399"/>
      <c r="E1820" s="517"/>
      <c r="F1820" s="509"/>
    </row>
    <row r="1821" spans="1:6" x14ac:dyDescent="0.25">
      <c r="A1821" s="1043"/>
      <c r="B1821" s="711"/>
      <c r="C1821" s="692" t="s">
        <v>4063</v>
      </c>
      <c r="D1821" s="1399"/>
      <c r="E1821" s="517"/>
      <c r="F1821" s="509"/>
    </row>
    <row r="1822" spans="1:6" x14ac:dyDescent="0.25">
      <c r="A1822" s="1043"/>
      <c r="B1822" s="711"/>
      <c r="C1822" s="692" t="s">
        <v>4064</v>
      </c>
      <c r="D1822" s="1399"/>
      <c r="E1822" s="517"/>
      <c r="F1822" s="509"/>
    </row>
    <row r="1823" spans="1:6" x14ac:dyDescent="0.25">
      <c r="A1823" s="1043"/>
      <c r="B1823" s="711"/>
      <c r="C1823" s="692" t="s">
        <v>4065</v>
      </c>
      <c r="D1823" s="1399"/>
      <c r="E1823" s="517"/>
      <c r="F1823" s="509"/>
    </row>
    <row r="1824" spans="1:6" x14ac:dyDescent="0.25">
      <c r="A1824" s="1043"/>
      <c r="B1824" s="711"/>
      <c r="C1824" s="692" t="s">
        <v>4066</v>
      </c>
      <c r="D1824" s="1399"/>
      <c r="E1824" s="517"/>
      <c r="F1824" s="509"/>
    </row>
    <row r="1825" spans="1:6" x14ac:dyDescent="0.25">
      <c r="A1825" s="1043"/>
      <c r="B1825" s="711"/>
      <c r="C1825" s="692" t="s">
        <v>4067</v>
      </c>
      <c r="D1825" s="1399"/>
      <c r="E1825" s="517"/>
      <c r="F1825" s="509"/>
    </row>
    <row r="1826" spans="1:6" x14ac:dyDescent="0.25">
      <c r="A1826" s="1043"/>
      <c r="B1826" s="711"/>
      <c r="C1826" s="692" t="s">
        <v>4068</v>
      </c>
      <c r="D1826" s="1399"/>
      <c r="E1826" s="517"/>
      <c r="F1826" s="509"/>
    </row>
    <row r="1827" spans="1:6" x14ac:dyDescent="0.25">
      <c r="A1827" s="1043"/>
      <c r="B1827" s="711"/>
      <c r="C1827" s="692" t="s">
        <v>4069</v>
      </c>
      <c r="D1827" s="1399"/>
      <c r="E1827" s="517"/>
      <c r="F1827" s="509"/>
    </row>
    <row r="1828" spans="1:6" x14ac:dyDescent="0.25">
      <c r="A1828" s="1043"/>
      <c r="B1828" s="711"/>
      <c r="C1828" s="692" t="s">
        <v>4070</v>
      </c>
      <c r="D1828" s="1399"/>
      <c r="E1828" s="517"/>
      <c r="F1828" s="509"/>
    </row>
    <row r="1829" spans="1:6" x14ac:dyDescent="0.25">
      <c r="A1829" s="1043"/>
      <c r="B1829" s="711"/>
      <c r="C1829" s="692" t="s">
        <v>4071</v>
      </c>
      <c r="D1829" s="1399"/>
      <c r="E1829" s="517"/>
      <c r="F1829" s="509"/>
    </row>
    <row r="1830" spans="1:6" x14ac:dyDescent="0.25">
      <c r="A1830" s="1043"/>
      <c r="B1830" s="711"/>
      <c r="C1830" s="692" t="s">
        <v>4072</v>
      </c>
      <c r="D1830" s="1399"/>
      <c r="E1830" s="517"/>
      <c r="F1830" s="509"/>
    </row>
    <row r="1831" spans="1:6" x14ac:dyDescent="0.25">
      <c r="A1831" s="1043"/>
      <c r="B1831" s="711"/>
      <c r="C1831" s="692" t="s">
        <v>4073</v>
      </c>
      <c r="D1831" s="1399"/>
      <c r="E1831" s="517"/>
      <c r="F1831" s="509"/>
    </row>
    <row r="1832" spans="1:6" x14ac:dyDescent="0.25">
      <c r="A1832" s="1043"/>
      <c r="B1832" s="711"/>
      <c r="C1832" s="692" t="s">
        <v>4074</v>
      </c>
      <c r="D1832" s="1399"/>
      <c r="E1832" s="517"/>
      <c r="F1832" s="509"/>
    </row>
    <row r="1833" spans="1:6" x14ac:dyDescent="0.25">
      <c r="A1833" s="1043"/>
      <c r="B1833" s="711"/>
      <c r="C1833" s="692" t="s">
        <v>4075</v>
      </c>
      <c r="D1833" s="1399"/>
      <c r="E1833" s="517"/>
      <c r="F1833" s="509"/>
    </row>
    <row r="1834" spans="1:6" x14ac:dyDescent="0.25">
      <c r="A1834" s="1043"/>
      <c r="B1834" s="711"/>
      <c r="C1834" s="692" t="s">
        <v>4075</v>
      </c>
      <c r="D1834" s="1399"/>
      <c r="E1834" s="517"/>
      <c r="F1834" s="509"/>
    </row>
    <row r="1835" spans="1:6" x14ac:dyDescent="0.25">
      <c r="A1835" s="1043"/>
      <c r="B1835" s="711"/>
      <c r="C1835" s="692" t="s">
        <v>4075</v>
      </c>
      <c r="D1835" s="1399"/>
      <c r="E1835" s="517"/>
      <c r="F1835" s="509"/>
    </row>
    <row r="1836" spans="1:6" x14ac:dyDescent="0.25">
      <c r="A1836" s="1043"/>
      <c r="B1836" s="711"/>
      <c r="C1836" s="692" t="s">
        <v>4075</v>
      </c>
      <c r="D1836" s="1399"/>
      <c r="E1836" s="517"/>
      <c r="F1836" s="509"/>
    </row>
    <row r="1837" spans="1:6" x14ac:dyDescent="0.25">
      <c r="A1837" s="1043"/>
      <c r="B1837" s="711"/>
      <c r="C1837" s="692" t="s">
        <v>4075</v>
      </c>
      <c r="D1837" s="1399"/>
      <c r="E1837" s="517"/>
      <c r="F1837" s="509"/>
    </row>
    <row r="1838" spans="1:6" x14ac:dyDescent="0.25">
      <c r="A1838" s="1043"/>
      <c r="B1838" s="711"/>
      <c r="C1838" s="692" t="s">
        <v>4076</v>
      </c>
      <c r="D1838" s="1399"/>
      <c r="E1838" s="517"/>
      <c r="F1838" s="509"/>
    </row>
    <row r="1839" spans="1:6" x14ac:dyDescent="0.25">
      <c r="A1839" s="1043"/>
      <c r="B1839" s="711"/>
      <c r="C1839" s="692" t="s">
        <v>4076</v>
      </c>
      <c r="D1839" s="1399"/>
      <c r="E1839" s="517"/>
      <c r="F1839" s="509"/>
    </row>
    <row r="1840" spans="1:6" x14ac:dyDescent="0.25">
      <c r="A1840" s="1043"/>
      <c r="B1840" s="711"/>
      <c r="C1840" s="692" t="s">
        <v>4076</v>
      </c>
      <c r="D1840" s="1399"/>
      <c r="E1840" s="517"/>
      <c r="F1840" s="509"/>
    </row>
    <row r="1841" spans="1:6" x14ac:dyDescent="0.25">
      <c r="A1841" s="1043"/>
      <c r="B1841" s="711"/>
      <c r="C1841" s="692" t="s">
        <v>4076</v>
      </c>
      <c r="D1841" s="1399"/>
      <c r="E1841" s="517"/>
      <c r="F1841" s="509"/>
    </row>
    <row r="1842" spans="1:6" x14ac:dyDescent="0.25">
      <c r="A1842" s="1043"/>
      <c r="B1842" s="711"/>
      <c r="C1842" s="692" t="s">
        <v>4076</v>
      </c>
      <c r="D1842" s="1399"/>
      <c r="E1842" s="517"/>
      <c r="F1842" s="509"/>
    </row>
    <row r="1843" spans="1:6" x14ac:dyDescent="0.25">
      <c r="A1843" s="1043"/>
      <c r="B1843" s="711"/>
      <c r="C1843" s="692" t="s">
        <v>4077</v>
      </c>
      <c r="D1843" s="1399"/>
      <c r="E1843" s="517"/>
      <c r="F1843" s="509"/>
    </row>
    <row r="1844" spans="1:6" x14ac:dyDescent="0.25">
      <c r="A1844" s="1043"/>
      <c r="B1844" s="711"/>
      <c r="C1844" s="692" t="s">
        <v>4077</v>
      </c>
      <c r="D1844" s="1399"/>
      <c r="E1844" s="517"/>
      <c r="F1844" s="509"/>
    </row>
    <row r="1845" spans="1:6" x14ac:dyDescent="0.25">
      <c r="A1845" s="1043"/>
      <c r="B1845" s="711"/>
      <c r="C1845" s="692" t="s">
        <v>4078</v>
      </c>
      <c r="D1845" s="1399"/>
      <c r="E1845" s="517"/>
      <c r="F1845" s="509"/>
    </row>
    <row r="1846" spans="1:6" x14ac:dyDescent="0.25">
      <c r="A1846" s="1043"/>
      <c r="B1846" s="711"/>
      <c r="C1846" s="692" t="s">
        <v>4078</v>
      </c>
      <c r="D1846" s="1399"/>
      <c r="E1846" s="517"/>
      <c r="F1846" s="509"/>
    </row>
    <row r="1847" spans="1:6" x14ac:dyDescent="0.25">
      <c r="A1847" s="1043"/>
      <c r="B1847" s="711"/>
      <c r="C1847" s="692" t="s">
        <v>4079</v>
      </c>
      <c r="D1847" s="1399"/>
      <c r="E1847" s="517"/>
      <c r="F1847" s="509"/>
    </row>
    <row r="1848" spans="1:6" x14ac:dyDescent="0.25">
      <c r="A1848" s="1043"/>
      <c r="B1848" s="711"/>
      <c r="C1848" s="692" t="s">
        <v>4079</v>
      </c>
      <c r="D1848" s="1399"/>
      <c r="E1848" s="517"/>
      <c r="F1848" s="509"/>
    </row>
    <row r="1849" spans="1:6" x14ac:dyDescent="0.25">
      <c r="A1849" s="1043"/>
      <c r="B1849" s="711"/>
      <c r="C1849" s="692" t="s">
        <v>4079</v>
      </c>
      <c r="D1849" s="1399"/>
      <c r="E1849" s="517"/>
      <c r="F1849" s="509"/>
    </row>
    <row r="1850" spans="1:6" x14ac:dyDescent="0.25">
      <c r="A1850" s="1043"/>
      <c r="B1850" s="711"/>
      <c r="C1850" s="692" t="s">
        <v>4080</v>
      </c>
      <c r="D1850" s="1399"/>
      <c r="E1850" s="517"/>
      <c r="F1850" s="509"/>
    </row>
    <row r="1851" spans="1:6" x14ac:dyDescent="0.25">
      <c r="A1851" s="1043"/>
      <c r="B1851" s="711"/>
      <c r="C1851" s="692" t="s">
        <v>4081</v>
      </c>
      <c r="D1851" s="1399"/>
      <c r="E1851" s="517"/>
      <c r="F1851" s="509"/>
    </row>
    <row r="1852" spans="1:6" x14ac:dyDescent="0.25">
      <c r="A1852" s="1043"/>
      <c r="B1852" s="711"/>
      <c r="C1852" s="692" t="s">
        <v>4082</v>
      </c>
      <c r="D1852" s="1399"/>
      <c r="E1852" s="517"/>
      <c r="F1852" s="509"/>
    </row>
    <row r="1853" spans="1:6" x14ac:dyDescent="0.25">
      <c r="A1853" s="1043"/>
      <c r="B1853" s="711"/>
      <c r="C1853" s="692" t="s">
        <v>4082</v>
      </c>
      <c r="D1853" s="1399"/>
      <c r="E1853" s="517"/>
      <c r="F1853" s="509"/>
    </row>
    <row r="1854" spans="1:6" x14ac:dyDescent="0.25">
      <c r="A1854" s="1043"/>
      <c r="B1854" s="711"/>
      <c r="C1854" s="692" t="s">
        <v>4083</v>
      </c>
      <c r="D1854" s="1399"/>
      <c r="E1854" s="517"/>
      <c r="F1854" s="509"/>
    </row>
    <row r="1855" spans="1:6" x14ac:dyDescent="0.25">
      <c r="A1855" s="1043"/>
      <c r="B1855" s="711"/>
      <c r="C1855" s="692" t="s">
        <v>4084</v>
      </c>
      <c r="D1855" s="1399"/>
      <c r="E1855" s="517"/>
      <c r="F1855" s="509"/>
    </row>
    <row r="1856" spans="1:6" x14ac:dyDescent="0.25">
      <c r="A1856" s="1043"/>
      <c r="B1856" s="711"/>
      <c r="C1856" s="692" t="s">
        <v>4085</v>
      </c>
      <c r="D1856" s="1399"/>
      <c r="E1856" s="517"/>
      <c r="F1856" s="509"/>
    </row>
    <row r="1857" spans="1:6" x14ac:dyDescent="0.25">
      <c r="A1857" s="1043"/>
      <c r="B1857" s="711"/>
      <c r="C1857" s="692" t="s">
        <v>4086</v>
      </c>
      <c r="D1857" s="1399"/>
      <c r="E1857" s="517"/>
      <c r="F1857" s="509"/>
    </row>
    <row r="1858" spans="1:6" x14ac:dyDescent="0.25">
      <c r="A1858" s="1043"/>
      <c r="B1858" s="711"/>
      <c r="C1858" s="692" t="s">
        <v>4087</v>
      </c>
      <c r="D1858" s="1399"/>
      <c r="E1858" s="517"/>
      <c r="F1858" s="509"/>
    </row>
    <row r="1859" spans="1:6" x14ac:dyDescent="0.25">
      <c r="A1859" s="1043"/>
      <c r="B1859" s="711"/>
      <c r="C1859" s="692" t="s">
        <v>4088</v>
      </c>
      <c r="D1859" s="1399"/>
      <c r="E1859" s="517"/>
      <c r="F1859" s="509"/>
    </row>
    <row r="1860" spans="1:6" x14ac:dyDescent="0.25">
      <c r="A1860" s="1043"/>
      <c r="B1860" s="711"/>
      <c r="C1860" s="692" t="s">
        <v>4089</v>
      </c>
      <c r="D1860" s="1399"/>
      <c r="E1860" s="517"/>
      <c r="F1860" s="509"/>
    </row>
    <row r="1861" spans="1:6" x14ac:dyDescent="0.25">
      <c r="A1861" s="1043"/>
      <c r="B1861" s="711"/>
      <c r="C1861" s="692" t="s">
        <v>4087</v>
      </c>
      <c r="D1861" s="1399"/>
      <c r="E1861" s="517"/>
      <c r="F1861" s="509"/>
    </row>
    <row r="1862" spans="1:6" x14ac:dyDescent="0.25">
      <c r="A1862" s="1043"/>
      <c r="B1862" s="711"/>
      <c r="C1862" s="692" t="s">
        <v>4090</v>
      </c>
      <c r="D1862" s="1399"/>
      <c r="E1862" s="517"/>
      <c r="F1862" s="509"/>
    </row>
    <row r="1863" spans="1:6" x14ac:dyDescent="0.25">
      <c r="A1863" s="1043"/>
      <c r="B1863" s="711"/>
      <c r="C1863" s="692" t="s">
        <v>4091</v>
      </c>
      <c r="D1863" s="1399"/>
      <c r="E1863" s="517"/>
      <c r="F1863" s="509"/>
    </row>
    <row r="1864" spans="1:6" x14ac:dyDescent="0.25">
      <c r="A1864" s="1043"/>
      <c r="B1864" s="711"/>
      <c r="C1864" s="692" t="s">
        <v>4092</v>
      </c>
      <c r="D1864" s="1399"/>
      <c r="E1864" s="517"/>
      <c r="F1864" s="509"/>
    </row>
    <row r="1865" spans="1:6" x14ac:dyDescent="0.25">
      <c r="A1865" s="1043"/>
      <c r="B1865" s="711"/>
      <c r="C1865" s="692" t="s">
        <v>4093</v>
      </c>
      <c r="D1865" s="1399"/>
      <c r="E1865" s="517"/>
      <c r="F1865" s="509"/>
    </row>
    <row r="1866" spans="1:6" x14ac:dyDescent="0.25">
      <c r="A1866" s="1043"/>
      <c r="B1866" s="711"/>
      <c r="C1866" s="692" t="s">
        <v>4094</v>
      </c>
      <c r="D1866" s="1399"/>
      <c r="E1866" s="517"/>
      <c r="F1866" s="509"/>
    </row>
    <row r="1867" spans="1:6" x14ac:dyDescent="0.25">
      <c r="A1867" s="1043"/>
      <c r="B1867" s="711"/>
      <c r="C1867" s="692" t="s">
        <v>4095</v>
      </c>
      <c r="D1867" s="1399"/>
      <c r="E1867" s="517"/>
      <c r="F1867" s="509"/>
    </row>
    <row r="1868" spans="1:6" x14ac:dyDescent="0.25">
      <c r="A1868" s="1043"/>
      <c r="B1868" s="711"/>
      <c r="C1868" s="692" t="s">
        <v>4096</v>
      </c>
      <c r="D1868" s="1399"/>
      <c r="E1868" s="517"/>
      <c r="F1868" s="509"/>
    </row>
    <row r="1869" spans="1:6" x14ac:dyDescent="0.25">
      <c r="A1869" s="1043"/>
      <c r="B1869" s="711"/>
      <c r="C1869" s="692" t="s">
        <v>4097</v>
      </c>
      <c r="D1869" s="1399"/>
      <c r="E1869" s="517"/>
      <c r="F1869" s="509"/>
    </row>
    <row r="1870" spans="1:6" x14ac:dyDescent="0.25">
      <c r="A1870" s="1043"/>
      <c r="B1870" s="711"/>
      <c r="C1870" s="692" t="s">
        <v>4098</v>
      </c>
      <c r="D1870" s="1399"/>
      <c r="E1870" s="517"/>
      <c r="F1870" s="509"/>
    </row>
    <row r="1871" spans="1:6" x14ac:dyDescent="0.25">
      <c r="A1871" s="1043"/>
      <c r="B1871" s="711"/>
      <c r="C1871" s="692" t="s">
        <v>4099</v>
      </c>
      <c r="D1871" s="1399"/>
      <c r="E1871" s="517"/>
      <c r="F1871" s="509"/>
    </row>
    <row r="1872" spans="1:6" x14ac:dyDescent="0.25">
      <c r="A1872" s="1043"/>
      <c r="B1872" s="711"/>
      <c r="C1872" s="692" t="s">
        <v>4100</v>
      </c>
      <c r="D1872" s="1399"/>
      <c r="E1872" s="517"/>
      <c r="F1872" s="509"/>
    </row>
    <row r="1873" spans="1:6" x14ac:dyDescent="0.25">
      <c r="A1873" s="1043"/>
      <c r="B1873" s="711"/>
      <c r="C1873" s="692" t="s">
        <v>4101</v>
      </c>
      <c r="D1873" s="1399"/>
      <c r="E1873" s="517"/>
      <c r="F1873" s="509"/>
    </row>
    <row r="1874" spans="1:6" x14ac:dyDescent="0.25">
      <c r="A1874" s="1043"/>
      <c r="B1874" s="711"/>
      <c r="C1874" s="692" t="s">
        <v>4102</v>
      </c>
      <c r="D1874" s="1399"/>
      <c r="E1874" s="517"/>
      <c r="F1874" s="509"/>
    </row>
    <row r="1875" spans="1:6" x14ac:dyDescent="0.25">
      <c r="A1875" s="1043"/>
      <c r="B1875" s="711"/>
      <c r="C1875" s="692" t="s">
        <v>4103</v>
      </c>
      <c r="D1875" s="1399"/>
      <c r="E1875" s="517"/>
      <c r="F1875" s="509"/>
    </row>
    <row r="1876" spans="1:6" x14ac:dyDescent="0.25">
      <c r="A1876" s="1043"/>
      <c r="B1876" s="711"/>
      <c r="C1876" s="692" t="s">
        <v>4103</v>
      </c>
      <c r="D1876" s="1399"/>
      <c r="E1876" s="517"/>
      <c r="F1876" s="509"/>
    </row>
    <row r="1877" spans="1:6" x14ac:dyDescent="0.25">
      <c r="A1877" s="1043"/>
      <c r="B1877" s="711"/>
      <c r="C1877" s="692" t="s">
        <v>4103</v>
      </c>
      <c r="D1877" s="1399"/>
      <c r="E1877" s="517"/>
      <c r="F1877" s="509"/>
    </row>
    <row r="1878" spans="1:6" x14ac:dyDescent="0.25">
      <c r="A1878" s="1043"/>
      <c r="B1878" s="711"/>
      <c r="C1878" s="692" t="s">
        <v>4104</v>
      </c>
      <c r="D1878" s="1399"/>
      <c r="E1878" s="517"/>
      <c r="F1878" s="509"/>
    </row>
    <row r="1879" spans="1:6" x14ac:dyDescent="0.25">
      <c r="A1879" s="1043"/>
      <c r="B1879" s="711"/>
      <c r="C1879" s="692" t="s">
        <v>4102</v>
      </c>
      <c r="D1879" s="1399"/>
      <c r="E1879" s="517"/>
      <c r="F1879" s="509"/>
    </row>
    <row r="1880" spans="1:6" x14ac:dyDescent="0.25">
      <c r="A1880" s="1043"/>
      <c r="B1880" s="711"/>
      <c r="C1880" s="692" t="s">
        <v>4105</v>
      </c>
      <c r="D1880" s="1399"/>
      <c r="E1880" s="517"/>
      <c r="F1880" s="509"/>
    </row>
    <row r="1881" spans="1:6" x14ac:dyDescent="0.25">
      <c r="A1881" s="1043"/>
      <c r="B1881" s="711"/>
      <c r="C1881" s="692" t="s">
        <v>4105</v>
      </c>
      <c r="D1881" s="1399"/>
      <c r="E1881" s="517"/>
      <c r="F1881" s="509"/>
    </row>
    <row r="1882" spans="1:6" x14ac:dyDescent="0.25">
      <c r="A1882" s="1043"/>
      <c r="B1882" s="711"/>
      <c r="C1882" s="692" t="s">
        <v>4106</v>
      </c>
      <c r="D1882" s="1399"/>
      <c r="E1882" s="517"/>
      <c r="F1882" s="509"/>
    </row>
    <row r="1883" spans="1:6" x14ac:dyDescent="0.25">
      <c r="A1883" s="1043"/>
      <c r="B1883" s="711"/>
      <c r="C1883" s="692" t="s">
        <v>4107</v>
      </c>
      <c r="D1883" s="1399"/>
      <c r="E1883" s="517"/>
      <c r="F1883" s="509"/>
    </row>
    <row r="1884" spans="1:6" x14ac:dyDescent="0.25">
      <c r="A1884" s="1043"/>
      <c r="B1884" s="711"/>
      <c r="C1884" s="692" t="s">
        <v>4108</v>
      </c>
      <c r="D1884" s="1399"/>
      <c r="E1884" s="517"/>
      <c r="F1884" s="509"/>
    </row>
    <row r="1885" spans="1:6" x14ac:dyDescent="0.25">
      <c r="A1885" s="1043"/>
      <c r="B1885" s="711"/>
      <c r="C1885" s="692" t="s">
        <v>4109</v>
      </c>
      <c r="D1885" s="1399"/>
      <c r="E1885" s="517"/>
      <c r="F1885" s="509"/>
    </row>
    <row r="1886" spans="1:6" x14ac:dyDescent="0.25">
      <c r="A1886" s="1043"/>
      <c r="B1886" s="711"/>
      <c r="C1886" s="692" t="s">
        <v>4109</v>
      </c>
      <c r="D1886" s="1399"/>
      <c r="E1886" s="517"/>
      <c r="F1886" s="509"/>
    </row>
    <row r="1887" spans="1:6" x14ac:dyDescent="0.25">
      <c r="A1887" s="1043"/>
      <c r="B1887" s="711"/>
      <c r="C1887" s="692" t="s">
        <v>4102</v>
      </c>
      <c r="D1887" s="1399"/>
      <c r="E1887" s="517"/>
      <c r="F1887" s="509"/>
    </row>
    <row r="1888" spans="1:6" x14ac:dyDescent="0.25">
      <c r="A1888" s="1043"/>
      <c r="B1888" s="711"/>
      <c r="C1888" s="692" t="s">
        <v>4110</v>
      </c>
      <c r="D1888" s="1399"/>
      <c r="E1888" s="517"/>
      <c r="F1888" s="509"/>
    </row>
    <row r="1889" spans="1:6" x14ac:dyDescent="0.25">
      <c r="A1889" s="1043"/>
      <c r="B1889" s="711"/>
      <c r="C1889" s="692" t="s">
        <v>4110</v>
      </c>
      <c r="D1889" s="1399"/>
      <c r="E1889" s="517"/>
      <c r="F1889" s="509"/>
    </row>
    <row r="1890" spans="1:6" x14ac:dyDescent="0.25">
      <c r="A1890" s="1043"/>
      <c r="B1890" s="711"/>
      <c r="C1890" s="692" t="s">
        <v>4104</v>
      </c>
      <c r="D1890" s="1399"/>
      <c r="E1890" s="517"/>
      <c r="F1890" s="509"/>
    </row>
    <row r="1891" spans="1:6" x14ac:dyDescent="0.25">
      <c r="A1891" s="1043"/>
      <c r="B1891" s="711"/>
      <c r="C1891" s="692" t="s">
        <v>4111</v>
      </c>
      <c r="D1891" s="1399"/>
      <c r="E1891" s="517"/>
      <c r="F1891" s="509"/>
    </row>
    <row r="1892" spans="1:6" x14ac:dyDescent="0.25">
      <c r="A1892" s="1043"/>
      <c r="B1892" s="711"/>
      <c r="C1892" s="692" t="s">
        <v>4112</v>
      </c>
      <c r="D1892" s="1399"/>
      <c r="E1892" s="517"/>
      <c r="F1892" s="509"/>
    </row>
    <row r="1893" spans="1:6" x14ac:dyDescent="0.25">
      <c r="A1893" s="1043"/>
      <c r="B1893" s="711"/>
      <c r="C1893" s="692" t="s">
        <v>4113</v>
      </c>
      <c r="D1893" s="1399"/>
      <c r="E1893" s="517"/>
      <c r="F1893" s="509"/>
    </row>
    <row r="1894" spans="1:6" x14ac:dyDescent="0.25">
      <c r="A1894" s="1043"/>
      <c r="B1894" s="711"/>
      <c r="C1894" s="692" t="s">
        <v>4114</v>
      </c>
      <c r="D1894" s="1399"/>
      <c r="E1894" s="517"/>
      <c r="F1894" s="509"/>
    </row>
    <row r="1895" spans="1:6" x14ac:dyDescent="0.25">
      <c r="A1895" s="1043"/>
      <c r="B1895" s="711"/>
      <c r="C1895" s="692" t="s">
        <v>4115</v>
      </c>
      <c r="D1895" s="1399"/>
      <c r="E1895" s="517"/>
      <c r="F1895" s="509"/>
    </row>
    <row r="1896" spans="1:6" x14ac:dyDescent="0.25">
      <c r="A1896" s="1043"/>
      <c r="B1896" s="711"/>
      <c r="C1896" s="692" t="s">
        <v>4115</v>
      </c>
      <c r="D1896" s="1399"/>
      <c r="E1896" s="517"/>
      <c r="F1896" s="509"/>
    </row>
    <row r="1897" spans="1:6" x14ac:dyDescent="0.25">
      <c r="A1897" s="1043"/>
      <c r="B1897" s="711"/>
      <c r="C1897" s="692" t="s">
        <v>4116</v>
      </c>
      <c r="D1897" s="1399"/>
      <c r="E1897" s="517"/>
      <c r="F1897" s="509"/>
    </row>
    <row r="1898" spans="1:6" x14ac:dyDescent="0.25">
      <c r="A1898" s="1043"/>
      <c r="B1898" s="711"/>
      <c r="C1898" s="692" t="s">
        <v>4117</v>
      </c>
      <c r="D1898" s="1399"/>
      <c r="E1898" s="517"/>
      <c r="F1898" s="509"/>
    </row>
    <row r="1899" spans="1:6" x14ac:dyDescent="0.25">
      <c r="A1899" s="1043"/>
      <c r="B1899" s="711"/>
      <c r="C1899" s="692" t="s">
        <v>4118</v>
      </c>
      <c r="D1899" s="1399"/>
      <c r="E1899" s="517"/>
      <c r="F1899" s="509"/>
    </row>
    <row r="1900" spans="1:6" x14ac:dyDescent="0.25">
      <c r="A1900" s="1043"/>
      <c r="B1900" s="711"/>
      <c r="C1900" s="692" t="s">
        <v>4119</v>
      </c>
      <c r="D1900" s="1399"/>
      <c r="E1900" s="517"/>
      <c r="F1900" s="509"/>
    </row>
    <row r="1901" spans="1:6" x14ac:dyDescent="0.25">
      <c r="A1901" s="1043"/>
      <c r="B1901" s="711"/>
      <c r="C1901" s="692" t="s">
        <v>4120</v>
      </c>
      <c r="D1901" s="1399"/>
      <c r="E1901" s="517"/>
      <c r="F1901" s="509"/>
    </row>
    <row r="1902" spans="1:6" x14ac:dyDescent="0.25">
      <c r="A1902" s="1043"/>
      <c r="B1902" s="711"/>
      <c r="C1902" s="692" t="s">
        <v>4121</v>
      </c>
      <c r="D1902" s="1399"/>
      <c r="E1902" s="517"/>
      <c r="F1902" s="509"/>
    </row>
    <row r="1903" spans="1:6" x14ac:dyDescent="0.25">
      <c r="A1903" s="1043"/>
      <c r="B1903" s="711"/>
      <c r="C1903" s="692" t="s">
        <v>4122</v>
      </c>
      <c r="D1903" s="1399"/>
      <c r="E1903" s="517"/>
      <c r="F1903" s="509"/>
    </row>
    <row r="1904" spans="1:6" x14ac:dyDescent="0.25">
      <c r="A1904" s="1043"/>
      <c r="B1904" s="711"/>
      <c r="C1904" s="692" t="s">
        <v>4123</v>
      </c>
      <c r="D1904" s="1399"/>
      <c r="E1904" s="517"/>
      <c r="F1904" s="509"/>
    </row>
    <row r="1905" spans="1:6" x14ac:dyDescent="0.25">
      <c r="A1905" s="1043"/>
      <c r="B1905" s="711"/>
      <c r="C1905" s="692" t="s">
        <v>4124</v>
      </c>
      <c r="D1905" s="1399"/>
      <c r="E1905" s="517"/>
      <c r="F1905" s="509"/>
    </row>
    <row r="1906" spans="1:6" x14ac:dyDescent="0.25">
      <c r="A1906" s="1043"/>
      <c r="B1906" s="711"/>
      <c r="C1906" s="692" t="s">
        <v>4125</v>
      </c>
      <c r="D1906" s="1399"/>
      <c r="E1906" s="517"/>
      <c r="F1906" s="509"/>
    </row>
    <row r="1907" spans="1:6" x14ac:dyDescent="0.25">
      <c r="A1907" s="1043"/>
      <c r="B1907" s="711"/>
      <c r="C1907" s="692" t="s">
        <v>4126</v>
      </c>
      <c r="D1907" s="1399"/>
      <c r="E1907" s="517"/>
      <c r="F1907" s="509"/>
    </row>
    <row r="1908" spans="1:6" x14ac:dyDescent="0.25">
      <c r="A1908" s="1043"/>
      <c r="B1908" s="711"/>
      <c r="C1908" s="692" t="s">
        <v>4127</v>
      </c>
      <c r="D1908" s="1399"/>
      <c r="E1908" s="517"/>
      <c r="F1908" s="509"/>
    </row>
    <row r="1909" spans="1:6" x14ac:dyDescent="0.25">
      <c r="A1909" s="1043"/>
      <c r="B1909" s="711"/>
      <c r="C1909" s="692" t="s">
        <v>4128</v>
      </c>
      <c r="D1909" s="1399"/>
      <c r="E1909" s="517"/>
      <c r="F1909" s="509"/>
    </row>
    <row r="1910" spans="1:6" ht="16.5" customHeight="1" x14ac:dyDescent="0.25">
      <c r="A1910" s="1043"/>
      <c r="B1910" s="711"/>
      <c r="C1910" s="692" t="s">
        <v>4129</v>
      </c>
      <c r="D1910" s="1399"/>
      <c r="E1910" s="517"/>
      <c r="F1910" s="509"/>
    </row>
    <row r="1911" spans="1:6" ht="16.5" customHeight="1" x14ac:dyDescent="0.25">
      <c r="A1911" s="1043"/>
      <c r="B1911" s="891" t="s">
        <v>1856</v>
      </c>
      <c r="C1911" s="881" t="s">
        <v>5523</v>
      </c>
      <c r="D1911" s="1418">
        <v>1.91</v>
      </c>
      <c r="E1911" s="517"/>
      <c r="F1911" s="509"/>
    </row>
    <row r="1912" spans="1:6" ht="16.5" customHeight="1" x14ac:dyDescent="0.25">
      <c r="A1912" s="1043"/>
      <c r="B1912" s="892"/>
      <c r="C1912" s="881" t="s">
        <v>5524</v>
      </c>
      <c r="D1912" s="1419"/>
      <c r="E1912" s="517"/>
      <c r="F1912" s="509"/>
    </row>
    <row r="1913" spans="1:6" x14ac:dyDescent="0.25">
      <c r="A1913" s="489" t="s">
        <v>21</v>
      </c>
      <c r="B1913" s="484"/>
      <c r="C1913" s="499"/>
      <c r="D1913" s="725"/>
      <c r="E1913" s="508"/>
      <c r="F1913" s="509"/>
    </row>
    <row r="1914" spans="1:6" ht="31.5" x14ac:dyDescent="0.25">
      <c r="A1914" s="949" t="s">
        <v>293</v>
      </c>
      <c r="B1914" s="1039" t="s">
        <v>4746</v>
      </c>
      <c r="C1914" s="944" t="s">
        <v>4747</v>
      </c>
      <c r="D1914" s="945">
        <v>159.82</v>
      </c>
      <c r="E1914" s="508"/>
      <c r="F1914" s="509"/>
    </row>
    <row r="1915" spans="1:6" ht="36.75" customHeight="1" x14ac:dyDescent="0.25">
      <c r="A1915" s="950"/>
      <c r="B1915" s="948"/>
      <c r="C1915" s="944" t="s">
        <v>4748</v>
      </c>
      <c r="D1915" s="946"/>
      <c r="E1915" s="508"/>
      <c r="F1915" s="509"/>
    </row>
    <row r="1916" spans="1:6" ht="31.5" x14ac:dyDescent="0.25">
      <c r="A1916" s="950"/>
      <c r="B1916" s="948"/>
      <c r="C1916" s="944" t="s">
        <v>4749</v>
      </c>
      <c r="D1916" s="946"/>
      <c r="E1916" s="508"/>
      <c r="F1916" s="509"/>
    </row>
    <row r="1917" spans="1:6" ht="31.5" x14ac:dyDescent="0.25">
      <c r="A1917" s="950"/>
      <c r="B1917" s="948"/>
      <c r="C1917" s="944" t="s">
        <v>4750</v>
      </c>
      <c r="D1917" s="946"/>
      <c r="E1917" s="508"/>
      <c r="F1917" s="509"/>
    </row>
    <row r="1918" spans="1:6" ht="31.5" x14ac:dyDescent="0.25">
      <c r="A1918" s="950"/>
      <c r="B1918" s="948"/>
      <c r="C1918" s="944" t="s">
        <v>4751</v>
      </c>
      <c r="D1918" s="946"/>
      <c r="E1918" s="508"/>
      <c r="F1918" s="509"/>
    </row>
    <row r="1919" spans="1:6" ht="31.5" x14ac:dyDescent="0.25">
      <c r="A1919" s="950"/>
      <c r="B1919" s="948"/>
      <c r="C1919" s="944" t="s">
        <v>4752</v>
      </c>
      <c r="D1919" s="946"/>
      <c r="E1919" s="508"/>
      <c r="F1919" s="509"/>
    </row>
    <row r="1920" spans="1:6" ht="31.5" x14ac:dyDescent="0.25">
      <c r="A1920" s="950"/>
      <c r="B1920" s="948"/>
      <c r="C1920" s="944" t="s">
        <v>4753</v>
      </c>
      <c r="D1920" s="946"/>
      <c r="E1920" s="508"/>
      <c r="F1920" s="509"/>
    </row>
    <row r="1921" spans="1:6" ht="31.5" x14ac:dyDescent="0.25">
      <c r="A1921" s="950"/>
      <c r="B1921" s="948"/>
      <c r="C1921" s="944" t="s">
        <v>4754</v>
      </c>
      <c r="D1921" s="946"/>
      <c r="E1921" s="508"/>
      <c r="F1921" s="509"/>
    </row>
    <row r="1922" spans="1:6" ht="31.5" x14ac:dyDescent="0.25">
      <c r="A1922" s="950"/>
      <c r="B1922" s="948"/>
      <c r="C1922" s="944" t="s">
        <v>4755</v>
      </c>
      <c r="D1922" s="946"/>
      <c r="E1922" s="508"/>
      <c r="F1922" s="509"/>
    </row>
    <row r="1923" spans="1:6" x14ac:dyDescent="0.25">
      <c r="A1923" s="950"/>
      <c r="B1923" s="948"/>
      <c r="C1923" s="944" t="s">
        <v>4756</v>
      </c>
      <c r="D1923" s="946"/>
      <c r="E1923" s="508"/>
      <c r="F1923" s="509"/>
    </row>
    <row r="1924" spans="1:6" ht="31.5" x14ac:dyDescent="0.25">
      <c r="A1924" s="950"/>
      <c r="B1924" s="948"/>
      <c r="C1924" s="944" t="s">
        <v>4757</v>
      </c>
      <c r="D1924" s="946"/>
      <c r="E1924" s="508"/>
      <c r="F1924" s="509"/>
    </row>
    <row r="1925" spans="1:6" ht="31.5" x14ac:dyDescent="0.25">
      <c r="A1925" s="950"/>
      <c r="B1925" s="948"/>
      <c r="C1925" s="944" t="s">
        <v>4758</v>
      </c>
      <c r="D1925" s="946"/>
      <c r="E1925" s="508"/>
      <c r="F1925" s="509"/>
    </row>
    <row r="1926" spans="1:6" ht="31.5" x14ac:dyDescent="0.25">
      <c r="A1926" s="950"/>
      <c r="B1926" s="948"/>
      <c r="C1926" s="944" t="s">
        <v>4759</v>
      </c>
      <c r="D1926" s="946"/>
      <c r="E1926" s="508"/>
      <c r="F1926" s="509"/>
    </row>
    <row r="1927" spans="1:6" ht="31.5" x14ac:dyDescent="0.25">
      <c r="A1927" s="950"/>
      <c r="B1927" s="948"/>
      <c r="C1927" s="944" t="s">
        <v>4760</v>
      </c>
      <c r="D1927" s="946"/>
      <c r="E1927" s="508"/>
      <c r="F1927" s="509"/>
    </row>
    <row r="1928" spans="1:6" ht="31.5" x14ac:dyDescent="0.25">
      <c r="A1928" s="950"/>
      <c r="B1928" s="948"/>
      <c r="C1928" s="944" t="s">
        <v>4761</v>
      </c>
      <c r="D1928" s="946"/>
      <c r="E1928" s="508"/>
      <c r="F1928" s="509"/>
    </row>
    <row r="1929" spans="1:6" x14ac:dyDescent="0.25">
      <c r="A1929" s="950"/>
      <c r="B1929" s="948"/>
      <c r="C1929" s="944" t="s">
        <v>4762</v>
      </c>
      <c r="D1929" s="946"/>
      <c r="E1929" s="508"/>
      <c r="F1929" s="509"/>
    </row>
    <row r="1930" spans="1:6" ht="31.5" x14ac:dyDescent="0.25">
      <c r="A1930" s="950"/>
      <c r="B1930" s="948"/>
      <c r="C1930" s="944" t="s">
        <v>4763</v>
      </c>
      <c r="D1930" s="946"/>
      <c r="E1930" s="508"/>
      <c r="F1930" s="509"/>
    </row>
    <row r="1931" spans="1:6" ht="31.5" x14ac:dyDescent="0.25">
      <c r="A1931" s="950"/>
      <c r="B1931" s="948"/>
      <c r="C1931" s="944" t="s">
        <v>4764</v>
      </c>
      <c r="D1931" s="946"/>
      <c r="E1931" s="508"/>
      <c r="F1931" s="509"/>
    </row>
    <row r="1932" spans="1:6" ht="31.5" x14ac:dyDescent="0.25">
      <c r="A1932" s="950"/>
      <c r="B1932" s="948"/>
      <c r="C1932" s="944" t="s">
        <v>4765</v>
      </c>
      <c r="D1932" s="946"/>
      <c r="E1932" s="508"/>
      <c r="F1932" s="509"/>
    </row>
    <row r="1933" spans="1:6" ht="31.5" x14ac:dyDescent="0.25">
      <c r="A1933" s="950"/>
      <c r="B1933" s="948"/>
      <c r="C1933" s="944" t="s">
        <v>4766</v>
      </c>
      <c r="D1933" s="946"/>
      <c r="E1933" s="508"/>
      <c r="F1933" s="509"/>
    </row>
    <row r="1934" spans="1:6" ht="31.5" x14ac:dyDescent="0.25">
      <c r="A1934" s="950"/>
      <c r="B1934" s="948"/>
      <c r="C1934" s="944" t="s">
        <v>4767</v>
      </c>
      <c r="D1934" s="946"/>
      <c r="E1934" s="508"/>
      <c r="F1934" s="509"/>
    </row>
    <row r="1935" spans="1:6" ht="31.5" x14ac:dyDescent="0.25">
      <c r="A1935" s="950"/>
      <c r="B1935" s="948"/>
      <c r="C1935" s="944" t="s">
        <v>4768</v>
      </c>
      <c r="D1935" s="946"/>
      <c r="E1935" s="508"/>
      <c r="F1935" s="509"/>
    </row>
    <row r="1936" spans="1:6" ht="31.5" x14ac:dyDescent="0.25">
      <c r="A1936" s="950"/>
      <c r="B1936" s="948"/>
      <c r="C1936" s="944" t="s">
        <v>4769</v>
      </c>
      <c r="D1936" s="946"/>
      <c r="E1936" s="508"/>
      <c r="F1936" s="509"/>
    </row>
    <row r="1937" spans="1:6" ht="31.5" x14ac:dyDescent="0.25">
      <c r="A1937" s="950"/>
      <c r="B1937" s="948"/>
      <c r="C1937" s="944" t="s">
        <v>4770</v>
      </c>
      <c r="D1937" s="946"/>
      <c r="E1937" s="508"/>
      <c r="F1937" s="509"/>
    </row>
    <row r="1938" spans="1:6" ht="31.5" x14ac:dyDescent="0.25">
      <c r="A1938" s="950"/>
      <c r="B1938" s="948"/>
      <c r="C1938" s="944" t="s">
        <v>4771</v>
      </c>
      <c r="D1938" s="946"/>
      <c r="E1938" s="508"/>
      <c r="F1938" s="509"/>
    </row>
    <row r="1939" spans="1:6" ht="31.5" x14ac:dyDescent="0.25">
      <c r="A1939" s="950"/>
      <c r="B1939" s="948"/>
      <c r="C1939" s="944" t="s">
        <v>4772</v>
      </c>
      <c r="D1939" s="946"/>
      <c r="E1939" s="508"/>
      <c r="F1939" s="509"/>
    </row>
    <row r="1940" spans="1:6" ht="31.5" x14ac:dyDescent="0.25">
      <c r="A1940" s="950"/>
      <c r="B1940" s="948"/>
      <c r="C1940" s="944" t="s">
        <v>4773</v>
      </c>
      <c r="D1940" s="946"/>
      <c r="E1940" s="508"/>
      <c r="F1940" s="509"/>
    </row>
    <row r="1941" spans="1:6" ht="31.5" x14ac:dyDescent="0.25">
      <c r="A1941" s="950"/>
      <c r="B1941" s="948"/>
      <c r="C1941" s="944" t="s">
        <v>4774</v>
      </c>
      <c r="D1941" s="946"/>
      <c r="E1941" s="508"/>
      <c r="F1941" s="509"/>
    </row>
    <row r="1942" spans="1:6" ht="31.5" x14ac:dyDescent="0.25">
      <c r="A1942" s="950"/>
      <c r="B1942" s="948"/>
      <c r="C1942" s="944" t="s">
        <v>4775</v>
      </c>
      <c r="D1942" s="946"/>
      <c r="E1942" s="508"/>
      <c r="F1942" s="509"/>
    </row>
    <row r="1943" spans="1:6" ht="31.5" x14ac:dyDescent="0.25">
      <c r="A1943" s="950"/>
      <c r="B1943" s="948"/>
      <c r="C1943" s="944" t="s">
        <v>4776</v>
      </c>
      <c r="D1943" s="946"/>
      <c r="E1943" s="508"/>
      <c r="F1943" s="509"/>
    </row>
    <row r="1944" spans="1:6" ht="31.5" x14ac:dyDescent="0.25">
      <c r="A1944" s="950"/>
      <c r="B1944" s="948"/>
      <c r="C1944" s="944" t="s">
        <v>4777</v>
      </c>
      <c r="D1944" s="946"/>
      <c r="E1944" s="508"/>
      <c r="F1944" s="509"/>
    </row>
    <row r="1945" spans="1:6" ht="31.5" x14ac:dyDescent="0.25">
      <c r="A1945" s="950"/>
      <c r="B1945" s="948"/>
      <c r="C1945" s="944" t="s">
        <v>4778</v>
      </c>
      <c r="D1945" s="946"/>
      <c r="E1945" s="508"/>
      <c r="F1945" s="509"/>
    </row>
    <row r="1946" spans="1:6" ht="31.5" x14ac:dyDescent="0.25">
      <c r="A1946" s="950"/>
      <c r="B1946" s="948"/>
      <c r="C1946" s="944" t="s">
        <v>4779</v>
      </c>
      <c r="D1946" s="946"/>
      <c r="E1946" s="508"/>
      <c r="F1946" s="509"/>
    </row>
    <row r="1947" spans="1:6" ht="31.5" x14ac:dyDescent="0.25">
      <c r="A1947" s="950"/>
      <c r="B1947" s="948"/>
      <c r="C1947" s="944" t="s">
        <v>4780</v>
      </c>
      <c r="D1947" s="946"/>
      <c r="E1947" s="508"/>
      <c r="F1947" s="509"/>
    </row>
    <row r="1948" spans="1:6" ht="31.5" x14ac:dyDescent="0.25">
      <c r="A1948" s="950"/>
      <c r="B1948" s="948"/>
      <c r="C1948" s="944" t="s">
        <v>4781</v>
      </c>
      <c r="D1948" s="946"/>
      <c r="E1948" s="508"/>
      <c r="F1948" s="509"/>
    </row>
    <row r="1949" spans="1:6" ht="31.5" x14ac:dyDescent="0.25">
      <c r="A1949" s="950"/>
      <c r="B1949" s="948"/>
      <c r="C1949" s="944" t="s">
        <v>4782</v>
      </c>
      <c r="D1949" s="946"/>
      <c r="E1949" s="508"/>
      <c r="F1949" s="509"/>
    </row>
    <row r="1950" spans="1:6" ht="31.5" x14ac:dyDescent="0.25">
      <c r="A1950" s="950"/>
      <c r="B1950" s="948"/>
      <c r="C1950" s="944" t="s">
        <v>4783</v>
      </c>
      <c r="D1950" s="946"/>
      <c r="E1950" s="508"/>
      <c r="F1950" s="509"/>
    </row>
    <row r="1951" spans="1:6" ht="31.5" x14ac:dyDescent="0.25">
      <c r="A1951" s="950"/>
      <c r="B1951" s="948"/>
      <c r="C1951" s="944" t="s">
        <v>4784</v>
      </c>
      <c r="D1951" s="946"/>
      <c r="E1951" s="508"/>
      <c r="F1951" s="509"/>
    </row>
    <row r="1952" spans="1:6" ht="31.5" x14ac:dyDescent="0.25">
      <c r="A1952" s="950"/>
      <c r="B1952" s="948"/>
      <c r="C1952" s="944" t="s">
        <v>4785</v>
      </c>
      <c r="D1952" s="946"/>
      <c r="E1952" s="508"/>
      <c r="F1952" s="509"/>
    </row>
    <row r="1953" spans="1:6" ht="31.5" x14ac:dyDescent="0.25">
      <c r="A1953" s="950"/>
      <c r="B1953" s="948"/>
      <c r="C1953" s="944" t="s">
        <v>4786</v>
      </c>
      <c r="D1953" s="946"/>
      <c r="E1953" s="508"/>
      <c r="F1953" s="509"/>
    </row>
    <row r="1954" spans="1:6" ht="31.5" x14ac:dyDescent="0.25">
      <c r="A1954" s="950"/>
      <c r="B1954" s="948"/>
      <c r="C1954" s="944" t="s">
        <v>4787</v>
      </c>
      <c r="D1954" s="946"/>
      <c r="E1954" s="508"/>
      <c r="F1954" s="509"/>
    </row>
    <row r="1955" spans="1:6" ht="31.5" x14ac:dyDescent="0.25">
      <c r="A1955" s="950"/>
      <c r="B1955" s="948"/>
      <c r="C1955" s="944" t="s">
        <v>4788</v>
      </c>
      <c r="D1955" s="946"/>
      <c r="E1955" s="508"/>
      <c r="F1955" s="509"/>
    </row>
    <row r="1956" spans="1:6" ht="31.5" x14ac:dyDescent="0.25">
      <c r="A1956" s="950"/>
      <c r="B1956" s="948"/>
      <c r="C1956" s="944" t="s">
        <v>4789</v>
      </c>
      <c r="D1956" s="946"/>
      <c r="E1956" s="508"/>
      <c r="F1956" s="509"/>
    </row>
    <row r="1957" spans="1:6" ht="31.5" x14ac:dyDescent="0.25">
      <c r="A1957" s="950"/>
      <c r="B1957" s="948"/>
      <c r="C1957" s="944" t="s">
        <v>4790</v>
      </c>
      <c r="D1957" s="946"/>
      <c r="E1957" s="508"/>
      <c r="F1957" s="509"/>
    </row>
    <row r="1958" spans="1:6" ht="31.5" x14ac:dyDescent="0.25">
      <c r="A1958" s="950"/>
      <c r="B1958" s="948"/>
      <c r="C1958" s="944" t="s">
        <v>4791</v>
      </c>
      <c r="D1958" s="946"/>
      <c r="E1958" s="508"/>
      <c r="F1958" s="509"/>
    </row>
    <row r="1959" spans="1:6" ht="31.5" x14ac:dyDescent="0.25">
      <c r="A1959" s="950"/>
      <c r="B1959" s="948"/>
      <c r="C1959" s="944" t="s">
        <v>4792</v>
      </c>
      <c r="D1959" s="946"/>
      <c r="E1959" s="508"/>
      <c r="F1959" s="509"/>
    </row>
    <row r="1960" spans="1:6" ht="31.5" x14ac:dyDescent="0.25">
      <c r="A1960" s="950"/>
      <c r="B1960" s="948"/>
      <c r="C1960" s="944" t="s">
        <v>4793</v>
      </c>
      <c r="D1960" s="946"/>
      <c r="E1960" s="508"/>
      <c r="F1960" s="509"/>
    </row>
    <row r="1961" spans="1:6" ht="31.5" x14ac:dyDescent="0.25">
      <c r="A1961" s="950"/>
      <c r="B1961" s="948"/>
      <c r="C1961" s="944" t="s">
        <v>4794</v>
      </c>
      <c r="D1961" s="946"/>
      <c r="E1961" s="508"/>
      <c r="F1961" s="509"/>
    </row>
    <row r="1962" spans="1:6" ht="31.5" x14ac:dyDescent="0.25">
      <c r="A1962" s="950"/>
      <c r="B1962" s="948"/>
      <c r="C1962" s="944" t="s">
        <v>4795</v>
      </c>
      <c r="D1962" s="946"/>
      <c r="E1962" s="508"/>
      <c r="F1962" s="509"/>
    </row>
    <row r="1963" spans="1:6" ht="31.5" x14ac:dyDescent="0.25">
      <c r="A1963" s="950"/>
      <c r="B1963" s="948"/>
      <c r="C1963" s="944" t="s">
        <v>4796</v>
      </c>
      <c r="D1963" s="946"/>
      <c r="E1963" s="508"/>
      <c r="F1963" s="509"/>
    </row>
    <row r="1964" spans="1:6" ht="31.5" x14ac:dyDescent="0.25">
      <c r="A1964" s="950"/>
      <c r="B1964" s="948"/>
      <c r="C1964" s="944" t="s">
        <v>4797</v>
      </c>
      <c r="D1964" s="946"/>
      <c r="E1964" s="508"/>
      <c r="F1964" s="509"/>
    </row>
    <row r="1965" spans="1:6" ht="31.5" x14ac:dyDescent="0.25">
      <c r="A1965" s="950"/>
      <c r="B1965" s="948"/>
      <c r="C1965" s="944" t="s">
        <v>4798</v>
      </c>
      <c r="D1965" s="946"/>
      <c r="E1965" s="508"/>
      <c r="F1965" s="509"/>
    </row>
    <row r="1966" spans="1:6" ht="31.5" x14ac:dyDescent="0.25">
      <c r="A1966" s="950"/>
      <c r="B1966" s="948"/>
      <c r="C1966" s="944" t="s">
        <v>4799</v>
      </c>
      <c r="D1966" s="946"/>
      <c r="E1966" s="508"/>
      <c r="F1966" s="509"/>
    </row>
    <row r="1967" spans="1:6" ht="31.5" x14ac:dyDescent="0.25">
      <c r="A1967" s="950"/>
      <c r="B1967" s="948"/>
      <c r="C1967" s="944" t="s">
        <v>4800</v>
      </c>
      <c r="D1967" s="946"/>
      <c r="E1967" s="508"/>
      <c r="F1967" s="509"/>
    </row>
    <row r="1968" spans="1:6" ht="31.5" x14ac:dyDescent="0.25">
      <c r="A1968" s="950"/>
      <c r="B1968" s="948"/>
      <c r="C1968" s="944" t="s">
        <v>4801</v>
      </c>
      <c r="D1968" s="946"/>
      <c r="E1968" s="508"/>
      <c r="F1968" s="509"/>
    </row>
    <row r="1969" spans="1:6" ht="31.5" x14ac:dyDescent="0.25">
      <c r="A1969" s="950"/>
      <c r="B1969" s="948"/>
      <c r="C1969" s="944" t="s">
        <v>4802</v>
      </c>
      <c r="D1969" s="946"/>
      <c r="E1969" s="508"/>
      <c r="F1969" s="509"/>
    </row>
    <row r="1970" spans="1:6" ht="31.5" x14ac:dyDescent="0.25">
      <c r="A1970" s="950"/>
      <c r="B1970" s="948"/>
      <c r="C1970" s="944" t="s">
        <v>4803</v>
      </c>
      <c r="D1970" s="946"/>
      <c r="E1970" s="508"/>
      <c r="F1970" s="509"/>
    </row>
    <row r="1971" spans="1:6" ht="31.5" x14ac:dyDescent="0.25">
      <c r="A1971" s="950"/>
      <c r="B1971" s="948"/>
      <c r="C1971" s="944" t="s">
        <v>4804</v>
      </c>
      <c r="D1971" s="946"/>
      <c r="E1971" s="508"/>
      <c r="F1971" s="509"/>
    </row>
    <row r="1972" spans="1:6" ht="31.5" x14ac:dyDescent="0.25">
      <c r="A1972" s="950"/>
      <c r="B1972" s="948"/>
      <c r="C1972" s="944" t="s">
        <v>4805</v>
      </c>
      <c r="D1972" s="946"/>
      <c r="E1972" s="508"/>
      <c r="F1972" s="509"/>
    </row>
    <row r="1973" spans="1:6" ht="31.5" x14ac:dyDescent="0.25">
      <c r="A1973" s="950"/>
      <c r="B1973" s="948"/>
      <c r="C1973" s="944" t="s">
        <v>4806</v>
      </c>
      <c r="D1973" s="946"/>
      <c r="E1973" s="508"/>
      <c r="F1973" s="509"/>
    </row>
    <row r="1974" spans="1:6" ht="31.5" x14ac:dyDescent="0.25">
      <c r="A1974" s="950"/>
      <c r="B1974" s="948"/>
      <c r="C1974" s="944" t="s">
        <v>4807</v>
      </c>
      <c r="D1974" s="946"/>
      <c r="E1974" s="508"/>
      <c r="F1974" s="509"/>
    </row>
    <row r="1975" spans="1:6" ht="31.5" x14ac:dyDescent="0.25">
      <c r="A1975" s="950"/>
      <c r="B1975" s="948"/>
      <c r="C1975" s="944" t="s">
        <v>4808</v>
      </c>
      <c r="D1975" s="946"/>
      <c r="E1975" s="508"/>
      <c r="F1975" s="509"/>
    </row>
    <row r="1976" spans="1:6" ht="31.5" x14ac:dyDescent="0.25">
      <c r="A1976" s="950"/>
      <c r="B1976" s="948"/>
      <c r="C1976" s="944" t="s">
        <v>4809</v>
      </c>
      <c r="D1976" s="946"/>
      <c r="E1976" s="508"/>
      <c r="F1976" s="509"/>
    </row>
    <row r="1977" spans="1:6" ht="31.5" x14ac:dyDescent="0.25">
      <c r="A1977" s="950"/>
      <c r="B1977" s="948"/>
      <c r="C1977" s="944" t="s">
        <v>4810</v>
      </c>
      <c r="D1977" s="946"/>
      <c r="E1977" s="508"/>
      <c r="F1977" s="509"/>
    </row>
    <row r="1978" spans="1:6" ht="31.5" x14ac:dyDescent="0.25">
      <c r="A1978" s="950"/>
      <c r="B1978" s="948"/>
      <c r="C1978" s="944" t="s">
        <v>4811</v>
      </c>
      <c r="D1978" s="946"/>
      <c r="E1978" s="508"/>
      <c r="F1978" s="509"/>
    </row>
    <row r="1979" spans="1:6" ht="31.5" x14ac:dyDescent="0.25">
      <c r="A1979" s="950"/>
      <c r="B1979" s="948"/>
      <c r="C1979" s="944" t="s">
        <v>4812</v>
      </c>
      <c r="D1979" s="946"/>
      <c r="E1979" s="508"/>
      <c r="F1979" s="509"/>
    </row>
    <row r="1980" spans="1:6" ht="31.5" x14ac:dyDescent="0.25">
      <c r="A1980" s="950"/>
      <c r="B1980" s="948"/>
      <c r="C1980" s="944" t="s">
        <v>4813</v>
      </c>
      <c r="D1980" s="946"/>
      <c r="E1980" s="508"/>
      <c r="F1980" s="509"/>
    </row>
    <row r="1981" spans="1:6" ht="31.5" x14ac:dyDescent="0.25">
      <c r="A1981" s="950"/>
      <c r="B1981" s="948"/>
      <c r="C1981" s="944" t="s">
        <v>4814</v>
      </c>
      <c r="D1981" s="946"/>
      <c r="E1981" s="508"/>
      <c r="F1981" s="509"/>
    </row>
    <row r="1982" spans="1:6" ht="31.5" x14ac:dyDescent="0.25">
      <c r="A1982" s="950"/>
      <c r="B1982" s="948"/>
      <c r="C1982" s="944" t="s">
        <v>4815</v>
      </c>
      <c r="D1982" s="946"/>
      <c r="E1982" s="508"/>
      <c r="F1982" s="509"/>
    </row>
    <row r="1983" spans="1:6" ht="31.5" x14ac:dyDescent="0.25">
      <c r="A1983" s="950"/>
      <c r="B1983" s="948"/>
      <c r="C1983" s="944" t="s">
        <v>4816</v>
      </c>
      <c r="D1983" s="946"/>
      <c r="E1983" s="508"/>
      <c r="F1983" s="509"/>
    </row>
    <row r="1984" spans="1:6" ht="31.5" x14ac:dyDescent="0.25">
      <c r="A1984" s="950"/>
      <c r="B1984" s="948"/>
      <c r="C1984" s="944" t="s">
        <v>4817</v>
      </c>
      <c r="D1984" s="946"/>
      <c r="E1984" s="508"/>
      <c r="F1984" s="509"/>
    </row>
    <row r="1985" spans="1:6" ht="31.5" x14ac:dyDescent="0.25">
      <c r="A1985" s="950"/>
      <c r="B1985" s="948"/>
      <c r="C1985" s="944" t="s">
        <v>4818</v>
      </c>
      <c r="D1985" s="946"/>
      <c r="E1985" s="508"/>
      <c r="F1985" s="509"/>
    </row>
    <row r="1986" spans="1:6" ht="31.5" x14ac:dyDescent="0.25">
      <c r="A1986" s="950"/>
      <c r="B1986" s="948"/>
      <c r="C1986" s="944" t="s">
        <v>4819</v>
      </c>
      <c r="D1986" s="946"/>
      <c r="E1986" s="508"/>
      <c r="F1986" s="509"/>
    </row>
    <row r="1987" spans="1:6" ht="31.5" x14ac:dyDescent="0.25">
      <c r="A1987" s="950"/>
      <c r="B1987" s="948"/>
      <c r="C1987" s="944" t="s">
        <v>4820</v>
      </c>
      <c r="D1987" s="946"/>
      <c r="E1987" s="508"/>
      <c r="F1987" s="509"/>
    </row>
    <row r="1988" spans="1:6" ht="31.5" x14ac:dyDescent="0.25">
      <c r="A1988" s="950"/>
      <c r="B1988" s="948"/>
      <c r="C1988" s="944" t="s">
        <v>4821</v>
      </c>
      <c r="D1988" s="946"/>
      <c r="E1988" s="508"/>
      <c r="F1988" s="509"/>
    </row>
    <row r="1989" spans="1:6" ht="31.5" x14ac:dyDescent="0.25">
      <c r="A1989" s="950"/>
      <c r="B1989" s="948"/>
      <c r="C1989" s="944" t="s">
        <v>4822</v>
      </c>
      <c r="D1989" s="946"/>
      <c r="E1989" s="508"/>
      <c r="F1989" s="509"/>
    </row>
    <row r="1990" spans="1:6" x14ac:dyDescent="0.25">
      <c r="A1990" s="950"/>
      <c r="B1990" s="948"/>
      <c r="C1990" s="944" t="s">
        <v>4823</v>
      </c>
      <c r="D1990" s="946"/>
      <c r="E1990" s="508"/>
      <c r="F1990" s="509"/>
    </row>
    <row r="1991" spans="1:6" ht="31.5" x14ac:dyDescent="0.25">
      <c r="A1991" s="950"/>
      <c r="B1991" s="948"/>
      <c r="C1991" s="944" t="s">
        <v>4824</v>
      </c>
      <c r="D1991" s="946"/>
      <c r="E1991" s="508"/>
      <c r="F1991" s="509"/>
    </row>
    <row r="1992" spans="1:6" ht="31.5" x14ac:dyDescent="0.25">
      <c r="A1992" s="950"/>
      <c r="B1992" s="948"/>
      <c r="C1992" s="944" t="s">
        <v>4825</v>
      </c>
      <c r="D1992" s="946"/>
      <c r="E1992" s="508"/>
      <c r="F1992" s="509"/>
    </row>
    <row r="1993" spans="1:6" ht="31.5" x14ac:dyDescent="0.25">
      <c r="A1993" s="950"/>
      <c r="B1993" s="948"/>
      <c r="C1993" s="944" t="s">
        <v>4826</v>
      </c>
      <c r="D1993" s="946"/>
      <c r="E1993" s="508"/>
      <c r="F1993" s="509"/>
    </row>
    <row r="1994" spans="1:6" ht="31.5" x14ac:dyDescent="0.25">
      <c r="A1994" s="950"/>
      <c r="B1994" s="948"/>
      <c r="C1994" s="944" t="s">
        <v>4827</v>
      </c>
      <c r="D1994" s="946"/>
      <c r="E1994" s="508"/>
      <c r="F1994" s="509"/>
    </row>
    <row r="1995" spans="1:6" ht="31.5" x14ac:dyDescent="0.25">
      <c r="A1995" s="950"/>
      <c r="B1995" s="948"/>
      <c r="C1995" s="944" t="s">
        <v>4828</v>
      </c>
      <c r="D1995" s="946"/>
      <c r="E1995" s="508"/>
      <c r="F1995" s="509"/>
    </row>
    <row r="1996" spans="1:6" ht="31.5" x14ac:dyDescent="0.25">
      <c r="A1996" s="950"/>
      <c r="B1996" s="948"/>
      <c r="C1996" s="944" t="s">
        <v>4829</v>
      </c>
      <c r="D1996" s="946"/>
      <c r="E1996" s="508"/>
      <c r="F1996" s="509"/>
    </row>
    <row r="1997" spans="1:6" ht="31.5" x14ac:dyDescent="0.25">
      <c r="A1997" s="950"/>
      <c r="B1997" s="948"/>
      <c r="C1997" s="944" t="s">
        <v>4830</v>
      </c>
      <c r="D1997" s="946"/>
      <c r="E1997" s="508"/>
      <c r="F1997" s="509"/>
    </row>
    <row r="1998" spans="1:6" ht="31.5" x14ac:dyDescent="0.25">
      <c r="A1998" s="950"/>
      <c r="B1998" s="948"/>
      <c r="C1998" s="944" t="s">
        <v>4831</v>
      </c>
      <c r="D1998" s="946"/>
      <c r="E1998" s="508"/>
      <c r="F1998" s="509"/>
    </row>
    <row r="1999" spans="1:6" ht="31.5" x14ac:dyDescent="0.25">
      <c r="A1999" s="950"/>
      <c r="B1999" s="948"/>
      <c r="C1999" s="944" t="s">
        <v>4832</v>
      </c>
      <c r="D1999" s="946"/>
      <c r="E1999" s="508"/>
      <c r="F1999" s="509"/>
    </row>
    <row r="2000" spans="1:6" ht="31.5" x14ac:dyDescent="0.25">
      <c r="A2000" s="950"/>
      <c r="B2000" s="948"/>
      <c r="C2000" s="944" t="s">
        <v>4833</v>
      </c>
      <c r="D2000" s="946"/>
      <c r="E2000" s="508"/>
      <c r="F2000" s="509"/>
    </row>
    <row r="2001" spans="1:6" ht="31.5" x14ac:dyDescent="0.25">
      <c r="A2001" s="950"/>
      <c r="B2001" s="948"/>
      <c r="C2001" s="944" t="s">
        <v>4834</v>
      </c>
      <c r="D2001" s="946"/>
      <c r="E2001" s="508"/>
      <c r="F2001" s="509"/>
    </row>
    <row r="2002" spans="1:6" ht="31.5" x14ac:dyDescent="0.25">
      <c r="A2002" s="950"/>
      <c r="B2002" s="948"/>
      <c r="C2002" s="944" t="s">
        <v>4835</v>
      </c>
      <c r="D2002" s="946"/>
      <c r="E2002" s="508"/>
      <c r="F2002" s="509"/>
    </row>
    <row r="2003" spans="1:6" ht="31.5" x14ac:dyDescent="0.25">
      <c r="A2003" s="950"/>
      <c r="B2003" s="948"/>
      <c r="C2003" s="944" t="s">
        <v>4836</v>
      </c>
      <c r="D2003" s="946"/>
      <c r="E2003" s="508"/>
      <c r="F2003" s="509"/>
    </row>
    <row r="2004" spans="1:6" ht="31.5" x14ac:dyDescent="0.25">
      <c r="A2004" s="950"/>
      <c r="B2004" s="948"/>
      <c r="C2004" s="944" t="s">
        <v>4837</v>
      </c>
      <c r="D2004" s="946"/>
      <c r="E2004" s="508"/>
      <c r="F2004" s="509"/>
    </row>
    <row r="2005" spans="1:6" ht="31.5" x14ac:dyDescent="0.25">
      <c r="A2005" s="950"/>
      <c r="B2005" s="948"/>
      <c r="C2005" s="944" t="s">
        <v>4838</v>
      </c>
      <c r="D2005" s="946"/>
      <c r="E2005" s="508"/>
      <c r="F2005" s="509"/>
    </row>
    <row r="2006" spans="1:6" ht="31.5" x14ac:dyDescent="0.25">
      <c r="A2006" s="950"/>
      <c r="B2006" s="948"/>
      <c r="C2006" s="944" t="s">
        <v>4839</v>
      </c>
      <c r="D2006" s="946"/>
      <c r="E2006" s="508"/>
      <c r="F2006" s="509"/>
    </row>
    <row r="2007" spans="1:6" ht="31.5" x14ac:dyDescent="0.25">
      <c r="A2007" s="950"/>
      <c r="B2007" s="948"/>
      <c r="C2007" s="944" t="s">
        <v>4840</v>
      </c>
      <c r="D2007" s="946"/>
      <c r="E2007" s="508"/>
      <c r="F2007" s="509"/>
    </row>
    <row r="2008" spans="1:6" ht="31.5" x14ac:dyDescent="0.25">
      <c r="A2008" s="950"/>
      <c r="B2008" s="948"/>
      <c r="C2008" s="944" t="s">
        <v>4841</v>
      </c>
      <c r="D2008" s="946"/>
      <c r="E2008" s="508"/>
      <c r="F2008" s="509"/>
    </row>
    <row r="2009" spans="1:6" ht="31.5" x14ac:dyDescent="0.25">
      <c r="A2009" s="950"/>
      <c r="B2009" s="948"/>
      <c r="C2009" s="944" t="s">
        <v>4842</v>
      </c>
      <c r="D2009" s="946"/>
      <c r="E2009" s="508"/>
      <c r="F2009" s="509"/>
    </row>
    <row r="2010" spans="1:6" ht="31.5" x14ac:dyDescent="0.25">
      <c r="A2010" s="950"/>
      <c r="B2010" s="948"/>
      <c r="C2010" s="944" t="s">
        <v>4843</v>
      </c>
      <c r="D2010" s="946"/>
      <c r="E2010" s="508"/>
      <c r="F2010" s="509"/>
    </row>
    <row r="2011" spans="1:6" ht="31.5" x14ac:dyDescent="0.25">
      <c r="A2011" s="950"/>
      <c r="B2011" s="948"/>
      <c r="C2011" s="944" t="s">
        <v>4844</v>
      </c>
      <c r="D2011" s="946"/>
      <c r="E2011" s="508"/>
      <c r="F2011" s="509"/>
    </row>
    <row r="2012" spans="1:6" x14ac:dyDescent="0.25">
      <c r="A2012" s="950"/>
      <c r="B2012" s="948"/>
      <c r="C2012" s="944" t="s">
        <v>4845</v>
      </c>
      <c r="D2012" s="946"/>
      <c r="E2012" s="508"/>
      <c r="F2012" s="509"/>
    </row>
    <row r="2013" spans="1:6" ht="31.5" x14ac:dyDescent="0.25">
      <c r="A2013" s="950"/>
      <c r="B2013" s="948"/>
      <c r="C2013" s="944" t="s">
        <v>4846</v>
      </c>
      <c r="D2013" s="946"/>
      <c r="E2013" s="508"/>
      <c r="F2013" s="509"/>
    </row>
    <row r="2014" spans="1:6" ht="31.5" x14ac:dyDescent="0.25">
      <c r="A2014" s="950"/>
      <c r="B2014" s="948"/>
      <c r="C2014" s="944" t="s">
        <v>4847</v>
      </c>
      <c r="D2014" s="946"/>
      <c r="E2014" s="508"/>
      <c r="F2014" s="509"/>
    </row>
    <row r="2015" spans="1:6" ht="31.5" x14ac:dyDescent="0.25">
      <c r="A2015" s="950"/>
      <c r="B2015" s="948"/>
      <c r="C2015" s="944" t="s">
        <v>4848</v>
      </c>
      <c r="D2015" s="946"/>
      <c r="E2015" s="508"/>
      <c r="F2015" s="509"/>
    </row>
    <row r="2016" spans="1:6" ht="31.5" x14ac:dyDescent="0.25">
      <c r="A2016" s="950"/>
      <c r="B2016" s="948"/>
      <c r="C2016" s="944" t="s">
        <v>4849</v>
      </c>
      <c r="D2016" s="946"/>
      <c r="E2016" s="508"/>
      <c r="F2016" s="509"/>
    </row>
    <row r="2017" spans="1:6" ht="31.5" x14ac:dyDescent="0.25">
      <c r="A2017" s="950"/>
      <c r="B2017" s="948"/>
      <c r="C2017" s="944" t="s">
        <v>4850</v>
      </c>
      <c r="D2017" s="946"/>
      <c r="E2017" s="508"/>
      <c r="F2017" s="509"/>
    </row>
    <row r="2018" spans="1:6" ht="31.5" x14ac:dyDescent="0.25">
      <c r="A2018" s="950"/>
      <c r="B2018" s="948"/>
      <c r="C2018" s="944" t="s">
        <v>4851</v>
      </c>
      <c r="D2018" s="946"/>
      <c r="E2018" s="508"/>
      <c r="F2018" s="509"/>
    </row>
    <row r="2019" spans="1:6" ht="31.5" x14ac:dyDescent="0.25">
      <c r="A2019" s="950"/>
      <c r="B2019" s="948"/>
      <c r="C2019" s="944" t="s">
        <v>4852</v>
      </c>
      <c r="D2019" s="946"/>
      <c r="E2019" s="508"/>
      <c r="F2019" s="509"/>
    </row>
    <row r="2020" spans="1:6" ht="31.5" x14ac:dyDescent="0.25">
      <c r="A2020" s="950"/>
      <c r="B2020" s="948"/>
      <c r="C2020" s="944" t="s">
        <v>4853</v>
      </c>
      <c r="D2020" s="946"/>
      <c r="E2020" s="508"/>
      <c r="F2020" s="509"/>
    </row>
    <row r="2021" spans="1:6" ht="31.5" x14ac:dyDescent="0.25">
      <c r="A2021" s="950"/>
      <c r="B2021" s="948"/>
      <c r="C2021" s="944" t="s">
        <v>4854</v>
      </c>
      <c r="D2021" s="946"/>
      <c r="E2021" s="508"/>
      <c r="F2021" s="509"/>
    </row>
    <row r="2022" spans="1:6" ht="31.5" x14ac:dyDescent="0.25">
      <c r="A2022" s="950"/>
      <c r="B2022" s="948"/>
      <c r="C2022" s="944" t="s">
        <v>4855</v>
      </c>
      <c r="D2022" s="946"/>
      <c r="E2022" s="508"/>
      <c r="F2022" s="509"/>
    </row>
    <row r="2023" spans="1:6" ht="31.5" x14ac:dyDescent="0.25">
      <c r="A2023" s="950"/>
      <c r="B2023" s="948"/>
      <c r="C2023" s="944" t="s">
        <v>4856</v>
      </c>
      <c r="D2023" s="946"/>
      <c r="E2023" s="508"/>
      <c r="F2023" s="509"/>
    </row>
    <row r="2024" spans="1:6" ht="31.5" x14ac:dyDescent="0.25">
      <c r="A2024" s="950"/>
      <c r="B2024" s="948"/>
      <c r="C2024" s="944" t="s">
        <v>4857</v>
      </c>
      <c r="D2024" s="946"/>
      <c r="E2024" s="508"/>
      <c r="F2024" s="509"/>
    </row>
    <row r="2025" spans="1:6" ht="31.5" x14ac:dyDescent="0.25">
      <c r="A2025" s="950"/>
      <c r="B2025" s="948"/>
      <c r="C2025" s="944" t="s">
        <v>4858</v>
      </c>
      <c r="D2025" s="946"/>
      <c r="E2025" s="508"/>
      <c r="F2025" s="509"/>
    </row>
    <row r="2026" spans="1:6" ht="31.5" x14ac:dyDescent="0.25">
      <c r="A2026" s="950"/>
      <c r="B2026" s="948"/>
      <c r="C2026" s="944" t="s">
        <v>4859</v>
      </c>
      <c r="D2026" s="946"/>
      <c r="E2026" s="508"/>
      <c r="F2026" s="509"/>
    </row>
    <row r="2027" spans="1:6" ht="31.5" x14ac:dyDescent="0.25">
      <c r="A2027" s="950"/>
      <c r="B2027" s="948"/>
      <c r="C2027" s="944" t="s">
        <v>4860</v>
      </c>
      <c r="D2027" s="946"/>
      <c r="E2027" s="508"/>
      <c r="F2027" s="509"/>
    </row>
    <row r="2028" spans="1:6" ht="31.5" x14ac:dyDescent="0.25">
      <c r="A2028" s="950"/>
      <c r="B2028" s="948"/>
      <c r="C2028" s="944" t="s">
        <v>4861</v>
      </c>
      <c r="D2028" s="946"/>
      <c r="E2028" s="508"/>
      <c r="F2028" s="509"/>
    </row>
    <row r="2029" spans="1:6" ht="31.5" x14ac:dyDescent="0.25">
      <c r="A2029" s="950"/>
      <c r="B2029" s="948"/>
      <c r="C2029" s="944" t="s">
        <v>4862</v>
      </c>
      <c r="D2029" s="946"/>
      <c r="E2029" s="508"/>
      <c r="F2029" s="509"/>
    </row>
    <row r="2030" spans="1:6" x14ac:dyDescent="0.25">
      <c r="A2030" s="950"/>
      <c r="B2030" s="948"/>
      <c r="C2030" s="944" t="s">
        <v>4863</v>
      </c>
      <c r="D2030" s="946"/>
      <c r="E2030" s="508"/>
      <c r="F2030" s="509"/>
    </row>
    <row r="2031" spans="1:6" ht="31.5" x14ac:dyDescent="0.25">
      <c r="A2031" s="950"/>
      <c r="B2031" s="948"/>
      <c r="C2031" s="944" t="s">
        <v>4864</v>
      </c>
      <c r="D2031" s="946"/>
      <c r="E2031" s="508"/>
      <c r="F2031" s="509"/>
    </row>
    <row r="2032" spans="1:6" ht="31.5" x14ac:dyDescent="0.25">
      <c r="A2032" s="950"/>
      <c r="B2032" s="948"/>
      <c r="C2032" s="944" t="s">
        <v>4865</v>
      </c>
      <c r="D2032" s="946"/>
      <c r="E2032" s="508"/>
      <c r="F2032" s="509"/>
    </row>
    <row r="2033" spans="1:6" ht="31.5" x14ac:dyDescent="0.25">
      <c r="A2033" s="950"/>
      <c r="B2033" s="948"/>
      <c r="C2033" s="944" t="s">
        <v>4866</v>
      </c>
      <c r="D2033" s="946"/>
      <c r="E2033" s="508"/>
      <c r="F2033" s="509"/>
    </row>
    <row r="2034" spans="1:6" ht="31.5" x14ac:dyDescent="0.25">
      <c r="A2034" s="950"/>
      <c r="B2034" s="948"/>
      <c r="C2034" s="944" t="s">
        <v>4867</v>
      </c>
      <c r="D2034" s="946"/>
      <c r="E2034" s="508"/>
      <c r="F2034" s="509"/>
    </row>
    <row r="2035" spans="1:6" ht="31.5" x14ac:dyDescent="0.25">
      <c r="A2035" s="950"/>
      <c r="B2035" s="948"/>
      <c r="C2035" s="944" t="s">
        <v>4868</v>
      </c>
      <c r="D2035" s="946"/>
      <c r="E2035" s="508"/>
      <c r="F2035" s="509"/>
    </row>
    <row r="2036" spans="1:6" ht="31.5" x14ac:dyDescent="0.25">
      <c r="A2036" s="950"/>
      <c r="B2036" s="948"/>
      <c r="C2036" s="944" t="s">
        <v>4869</v>
      </c>
      <c r="D2036" s="946"/>
      <c r="E2036" s="508"/>
      <c r="F2036" s="509"/>
    </row>
    <row r="2037" spans="1:6" ht="31.5" x14ac:dyDescent="0.25">
      <c r="A2037" s="950"/>
      <c r="B2037" s="948"/>
      <c r="C2037" s="944" t="s">
        <v>4870</v>
      </c>
      <c r="D2037" s="946"/>
      <c r="E2037" s="508"/>
      <c r="F2037" s="509"/>
    </row>
    <row r="2038" spans="1:6" ht="31.5" x14ac:dyDescent="0.25">
      <c r="A2038" s="950"/>
      <c r="B2038" s="948"/>
      <c r="C2038" s="944" t="s">
        <v>4871</v>
      </c>
      <c r="D2038" s="946"/>
      <c r="E2038" s="508"/>
      <c r="F2038" s="509"/>
    </row>
    <row r="2039" spans="1:6" ht="31.5" x14ac:dyDescent="0.25">
      <c r="A2039" s="950"/>
      <c r="B2039" s="948"/>
      <c r="C2039" s="944" t="s">
        <v>4872</v>
      </c>
      <c r="D2039" s="946"/>
      <c r="E2039" s="508"/>
      <c r="F2039" s="509"/>
    </row>
    <row r="2040" spans="1:6" ht="31.5" x14ac:dyDescent="0.25">
      <c r="A2040" s="950"/>
      <c r="B2040" s="948"/>
      <c r="C2040" s="944" t="s">
        <v>4873</v>
      </c>
      <c r="D2040" s="946"/>
      <c r="E2040" s="508"/>
      <c r="F2040" s="509"/>
    </row>
    <row r="2041" spans="1:6" ht="31.5" x14ac:dyDescent="0.25">
      <c r="A2041" s="950"/>
      <c r="B2041" s="948"/>
      <c r="C2041" s="944" t="s">
        <v>4874</v>
      </c>
      <c r="D2041" s="946"/>
      <c r="E2041" s="508"/>
      <c r="F2041" s="509"/>
    </row>
    <row r="2042" spans="1:6" ht="31.5" x14ac:dyDescent="0.25">
      <c r="A2042" s="950"/>
      <c r="B2042" s="948"/>
      <c r="C2042" s="944" t="s">
        <v>4875</v>
      </c>
      <c r="D2042" s="946"/>
      <c r="E2042" s="508"/>
      <c r="F2042" s="509"/>
    </row>
    <row r="2043" spans="1:6" x14ac:dyDescent="0.25">
      <c r="A2043" s="950"/>
      <c r="B2043" s="948"/>
      <c r="C2043" s="944" t="s">
        <v>4876</v>
      </c>
      <c r="D2043" s="946"/>
      <c r="E2043" s="508"/>
      <c r="F2043" s="509"/>
    </row>
    <row r="2044" spans="1:6" ht="31.5" x14ac:dyDescent="0.25">
      <c r="A2044" s="950"/>
      <c r="B2044" s="948"/>
      <c r="C2044" s="944" t="s">
        <v>4877</v>
      </c>
      <c r="D2044" s="946"/>
      <c r="E2044" s="508"/>
      <c r="F2044" s="509"/>
    </row>
    <row r="2045" spans="1:6" ht="31.5" x14ac:dyDescent="0.25">
      <c r="A2045" s="950"/>
      <c r="B2045" s="948"/>
      <c r="C2045" s="944" t="s">
        <v>4878</v>
      </c>
      <c r="D2045" s="946"/>
      <c r="E2045" s="508"/>
      <c r="F2045" s="509"/>
    </row>
    <row r="2046" spans="1:6" ht="31.5" x14ac:dyDescent="0.25">
      <c r="A2046" s="950"/>
      <c r="B2046" s="948"/>
      <c r="C2046" s="944" t="s">
        <v>4879</v>
      </c>
      <c r="D2046" s="946"/>
      <c r="E2046" s="508"/>
      <c r="F2046" s="509"/>
    </row>
    <row r="2047" spans="1:6" ht="31.5" x14ac:dyDescent="0.25">
      <c r="A2047" s="950"/>
      <c r="B2047" s="948"/>
      <c r="C2047" s="944" t="s">
        <v>4880</v>
      </c>
      <c r="D2047" s="946"/>
      <c r="E2047" s="508"/>
      <c r="F2047" s="509"/>
    </row>
    <row r="2048" spans="1:6" ht="31.5" x14ac:dyDescent="0.25">
      <c r="A2048" s="950"/>
      <c r="B2048" s="948"/>
      <c r="C2048" s="944" t="s">
        <v>4881</v>
      </c>
      <c r="D2048" s="946"/>
      <c r="E2048" s="508"/>
      <c r="F2048" s="509"/>
    </row>
    <row r="2049" spans="1:6" ht="31.5" x14ac:dyDescent="0.25">
      <c r="A2049" s="950"/>
      <c r="B2049" s="948"/>
      <c r="C2049" s="944" t="s">
        <v>4882</v>
      </c>
      <c r="D2049" s="946"/>
      <c r="E2049" s="508"/>
      <c r="F2049" s="509"/>
    </row>
    <row r="2050" spans="1:6" ht="31.5" x14ac:dyDescent="0.25">
      <c r="A2050" s="950"/>
      <c r="B2050" s="948"/>
      <c r="C2050" s="944" t="s">
        <v>4883</v>
      </c>
      <c r="D2050" s="946"/>
      <c r="E2050" s="508"/>
      <c r="F2050" s="509"/>
    </row>
    <row r="2051" spans="1:6" ht="31.5" x14ac:dyDescent="0.25">
      <c r="A2051" s="950"/>
      <c r="B2051" s="948"/>
      <c r="C2051" s="944" t="s">
        <v>4884</v>
      </c>
      <c r="D2051" s="946"/>
      <c r="E2051" s="508"/>
      <c r="F2051" s="509"/>
    </row>
    <row r="2052" spans="1:6" ht="31.5" x14ac:dyDescent="0.25">
      <c r="A2052" s="950"/>
      <c r="B2052" s="948"/>
      <c r="C2052" s="944" t="s">
        <v>4885</v>
      </c>
      <c r="D2052" s="946"/>
      <c r="E2052" s="508"/>
      <c r="F2052" s="509"/>
    </row>
    <row r="2053" spans="1:6" ht="31.5" x14ac:dyDescent="0.25">
      <c r="A2053" s="950"/>
      <c r="B2053" s="948"/>
      <c r="C2053" s="944" t="s">
        <v>4886</v>
      </c>
      <c r="D2053" s="946"/>
      <c r="E2053" s="508"/>
      <c r="F2053" s="509"/>
    </row>
    <row r="2054" spans="1:6" ht="31.5" x14ac:dyDescent="0.25">
      <c r="A2054" s="950"/>
      <c r="B2054" s="948"/>
      <c r="C2054" s="944" t="s">
        <v>4887</v>
      </c>
      <c r="D2054" s="946"/>
      <c r="E2054" s="508"/>
      <c r="F2054" s="509"/>
    </row>
    <row r="2055" spans="1:6" ht="31.5" x14ac:dyDescent="0.25">
      <c r="A2055" s="950"/>
      <c r="B2055" s="948"/>
      <c r="C2055" s="944" t="s">
        <v>4888</v>
      </c>
      <c r="D2055" s="946"/>
      <c r="E2055" s="508"/>
      <c r="F2055" s="509"/>
    </row>
    <row r="2056" spans="1:6" ht="31.5" x14ac:dyDescent="0.25">
      <c r="A2056" s="950"/>
      <c r="B2056" s="948"/>
      <c r="C2056" s="944" t="s">
        <v>4889</v>
      </c>
      <c r="D2056" s="946"/>
      <c r="E2056" s="508"/>
      <c r="F2056" s="509"/>
    </row>
    <row r="2057" spans="1:6" ht="31.5" x14ac:dyDescent="0.25">
      <c r="A2057" s="950"/>
      <c r="B2057" s="948"/>
      <c r="C2057" s="944" t="s">
        <v>4890</v>
      </c>
      <c r="D2057" s="946"/>
      <c r="E2057" s="508"/>
      <c r="F2057" s="509"/>
    </row>
    <row r="2058" spans="1:6" ht="31.5" x14ac:dyDescent="0.25">
      <c r="A2058" s="950"/>
      <c r="B2058" s="948"/>
      <c r="C2058" s="944" t="s">
        <v>4891</v>
      </c>
      <c r="D2058" s="946"/>
      <c r="E2058" s="508"/>
      <c r="F2058" s="509"/>
    </row>
    <row r="2059" spans="1:6" ht="31.5" x14ac:dyDescent="0.25">
      <c r="A2059" s="950"/>
      <c r="B2059" s="948"/>
      <c r="C2059" s="944" t="s">
        <v>4892</v>
      </c>
      <c r="D2059" s="946"/>
      <c r="E2059" s="508"/>
      <c r="F2059" s="509"/>
    </row>
    <row r="2060" spans="1:6" ht="31.5" x14ac:dyDescent="0.25">
      <c r="A2060" s="950"/>
      <c r="B2060" s="948"/>
      <c r="C2060" s="944" t="s">
        <v>4893</v>
      </c>
      <c r="D2060" s="946"/>
      <c r="E2060" s="508"/>
      <c r="F2060" s="509"/>
    </row>
    <row r="2061" spans="1:6" ht="31.5" x14ac:dyDescent="0.25">
      <c r="A2061" s="950"/>
      <c r="B2061" s="948"/>
      <c r="C2061" s="944" t="s">
        <v>4894</v>
      </c>
      <c r="D2061" s="946"/>
      <c r="E2061" s="508"/>
      <c r="F2061" s="509"/>
    </row>
    <row r="2062" spans="1:6" ht="31.5" x14ac:dyDescent="0.25">
      <c r="A2062" s="950"/>
      <c r="B2062" s="948"/>
      <c r="C2062" s="944" t="s">
        <v>4895</v>
      </c>
      <c r="D2062" s="946"/>
      <c r="E2062" s="508"/>
      <c r="F2062" s="509"/>
    </row>
    <row r="2063" spans="1:6" ht="31.5" x14ac:dyDescent="0.25">
      <c r="A2063" s="950"/>
      <c r="B2063" s="948"/>
      <c r="C2063" s="944" t="s">
        <v>4896</v>
      </c>
      <c r="D2063" s="946"/>
      <c r="E2063" s="508"/>
      <c r="F2063" s="509"/>
    </row>
    <row r="2064" spans="1:6" ht="31.5" x14ac:dyDescent="0.25">
      <c r="A2064" s="950"/>
      <c r="B2064" s="948"/>
      <c r="C2064" s="944" t="s">
        <v>4897</v>
      </c>
      <c r="D2064" s="946"/>
      <c r="E2064" s="508"/>
      <c r="F2064" s="509"/>
    </row>
    <row r="2065" spans="1:6" ht="31.5" x14ac:dyDescent="0.25">
      <c r="A2065" s="950"/>
      <c r="B2065" s="948"/>
      <c r="C2065" s="944" t="s">
        <v>4898</v>
      </c>
      <c r="D2065" s="946"/>
      <c r="E2065" s="508"/>
      <c r="F2065" s="509"/>
    </row>
    <row r="2066" spans="1:6" x14ac:dyDescent="0.25">
      <c r="A2066" s="950"/>
      <c r="B2066" s="948"/>
      <c r="C2066" s="944" t="s">
        <v>4899</v>
      </c>
      <c r="D2066" s="946"/>
      <c r="E2066" s="508"/>
      <c r="F2066" s="509"/>
    </row>
    <row r="2067" spans="1:6" ht="31.5" x14ac:dyDescent="0.25">
      <c r="A2067" s="950"/>
      <c r="B2067" s="948"/>
      <c r="C2067" s="944" t="s">
        <v>4900</v>
      </c>
      <c r="D2067" s="946"/>
      <c r="E2067" s="508"/>
      <c r="F2067" s="509"/>
    </row>
    <row r="2068" spans="1:6" ht="31.5" x14ac:dyDescent="0.25">
      <c r="A2068" s="950"/>
      <c r="B2068" s="948"/>
      <c r="C2068" s="944" t="s">
        <v>4901</v>
      </c>
      <c r="D2068" s="946"/>
      <c r="E2068" s="508"/>
      <c r="F2068" s="509"/>
    </row>
    <row r="2069" spans="1:6" ht="31.5" x14ac:dyDescent="0.25">
      <c r="A2069" s="950"/>
      <c r="B2069" s="948"/>
      <c r="C2069" s="944" t="s">
        <v>4902</v>
      </c>
      <c r="D2069" s="946"/>
      <c r="E2069" s="508"/>
      <c r="F2069" s="509"/>
    </row>
    <row r="2070" spans="1:6" ht="31.5" x14ac:dyDescent="0.25">
      <c r="A2070" s="950"/>
      <c r="B2070" s="948"/>
      <c r="C2070" s="944" t="s">
        <v>4903</v>
      </c>
      <c r="D2070" s="946"/>
      <c r="E2070" s="508"/>
      <c r="F2070" s="509"/>
    </row>
    <row r="2071" spans="1:6" ht="31.5" x14ac:dyDescent="0.25">
      <c r="A2071" s="950"/>
      <c r="B2071" s="948"/>
      <c r="C2071" s="944" t="s">
        <v>4904</v>
      </c>
      <c r="D2071" s="946"/>
      <c r="E2071" s="508"/>
      <c r="F2071" s="509"/>
    </row>
    <row r="2072" spans="1:6" ht="31.5" x14ac:dyDescent="0.25">
      <c r="A2072" s="950"/>
      <c r="B2072" s="948"/>
      <c r="C2072" s="944" t="s">
        <v>4905</v>
      </c>
      <c r="D2072" s="946"/>
      <c r="E2072" s="508"/>
      <c r="F2072" s="509"/>
    </row>
    <row r="2073" spans="1:6" ht="31.5" x14ac:dyDescent="0.25">
      <c r="A2073" s="950"/>
      <c r="B2073" s="948"/>
      <c r="C2073" s="944" t="s">
        <v>4906</v>
      </c>
      <c r="D2073" s="946"/>
      <c r="E2073" s="508"/>
      <c r="F2073" s="509"/>
    </row>
    <row r="2074" spans="1:6" ht="31.5" x14ac:dyDescent="0.25">
      <c r="A2074" s="950"/>
      <c r="B2074" s="948"/>
      <c r="C2074" s="944" t="s">
        <v>4907</v>
      </c>
      <c r="D2074" s="946"/>
      <c r="E2074" s="508"/>
      <c r="F2074" s="509"/>
    </row>
    <row r="2075" spans="1:6" ht="31.5" x14ac:dyDescent="0.25">
      <c r="A2075" s="950"/>
      <c r="B2075" s="948"/>
      <c r="C2075" s="944" t="s">
        <v>4908</v>
      </c>
      <c r="D2075" s="946"/>
      <c r="E2075" s="508"/>
      <c r="F2075" s="509"/>
    </row>
    <row r="2076" spans="1:6" ht="31.5" x14ac:dyDescent="0.25">
      <c r="A2076" s="950"/>
      <c r="B2076" s="948"/>
      <c r="C2076" s="944" t="s">
        <v>4909</v>
      </c>
      <c r="D2076" s="946"/>
      <c r="E2076" s="508"/>
      <c r="F2076" s="509"/>
    </row>
    <row r="2077" spans="1:6" ht="31.5" x14ac:dyDescent="0.25">
      <c r="A2077" s="950"/>
      <c r="B2077" s="948"/>
      <c r="C2077" s="944" t="s">
        <v>4910</v>
      </c>
      <c r="D2077" s="946"/>
      <c r="E2077" s="508"/>
      <c r="F2077" s="509"/>
    </row>
    <row r="2078" spans="1:6" ht="31.5" x14ac:dyDescent="0.25">
      <c r="A2078" s="950"/>
      <c r="B2078" s="948"/>
      <c r="C2078" s="944" t="s">
        <v>4911</v>
      </c>
      <c r="D2078" s="946"/>
      <c r="E2078" s="508"/>
      <c r="F2078" s="509"/>
    </row>
    <row r="2079" spans="1:6" ht="31.5" x14ac:dyDescent="0.25">
      <c r="A2079" s="950"/>
      <c r="B2079" s="948"/>
      <c r="C2079" s="944" t="s">
        <v>4912</v>
      </c>
      <c r="D2079" s="946"/>
      <c r="E2079" s="508"/>
      <c r="F2079" s="509"/>
    </row>
    <row r="2080" spans="1:6" ht="31.5" x14ac:dyDescent="0.25">
      <c r="A2080" s="950"/>
      <c r="B2080" s="948"/>
      <c r="C2080" s="944" t="s">
        <v>4913</v>
      </c>
      <c r="D2080" s="946"/>
      <c r="E2080" s="508"/>
      <c r="F2080" s="509"/>
    </row>
    <row r="2081" spans="1:6" ht="31.5" x14ac:dyDescent="0.25">
      <c r="A2081" s="950"/>
      <c r="B2081" s="948"/>
      <c r="C2081" s="944" t="s">
        <v>4914</v>
      </c>
      <c r="D2081" s="946"/>
      <c r="E2081" s="508"/>
      <c r="F2081" s="509"/>
    </row>
    <row r="2082" spans="1:6" ht="31.5" x14ac:dyDescent="0.25">
      <c r="A2082" s="950"/>
      <c r="B2082" s="948"/>
      <c r="C2082" s="944" t="s">
        <v>4915</v>
      </c>
      <c r="D2082" s="946"/>
      <c r="E2082" s="508"/>
      <c r="F2082" s="509"/>
    </row>
    <row r="2083" spans="1:6" ht="31.5" x14ac:dyDescent="0.25">
      <c r="A2083" s="950"/>
      <c r="B2083" s="948"/>
      <c r="C2083" s="944" t="s">
        <v>4916</v>
      </c>
      <c r="D2083" s="946"/>
      <c r="E2083" s="508"/>
      <c r="F2083" s="509"/>
    </row>
    <row r="2084" spans="1:6" ht="31.5" x14ac:dyDescent="0.25">
      <c r="A2084" s="950"/>
      <c r="B2084" s="948"/>
      <c r="C2084" s="944" t="s">
        <v>4917</v>
      </c>
      <c r="D2084" s="946"/>
      <c r="E2084" s="508"/>
      <c r="F2084" s="509"/>
    </row>
    <row r="2085" spans="1:6" ht="31.5" x14ac:dyDescent="0.25">
      <c r="A2085" s="950"/>
      <c r="B2085" s="948"/>
      <c r="C2085" s="944" t="s">
        <v>4918</v>
      </c>
      <c r="D2085" s="946"/>
      <c r="E2085" s="508"/>
      <c r="F2085" s="509"/>
    </row>
    <row r="2086" spans="1:6" x14ac:dyDescent="0.25">
      <c r="A2086" s="950"/>
      <c r="B2086" s="948"/>
      <c r="C2086" s="944" t="s">
        <v>4919</v>
      </c>
      <c r="D2086" s="946"/>
      <c r="E2086" s="508"/>
      <c r="F2086" s="509"/>
    </row>
    <row r="2087" spans="1:6" ht="31.5" x14ac:dyDescent="0.25">
      <c r="A2087" s="950"/>
      <c r="B2087" s="948"/>
      <c r="C2087" s="944" t="s">
        <v>4920</v>
      </c>
      <c r="D2087" s="946"/>
      <c r="E2087" s="508"/>
      <c r="F2087" s="509"/>
    </row>
    <row r="2088" spans="1:6" ht="31.5" x14ac:dyDescent="0.25">
      <c r="A2088" s="950"/>
      <c r="B2088" s="948"/>
      <c r="C2088" s="944" t="s">
        <v>4921</v>
      </c>
      <c r="D2088" s="946"/>
      <c r="E2088" s="508"/>
      <c r="F2088" s="509"/>
    </row>
    <row r="2089" spans="1:6" ht="31.5" x14ac:dyDescent="0.25">
      <c r="A2089" s="950"/>
      <c r="B2089" s="948"/>
      <c r="C2089" s="944" t="s">
        <v>4922</v>
      </c>
      <c r="D2089" s="946"/>
      <c r="E2089" s="508"/>
      <c r="F2089" s="509"/>
    </row>
    <row r="2090" spans="1:6" ht="31.5" x14ac:dyDescent="0.25">
      <c r="A2090" s="950"/>
      <c r="B2090" s="948"/>
      <c r="C2090" s="944" t="s">
        <v>4923</v>
      </c>
      <c r="D2090" s="946"/>
      <c r="E2090" s="508"/>
      <c r="F2090" s="509"/>
    </row>
    <row r="2091" spans="1:6" ht="31.5" x14ac:dyDescent="0.25">
      <c r="A2091" s="950"/>
      <c r="B2091" s="948"/>
      <c r="C2091" s="944" t="s">
        <v>4924</v>
      </c>
      <c r="D2091" s="946"/>
      <c r="E2091" s="508"/>
      <c r="F2091" s="509"/>
    </row>
    <row r="2092" spans="1:6" ht="31.5" x14ac:dyDescent="0.25">
      <c r="A2092" s="950"/>
      <c r="B2092" s="948"/>
      <c r="C2092" s="944" t="s">
        <v>4925</v>
      </c>
      <c r="D2092" s="946"/>
      <c r="E2092" s="508"/>
      <c r="F2092" s="509"/>
    </row>
    <row r="2093" spans="1:6" ht="31.5" x14ac:dyDescent="0.25">
      <c r="A2093" s="950"/>
      <c r="B2093" s="948"/>
      <c r="C2093" s="944" t="s">
        <v>4926</v>
      </c>
      <c r="D2093" s="946"/>
      <c r="E2093" s="508"/>
      <c r="F2093" s="509"/>
    </row>
    <row r="2094" spans="1:6" ht="31.5" x14ac:dyDescent="0.25">
      <c r="A2094" s="950"/>
      <c r="B2094" s="948"/>
      <c r="C2094" s="944" t="s">
        <v>4927</v>
      </c>
      <c r="D2094" s="946"/>
      <c r="E2094" s="508"/>
      <c r="F2094" s="509"/>
    </row>
    <row r="2095" spans="1:6" ht="31.5" x14ac:dyDescent="0.25">
      <c r="A2095" s="950"/>
      <c r="B2095" s="948"/>
      <c r="C2095" s="944" t="s">
        <v>4928</v>
      </c>
      <c r="D2095" s="946"/>
      <c r="E2095" s="508"/>
      <c r="F2095" s="509"/>
    </row>
    <row r="2096" spans="1:6" ht="31.5" x14ac:dyDescent="0.25">
      <c r="A2096" s="950"/>
      <c r="B2096" s="948"/>
      <c r="C2096" s="944" t="s">
        <v>4929</v>
      </c>
      <c r="D2096" s="946"/>
      <c r="E2096" s="508"/>
      <c r="F2096" s="509"/>
    </row>
    <row r="2097" spans="1:6" ht="31.5" x14ac:dyDescent="0.25">
      <c r="A2097" s="950"/>
      <c r="B2097" s="948"/>
      <c r="C2097" s="944" t="s">
        <v>4930</v>
      </c>
      <c r="D2097" s="946"/>
      <c r="E2097" s="508"/>
      <c r="F2097" s="509"/>
    </row>
    <row r="2098" spans="1:6" ht="31.5" x14ac:dyDescent="0.25">
      <c r="A2098" s="950"/>
      <c r="B2098" s="948"/>
      <c r="C2098" s="944" t="s">
        <v>4931</v>
      </c>
      <c r="D2098" s="946"/>
      <c r="E2098" s="508"/>
      <c r="F2098" s="509"/>
    </row>
    <row r="2099" spans="1:6" ht="31.5" x14ac:dyDescent="0.25">
      <c r="A2099" s="950"/>
      <c r="B2099" s="948"/>
      <c r="C2099" s="944" t="s">
        <v>4932</v>
      </c>
      <c r="D2099" s="946"/>
      <c r="E2099" s="508"/>
      <c r="F2099" s="509"/>
    </row>
    <row r="2100" spans="1:6" ht="31.5" x14ac:dyDescent="0.25">
      <c r="A2100" s="950"/>
      <c r="B2100" s="948"/>
      <c r="C2100" s="944" t="s">
        <v>4933</v>
      </c>
      <c r="D2100" s="946"/>
      <c r="E2100" s="508"/>
      <c r="F2100" s="509"/>
    </row>
    <row r="2101" spans="1:6" ht="31.5" x14ac:dyDescent="0.25">
      <c r="A2101" s="950"/>
      <c r="B2101" s="948"/>
      <c r="C2101" s="944" t="s">
        <v>4934</v>
      </c>
      <c r="D2101" s="946"/>
      <c r="E2101" s="508"/>
      <c r="F2101" s="509"/>
    </row>
    <row r="2102" spans="1:6" ht="31.5" x14ac:dyDescent="0.25">
      <c r="A2102" s="950"/>
      <c r="B2102" s="948"/>
      <c r="C2102" s="944" t="s">
        <v>4935</v>
      </c>
      <c r="D2102" s="946"/>
      <c r="E2102" s="508"/>
      <c r="F2102" s="509"/>
    </row>
    <row r="2103" spans="1:6" ht="31.5" x14ac:dyDescent="0.25">
      <c r="A2103" s="950"/>
      <c r="B2103" s="948"/>
      <c r="C2103" s="944" t="s">
        <v>4936</v>
      </c>
      <c r="D2103" s="946"/>
      <c r="E2103" s="508"/>
      <c r="F2103" s="509"/>
    </row>
    <row r="2104" spans="1:6" ht="31.5" x14ac:dyDescent="0.25">
      <c r="A2104" s="950"/>
      <c r="B2104" s="948"/>
      <c r="C2104" s="944" t="s">
        <v>4937</v>
      </c>
      <c r="D2104" s="946"/>
      <c r="E2104" s="508"/>
      <c r="F2104" s="509"/>
    </row>
    <row r="2105" spans="1:6" ht="31.5" x14ac:dyDescent="0.25">
      <c r="A2105" s="950"/>
      <c r="B2105" s="948"/>
      <c r="C2105" s="944" t="s">
        <v>4938</v>
      </c>
      <c r="D2105" s="946"/>
      <c r="E2105" s="508"/>
      <c r="F2105" s="509"/>
    </row>
    <row r="2106" spans="1:6" ht="31.5" x14ac:dyDescent="0.25">
      <c r="A2106" s="950"/>
      <c r="B2106" s="948"/>
      <c r="C2106" s="944" t="s">
        <v>4939</v>
      </c>
      <c r="D2106" s="946"/>
      <c r="E2106" s="508"/>
      <c r="F2106" s="509"/>
    </row>
    <row r="2107" spans="1:6" ht="31.5" x14ac:dyDescent="0.25">
      <c r="A2107" s="950"/>
      <c r="B2107" s="948"/>
      <c r="C2107" s="944" t="s">
        <v>4940</v>
      </c>
      <c r="D2107" s="946"/>
      <c r="E2107" s="508"/>
      <c r="F2107" s="509"/>
    </row>
    <row r="2108" spans="1:6" ht="31.5" x14ac:dyDescent="0.25">
      <c r="A2108" s="950"/>
      <c r="B2108" s="948"/>
      <c r="C2108" s="944" t="s">
        <v>4941</v>
      </c>
      <c r="D2108" s="946"/>
      <c r="E2108" s="508"/>
      <c r="F2108" s="509"/>
    </row>
    <row r="2109" spans="1:6" ht="31.5" x14ac:dyDescent="0.25">
      <c r="A2109" s="950"/>
      <c r="B2109" s="948"/>
      <c r="C2109" s="944" t="s">
        <v>4942</v>
      </c>
      <c r="D2109" s="946"/>
      <c r="E2109" s="508"/>
      <c r="F2109" s="509"/>
    </row>
    <row r="2110" spans="1:6" ht="31.5" x14ac:dyDescent="0.25">
      <c r="A2110" s="950"/>
      <c r="B2110" s="948"/>
      <c r="C2110" s="944" t="s">
        <v>4943</v>
      </c>
      <c r="D2110" s="946"/>
      <c r="E2110" s="508"/>
      <c r="F2110" s="509"/>
    </row>
    <row r="2111" spans="1:6" ht="31.5" x14ac:dyDescent="0.25">
      <c r="A2111" s="950"/>
      <c r="B2111" s="948"/>
      <c r="C2111" s="944" t="s">
        <v>4944</v>
      </c>
      <c r="D2111" s="946"/>
      <c r="E2111" s="508"/>
      <c r="F2111" s="509"/>
    </row>
    <row r="2112" spans="1:6" ht="31.5" x14ac:dyDescent="0.25">
      <c r="A2112" s="950"/>
      <c r="B2112" s="948"/>
      <c r="C2112" s="944" t="s">
        <v>4945</v>
      </c>
      <c r="D2112" s="946"/>
      <c r="E2112" s="508"/>
      <c r="F2112" s="509"/>
    </row>
    <row r="2113" spans="1:6" ht="31.5" x14ac:dyDescent="0.25">
      <c r="A2113" s="950"/>
      <c r="B2113" s="948"/>
      <c r="C2113" s="944" t="s">
        <v>4946</v>
      </c>
      <c r="D2113" s="946"/>
      <c r="E2113" s="508"/>
      <c r="F2113" s="509"/>
    </row>
    <row r="2114" spans="1:6" ht="31.5" x14ac:dyDescent="0.25">
      <c r="A2114" s="950"/>
      <c r="B2114" s="948"/>
      <c r="C2114" s="944" t="s">
        <v>4947</v>
      </c>
      <c r="D2114" s="946"/>
      <c r="E2114" s="508"/>
      <c r="F2114" s="509"/>
    </row>
    <row r="2115" spans="1:6" ht="31.5" x14ac:dyDescent="0.25">
      <c r="A2115" s="950"/>
      <c r="B2115" s="948"/>
      <c r="C2115" s="944" t="s">
        <v>4948</v>
      </c>
      <c r="D2115" s="946"/>
      <c r="E2115" s="508"/>
      <c r="F2115" s="509"/>
    </row>
    <row r="2116" spans="1:6" ht="31.5" x14ac:dyDescent="0.25">
      <c r="A2116" s="950"/>
      <c r="B2116" s="948"/>
      <c r="C2116" s="944" t="s">
        <v>4949</v>
      </c>
      <c r="D2116" s="946"/>
      <c r="E2116" s="508"/>
      <c r="F2116" s="509"/>
    </row>
    <row r="2117" spans="1:6" ht="31.5" x14ac:dyDescent="0.25">
      <c r="A2117" s="950"/>
      <c r="B2117" s="948"/>
      <c r="C2117" s="944" t="s">
        <v>4950</v>
      </c>
      <c r="D2117" s="946"/>
      <c r="E2117" s="508"/>
      <c r="F2117" s="509"/>
    </row>
    <row r="2118" spans="1:6" ht="31.5" x14ac:dyDescent="0.25">
      <c r="A2118" s="950"/>
      <c r="B2118" s="948"/>
      <c r="C2118" s="944" t="s">
        <v>4951</v>
      </c>
      <c r="D2118" s="946"/>
      <c r="E2118" s="508"/>
      <c r="F2118" s="509"/>
    </row>
    <row r="2119" spans="1:6" ht="31.5" x14ac:dyDescent="0.25">
      <c r="A2119" s="950"/>
      <c r="B2119" s="948"/>
      <c r="C2119" s="944" t="s">
        <v>4952</v>
      </c>
      <c r="D2119" s="946"/>
      <c r="E2119" s="508"/>
      <c r="F2119" s="509"/>
    </row>
    <row r="2120" spans="1:6" ht="31.5" x14ac:dyDescent="0.25">
      <c r="A2120" s="950"/>
      <c r="B2120" s="948"/>
      <c r="C2120" s="944" t="s">
        <v>4953</v>
      </c>
      <c r="D2120" s="946"/>
      <c r="E2120" s="508"/>
      <c r="F2120" s="509"/>
    </row>
    <row r="2121" spans="1:6" ht="31.5" x14ac:dyDescent="0.25">
      <c r="A2121" s="950"/>
      <c r="B2121" s="948"/>
      <c r="C2121" s="944" t="s">
        <v>4954</v>
      </c>
      <c r="D2121" s="946"/>
      <c r="E2121" s="508"/>
      <c r="F2121" s="509"/>
    </row>
    <row r="2122" spans="1:6" ht="31.5" x14ac:dyDescent="0.25">
      <c r="A2122" s="950"/>
      <c r="B2122" s="948"/>
      <c r="C2122" s="944" t="s">
        <v>4955</v>
      </c>
      <c r="D2122" s="946"/>
      <c r="E2122" s="508"/>
      <c r="F2122" s="509"/>
    </row>
    <row r="2123" spans="1:6" ht="31.5" x14ac:dyDescent="0.25">
      <c r="A2123" s="950"/>
      <c r="B2123" s="948"/>
      <c r="C2123" s="944" t="s">
        <v>4956</v>
      </c>
      <c r="D2123" s="946"/>
      <c r="E2123" s="508"/>
      <c r="F2123" s="509"/>
    </row>
    <row r="2124" spans="1:6" ht="31.5" x14ac:dyDescent="0.25">
      <c r="A2124" s="950"/>
      <c r="B2124" s="948"/>
      <c r="C2124" s="944" t="s">
        <v>4957</v>
      </c>
      <c r="D2124" s="946"/>
      <c r="E2124" s="508"/>
      <c r="F2124" s="509"/>
    </row>
    <row r="2125" spans="1:6" ht="31.5" x14ac:dyDescent="0.25">
      <c r="A2125" s="950"/>
      <c r="B2125" s="948"/>
      <c r="C2125" s="944" t="s">
        <v>4958</v>
      </c>
      <c r="D2125" s="946"/>
      <c r="E2125" s="508"/>
      <c r="F2125" s="509"/>
    </row>
    <row r="2126" spans="1:6" ht="31.5" x14ac:dyDescent="0.25">
      <c r="A2126" s="950"/>
      <c r="B2126" s="948"/>
      <c r="C2126" s="944" t="s">
        <v>4958</v>
      </c>
      <c r="D2126" s="946"/>
      <c r="E2126" s="508"/>
      <c r="F2126" s="509"/>
    </row>
    <row r="2127" spans="1:6" ht="31.5" x14ac:dyDescent="0.25">
      <c r="A2127" s="950"/>
      <c r="B2127" s="948"/>
      <c r="C2127" s="944" t="s">
        <v>4959</v>
      </c>
      <c r="D2127" s="946"/>
      <c r="E2127" s="508"/>
      <c r="F2127" s="509"/>
    </row>
    <row r="2128" spans="1:6" ht="31.5" x14ac:dyDescent="0.25">
      <c r="A2128" s="950"/>
      <c r="B2128" s="948"/>
      <c r="C2128" s="944" t="s">
        <v>4960</v>
      </c>
      <c r="D2128" s="946"/>
      <c r="E2128" s="508"/>
      <c r="F2128" s="509"/>
    </row>
    <row r="2129" spans="1:6" ht="31.5" x14ac:dyDescent="0.25">
      <c r="A2129" s="950"/>
      <c r="B2129" s="948"/>
      <c r="C2129" s="944" t="s">
        <v>4961</v>
      </c>
      <c r="D2129" s="946"/>
      <c r="E2129" s="508"/>
      <c r="F2129" s="509"/>
    </row>
    <row r="2130" spans="1:6" ht="31.5" x14ac:dyDescent="0.25">
      <c r="A2130" s="950"/>
      <c r="B2130" s="948"/>
      <c r="C2130" s="944" t="s">
        <v>4962</v>
      </c>
      <c r="D2130" s="946"/>
      <c r="E2130" s="508"/>
      <c r="F2130" s="509"/>
    </row>
    <row r="2131" spans="1:6" ht="31.5" x14ac:dyDescent="0.25">
      <c r="A2131" s="950"/>
      <c r="B2131" s="948"/>
      <c r="C2131" s="944" t="s">
        <v>4963</v>
      </c>
      <c r="D2131" s="946"/>
      <c r="E2131" s="508"/>
      <c r="F2131" s="509"/>
    </row>
    <row r="2132" spans="1:6" ht="31.5" x14ac:dyDescent="0.25">
      <c r="A2132" s="950"/>
      <c r="B2132" s="948"/>
      <c r="C2132" s="944" t="s">
        <v>4964</v>
      </c>
      <c r="D2132" s="946"/>
      <c r="E2132" s="508"/>
      <c r="F2132" s="509"/>
    </row>
    <row r="2133" spans="1:6" ht="31.5" x14ac:dyDescent="0.25">
      <c r="A2133" s="950"/>
      <c r="B2133" s="948"/>
      <c r="C2133" s="944" t="s">
        <v>4965</v>
      </c>
      <c r="D2133" s="946"/>
      <c r="E2133" s="508"/>
      <c r="F2133" s="509"/>
    </row>
    <row r="2134" spans="1:6" ht="31.5" x14ac:dyDescent="0.25">
      <c r="A2134" s="950"/>
      <c r="B2134" s="948"/>
      <c r="C2134" s="944" t="s">
        <v>4966</v>
      </c>
      <c r="D2134" s="946"/>
      <c r="E2134" s="508"/>
      <c r="F2134" s="509"/>
    </row>
    <row r="2135" spans="1:6" ht="31.5" x14ac:dyDescent="0.25">
      <c r="A2135" s="950"/>
      <c r="B2135" s="948"/>
      <c r="C2135" s="944" t="s">
        <v>4967</v>
      </c>
      <c r="D2135" s="946"/>
      <c r="E2135" s="508"/>
      <c r="F2135" s="509"/>
    </row>
    <row r="2136" spans="1:6" x14ac:dyDescent="0.25">
      <c r="A2136" s="950"/>
      <c r="B2136" s="948"/>
      <c r="C2136" s="944" t="s">
        <v>4968</v>
      </c>
      <c r="D2136" s="946"/>
      <c r="E2136" s="508"/>
      <c r="F2136" s="509"/>
    </row>
    <row r="2137" spans="1:6" ht="31.5" x14ac:dyDescent="0.25">
      <c r="A2137" s="950"/>
      <c r="B2137" s="948"/>
      <c r="C2137" s="944" t="s">
        <v>4969</v>
      </c>
      <c r="D2137" s="946"/>
      <c r="E2137" s="508"/>
      <c r="F2137" s="509"/>
    </row>
    <row r="2138" spans="1:6" ht="31.5" x14ac:dyDescent="0.25">
      <c r="A2138" s="950"/>
      <c r="B2138" s="948"/>
      <c r="C2138" s="944" t="s">
        <v>4970</v>
      </c>
      <c r="D2138" s="946"/>
      <c r="E2138" s="508"/>
      <c r="F2138" s="509"/>
    </row>
    <row r="2139" spans="1:6" ht="31.5" x14ac:dyDescent="0.25">
      <c r="A2139" s="950"/>
      <c r="B2139" s="948"/>
      <c r="C2139" s="944" t="s">
        <v>4971</v>
      </c>
      <c r="D2139" s="946"/>
      <c r="E2139" s="508"/>
      <c r="F2139" s="509"/>
    </row>
    <row r="2140" spans="1:6" ht="31.5" x14ac:dyDescent="0.25">
      <c r="A2140" s="950"/>
      <c r="B2140" s="948"/>
      <c r="C2140" s="944" t="s">
        <v>4972</v>
      </c>
      <c r="D2140" s="946"/>
      <c r="E2140" s="508"/>
      <c r="F2140" s="509"/>
    </row>
    <row r="2141" spans="1:6" ht="31.5" x14ac:dyDescent="0.25">
      <c r="A2141" s="950"/>
      <c r="B2141" s="948"/>
      <c r="C2141" s="944" t="s">
        <v>4973</v>
      </c>
      <c r="D2141" s="946"/>
      <c r="E2141" s="508"/>
      <c r="F2141" s="509"/>
    </row>
    <row r="2142" spans="1:6" ht="31.5" x14ac:dyDescent="0.25">
      <c r="A2142" s="950"/>
      <c r="B2142" s="948"/>
      <c r="C2142" s="944" t="s">
        <v>4974</v>
      </c>
      <c r="D2142" s="946"/>
      <c r="E2142" s="508"/>
      <c r="F2142" s="509"/>
    </row>
    <row r="2143" spans="1:6" ht="31.5" x14ac:dyDescent="0.25">
      <c r="A2143" s="950"/>
      <c r="B2143" s="948"/>
      <c r="C2143" s="944" t="s">
        <v>4903</v>
      </c>
      <c r="D2143" s="946"/>
      <c r="E2143" s="508"/>
      <c r="F2143" s="509"/>
    </row>
    <row r="2144" spans="1:6" ht="31.5" x14ac:dyDescent="0.25">
      <c r="A2144" s="950"/>
      <c r="B2144" s="948"/>
      <c r="C2144" s="944" t="s">
        <v>4975</v>
      </c>
      <c r="D2144" s="946"/>
      <c r="E2144" s="508"/>
      <c r="F2144" s="509"/>
    </row>
    <row r="2145" spans="1:6" ht="31.5" x14ac:dyDescent="0.25">
      <c r="A2145" s="950"/>
      <c r="B2145" s="948"/>
      <c r="C2145" s="944" t="s">
        <v>4976</v>
      </c>
      <c r="D2145" s="946"/>
      <c r="E2145" s="508"/>
      <c r="F2145" s="509"/>
    </row>
    <row r="2146" spans="1:6" ht="31.5" x14ac:dyDescent="0.25">
      <c r="A2146" s="950"/>
      <c r="B2146" s="948"/>
      <c r="C2146" s="944" t="s">
        <v>4977</v>
      </c>
      <c r="D2146" s="946"/>
      <c r="E2146" s="508"/>
      <c r="F2146" s="509"/>
    </row>
    <row r="2147" spans="1:6" x14ac:dyDescent="0.25">
      <c r="A2147" s="950"/>
      <c r="B2147" s="948"/>
      <c r="C2147" s="944" t="s">
        <v>4978</v>
      </c>
      <c r="D2147" s="946"/>
      <c r="E2147" s="508"/>
      <c r="F2147" s="509"/>
    </row>
    <row r="2148" spans="1:6" ht="31.5" x14ac:dyDescent="0.25">
      <c r="A2148" s="950"/>
      <c r="B2148" s="948"/>
      <c r="C2148" s="944" t="s">
        <v>4979</v>
      </c>
      <c r="D2148" s="946"/>
      <c r="E2148" s="508"/>
      <c r="F2148" s="509"/>
    </row>
    <row r="2149" spans="1:6" ht="31.5" x14ac:dyDescent="0.25">
      <c r="A2149" s="950"/>
      <c r="B2149" s="948"/>
      <c r="C2149" s="944" t="s">
        <v>4980</v>
      </c>
      <c r="D2149" s="946"/>
      <c r="E2149" s="508"/>
      <c r="F2149" s="509"/>
    </row>
    <row r="2150" spans="1:6" ht="31.5" x14ac:dyDescent="0.25">
      <c r="A2150" s="950"/>
      <c r="B2150" s="948"/>
      <c r="C2150" s="944" t="s">
        <v>4981</v>
      </c>
      <c r="D2150" s="946"/>
      <c r="E2150" s="508"/>
      <c r="F2150" s="509"/>
    </row>
    <row r="2151" spans="1:6" ht="31.5" x14ac:dyDescent="0.25">
      <c r="A2151" s="950"/>
      <c r="B2151" s="948"/>
      <c r="C2151" s="944" t="s">
        <v>4982</v>
      </c>
      <c r="D2151" s="946"/>
      <c r="E2151" s="508"/>
      <c r="F2151" s="509"/>
    </row>
    <row r="2152" spans="1:6" ht="31.5" x14ac:dyDescent="0.25">
      <c r="A2152" s="950"/>
      <c r="B2152" s="948"/>
      <c r="C2152" s="944" t="s">
        <v>4983</v>
      </c>
      <c r="D2152" s="946"/>
      <c r="E2152" s="508"/>
      <c r="F2152" s="509"/>
    </row>
    <row r="2153" spans="1:6" ht="31.5" x14ac:dyDescent="0.25">
      <c r="A2153" s="950"/>
      <c r="B2153" s="948"/>
      <c r="C2153" s="944" t="s">
        <v>4984</v>
      </c>
      <c r="D2153" s="946"/>
      <c r="E2153" s="508"/>
      <c r="F2153" s="509"/>
    </row>
    <row r="2154" spans="1:6" ht="31.5" x14ac:dyDescent="0.25">
      <c r="A2154" s="950"/>
      <c r="B2154" s="948"/>
      <c r="C2154" s="944" t="s">
        <v>4985</v>
      </c>
      <c r="D2154" s="946"/>
      <c r="E2154" s="508"/>
      <c r="F2154" s="509"/>
    </row>
    <row r="2155" spans="1:6" ht="31.5" x14ac:dyDescent="0.25">
      <c r="A2155" s="950"/>
      <c r="B2155" s="948"/>
      <c r="C2155" s="944" t="s">
        <v>4986</v>
      </c>
      <c r="D2155" s="946"/>
      <c r="E2155" s="508"/>
      <c r="F2155" s="509"/>
    </row>
    <row r="2156" spans="1:6" ht="31.5" x14ac:dyDescent="0.25">
      <c r="A2156" s="950"/>
      <c r="B2156" s="948"/>
      <c r="C2156" s="944" t="s">
        <v>4987</v>
      </c>
      <c r="D2156" s="946"/>
      <c r="E2156" s="508"/>
      <c r="F2156" s="509"/>
    </row>
    <row r="2157" spans="1:6" x14ac:dyDescent="0.25">
      <c r="A2157" s="950"/>
      <c r="B2157" s="948"/>
      <c r="C2157" s="944" t="s">
        <v>4988</v>
      </c>
      <c r="D2157" s="946"/>
      <c r="E2157" s="508"/>
      <c r="F2157" s="509"/>
    </row>
    <row r="2158" spans="1:6" ht="31.5" x14ac:dyDescent="0.25">
      <c r="A2158" s="950"/>
      <c r="B2158" s="948"/>
      <c r="C2158" s="944" t="s">
        <v>4989</v>
      </c>
      <c r="D2158" s="946"/>
      <c r="E2158" s="508"/>
      <c r="F2158" s="509"/>
    </row>
    <row r="2159" spans="1:6" ht="31.5" x14ac:dyDescent="0.25">
      <c r="A2159" s="950"/>
      <c r="B2159" s="948"/>
      <c r="C2159" s="944" t="s">
        <v>4990</v>
      </c>
      <c r="D2159" s="946"/>
      <c r="E2159" s="508"/>
      <c r="F2159" s="509"/>
    </row>
    <row r="2160" spans="1:6" ht="31.5" x14ac:dyDescent="0.25">
      <c r="A2160" s="950"/>
      <c r="B2160" s="948"/>
      <c r="C2160" s="944" t="s">
        <v>4991</v>
      </c>
      <c r="D2160" s="946"/>
      <c r="E2160" s="508"/>
      <c r="F2160" s="509"/>
    </row>
    <row r="2161" spans="1:6" ht="31.5" x14ac:dyDescent="0.25">
      <c r="A2161" s="950"/>
      <c r="B2161" s="948"/>
      <c r="C2161" s="944" t="s">
        <v>4992</v>
      </c>
      <c r="D2161" s="946"/>
      <c r="E2161" s="508"/>
      <c r="F2161" s="509"/>
    </row>
    <row r="2162" spans="1:6" ht="31.5" x14ac:dyDescent="0.25">
      <c r="A2162" s="950"/>
      <c r="B2162" s="948"/>
      <c r="C2162" s="944" t="s">
        <v>4993</v>
      </c>
      <c r="D2162" s="946"/>
      <c r="E2162" s="508"/>
      <c r="F2162" s="509"/>
    </row>
    <row r="2163" spans="1:6" ht="31.5" x14ac:dyDescent="0.25">
      <c r="A2163" s="950"/>
      <c r="B2163" s="948"/>
      <c r="C2163" s="944" t="s">
        <v>4994</v>
      </c>
      <c r="D2163" s="946"/>
      <c r="E2163" s="508"/>
      <c r="F2163" s="509"/>
    </row>
    <row r="2164" spans="1:6" ht="31.5" x14ac:dyDescent="0.25">
      <c r="A2164" s="950"/>
      <c r="B2164" s="948"/>
      <c r="C2164" s="944" t="s">
        <v>4995</v>
      </c>
      <c r="D2164" s="946"/>
      <c r="E2164" s="508"/>
      <c r="F2164" s="509"/>
    </row>
    <row r="2165" spans="1:6" ht="31.5" x14ac:dyDescent="0.25">
      <c r="A2165" s="950"/>
      <c r="B2165" s="948"/>
      <c r="C2165" s="944" t="s">
        <v>4996</v>
      </c>
      <c r="D2165" s="946"/>
      <c r="E2165" s="508"/>
      <c r="F2165" s="509"/>
    </row>
    <row r="2166" spans="1:6" ht="31.5" x14ac:dyDescent="0.25">
      <c r="A2166" s="950"/>
      <c r="B2166" s="948"/>
      <c r="C2166" s="944" t="s">
        <v>4997</v>
      </c>
      <c r="D2166" s="946"/>
      <c r="E2166" s="508"/>
      <c r="F2166" s="509"/>
    </row>
    <row r="2167" spans="1:6" ht="31.5" x14ac:dyDescent="0.25">
      <c r="A2167" s="950"/>
      <c r="B2167" s="948"/>
      <c r="C2167" s="944" t="s">
        <v>4998</v>
      </c>
      <c r="D2167" s="946"/>
      <c r="E2167" s="508"/>
      <c r="F2167" s="509"/>
    </row>
    <row r="2168" spans="1:6" ht="31.5" x14ac:dyDescent="0.25">
      <c r="A2168" s="950"/>
      <c r="B2168" s="948"/>
      <c r="C2168" s="944" t="s">
        <v>4999</v>
      </c>
      <c r="D2168" s="946"/>
      <c r="E2168" s="508"/>
      <c r="F2168" s="509"/>
    </row>
    <row r="2169" spans="1:6" ht="31.5" x14ac:dyDescent="0.25">
      <c r="A2169" s="950"/>
      <c r="B2169" s="948"/>
      <c r="C2169" s="944" t="s">
        <v>5000</v>
      </c>
      <c r="D2169" s="946"/>
      <c r="E2169" s="508"/>
      <c r="F2169" s="509"/>
    </row>
    <row r="2170" spans="1:6" ht="31.5" x14ac:dyDescent="0.25">
      <c r="A2170" s="950"/>
      <c r="B2170" s="948"/>
      <c r="C2170" s="944" t="s">
        <v>5001</v>
      </c>
      <c r="D2170" s="946"/>
      <c r="E2170" s="508"/>
      <c r="F2170" s="509"/>
    </row>
    <row r="2171" spans="1:6" ht="31.5" x14ac:dyDescent="0.25">
      <c r="A2171" s="950"/>
      <c r="B2171" s="948"/>
      <c r="C2171" s="944" t="s">
        <v>5002</v>
      </c>
      <c r="D2171" s="946"/>
      <c r="E2171" s="508"/>
      <c r="F2171" s="509"/>
    </row>
    <row r="2172" spans="1:6" ht="31.5" x14ac:dyDescent="0.25">
      <c r="A2172" s="950"/>
      <c r="B2172" s="948"/>
      <c r="C2172" s="944" t="s">
        <v>5003</v>
      </c>
      <c r="D2172" s="946"/>
      <c r="E2172" s="508"/>
      <c r="F2172" s="509"/>
    </row>
    <row r="2173" spans="1:6" ht="31.5" x14ac:dyDescent="0.25">
      <c r="A2173" s="950"/>
      <c r="B2173" s="948"/>
      <c r="C2173" s="944" t="s">
        <v>5004</v>
      </c>
      <c r="D2173" s="946"/>
      <c r="E2173" s="508"/>
      <c r="F2173" s="509"/>
    </row>
    <row r="2174" spans="1:6" ht="31.5" x14ac:dyDescent="0.25">
      <c r="A2174" s="950"/>
      <c r="B2174" s="948"/>
      <c r="C2174" s="944" t="s">
        <v>5005</v>
      </c>
      <c r="D2174" s="946"/>
      <c r="E2174" s="508"/>
      <c r="F2174" s="509"/>
    </row>
    <row r="2175" spans="1:6" ht="31.5" x14ac:dyDescent="0.25">
      <c r="A2175" s="950"/>
      <c r="B2175" s="948"/>
      <c r="C2175" s="944" t="s">
        <v>5006</v>
      </c>
      <c r="D2175" s="946"/>
      <c r="E2175" s="508"/>
      <c r="F2175" s="509"/>
    </row>
    <row r="2176" spans="1:6" ht="31.5" x14ac:dyDescent="0.25">
      <c r="A2176" s="950"/>
      <c r="B2176" s="948"/>
      <c r="C2176" s="944" t="s">
        <v>5007</v>
      </c>
      <c r="D2176" s="946"/>
      <c r="E2176" s="508"/>
      <c r="F2176" s="509"/>
    </row>
    <row r="2177" spans="1:6" ht="31.5" x14ac:dyDescent="0.25">
      <c r="A2177" s="950"/>
      <c r="B2177" s="948"/>
      <c r="C2177" s="944" t="s">
        <v>5008</v>
      </c>
      <c r="D2177" s="946"/>
      <c r="E2177" s="508"/>
      <c r="F2177" s="509"/>
    </row>
    <row r="2178" spans="1:6" ht="31.5" x14ac:dyDescent="0.25">
      <c r="A2178" s="950"/>
      <c r="B2178" s="948"/>
      <c r="C2178" s="944" t="s">
        <v>4750</v>
      </c>
      <c r="D2178" s="946"/>
      <c r="E2178" s="508"/>
      <c r="F2178" s="509"/>
    </row>
    <row r="2179" spans="1:6" ht="31.5" x14ac:dyDescent="0.25">
      <c r="A2179" s="950"/>
      <c r="B2179" s="948"/>
      <c r="C2179" s="944" t="s">
        <v>5009</v>
      </c>
      <c r="D2179" s="946"/>
      <c r="E2179" s="508"/>
      <c r="F2179" s="509"/>
    </row>
    <row r="2180" spans="1:6" ht="31.5" x14ac:dyDescent="0.25">
      <c r="A2180" s="950"/>
      <c r="B2180" s="948"/>
      <c r="C2180" s="944" t="s">
        <v>5010</v>
      </c>
      <c r="D2180" s="946"/>
      <c r="E2180" s="508"/>
      <c r="F2180" s="509"/>
    </row>
    <row r="2181" spans="1:6" ht="31.5" x14ac:dyDescent="0.25">
      <c r="A2181" s="950"/>
      <c r="B2181" s="948"/>
      <c r="C2181" s="944" t="s">
        <v>5011</v>
      </c>
      <c r="D2181" s="946"/>
      <c r="E2181" s="508"/>
      <c r="F2181" s="509"/>
    </row>
    <row r="2182" spans="1:6" ht="31.5" x14ac:dyDescent="0.25">
      <c r="A2182" s="950"/>
      <c r="B2182" s="948"/>
      <c r="C2182" s="944" t="s">
        <v>5012</v>
      </c>
      <c r="D2182" s="946"/>
      <c r="E2182" s="508"/>
      <c r="F2182" s="509"/>
    </row>
    <row r="2183" spans="1:6" ht="31.5" x14ac:dyDescent="0.25">
      <c r="A2183" s="950"/>
      <c r="B2183" s="948"/>
      <c r="C2183" s="944" t="s">
        <v>5013</v>
      </c>
      <c r="D2183" s="946"/>
      <c r="E2183" s="508"/>
      <c r="F2183" s="509"/>
    </row>
    <row r="2184" spans="1:6" ht="31.5" x14ac:dyDescent="0.25">
      <c r="A2184" s="950"/>
      <c r="B2184" s="948"/>
      <c r="C2184" s="944" t="s">
        <v>5014</v>
      </c>
      <c r="D2184" s="946"/>
      <c r="E2184" s="508"/>
      <c r="F2184" s="509"/>
    </row>
    <row r="2185" spans="1:6" ht="31.5" x14ac:dyDescent="0.25">
      <c r="A2185" s="950"/>
      <c r="B2185" s="948"/>
      <c r="C2185" s="944" t="s">
        <v>5015</v>
      </c>
      <c r="D2185" s="946"/>
      <c r="E2185" s="508"/>
      <c r="F2185" s="509"/>
    </row>
    <row r="2186" spans="1:6" ht="31.5" x14ac:dyDescent="0.25">
      <c r="A2186" s="950"/>
      <c r="B2186" s="948"/>
      <c r="C2186" s="944" t="s">
        <v>5016</v>
      </c>
      <c r="D2186" s="946"/>
      <c r="E2186" s="508"/>
      <c r="F2186" s="509"/>
    </row>
    <row r="2187" spans="1:6" ht="31.5" x14ac:dyDescent="0.25">
      <c r="A2187" s="950"/>
      <c r="B2187" s="948"/>
      <c r="C2187" s="944" t="s">
        <v>5017</v>
      </c>
      <c r="D2187" s="946"/>
      <c r="E2187" s="508"/>
      <c r="F2187" s="509"/>
    </row>
    <row r="2188" spans="1:6" ht="31.5" x14ac:dyDescent="0.25">
      <c r="A2188" s="950"/>
      <c r="B2188" s="948"/>
      <c r="C2188" s="944" t="s">
        <v>5018</v>
      </c>
      <c r="D2188" s="946"/>
      <c r="E2188" s="508"/>
      <c r="F2188" s="509"/>
    </row>
    <row r="2189" spans="1:6" ht="31.5" x14ac:dyDescent="0.25">
      <c r="A2189" s="950"/>
      <c r="B2189" s="948"/>
      <c r="C2189" s="944" t="s">
        <v>5019</v>
      </c>
      <c r="D2189" s="946"/>
      <c r="E2189" s="508"/>
      <c r="F2189" s="509"/>
    </row>
    <row r="2190" spans="1:6" ht="31.5" x14ac:dyDescent="0.25">
      <c r="A2190" s="950"/>
      <c r="B2190" s="948"/>
      <c r="C2190" s="944" t="s">
        <v>5020</v>
      </c>
      <c r="D2190" s="946"/>
      <c r="E2190" s="508"/>
      <c r="F2190" s="509"/>
    </row>
    <row r="2191" spans="1:6" ht="31.5" x14ac:dyDescent="0.25">
      <c r="A2191" s="950"/>
      <c r="B2191" s="948"/>
      <c r="C2191" s="944" t="s">
        <v>5021</v>
      </c>
      <c r="D2191" s="946"/>
      <c r="E2191" s="508"/>
      <c r="F2191" s="509"/>
    </row>
    <row r="2192" spans="1:6" ht="31.5" x14ac:dyDescent="0.25">
      <c r="A2192" s="950"/>
      <c r="B2192" s="948"/>
      <c r="C2192" s="944" t="s">
        <v>5022</v>
      </c>
      <c r="D2192" s="946"/>
      <c r="E2192" s="508"/>
      <c r="F2192" s="509"/>
    </row>
    <row r="2193" spans="1:6" ht="31.5" x14ac:dyDescent="0.25">
      <c r="A2193" s="950"/>
      <c r="B2193" s="948"/>
      <c r="C2193" s="944" t="s">
        <v>5023</v>
      </c>
      <c r="D2193" s="946"/>
      <c r="E2193" s="508"/>
      <c r="F2193" s="509"/>
    </row>
    <row r="2194" spans="1:6" ht="31.5" x14ac:dyDescent="0.25">
      <c r="A2194" s="950"/>
      <c r="B2194" s="948"/>
      <c r="C2194" s="944" t="s">
        <v>5024</v>
      </c>
      <c r="D2194" s="946"/>
      <c r="E2194" s="508"/>
      <c r="F2194" s="509"/>
    </row>
    <row r="2195" spans="1:6" ht="31.5" x14ac:dyDescent="0.25">
      <c r="A2195" s="950"/>
      <c r="B2195" s="948"/>
      <c r="C2195" s="944" t="s">
        <v>4812</v>
      </c>
      <c r="D2195" s="946"/>
      <c r="E2195" s="508"/>
      <c r="F2195" s="509"/>
    </row>
    <row r="2196" spans="1:6" ht="31.5" x14ac:dyDescent="0.25">
      <c r="A2196" s="950"/>
      <c r="B2196" s="948"/>
      <c r="C2196" s="944" t="s">
        <v>5025</v>
      </c>
      <c r="D2196" s="946"/>
      <c r="E2196" s="508"/>
      <c r="F2196" s="509"/>
    </row>
    <row r="2197" spans="1:6" ht="31.5" x14ac:dyDescent="0.25">
      <c r="A2197" s="950"/>
      <c r="B2197" s="948"/>
      <c r="C2197" s="944" t="s">
        <v>5026</v>
      </c>
      <c r="D2197" s="946"/>
      <c r="E2197" s="508"/>
      <c r="F2197" s="509"/>
    </row>
    <row r="2198" spans="1:6" ht="31.5" x14ac:dyDescent="0.25">
      <c r="A2198" s="950"/>
      <c r="B2198" s="948"/>
      <c r="C2198" s="944" t="s">
        <v>5027</v>
      </c>
      <c r="D2198" s="946"/>
      <c r="E2198" s="508"/>
      <c r="F2198" s="509"/>
    </row>
    <row r="2199" spans="1:6" ht="31.5" x14ac:dyDescent="0.25">
      <c r="A2199" s="950"/>
      <c r="B2199" s="948"/>
      <c r="C2199" s="944" t="s">
        <v>5028</v>
      </c>
      <c r="D2199" s="946"/>
      <c r="E2199" s="508"/>
      <c r="F2199" s="509"/>
    </row>
    <row r="2200" spans="1:6" ht="31.5" x14ac:dyDescent="0.25">
      <c r="A2200" s="950"/>
      <c r="B2200" s="948"/>
      <c r="C2200" s="944" t="s">
        <v>5029</v>
      </c>
      <c r="D2200" s="946"/>
      <c r="E2200" s="508"/>
      <c r="F2200" s="509"/>
    </row>
    <row r="2201" spans="1:6" ht="31.5" x14ac:dyDescent="0.25">
      <c r="A2201" s="950"/>
      <c r="B2201" s="948"/>
      <c r="C2201" s="944" t="s">
        <v>5030</v>
      </c>
      <c r="D2201" s="946"/>
      <c r="E2201" s="508"/>
      <c r="F2201" s="509"/>
    </row>
    <row r="2202" spans="1:6" ht="31.5" x14ac:dyDescent="0.25">
      <c r="A2202" s="950"/>
      <c r="B2202" s="948"/>
      <c r="C2202" s="944" t="s">
        <v>4995</v>
      </c>
      <c r="D2202" s="946"/>
      <c r="E2202" s="508"/>
      <c r="F2202" s="509"/>
    </row>
    <row r="2203" spans="1:6" ht="31.5" x14ac:dyDescent="0.25">
      <c r="A2203" s="950"/>
      <c r="B2203" s="948"/>
      <c r="C2203" s="944" t="s">
        <v>5031</v>
      </c>
      <c r="D2203" s="946"/>
      <c r="E2203" s="508"/>
      <c r="F2203" s="509"/>
    </row>
    <row r="2204" spans="1:6" ht="31.5" x14ac:dyDescent="0.25">
      <c r="A2204" s="950"/>
      <c r="B2204" s="948"/>
      <c r="C2204" s="944" t="s">
        <v>5032</v>
      </c>
      <c r="D2204" s="946"/>
      <c r="E2204" s="508"/>
      <c r="F2204" s="509"/>
    </row>
    <row r="2205" spans="1:6" ht="31.5" x14ac:dyDescent="0.25">
      <c r="A2205" s="950"/>
      <c r="B2205" s="948"/>
      <c r="C2205" s="944" t="s">
        <v>5033</v>
      </c>
      <c r="D2205" s="946"/>
      <c r="E2205" s="508"/>
      <c r="F2205" s="509"/>
    </row>
    <row r="2206" spans="1:6" ht="31.5" x14ac:dyDescent="0.25">
      <c r="A2206" s="950"/>
      <c r="B2206" s="948"/>
      <c r="C2206" s="944" t="s">
        <v>5034</v>
      </c>
      <c r="D2206" s="946"/>
      <c r="E2206" s="508"/>
      <c r="F2206" s="509"/>
    </row>
    <row r="2207" spans="1:6" ht="31.5" x14ac:dyDescent="0.25">
      <c r="A2207" s="950"/>
      <c r="B2207" s="948"/>
      <c r="C2207" s="944" t="s">
        <v>5035</v>
      </c>
      <c r="D2207" s="946"/>
      <c r="E2207" s="508"/>
      <c r="F2207" s="509"/>
    </row>
    <row r="2208" spans="1:6" ht="31.5" x14ac:dyDescent="0.25">
      <c r="A2208" s="950"/>
      <c r="B2208" s="948"/>
      <c r="C2208" s="944" t="s">
        <v>5036</v>
      </c>
      <c r="D2208" s="946"/>
      <c r="E2208" s="508"/>
      <c r="F2208" s="509"/>
    </row>
    <row r="2209" spans="1:6" ht="31.5" x14ac:dyDescent="0.25">
      <c r="A2209" s="950"/>
      <c r="B2209" s="948"/>
      <c r="C2209" s="944" t="s">
        <v>5037</v>
      </c>
      <c r="D2209" s="946"/>
      <c r="E2209" s="508"/>
      <c r="F2209" s="509"/>
    </row>
    <row r="2210" spans="1:6" ht="31.5" x14ac:dyDescent="0.25">
      <c r="A2210" s="950"/>
      <c r="B2210" s="948"/>
      <c r="C2210" s="944" t="s">
        <v>5038</v>
      </c>
      <c r="D2210" s="946"/>
      <c r="E2210" s="508"/>
      <c r="F2210" s="509"/>
    </row>
    <row r="2211" spans="1:6" ht="31.5" x14ac:dyDescent="0.25">
      <c r="A2211" s="950"/>
      <c r="B2211" s="948"/>
      <c r="C2211" s="944" t="s">
        <v>5039</v>
      </c>
      <c r="D2211" s="946"/>
      <c r="E2211" s="508"/>
      <c r="F2211" s="509"/>
    </row>
    <row r="2212" spans="1:6" ht="31.5" x14ac:dyDescent="0.25">
      <c r="A2212" s="950"/>
      <c r="B2212" s="948"/>
      <c r="C2212" s="944" t="s">
        <v>4826</v>
      </c>
      <c r="D2212" s="946"/>
      <c r="E2212" s="508"/>
      <c r="F2212" s="509"/>
    </row>
    <row r="2213" spans="1:6" ht="31.5" x14ac:dyDescent="0.25">
      <c r="A2213" s="950"/>
      <c r="B2213" s="948"/>
      <c r="C2213" s="944" t="s">
        <v>4761</v>
      </c>
      <c r="D2213" s="946"/>
      <c r="E2213" s="508"/>
      <c r="F2213" s="509"/>
    </row>
    <row r="2214" spans="1:6" ht="31.5" x14ac:dyDescent="0.25">
      <c r="A2214" s="950"/>
      <c r="B2214" s="948"/>
      <c r="C2214" s="944" t="s">
        <v>5040</v>
      </c>
      <c r="D2214" s="946"/>
      <c r="E2214" s="508"/>
      <c r="F2214" s="509"/>
    </row>
    <row r="2215" spans="1:6" ht="31.5" x14ac:dyDescent="0.25">
      <c r="A2215" s="950"/>
      <c r="B2215" s="948"/>
      <c r="C2215" s="944" t="s">
        <v>5041</v>
      </c>
      <c r="D2215" s="946"/>
      <c r="E2215" s="508"/>
      <c r="F2215" s="509"/>
    </row>
    <row r="2216" spans="1:6" ht="31.5" x14ac:dyDescent="0.25">
      <c r="A2216" s="950"/>
      <c r="B2216" s="948"/>
      <c r="C2216" s="944" t="s">
        <v>5042</v>
      </c>
      <c r="D2216" s="946"/>
      <c r="E2216" s="508"/>
      <c r="F2216" s="509"/>
    </row>
    <row r="2217" spans="1:6" ht="31.5" x14ac:dyDescent="0.25">
      <c r="A2217" s="950"/>
      <c r="B2217" s="948"/>
      <c r="C2217" s="944" t="s">
        <v>5043</v>
      </c>
      <c r="D2217" s="946"/>
      <c r="E2217" s="508"/>
      <c r="F2217" s="509"/>
    </row>
    <row r="2218" spans="1:6" ht="31.5" x14ac:dyDescent="0.25">
      <c r="A2218" s="950"/>
      <c r="B2218" s="948"/>
      <c r="C2218" s="944" t="s">
        <v>5044</v>
      </c>
      <c r="D2218" s="946"/>
      <c r="E2218" s="508"/>
      <c r="F2218" s="509"/>
    </row>
    <row r="2219" spans="1:6" ht="31.5" x14ac:dyDescent="0.25">
      <c r="A2219" s="950"/>
      <c r="B2219" s="948"/>
      <c r="C2219" s="944" t="s">
        <v>5045</v>
      </c>
      <c r="D2219" s="946"/>
      <c r="E2219" s="508"/>
      <c r="F2219" s="509"/>
    </row>
    <row r="2220" spans="1:6" ht="31.5" x14ac:dyDescent="0.25">
      <c r="A2220" s="950"/>
      <c r="B2220" s="948"/>
      <c r="C2220" s="944" t="s">
        <v>5046</v>
      </c>
      <c r="D2220" s="946"/>
      <c r="E2220" s="508"/>
      <c r="F2220" s="509"/>
    </row>
    <row r="2221" spans="1:6" ht="31.5" x14ac:dyDescent="0.25">
      <c r="A2221" s="950"/>
      <c r="B2221" s="948"/>
      <c r="C2221" s="944" t="s">
        <v>5047</v>
      </c>
      <c r="D2221" s="946"/>
      <c r="E2221" s="508"/>
      <c r="F2221" s="509"/>
    </row>
    <row r="2222" spans="1:6" ht="31.5" x14ac:dyDescent="0.25">
      <c r="A2222" s="950"/>
      <c r="B2222" s="948"/>
      <c r="C2222" s="944" t="s">
        <v>5048</v>
      </c>
      <c r="D2222" s="946"/>
      <c r="E2222" s="508"/>
      <c r="F2222" s="509"/>
    </row>
    <row r="2223" spans="1:6" ht="31.5" x14ac:dyDescent="0.25">
      <c r="A2223" s="950"/>
      <c r="B2223" s="948"/>
      <c r="C2223" s="944" t="s">
        <v>5049</v>
      </c>
      <c r="D2223" s="946"/>
      <c r="E2223" s="508"/>
      <c r="F2223" s="509"/>
    </row>
    <row r="2224" spans="1:6" ht="31.5" x14ac:dyDescent="0.25">
      <c r="A2224" s="950"/>
      <c r="B2224" s="948"/>
      <c r="C2224" s="944" t="s">
        <v>5050</v>
      </c>
      <c r="D2224" s="946"/>
      <c r="E2224" s="508"/>
      <c r="F2224" s="509"/>
    </row>
    <row r="2225" spans="1:6" ht="31.5" x14ac:dyDescent="0.25">
      <c r="A2225" s="950"/>
      <c r="B2225" s="948"/>
      <c r="C2225" s="944" t="s">
        <v>4814</v>
      </c>
      <c r="D2225" s="946"/>
      <c r="E2225" s="508"/>
      <c r="F2225" s="509"/>
    </row>
    <row r="2226" spans="1:6" ht="31.5" x14ac:dyDescent="0.25">
      <c r="A2226" s="950"/>
      <c r="B2226" s="948"/>
      <c r="C2226" s="944" t="s">
        <v>5051</v>
      </c>
      <c r="D2226" s="946"/>
      <c r="E2226" s="508"/>
      <c r="F2226" s="509"/>
    </row>
    <row r="2227" spans="1:6" ht="31.5" x14ac:dyDescent="0.25">
      <c r="A2227" s="950"/>
      <c r="B2227" s="948"/>
      <c r="C2227" s="944" t="s">
        <v>5052</v>
      </c>
      <c r="D2227" s="946"/>
      <c r="E2227" s="508"/>
      <c r="F2227" s="509"/>
    </row>
    <row r="2228" spans="1:6" ht="31.5" x14ac:dyDescent="0.25">
      <c r="A2228" s="950"/>
      <c r="B2228" s="948"/>
      <c r="C2228" s="944" t="s">
        <v>5053</v>
      </c>
      <c r="D2228" s="946"/>
      <c r="E2228" s="508"/>
      <c r="F2228" s="509"/>
    </row>
    <row r="2229" spans="1:6" ht="31.5" x14ac:dyDescent="0.25">
      <c r="A2229" s="950"/>
      <c r="B2229" s="948"/>
      <c r="C2229" s="944" t="s">
        <v>5054</v>
      </c>
      <c r="D2229" s="946"/>
      <c r="E2229" s="508"/>
      <c r="F2229" s="509"/>
    </row>
    <row r="2230" spans="1:6" ht="31.5" x14ac:dyDescent="0.25">
      <c r="A2230" s="950"/>
      <c r="B2230" s="948"/>
      <c r="C2230" s="944" t="s">
        <v>5055</v>
      </c>
      <c r="D2230" s="946"/>
      <c r="E2230" s="508"/>
      <c r="F2230" s="509"/>
    </row>
    <row r="2231" spans="1:6" ht="31.5" x14ac:dyDescent="0.25">
      <c r="A2231" s="950"/>
      <c r="B2231" s="948"/>
      <c r="C2231" s="944" t="s">
        <v>5056</v>
      </c>
      <c r="D2231" s="946"/>
      <c r="E2231" s="508"/>
      <c r="F2231" s="509"/>
    </row>
    <row r="2232" spans="1:6" ht="31.5" x14ac:dyDescent="0.25">
      <c r="A2232" s="950"/>
      <c r="B2232" s="948"/>
      <c r="C2232" s="944" t="s">
        <v>5057</v>
      </c>
      <c r="D2232" s="946"/>
      <c r="E2232" s="508"/>
      <c r="F2232" s="509"/>
    </row>
    <row r="2233" spans="1:6" ht="31.5" x14ac:dyDescent="0.25">
      <c r="A2233" s="950"/>
      <c r="B2233" s="948"/>
      <c r="C2233" s="944" t="s">
        <v>4951</v>
      </c>
      <c r="D2233" s="946"/>
      <c r="E2233" s="508"/>
      <c r="F2233" s="509"/>
    </row>
    <row r="2234" spans="1:6" ht="31.5" x14ac:dyDescent="0.25">
      <c r="A2234" s="950"/>
      <c r="B2234" s="948"/>
      <c r="C2234" s="944" t="s">
        <v>4952</v>
      </c>
      <c r="D2234" s="946"/>
      <c r="E2234" s="508"/>
      <c r="F2234" s="509"/>
    </row>
    <row r="2235" spans="1:6" ht="31.5" x14ac:dyDescent="0.25">
      <c r="A2235" s="950"/>
      <c r="B2235" s="948"/>
      <c r="C2235" s="944" t="s">
        <v>5058</v>
      </c>
      <c r="D2235" s="946"/>
      <c r="E2235" s="508"/>
      <c r="F2235" s="509"/>
    </row>
    <row r="2236" spans="1:6" ht="31.5" x14ac:dyDescent="0.25">
      <c r="A2236" s="950"/>
      <c r="B2236" s="948"/>
      <c r="C2236" s="944" t="s">
        <v>5059</v>
      </c>
      <c r="D2236" s="946"/>
      <c r="E2236" s="508"/>
      <c r="F2236" s="509"/>
    </row>
    <row r="2237" spans="1:6" ht="31.5" x14ac:dyDescent="0.25">
      <c r="A2237" s="950"/>
      <c r="B2237" s="948"/>
      <c r="C2237" s="944" t="s">
        <v>5060</v>
      </c>
      <c r="D2237" s="946"/>
      <c r="E2237" s="508"/>
      <c r="F2237" s="509"/>
    </row>
    <row r="2238" spans="1:6" ht="31.5" x14ac:dyDescent="0.25">
      <c r="A2238" s="950"/>
      <c r="B2238" s="948"/>
      <c r="C2238" s="944" t="s">
        <v>5061</v>
      </c>
      <c r="D2238" s="946"/>
      <c r="E2238" s="508"/>
      <c r="F2238" s="509"/>
    </row>
    <row r="2239" spans="1:6" ht="31.5" x14ac:dyDescent="0.25">
      <c r="A2239" s="950"/>
      <c r="B2239" s="948"/>
      <c r="C2239" s="944" t="s">
        <v>5062</v>
      </c>
      <c r="D2239" s="946"/>
      <c r="E2239" s="508"/>
      <c r="F2239" s="509"/>
    </row>
    <row r="2240" spans="1:6" ht="31.5" x14ac:dyDescent="0.25">
      <c r="A2240" s="950"/>
      <c r="B2240" s="948"/>
      <c r="C2240" s="944" t="s">
        <v>5063</v>
      </c>
      <c r="D2240" s="946"/>
      <c r="E2240" s="508"/>
      <c r="F2240" s="509"/>
    </row>
    <row r="2241" spans="1:6" ht="31.5" x14ac:dyDescent="0.25">
      <c r="A2241" s="950"/>
      <c r="B2241" s="948"/>
      <c r="C2241" s="944" t="s">
        <v>5064</v>
      </c>
      <c r="D2241" s="946"/>
      <c r="E2241" s="508"/>
      <c r="F2241" s="509"/>
    </row>
    <row r="2242" spans="1:6" ht="31.5" x14ac:dyDescent="0.25">
      <c r="A2242" s="950"/>
      <c r="B2242" s="948"/>
      <c r="C2242" s="944" t="s">
        <v>5065</v>
      </c>
      <c r="D2242" s="946"/>
      <c r="E2242" s="508"/>
      <c r="F2242" s="509"/>
    </row>
    <row r="2243" spans="1:6" ht="31.5" x14ac:dyDescent="0.25">
      <c r="A2243" s="950"/>
      <c r="B2243" s="948"/>
      <c r="C2243" s="944" t="s">
        <v>5066</v>
      </c>
      <c r="D2243" s="946"/>
      <c r="E2243" s="508"/>
      <c r="F2243" s="509"/>
    </row>
    <row r="2244" spans="1:6" ht="31.5" x14ac:dyDescent="0.25">
      <c r="A2244" s="950"/>
      <c r="B2244" s="948"/>
      <c r="C2244" s="944" t="s">
        <v>5067</v>
      </c>
      <c r="D2244" s="946"/>
      <c r="E2244" s="508"/>
      <c r="F2244" s="509"/>
    </row>
    <row r="2245" spans="1:6" ht="31.5" x14ac:dyDescent="0.25">
      <c r="A2245" s="950"/>
      <c r="B2245" s="948"/>
      <c r="C2245" s="944" t="s">
        <v>5068</v>
      </c>
      <c r="D2245" s="946"/>
      <c r="E2245" s="508"/>
      <c r="F2245" s="509"/>
    </row>
    <row r="2246" spans="1:6" ht="31.5" x14ac:dyDescent="0.25">
      <c r="A2246" s="950"/>
      <c r="B2246" s="948"/>
      <c r="C2246" s="944" t="s">
        <v>5067</v>
      </c>
      <c r="D2246" s="946"/>
      <c r="E2246" s="508"/>
      <c r="F2246" s="509"/>
    </row>
    <row r="2247" spans="1:6" ht="31.5" x14ac:dyDescent="0.25">
      <c r="A2247" s="950"/>
      <c r="B2247" s="948"/>
      <c r="C2247" s="944" t="s">
        <v>5069</v>
      </c>
      <c r="D2247" s="946"/>
      <c r="E2247" s="508"/>
      <c r="F2247" s="509"/>
    </row>
    <row r="2248" spans="1:6" ht="31.5" x14ac:dyDescent="0.25">
      <c r="A2248" s="950"/>
      <c r="B2248" s="948"/>
      <c r="C2248" s="944" t="s">
        <v>5070</v>
      </c>
      <c r="D2248" s="946"/>
      <c r="E2248" s="508"/>
      <c r="F2248" s="509"/>
    </row>
    <row r="2249" spans="1:6" ht="31.5" x14ac:dyDescent="0.25">
      <c r="A2249" s="950"/>
      <c r="B2249" s="948"/>
      <c r="C2249" s="944" t="s">
        <v>5071</v>
      </c>
      <c r="D2249" s="946"/>
      <c r="E2249" s="508"/>
      <c r="F2249" s="509"/>
    </row>
    <row r="2250" spans="1:6" ht="31.5" x14ac:dyDescent="0.25">
      <c r="A2250" s="950"/>
      <c r="B2250" s="948"/>
      <c r="C2250" s="944" t="s">
        <v>5072</v>
      </c>
      <c r="D2250" s="946"/>
      <c r="E2250" s="508"/>
      <c r="F2250" s="509"/>
    </row>
    <row r="2251" spans="1:6" ht="31.5" x14ac:dyDescent="0.25">
      <c r="A2251" s="950"/>
      <c r="B2251" s="948"/>
      <c r="C2251" s="944" t="s">
        <v>5073</v>
      </c>
      <c r="D2251" s="946"/>
      <c r="E2251" s="508"/>
      <c r="F2251" s="509"/>
    </row>
    <row r="2252" spans="1:6" ht="31.5" x14ac:dyDescent="0.25">
      <c r="A2252" s="950"/>
      <c r="B2252" s="948"/>
      <c r="C2252" s="944" t="s">
        <v>5074</v>
      </c>
      <c r="D2252" s="946"/>
      <c r="E2252" s="508"/>
      <c r="F2252" s="509"/>
    </row>
    <row r="2253" spans="1:6" ht="31.5" x14ac:dyDescent="0.25">
      <c r="A2253" s="950"/>
      <c r="B2253" s="948"/>
      <c r="C2253" s="944" t="s">
        <v>5075</v>
      </c>
      <c r="D2253" s="946"/>
      <c r="E2253" s="508"/>
      <c r="F2253" s="509"/>
    </row>
    <row r="2254" spans="1:6" ht="31.5" x14ac:dyDescent="0.25">
      <c r="A2254" s="950"/>
      <c r="B2254" s="948"/>
      <c r="C2254" s="944" t="s">
        <v>5076</v>
      </c>
      <c r="D2254" s="946"/>
      <c r="E2254" s="508"/>
      <c r="F2254" s="509"/>
    </row>
    <row r="2255" spans="1:6" ht="31.5" x14ac:dyDescent="0.25">
      <c r="A2255" s="950"/>
      <c r="B2255" s="948"/>
      <c r="C2255" s="944" t="s">
        <v>5077</v>
      </c>
      <c r="D2255" s="946"/>
      <c r="E2255" s="508"/>
      <c r="F2255" s="509"/>
    </row>
    <row r="2256" spans="1:6" ht="31.5" x14ac:dyDescent="0.25">
      <c r="A2256" s="950"/>
      <c r="B2256" s="948"/>
      <c r="C2256" s="944" t="s">
        <v>5078</v>
      </c>
      <c r="D2256" s="946"/>
      <c r="E2256" s="508"/>
      <c r="F2256" s="509"/>
    </row>
    <row r="2257" spans="1:6" ht="31.5" x14ac:dyDescent="0.25">
      <c r="A2257" s="950"/>
      <c r="B2257" s="948"/>
      <c r="C2257" s="944" t="s">
        <v>5079</v>
      </c>
      <c r="D2257" s="946"/>
      <c r="E2257" s="508"/>
      <c r="F2257" s="509"/>
    </row>
    <row r="2258" spans="1:6" ht="31.5" x14ac:dyDescent="0.25">
      <c r="A2258" s="950"/>
      <c r="B2258" s="948"/>
      <c r="C2258" s="944" t="s">
        <v>5080</v>
      </c>
      <c r="D2258" s="946"/>
      <c r="E2258" s="508"/>
      <c r="F2258" s="509"/>
    </row>
    <row r="2259" spans="1:6" x14ac:dyDescent="0.25">
      <c r="A2259" s="950"/>
      <c r="B2259" s="948"/>
      <c r="C2259" s="944" t="s">
        <v>5081</v>
      </c>
      <c r="D2259" s="946"/>
      <c r="E2259" s="508"/>
      <c r="F2259" s="509"/>
    </row>
    <row r="2260" spans="1:6" ht="31.5" x14ac:dyDescent="0.25">
      <c r="A2260" s="950"/>
      <c r="B2260" s="948"/>
      <c r="C2260" s="944" t="s">
        <v>5082</v>
      </c>
      <c r="D2260" s="946"/>
      <c r="E2260" s="508"/>
      <c r="F2260" s="509"/>
    </row>
    <row r="2261" spans="1:6" ht="31.5" x14ac:dyDescent="0.25">
      <c r="A2261" s="950"/>
      <c r="B2261" s="948"/>
      <c r="C2261" s="944" t="s">
        <v>5083</v>
      </c>
      <c r="D2261" s="946"/>
      <c r="E2261" s="508"/>
      <c r="F2261" s="509"/>
    </row>
    <row r="2262" spans="1:6" ht="31.5" x14ac:dyDescent="0.25">
      <c r="A2262" s="950"/>
      <c r="B2262" s="948"/>
      <c r="C2262" s="944" t="s">
        <v>5084</v>
      </c>
      <c r="D2262" s="946"/>
      <c r="E2262" s="508"/>
      <c r="F2262" s="509"/>
    </row>
    <row r="2263" spans="1:6" ht="31.5" x14ac:dyDescent="0.25">
      <c r="A2263" s="950"/>
      <c r="B2263" s="948"/>
      <c r="C2263" s="944" t="s">
        <v>5085</v>
      </c>
      <c r="D2263" s="946"/>
      <c r="E2263" s="508"/>
      <c r="F2263" s="509"/>
    </row>
    <row r="2264" spans="1:6" ht="31.5" x14ac:dyDescent="0.25">
      <c r="A2264" s="950"/>
      <c r="B2264" s="948"/>
      <c r="C2264" s="944" t="s">
        <v>5086</v>
      </c>
      <c r="D2264" s="946"/>
      <c r="E2264" s="508"/>
      <c r="F2264" s="509"/>
    </row>
    <row r="2265" spans="1:6" ht="31.5" x14ac:dyDescent="0.25">
      <c r="A2265" s="950"/>
      <c r="B2265" s="948"/>
      <c r="C2265" s="944" t="s">
        <v>5087</v>
      </c>
      <c r="D2265" s="946"/>
      <c r="E2265" s="508"/>
      <c r="F2265" s="509"/>
    </row>
    <row r="2266" spans="1:6" ht="31.5" x14ac:dyDescent="0.25">
      <c r="A2266" s="950"/>
      <c r="B2266" s="948"/>
      <c r="C2266" s="944" t="s">
        <v>5088</v>
      </c>
      <c r="D2266" s="946"/>
      <c r="E2266" s="508"/>
      <c r="F2266" s="509"/>
    </row>
    <row r="2267" spans="1:6" ht="31.5" x14ac:dyDescent="0.25">
      <c r="A2267" s="950"/>
      <c r="B2267" s="948"/>
      <c r="C2267" s="944" t="s">
        <v>5089</v>
      </c>
      <c r="D2267" s="946"/>
      <c r="E2267" s="508"/>
      <c r="F2267" s="509"/>
    </row>
    <row r="2268" spans="1:6" ht="31.5" x14ac:dyDescent="0.25">
      <c r="A2268" s="950"/>
      <c r="B2268" s="948"/>
      <c r="C2268" s="944" t="s">
        <v>4904</v>
      </c>
      <c r="D2268" s="946"/>
      <c r="E2268" s="508"/>
      <c r="F2268" s="509"/>
    </row>
    <row r="2269" spans="1:6" ht="31.5" x14ac:dyDescent="0.25">
      <c r="A2269" s="950"/>
      <c r="B2269" s="948"/>
      <c r="C2269" s="944" t="s">
        <v>5019</v>
      </c>
      <c r="D2269" s="946"/>
      <c r="E2269" s="508"/>
      <c r="F2269" s="509"/>
    </row>
    <row r="2270" spans="1:6" ht="31.5" x14ac:dyDescent="0.25">
      <c r="A2270" s="950"/>
      <c r="B2270" s="948"/>
      <c r="C2270" s="944" t="s">
        <v>5090</v>
      </c>
      <c r="D2270" s="946"/>
      <c r="E2270" s="508"/>
      <c r="F2270" s="509"/>
    </row>
    <row r="2271" spans="1:6" ht="31.5" x14ac:dyDescent="0.25">
      <c r="A2271" s="950"/>
      <c r="B2271" s="948"/>
      <c r="C2271" s="944" t="s">
        <v>5091</v>
      </c>
      <c r="D2271" s="946"/>
      <c r="E2271" s="508"/>
      <c r="F2271" s="509"/>
    </row>
    <row r="2272" spans="1:6" ht="31.5" x14ac:dyDescent="0.25">
      <c r="A2272" s="950"/>
      <c r="B2272" s="948"/>
      <c r="C2272" s="944" t="s">
        <v>5092</v>
      </c>
      <c r="D2272" s="946"/>
      <c r="E2272" s="508"/>
      <c r="F2272" s="509"/>
    </row>
    <row r="2273" spans="1:6" ht="31.5" x14ac:dyDescent="0.25">
      <c r="A2273" s="950"/>
      <c r="B2273" s="948"/>
      <c r="C2273" s="944" t="s">
        <v>5079</v>
      </c>
      <c r="D2273" s="946"/>
      <c r="E2273" s="508"/>
      <c r="F2273" s="509"/>
    </row>
    <row r="2274" spans="1:6" ht="31.5" x14ac:dyDescent="0.25">
      <c r="A2274" s="950"/>
      <c r="B2274" s="948"/>
      <c r="C2274" s="944" t="s">
        <v>5093</v>
      </c>
      <c r="D2274" s="946"/>
      <c r="E2274" s="508"/>
      <c r="F2274" s="509"/>
    </row>
    <row r="2275" spans="1:6" ht="31.5" x14ac:dyDescent="0.25">
      <c r="A2275" s="950"/>
      <c r="B2275" s="948"/>
      <c r="C2275" s="944" t="s">
        <v>5094</v>
      </c>
      <c r="D2275" s="946"/>
      <c r="E2275" s="508"/>
      <c r="F2275" s="509"/>
    </row>
    <row r="2276" spans="1:6" ht="31.5" x14ac:dyDescent="0.25">
      <c r="A2276" s="950"/>
      <c r="B2276" s="948"/>
      <c r="C2276" s="944" t="s">
        <v>5095</v>
      </c>
      <c r="D2276" s="946"/>
      <c r="E2276" s="508"/>
      <c r="F2276" s="509"/>
    </row>
    <row r="2277" spans="1:6" x14ac:dyDescent="0.25">
      <c r="A2277" s="950"/>
      <c r="B2277" s="948"/>
      <c r="C2277" s="944" t="s">
        <v>5096</v>
      </c>
      <c r="D2277" s="946"/>
      <c r="E2277" s="508"/>
      <c r="F2277" s="509"/>
    </row>
    <row r="2278" spans="1:6" ht="31.5" x14ac:dyDescent="0.25">
      <c r="A2278" s="950"/>
      <c r="B2278" s="948"/>
      <c r="C2278" s="944" t="s">
        <v>5097</v>
      </c>
      <c r="D2278" s="946"/>
      <c r="E2278" s="508"/>
      <c r="F2278" s="509"/>
    </row>
    <row r="2279" spans="1:6" ht="31.5" x14ac:dyDescent="0.25">
      <c r="A2279" s="950"/>
      <c r="B2279" s="948"/>
      <c r="C2279" s="944" t="s">
        <v>5098</v>
      </c>
      <c r="D2279" s="946"/>
      <c r="E2279" s="508"/>
      <c r="F2279" s="509"/>
    </row>
    <row r="2280" spans="1:6" ht="31.5" x14ac:dyDescent="0.25">
      <c r="A2280" s="950"/>
      <c r="B2280" s="948"/>
      <c r="C2280" s="944" t="s">
        <v>5099</v>
      </c>
      <c r="D2280" s="946"/>
      <c r="E2280" s="508"/>
      <c r="F2280" s="509"/>
    </row>
    <row r="2281" spans="1:6" ht="31.5" x14ac:dyDescent="0.25">
      <c r="A2281" s="950"/>
      <c r="B2281" s="948"/>
      <c r="C2281" s="944" t="s">
        <v>4809</v>
      </c>
      <c r="D2281" s="946"/>
      <c r="E2281" s="508"/>
      <c r="F2281" s="509"/>
    </row>
    <row r="2282" spans="1:6" ht="31.5" x14ac:dyDescent="0.25">
      <c r="A2282" s="950"/>
      <c r="B2282" s="948"/>
      <c r="C2282" s="944" t="s">
        <v>4929</v>
      </c>
      <c r="D2282" s="946"/>
      <c r="E2282" s="508"/>
      <c r="F2282" s="509"/>
    </row>
    <row r="2283" spans="1:6" ht="31.5" x14ac:dyDescent="0.25">
      <c r="A2283" s="950"/>
      <c r="B2283" s="948"/>
      <c r="C2283" s="944" t="s">
        <v>5100</v>
      </c>
      <c r="D2283" s="946"/>
      <c r="E2283" s="508"/>
      <c r="F2283" s="509"/>
    </row>
    <row r="2284" spans="1:6" ht="31.5" x14ac:dyDescent="0.25">
      <c r="A2284" s="950"/>
      <c r="B2284" s="948"/>
      <c r="C2284" s="944" t="s">
        <v>5101</v>
      </c>
      <c r="D2284" s="946"/>
      <c r="E2284" s="508"/>
      <c r="F2284" s="509"/>
    </row>
    <row r="2285" spans="1:6" ht="31.5" x14ac:dyDescent="0.25">
      <c r="A2285" s="950"/>
      <c r="B2285" s="948"/>
      <c r="C2285" s="944" t="s">
        <v>5102</v>
      </c>
      <c r="D2285" s="946"/>
      <c r="E2285" s="508"/>
      <c r="F2285" s="509"/>
    </row>
    <row r="2286" spans="1:6" ht="31.5" x14ac:dyDescent="0.25">
      <c r="A2286" s="950"/>
      <c r="B2286" s="948"/>
      <c r="C2286" s="944" t="s">
        <v>5103</v>
      </c>
      <c r="D2286" s="946"/>
      <c r="E2286" s="508"/>
      <c r="F2286" s="509"/>
    </row>
    <row r="2287" spans="1:6" ht="31.5" x14ac:dyDescent="0.25">
      <c r="A2287" s="950"/>
      <c r="B2287" s="948"/>
      <c r="C2287" s="944" t="s">
        <v>5104</v>
      </c>
      <c r="D2287" s="946"/>
      <c r="E2287" s="508"/>
      <c r="F2287" s="509"/>
    </row>
    <row r="2288" spans="1:6" ht="31.5" x14ac:dyDescent="0.25">
      <c r="A2288" s="950"/>
      <c r="B2288" s="948"/>
      <c r="C2288" s="944" t="s">
        <v>5105</v>
      </c>
      <c r="D2288" s="946"/>
      <c r="E2288" s="508"/>
      <c r="F2288" s="509"/>
    </row>
    <row r="2289" spans="1:6" ht="31.5" x14ac:dyDescent="0.25">
      <c r="A2289" s="950"/>
      <c r="B2289" s="948"/>
      <c r="C2289" s="944" t="s">
        <v>5106</v>
      </c>
      <c r="D2289" s="946"/>
      <c r="E2289" s="508"/>
      <c r="F2289" s="509"/>
    </row>
    <row r="2290" spans="1:6" ht="31.5" x14ac:dyDescent="0.25">
      <c r="A2290" s="950"/>
      <c r="B2290" s="948"/>
      <c r="C2290" s="944" t="s">
        <v>5107</v>
      </c>
      <c r="D2290" s="946"/>
      <c r="E2290" s="508"/>
      <c r="F2290" s="509"/>
    </row>
    <row r="2291" spans="1:6" ht="41.25" customHeight="1" x14ac:dyDescent="0.25">
      <c r="A2291" s="950"/>
      <c r="B2291" s="948"/>
      <c r="C2291" s="944" t="s">
        <v>5108</v>
      </c>
      <c r="D2291" s="946"/>
      <c r="E2291" s="508"/>
      <c r="F2291" s="509"/>
    </row>
    <row r="2292" spans="1:6" ht="31.5" x14ac:dyDescent="0.25">
      <c r="A2292" s="950"/>
      <c r="B2292" s="948"/>
      <c r="C2292" s="944" t="s">
        <v>4886</v>
      </c>
      <c r="D2292" s="946"/>
      <c r="E2292" s="508"/>
      <c r="F2292" s="509"/>
    </row>
    <row r="2293" spans="1:6" ht="31.5" x14ac:dyDescent="0.25">
      <c r="A2293" s="950"/>
      <c r="B2293" s="948"/>
      <c r="C2293" s="944" t="s">
        <v>5109</v>
      </c>
      <c r="D2293" s="946"/>
      <c r="E2293" s="508"/>
      <c r="F2293" s="509"/>
    </row>
    <row r="2294" spans="1:6" ht="31.5" x14ac:dyDescent="0.25">
      <c r="A2294" s="950"/>
      <c r="B2294" s="948"/>
      <c r="C2294" s="944" t="s">
        <v>5110</v>
      </c>
      <c r="D2294" s="946"/>
      <c r="E2294" s="508"/>
      <c r="F2294" s="509"/>
    </row>
    <row r="2295" spans="1:6" ht="31.5" x14ac:dyDescent="0.25">
      <c r="A2295" s="950"/>
      <c r="B2295" s="948"/>
      <c r="C2295" s="944" t="s">
        <v>5111</v>
      </c>
      <c r="D2295" s="946"/>
      <c r="E2295" s="508"/>
      <c r="F2295" s="509"/>
    </row>
    <row r="2296" spans="1:6" ht="31.5" x14ac:dyDescent="0.25">
      <c r="A2296" s="950"/>
      <c r="B2296" s="948"/>
      <c r="C2296" s="944" t="s">
        <v>5112</v>
      </c>
      <c r="D2296" s="946"/>
      <c r="E2296" s="508"/>
      <c r="F2296" s="509"/>
    </row>
    <row r="2297" spans="1:6" ht="31.5" x14ac:dyDescent="0.25">
      <c r="A2297" s="950"/>
      <c r="B2297" s="948"/>
      <c r="C2297" s="944" t="s">
        <v>5113</v>
      </c>
      <c r="D2297" s="946"/>
      <c r="E2297" s="508"/>
      <c r="F2297" s="509"/>
    </row>
    <row r="2298" spans="1:6" ht="31.5" x14ac:dyDescent="0.25">
      <c r="A2298" s="950"/>
      <c r="B2298" s="948"/>
      <c r="C2298" s="944" t="s">
        <v>5114</v>
      </c>
      <c r="D2298" s="946"/>
      <c r="E2298" s="508"/>
      <c r="F2298" s="509"/>
    </row>
    <row r="2299" spans="1:6" ht="31.5" x14ac:dyDescent="0.25">
      <c r="A2299" s="950"/>
      <c r="B2299" s="948"/>
      <c r="C2299" s="944" t="s">
        <v>5115</v>
      </c>
      <c r="D2299" s="946"/>
      <c r="E2299" s="508"/>
      <c r="F2299" s="509"/>
    </row>
    <row r="2300" spans="1:6" ht="31.5" x14ac:dyDescent="0.25">
      <c r="A2300" s="950"/>
      <c r="B2300" s="948"/>
      <c r="C2300" s="944" t="s">
        <v>5030</v>
      </c>
      <c r="D2300" s="946"/>
      <c r="E2300" s="508"/>
      <c r="F2300" s="509"/>
    </row>
    <row r="2301" spans="1:6" ht="31.5" x14ac:dyDescent="0.25">
      <c r="A2301" s="950"/>
      <c r="B2301" s="948"/>
      <c r="C2301" s="944" t="s">
        <v>5116</v>
      </c>
      <c r="D2301" s="946"/>
      <c r="E2301" s="508"/>
      <c r="F2301" s="509"/>
    </row>
    <row r="2302" spans="1:6" ht="31.5" x14ac:dyDescent="0.25">
      <c r="A2302" s="950"/>
      <c r="B2302" s="948"/>
      <c r="C2302" s="944" t="s">
        <v>5117</v>
      </c>
      <c r="D2302" s="946"/>
      <c r="E2302" s="508"/>
      <c r="F2302" s="509"/>
    </row>
    <row r="2303" spans="1:6" ht="31.5" x14ac:dyDescent="0.25">
      <c r="A2303" s="950"/>
      <c r="B2303" s="948"/>
      <c r="C2303" s="944" t="s">
        <v>5118</v>
      </c>
      <c r="D2303" s="946"/>
      <c r="E2303" s="508"/>
      <c r="F2303" s="509"/>
    </row>
    <row r="2304" spans="1:6" ht="31.5" x14ac:dyDescent="0.25">
      <c r="A2304" s="950"/>
      <c r="B2304" s="948"/>
      <c r="C2304" s="944" t="s">
        <v>5119</v>
      </c>
      <c r="D2304" s="946"/>
      <c r="E2304" s="508"/>
      <c r="F2304" s="509"/>
    </row>
    <row r="2305" spans="1:6" ht="31.5" x14ac:dyDescent="0.25">
      <c r="A2305" s="950"/>
      <c r="B2305" s="948"/>
      <c r="C2305" s="944" t="s">
        <v>5120</v>
      </c>
      <c r="D2305" s="946"/>
      <c r="E2305" s="508"/>
      <c r="F2305" s="509"/>
    </row>
    <row r="2306" spans="1:6" ht="31.5" x14ac:dyDescent="0.25">
      <c r="A2306" s="950"/>
      <c r="B2306" s="948"/>
      <c r="C2306" s="944" t="s">
        <v>5121</v>
      </c>
      <c r="D2306" s="946"/>
      <c r="E2306" s="508"/>
      <c r="F2306" s="509"/>
    </row>
    <row r="2307" spans="1:6" ht="31.5" x14ac:dyDescent="0.25">
      <c r="A2307" s="950"/>
      <c r="B2307" s="948"/>
      <c r="C2307" s="944" t="s">
        <v>5122</v>
      </c>
      <c r="D2307" s="946"/>
      <c r="E2307" s="508"/>
      <c r="F2307" s="509"/>
    </row>
    <row r="2308" spans="1:6" ht="31.5" x14ac:dyDescent="0.25">
      <c r="A2308" s="950"/>
      <c r="B2308" s="948"/>
      <c r="C2308" s="944" t="s">
        <v>5123</v>
      </c>
      <c r="D2308" s="946"/>
      <c r="E2308" s="508"/>
      <c r="F2308" s="509"/>
    </row>
    <row r="2309" spans="1:6" ht="31.5" x14ac:dyDescent="0.25">
      <c r="A2309" s="950"/>
      <c r="B2309" s="948"/>
      <c r="C2309" s="944" t="s">
        <v>5124</v>
      </c>
      <c r="D2309" s="946"/>
      <c r="E2309" s="508"/>
      <c r="F2309" s="509"/>
    </row>
    <row r="2310" spans="1:6" ht="31.5" x14ac:dyDescent="0.25">
      <c r="A2310" s="950"/>
      <c r="B2310" s="948"/>
      <c r="C2310" s="944" t="s">
        <v>5125</v>
      </c>
      <c r="D2310" s="946"/>
      <c r="E2310" s="508"/>
      <c r="F2310" s="509"/>
    </row>
    <row r="2311" spans="1:6" ht="31.5" x14ac:dyDescent="0.25">
      <c r="A2311" s="951"/>
      <c r="B2311" s="1040"/>
      <c r="C2311" s="944" t="s">
        <v>5126</v>
      </c>
      <c r="D2311" s="947"/>
      <c r="E2311" s="508"/>
      <c r="F2311" s="509"/>
    </row>
    <row r="2312" spans="1:6" x14ac:dyDescent="0.25">
      <c r="A2312" s="798"/>
      <c r="B2312" s="799"/>
      <c r="C2312" s="800"/>
      <c r="D2312" s="801"/>
      <c r="E2312" s="508"/>
      <c r="F2312" s="509"/>
    </row>
    <row r="2314" spans="1:6" x14ac:dyDescent="0.25">
      <c r="A2314" s="461" t="s">
        <v>332</v>
      </c>
      <c r="B2314" s="462"/>
      <c r="C2314" s="463"/>
      <c r="D2314" s="463"/>
      <c r="E2314" s="464"/>
    </row>
    <row r="2315" spans="1:6" ht="31.5" x14ac:dyDescent="0.25">
      <c r="A2315" s="1036" t="s">
        <v>122</v>
      </c>
      <c r="B2315" s="1036" t="s">
        <v>333</v>
      </c>
      <c r="C2315" s="1036" t="s">
        <v>334</v>
      </c>
      <c r="D2315" s="1033" t="s">
        <v>125</v>
      </c>
      <c r="E2315" s="1029" t="s">
        <v>126</v>
      </c>
    </row>
    <row r="2316" spans="1:6" ht="47.25" x14ac:dyDescent="0.25">
      <c r="A2316" s="1430" t="s">
        <v>18</v>
      </c>
      <c r="B2316" s="566" t="s">
        <v>337</v>
      </c>
      <c r="C2316" s="1442" t="s">
        <v>340</v>
      </c>
      <c r="D2316" s="477" t="s">
        <v>4130</v>
      </c>
      <c r="E2316" s="1044"/>
    </row>
    <row r="2317" spans="1:6" ht="47.25" x14ac:dyDescent="0.25">
      <c r="A2317" s="1431"/>
      <c r="B2317" s="566" t="s">
        <v>5127</v>
      </c>
      <c r="C2317" s="1443"/>
      <c r="D2317" s="477" t="s">
        <v>5128</v>
      </c>
      <c r="E2317" s="1044"/>
    </row>
    <row r="2318" spans="1:6" x14ac:dyDescent="0.25">
      <c r="A2318" s="1098"/>
      <c r="B2318" s="566" t="s">
        <v>1078</v>
      </c>
      <c r="C2318" s="727" t="s">
        <v>4134</v>
      </c>
      <c r="D2318" s="1251" t="s">
        <v>5525</v>
      </c>
      <c r="E2318" s="1044"/>
    </row>
    <row r="2319" spans="1:6" x14ac:dyDescent="0.25">
      <c r="A2319" s="877"/>
      <c r="B2319" s="566" t="s">
        <v>5526</v>
      </c>
      <c r="C2319" s="727" t="s">
        <v>4134</v>
      </c>
      <c r="D2319" s="1252"/>
      <c r="E2319" s="1044"/>
    </row>
    <row r="2320" spans="1:6" ht="47.25" x14ac:dyDescent="0.25">
      <c r="A2320" s="1275" t="s">
        <v>19</v>
      </c>
      <c r="B2320" s="444" t="s">
        <v>4131</v>
      </c>
      <c r="C2320" s="637" t="s">
        <v>1876</v>
      </c>
      <c r="D2320" s="430" t="s">
        <v>4132</v>
      </c>
      <c r="E2320" s="1044"/>
    </row>
    <row r="2321" spans="1:5" ht="47.25" x14ac:dyDescent="0.25">
      <c r="A2321" s="1275"/>
      <c r="B2321" s="444" t="s">
        <v>4133</v>
      </c>
      <c r="C2321" s="637" t="s">
        <v>4134</v>
      </c>
      <c r="D2321" s="430" t="s">
        <v>4132</v>
      </c>
      <c r="E2321" s="1044"/>
    </row>
    <row r="2322" spans="1:5" ht="63" x14ac:dyDescent="0.25">
      <c r="A2322" s="1275"/>
      <c r="B2322" s="444" t="s">
        <v>5127</v>
      </c>
      <c r="C2322" s="637" t="s">
        <v>1878</v>
      </c>
      <c r="D2322" s="430" t="s">
        <v>5129</v>
      </c>
      <c r="E2322" s="1044"/>
    </row>
    <row r="2323" spans="1:5" ht="63" x14ac:dyDescent="0.25">
      <c r="A2323" s="884" t="s">
        <v>20</v>
      </c>
      <c r="B2323" s="566" t="s">
        <v>4135</v>
      </c>
      <c r="C2323" s="430" t="s">
        <v>4136</v>
      </c>
      <c r="D2323" s="430" t="s">
        <v>4137</v>
      </c>
      <c r="E2323" s="430" t="s">
        <v>4138</v>
      </c>
    </row>
    <row r="2324" spans="1:5" ht="63" x14ac:dyDescent="0.25">
      <c r="A2324" s="952"/>
      <c r="B2324" s="566" t="s">
        <v>4139</v>
      </c>
      <c r="C2324" s="430" t="s">
        <v>4140</v>
      </c>
      <c r="D2324" s="430" t="s">
        <v>3809</v>
      </c>
      <c r="E2324" s="430" t="s">
        <v>3225</v>
      </c>
    </row>
    <row r="2325" spans="1:5" ht="47.25" x14ac:dyDescent="0.25">
      <c r="A2325" s="952"/>
      <c r="B2325" s="566" t="s">
        <v>5527</v>
      </c>
      <c r="C2325" s="430" t="s">
        <v>5528</v>
      </c>
      <c r="D2325" s="430" t="s">
        <v>2604</v>
      </c>
      <c r="E2325" s="430" t="s">
        <v>5529</v>
      </c>
    </row>
    <row r="2326" spans="1:5" ht="47.25" x14ac:dyDescent="0.25">
      <c r="A2326" s="953"/>
      <c r="B2326" s="566" t="s">
        <v>5530</v>
      </c>
      <c r="C2326" s="1083" t="s">
        <v>5531</v>
      </c>
      <c r="D2326" s="1083" t="s">
        <v>5532</v>
      </c>
      <c r="E2326" s="1085" t="s">
        <v>5533</v>
      </c>
    </row>
    <row r="2327" spans="1:5" ht="15" customHeight="1" x14ac:dyDescent="0.25">
      <c r="A2327" s="1275" t="s">
        <v>21</v>
      </c>
      <c r="B2327" s="566" t="s">
        <v>5130</v>
      </c>
      <c r="C2327" s="1432" t="s">
        <v>1876</v>
      </c>
      <c r="D2327" s="1251" t="s">
        <v>5131</v>
      </c>
      <c r="E2327" s="1031"/>
    </row>
    <row r="2328" spans="1:5" ht="15" customHeight="1" x14ac:dyDescent="0.25">
      <c r="A2328" s="1275"/>
      <c r="B2328" s="566" t="s">
        <v>5132</v>
      </c>
      <c r="C2328" s="1433"/>
      <c r="D2328" s="1253"/>
      <c r="E2328" s="1031"/>
    </row>
    <row r="2329" spans="1:5" ht="15" customHeight="1" x14ac:dyDescent="0.25">
      <c r="A2329" s="1275"/>
      <c r="B2329" s="566" t="s">
        <v>5133</v>
      </c>
      <c r="C2329" s="1434"/>
      <c r="D2329" s="1252"/>
      <c r="E2329" s="1031"/>
    </row>
    <row r="2330" spans="1:5" ht="15" customHeight="1" x14ac:dyDescent="0.25">
      <c r="A2330" s="1275"/>
      <c r="B2330" s="566" t="s">
        <v>5134</v>
      </c>
      <c r="C2330" s="795"/>
      <c r="D2330" s="430" t="s">
        <v>5135</v>
      </c>
      <c r="E2330" s="1031"/>
    </row>
    <row r="2331" spans="1:5" ht="15" customHeight="1" x14ac:dyDescent="0.25">
      <c r="A2331" s="1275"/>
      <c r="B2331" s="566" t="s">
        <v>5136</v>
      </c>
      <c r="C2331" s="419" t="s">
        <v>1876</v>
      </c>
      <c r="D2331" s="430" t="s">
        <v>5137</v>
      </c>
      <c r="E2331" s="1031"/>
    </row>
    <row r="2332" spans="1:5" ht="15" customHeight="1" x14ac:dyDescent="0.25">
      <c r="A2332" s="1275"/>
      <c r="B2332" s="566" t="s">
        <v>5138</v>
      </c>
      <c r="C2332" s="1432" t="s">
        <v>1876</v>
      </c>
      <c r="D2332" s="1251" t="s">
        <v>2193</v>
      </c>
      <c r="E2332" s="1031"/>
    </row>
    <row r="2333" spans="1:5" ht="15" customHeight="1" x14ac:dyDescent="0.25">
      <c r="A2333" s="1275"/>
      <c r="B2333" s="566" t="s">
        <v>5139</v>
      </c>
      <c r="C2333" s="1433"/>
      <c r="D2333" s="1253"/>
      <c r="E2333" s="1031"/>
    </row>
    <row r="2334" spans="1:5" x14ac:dyDescent="0.25">
      <c r="A2334" s="1275"/>
      <c r="B2334" s="566" t="s">
        <v>5140</v>
      </c>
      <c r="C2334" s="1434"/>
      <c r="D2334" s="1252"/>
      <c r="E2334" s="1031"/>
    </row>
    <row r="2335" spans="1:5" x14ac:dyDescent="0.25">
      <c r="A2335" s="1430" t="s">
        <v>151</v>
      </c>
      <c r="B2335" s="566" t="s">
        <v>5141</v>
      </c>
      <c r="C2335" s="419" t="s">
        <v>1876</v>
      </c>
      <c r="D2335" s="1276" t="s">
        <v>5142</v>
      </c>
      <c r="E2335" s="1044"/>
    </row>
    <row r="2336" spans="1:5" x14ac:dyDescent="0.25">
      <c r="A2336" s="1431"/>
      <c r="B2336" s="566" t="s">
        <v>5127</v>
      </c>
      <c r="C2336" s="419" t="s">
        <v>1876</v>
      </c>
      <c r="D2336" s="1276"/>
      <c r="E2336" s="1044"/>
    </row>
    <row r="2337" spans="1:6" ht="31.5" x14ac:dyDescent="0.25">
      <c r="A2337" s="1431"/>
      <c r="B2337" s="566" t="s">
        <v>5143</v>
      </c>
      <c r="C2337" s="419" t="s">
        <v>1876</v>
      </c>
      <c r="D2337" s="430" t="s">
        <v>5144</v>
      </c>
      <c r="E2337" s="1044"/>
    </row>
    <row r="2338" spans="1:6" ht="47.25" x14ac:dyDescent="0.25">
      <c r="A2338" s="1098"/>
      <c r="B2338" s="566" t="s">
        <v>5534</v>
      </c>
      <c r="C2338" s="419" t="s">
        <v>1876</v>
      </c>
      <c r="D2338" s="430" t="s">
        <v>2627</v>
      </c>
      <c r="E2338" s="1044" t="s">
        <v>1876</v>
      </c>
    </row>
    <row r="2339" spans="1:6" x14ac:dyDescent="0.25">
      <c r="A2339" s="1098"/>
      <c r="B2339" s="566" t="s">
        <v>5535</v>
      </c>
      <c r="C2339" s="419" t="s">
        <v>1876</v>
      </c>
      <c r="D2339" s="1251" t="s">
        <v>5536</v>
      </c>
      <c r="E2339" s="1251" t="s">
        <v>1876</v>
      </c>
    </row>
    <row r="2340" spans="1:6" x14ac:dyDescent="0.25">
      <c r="A2340" s="1098"/>
      <c r="B2340" s="566" t="s">
        <v>5537</v>
      </c>
      <c r="C2340" s="419" t="s">
        <v>1876</v>
      </c>
      <c r="D2340" s="1253"/>
      <c r="E2340" s="1253"/>
    </row>
    <row r="2341" spans="1:6" x14ac:dyDescent="0.25">
      <c r="A2341" s="885"/>
      <c r="B2341" s="566" t="s">
        <v>5538</v>
      </c>
      <c r="C2341" s="419" t="s">
        <v>1876</v>
      </c>
      <c r="D2341" s="1252"/>
      <c r="E2341" s="1252"/>
    </row>
    <row r="2342" spans="1:6" x14ac:dyDescent="0.25">
      <c r="A2342" s="645"/>
      <c r="B2342" s="828"/>
      <c r="C2342" s="743"/>
      <c r="D2342" s="605"/>
      <c r="E2342" s="729"/>
    </row>
    <row r="2343" spans="1:6" x14ac:dyDescent="0.25">
      <c r="D2343" s="446"/>
      <c r="E2343" s="446"/>
    </row>
    <row r="2344" spans="1:6" x14ac:dyDescent="0.25">
      <c r="D2344" s="446"/>
      <c r="E2344" s="446"/>
    </row>
    <row r="2346" spans="1:6" x14ac:dyDescent="0.25">
      <c r="A2346" s="461" t="s">
        <v>348</v>
      </c>
      <c r="B2346" s="462"/>
      <c r="C2346" s="463"/>
      <c r="D2346" s="463"/>
      <c r="E2346" s="521"/>
      <c r="F2346" s="502"/>
    </row>
    <row r="2347" spans="1:6" x14ac:dyDescent="0.25">
      <c r="A2347" s="522" t="s">
        <v>122</v>
      </c>
      <c r="B2347" s="1045" t="s">
        <v>349</v>
      </c>
      <c r="C2347" s="1045" t="s">
        <v>350</v>
      </c>
      <c r="D2347" s="1050" t="s">
        <v>351</v>
      </c>
      <c r="E2347" s="1045" t="s">
        <v>352</v>
      </c>
    </row>
    <row r="2348" spans="1:6" x14ac:dyDescent="0.25">
      <c r="A2348" s="523" t="s">
        <v>18</v>
      </c>
      <c r="B2348" s="1037" t="s">
        <v>4141</v>
      </c>
      <c r="C2348" s="551" t="s">
        <v>4142</v>
      </c>
      <c r="D2348" s="527" t="s">
        <v>897</v>
      </c>
      <c r="E2348" s="1037" t="s">
        <v>2967</v>
      </c>
      <c r="F2348" s="433"/>
    </row>
    <row r="2349" spans="1:6" x14ac:dyDescent="0.25">
      <c r="A2349" s="474"/>
      <c r="B2349" s="1037" t="s">
        <v>4143</v>
      </c>
      <c r="C2349" s="551" t="s">
        <v>4144</v>
      </c>
      <c r="D2349" s="527" t="s">
        <v>1452</v>
      </c>
      <c r="E2349" s="1037" t="s">
        <v>2967</v>
      </c>
      <c r="F2349" s="433"/>
    </row>
    <row r="2350" spans="1:6" x14ac:dyDescent="0.25">
      <c r="A2350" s="474"/>
      <c r="B2350" s="1037" t="s">
        <v>4145</v>
      </c>
      <c r="C2350" s="551" t="s">
        <v>4146</v>
      </c>
      <c r="D2350" s="527" t="s">
        <v>4147</v>
      </c>
      <c r="E2350" s="1037" t="s">
        <v>2967</v>
      </c>
      <c r="F2350" s="433"/>
    </row>
    <row r="2351" spans="1:6" x14ac:dyDescent="0.25">
      <c r="A2351" s="474"/>
      <c r="B2351" s="1037" t="s">
        <v>4145</v>
      </c>
      <c r="C2351" s="551" t="s">
        <v>4148</v>
      </c>
      <c r="D2351" s="527" t="s">
        <v>4147</v>
      </c>
      <c r="E2351" s="1037" t="s">
        <v>2967</v>
      </c>
      <c r="F2351" s="433"/>
    </row>
    <row r="2352" spans="1:6" x14ac:dyDescent="0.25">
      <c r="A2352" s="474"/>
      <c r="B2352" s="1037" t="s">
        <v>2397</v>
      </c>
      <c r="C2352" s="551" t="s">
        <v>4149</v>
      </c>
      <c r="D2352" s="637" t="s">
        <v>4147</v>
      </c>
      <c r="E2352" s="672" t="s">
        <v>2967</v>
      </c>
      <c r="F2352" s="433"/>
    </row>
    <row r="2353" spans="1:6" x14ac:dyDescent="0.25">
      <c r="A2353" s="474"/>
      <c r="B2353" s="1037" t="s">
        <v>4145</v>
      </c>
      <c r="C2353" s="551" t="s">
        <v>4150</v>
      </c>
      <c r="D2353" s="527" t="s">
        <v>4147</v>
      </c>
      <c r="E2353" s="671" t="s">
        <v>2967</v>
      </c>
      <c r="F2353" s="433"/>
    </row>
    <row r="2354" spans="1:6" x14ac:dyDescent="0.25">
      <c r="A2354" s="474"/>
      <c r="B2354" s="551" t="s">
        <v>4145</v>
      </c>
      <c r="C2354" s="551" t="s">
        <v>4151</v>
      </c>
      <c r="D2354" s="527" t="s">
        <v>1452</v>
      </c>
      <c r="E2354" s="671" t="s">
        <v>2967</v>
      </c>
      <c r="F2354" s="433"/>
    </row>
    <row r="2355" spans="1:6" x14ac:dyDescent="0.25">
      <c r="A2355" s="474"/>
      <c r="B2355" s="1037" t="s">
        <v>5145</v>
      </c>
      <c r="C2355" s="551" t="s">
        <v>5146</v>
      </c>
      <c r="D2355" s="528"/>
      <c r="E2355" s="1037" t="s">
        <v>2342</v>
      </c>
      <c r="F2355" s="433"/>
    </row>
    <row r="2356" spans="1:6" x14ac:dyDescent="0.25">
      <c r="A2356" s="474"/>
      <c r="B2356" s="1037" t="s">
        <v>1086</v>
      </c>
      <c r="C2356" s="551" t="s">
        <v>5147</v>
      </c>
      <c r="D2356" s="528"/>
      <c r="E2356" s="1037" t="s">
        <v>2342</v>
      </c>
      <c r="F2356" s="433"/>
    </row>
    <row r="2357" spans="1:6" x14ac:dyDescent="0.25">
      <c r="A2357" s="474"/>
      <c r="B2357" s="1037" t="s">
        <v>1132</v>
      </c>
      <c r="C2357" s="551" t="s">
        <v>5148</v>
      </c>
      <c r="D2357" s="528"/>
      <c r="E2357" s="1037" t="s">
        <v>132</v>
      </c>
      <c r="F2357" s="433"/>
    </row>
    <row r="2358" spans="1:6" x14ac:dyDescent="0.25">
      <c r="A2358" s="474"/>
      <c r="B2358" s="1037" t="s">
        <v>4141</v>
      </c>
      <c r="C2358" s="551" t="s">
        <v>4142</v>
      </c>
      <c r="D2358" s="527" t="s">
        <v>897</v>
      </c>
      <c r="E2358" s="1037" t="s">
        <v>2967</v>
      </c>
      <c r="F2358" s="433"/>
    </row>
    <row r="2359" spans="1:6" x14ac:dyDescent="0.25">
      <c r="A2359" s="474"/>
      <c r="B2359" s="1037" t="s">
        <v>5539</v>
      </c>
      <c r="C2359" s="551" t="s">
        <v>5540</v>
      </c>
      <c r="D2359" s="674" t="s">
        <v>1452</v>
      </c>
      <c r="E2359" s="1037" t="s">
        <v>132</v>
      </c>
      <c r="F2359" s="433"/>
    </row>
    <row r="2360" spans="1:6" x14ac:dyDescent="0.25">
      <c r="A2360" s="474"/>
      <c r="B2360" s="1037" t="s">
        <v>1959</v>
      </c>
      <c r="C2360" s="551" t="s">
        <v>5541</v>
      </c>
      <c r="D2360" s="674" t="s">
        <v>1449</v>
      </c>
      <c r="E2360" s="1037" t="s">
        <v>132</v>
      </c>
      <c r="F2360" s="433"/>
    </row>
    <row r="2361" spans="1:6" ht="47.25" x14ac:dyDescent="0.25">
      <c r="A2361" s="474"/>
      <c r="B2361" s="1037" t="s">
        <v>1959</v>
      </c>
      <c r="C2361" s="551" t="s">
        <v>5542</v>
      </c>
      <c r="D2361" s="674" t="s">
        <v>5543</v>
      </c>
      <c r="E2361" s="1037" t="s">
        <v>132</v>
      </c>
      <c r="F2361" s="433"/>
    </row>
    <row r="2362" spans="1:6" ht="31.5" x14ac:dyDescent="0.25">
      <c r="A2362" s="474"/>
      <c r="B2362" s="1037" t="s">
        <v>1959</v>
      </c>
      <c r="C2362" s="551" t="s">
        <v>5544</v>
      </c>
      <c r="D2362" s="674" t="s">
        <v>5545</v>
      </c>
      <c r="E2362" s="1037" t="s">
        <v>132</v>
      </c>
      <c r="F2362" s="433"/>
    </row>
    <row r="2363" spans="1:6" x14ac:dyDescent="0.25">
      <c r="A2363" s="639" t="s">
        <v>19</v>
      </c>
      <c r="B2363" s="477" t="s">
        <v>4152</v>
      </c>
      <c r="C2363" s="455" t="s">
        <v>4153</v>
      </c>
      <c r="D2363" s="455" t="s">
        <v>2708</v>
      </c>
      <c r="E2363" s="727"/>
      <c r="F2363" s="433"/>
    </row>
    <row r="2364" spans="1:6" x14ac:dyDescent="0.25">
      <c r="A2364" s="638"/>
      <c r="B2364" s="477" t="s">
        <v>4152</v>
      </c>
      <c r="C2364" s="455" t="s">
        <v>4154</v>
      </c>
      <c r="D2364" s="455" t="s">
        <v>2708</v>
      </c>
      <c r="E2364" s="727"/>
      <c r="F2364" s="433"/>
    </row>
    <row r="2365" spans="1:6" x14ac:dyDescent="0.25">
      <c r="A2365" s="638"/>
      <c r="B2365" s="477" t="s">
        <v>4152</v>
      </c>
      <c r="C2365" s="455" t="s">
        <v>4155</v>
      </c>
      <c r="D2365" s="455" t="s">
        <v>4156</v>
      </c>
      <c r="E2365" s="727"/>
      <c r="F2365" s="433"/>
    </row>
    <row r="2366" spans="1:6" x14ac:dyDescent="0.25">
      <c r="A2366" s="638"/>
      <c r="B2366" s="477" t="s">
        <v>4152</v>
      </c>
      <c r="C2366" s="455" t="s">
        <v>4157</v>
      </c>
      <c r="D2366" s="455" t="s">
        <v>4158</v>
      </c>
      <c r="E2366" s="727"/>
      <c r="F2366" s="433"/>
    </row>
    <row r="2367" spans="1:6" x14ac:dyDescent="0.25">
      <c r="A2367" s="638"/>
      <c r="B2367" s="477" t="s">
        <v>4159</v>
      </c>
      <c r="C2367" s="455" t="s">
        <v>4160</v>
      </c>
      <c r="D2367" s="455"/>
      <c r="E2367" s="727"/>
      <c r="F2367" s="433"/>
    </row>
    <row r="2368" spans="1:6" x14ac:dyDescent="0.25">
      <c r="A2368" s="638"/>
      <c r="B2368" s="477" t="s">
        <v>4152</v>
      </c>
      <c r="C2368" s="455" t="s">
        <v>4161</v>
      </c>
      <c r="D2368" s="455" t="s">
        <v>1513</v>
      </c>
      <c r="E2368" s="727"/>
      <c r="F2368" s="433"/>
    </row>
    <row r="2369" spans="1:6" x14ac:dyDescent="0.25">
      <c r="A2369" s="638"/>
      <c r="B2369" s="477" t="s">
        <v>4152</v>
      </c>
      <c r="C2369" s="455" t="s">
        <v>4162</v>
      </c>
      <c r="D2369" s="455" t="s">
        <v>2684</v>
      </c>
      <c r="E2369" s="727"/>
      <c r="F2369" s="433"/>
    </row>
    <row r="2370" spans="1:6" x14ac:dyDescent="0.25">
      <c r="A2370" s="638"/>
      <c r="B2370" s="477" t="s">
        <v>4152</v>
      </c>
      <c r="C2370" s="455" t="s">
        <v>4163</v>
      </c>
      <c r="D2370" s="455" t="s">
        <v>1513</v>
      </c>
      <c r="E2370" s="727"/>
      <c r="F2370" s="433"/>
    </row>
    <row r="2371" spans="1:6" x14ac:dyDescent="0.25">
      <c r="A2371" s="638"/>
      <c r="B2371" s="477" t="s">
        <v>5149</v>
      </c>
      <c r="C2371" s="455" t="s">
        <v>5150</v>
      </c>
      <c r="D2371" s="455" t="s">
        <v>5151</v>
      </c>
      <c r="E2371" s="785"/>
      <c r="F2371" s="433"/>
    </row>
    <row r="2372" spans="1:6" x14ac:dyDescent="0.25">
      <c r="A2372" s="638"/>
      <c r="B2372" s="477" t="s">
        <v>4292</v>
      </c>
      <c r="C2372" s="455" t="s">
        <v>5152</v>
      </c>
      <c r="D2372" s="455" t="s">
        <v>1898</v>
      </c>
      <c r="E2372" s="785"/>
      <c r="F2372" s="433"/>
    </row>
    <row r="2373" spans="1:6" ht="31.5" x14ac:dyDescent="0.25">
      <c r="A2373" s="638"/>
      <c r="B2373" s="430" t="s">
        <v>1132</v>
      </c>
      <c r="C2373" s="430" t="s">
        <v>5153</v>
      </c>
      <c r="D2373" s="430" t="s">
        <v>5154</v>
      </c>
      <c r="E2373" s="785"/>
      <c r="F2373" s="433"/>
    </row>
    <row r="2374" spans="1:6" x14ac:dyDescent="0.25">
      <c r="A2374" s="638"/>
      <c r="B2374" s="477" t="s">
        <v>5155</v>
      </c>
      <c r="C2374" s="455" t="s">
        <v>5156</v>
      </c>
      <c r="D2374" s="455" t="s">
        <v>2345</v>
      </c>
      <c r="E2374" s="785"/>
      <c r="F2374" s="433"/>
    </row>
    <row r="2375" spans="1:6" x14ac:dyDescent="0.25">
      <c r="A2375" s="638"/>
      <c r="B2375" s="477" t="s">
        <v>1132</v>
      </c>
      <c r="C2375" s="455" t="s">
        <v>5157</v>
      </c>
      <c r="D2375" s="455" t="s">
        <v>1898</v>
      </c>
      <c r="E2375" s="785"/>
      <c r="F2375" s="433"/>
    </row>
    <row r="2376" spans="1:6" ht="31.5" x14ac:dyDescent="0.25">
      <c r="A2376" s="638"/>
      <c r="B2376" s="430" t="s">
        <v>1132</v>
      </c>
      <c r="C2376" s="455" t="s">
        <v>5158</v>
      </c>
      <c r="D2376" s="430" t="s">
        <v>5159</v>
      </c>
      <c r="E2376" s="785"/>
      <c r="F2376" s="433"/>
    </row>
    <row r="2377" spans="1:6" x14ac:dyDescent="0.25">
      <c r="A2377" s="638"/>
      <c r="B2377" s="430" t="s">
        <v>1132</v>
      </c>
      <c r="C2377" s="455" t="s">
        <v>5160</v>
      </c>
      <c r="D2377" s="455" t="s">
        <v>1510</v>
      </c>
      <c r="E2377" s="785"/>
      <c r="F2377" s="433"/>
    </row>
    <row r="2378" spans="1:6" x14ac:dyDescent="0.25">
      <c r="A2378" s="638"/>
      <c r="B2378" s="477" t="s">
        <v>1132</v>
      </c>
      <c r="C2378" s="455" t="s">
        <v>5161</v>
      </c>
      <c r="D2378" s="455" t="s">
        <v>1510</v>
      </c>
      <c r="E2378" s="785"/>
      <c r="F2378" s="433"/>
    </row>
    <row r="2379" spans="1:6" x14ac:dyDescent="0.25">
      <c r="A2379" s="638"/>
      <c r="B2379" s="477" t="s">
        <v>2663</v>
      </c>
      <c r="C2379" s="455" t="s">
        <v>5546</v>
      </c>
      <c r="D2379" s="455" t="s">
        <v>396</v>
      </c>
      <c r="E2379" s="785"/>
      <c r="F2379" s="433"/>
    </row>
    <row r="2380" spans="1:6" x14ac:dyDescent="0.25">
      <c r="A2380" s="638"/>
      <c r="B2380" s="477" t="s">
        <v>2663</v>
      </c>
      <c r="C2380" s="455" t="s">
        <v>5547</v>
      </c>
      <c r="D2380" s="455" t="s">
        <v>2714</v>
      </c>
      <c r="E2380" s="785"/>
      <c r="F2380" s="433"/>
    </row>
    <row r="2381" spans="1:6" x14ac:dyDescent="0.25">
      <c r="A2381" s="638"/>
      <c r="B2381" s="672" t="s">
        <v>5548</v>
      </c>
      <c r="C2381" s="672" t="s">
        <v>5549</v>
      </c>
      <c r="D2381" s="672" t="s">
        <v>2672</v>
      </c>
      <c r="E2381" s="785"/>
      <c r="F2381" s="433"/>
    </row>
    <row r="2382" spans="1:6" x14ac:dyDescent="0.25">
      <c r="A2382" s="638"/>
      <c r="B2382" s="477" t="s">
        <v>5550</v>
      </c>
      <c r="C2382" s="455" t="s">
        <v>5158</v>
      </c>
      <c r="D2382" s="455" t="s">
        <v>2721</v>
      </c>
      <c r="E2382" s="785"/>
      <c r="F2382" s="433"/>
    </row>
    <row r="2383" spans="1:6" x14ac:dyDescent="0.25">
      <c r="A2383" s="1430" t="s">
        <v>20</v>
      </c>
      <c r="B2383" s="1106" t="s">
        <v>4164</v>
      </c>
      <c r="C2383" s="430" t="s">
        <v>4165</v>
      </c>
      <c r="D2383" s="430"/>
      <c r="E2383" s="430" t="s">
        <v>4166</v>
      </c>
      <c r="F2383" s="518"/>
    </row>
    <row r="2384" spans="1:6" x14ac:dyDescent="0.25">
      <c r="A2384" s="1431"/>
      <c r="B2384" s="1106" t="s">
        <v>4164</v>
      </c>
      <c r="C2384" s="430" t="s">
        <v>2949</v>
      </c>
      <c r="D2384" s="531"/>
      <c r="E2384" s="430" t="s">
        <v>4166</v>
      </c>
      <c r="F2384" s="518"/>
    </row>
    <row r="2385" spans="1:6" ht="31.5" x14ac:dyDescent="0.25">
      <c r="A2385" s="1431"/>
      <c r="B2385" s="1106" t="s">
        <v>4167</v>
      </c>
      <c r="C2385" s="430" t="s">
        <v>4168</v>
      </c>
      <c r="D2385" s="531"/>
      <c r="E2385" s="430" t="s">
        <v>4166</v>
      </c>
      <c r="F2385" s="518"/>
    </row>
    <row r="2386" spans="1:6" ht="31.5" x14ac:dyDescent="0.25">
      <c r="A2386" s="1431"/>
      <c r="B2386" s="1106" t="s">
        <v>4169</v>
      </c>
      <c r="C2386" s="430" t="s">
        <v>4170</v>
      </c>
      <c r="D2386" s="531"/>
      <c r="E2386" s="430" t="s">
        <v>4166</v>
      </c>
      <c r="F2386" s="518"/>
    </row>
    <row r="2387" spans="1:6" ht="31.5" x14ac:dyDescent="0.25">
      <c r="A2387" s="1431"/>
      <c r="B2387" s="1106" t="s">
        <v>4171</v>
      </c>
      <c r="C2387" s="430" t="s">
        <v>4172</v>
      </c>
      <c r="D2387" s="531"/>
      <c r="E2387" s="430" t="s">
        <v>4166</v>
      </c>
      <c r="F2387" s="518"/>
    </row>
    <row r="2388" spans="1:6" ht="31.5" x14ac:dyDescent="0.25">
      <c r="A2388" s="1431"/>
      <c r="B2388" s="1106" t="s">
        <v>4173</v>
      </c>
      <c r="C2388" s="430" t="s">
        <v>4174</v>
      </c>
      <c r="D2388" s="531"/>
      <c r="E2388" s="430" t="s">
        <v>4166</v>
      </c>
      <c r="F2388" s="518"/>
    </row>
    <row r="2389" spans="1:6" ht="31.5" x14ac:dyDescent="0.25">
      <c r="A2389" s="1431"/>
      <c r="B2389" s="1106" t="s">
        <v>4175</v>
      </c>
      <c r="C2389" s="430" t="s">
        <v>4176</v>
      </c>
      <c r="D2389" s="531"/>
      <c r="E2389" s="430" t="s">
        <v>4166</v>
      </c>
      <c r="F2389" s="518"/>
    </row>
    <row r="2390" spans="1:6" x14ac:dyDescent="0.25">
      <c r="A2390" s="1431"/>
      <c r="B2390" s="1106" t="s">
        <v>5162</v>
      </c>
      <c r="C2390" s="430" t="s">
        <v>5163</v>
      </c>
      <c r="D2390" s="430"/>
      <c r="E2390" s="430" t="s">
        <v>4166</v>
      </c>
      <c r="F2390" s="518"/>
    </row>
    <row r="2391" spans="1:6" ht="31.5" x14ac:dyDescent="0.25">
      <c r="A2391" s="1431"/>
      <c r="B2391" s="1106" t="s">
        <v>5164</v>
      </c>
      <c r="C2391" s="430" t="s">
        <v>5165</v>
      </c>
      <c r="D2391" s="531"/>
      <c r="E2391" s="430" t="s">
        <v>4166</v>
      </c>
      <c r="F2391" s="518"/>
    </row>
    <row r="2392" spans="1:6" ht="31.5" x14ac:dyDescent="0.25">
      <c r="A2392" s="1431"/>
      <c r="B2392" s="1106" t="s">
        <v>5166</v>
      </c>
      <c r="C2392" s="430" t="s">
        <v>5167</v>
      </c>
      <c r="D2392" s="531"/>
      <c r="E2392" s="430" t="s">
        <v>4166</v>
      </c>
      <c r="F2392" s="518"/>
    </row>
    <row r="2393" spans="1:6" x14ac:dyDescent="0.25">
      <c r="A2393" s="1098"/>
      <c r="B2393" s="1297" t="s">
        <v>5551</v>
      </c>
      <c r="C2393" s="430" t="s">
        <v>5552</v>
      </c>
      <c r="D2393" s="1251" t="s">
        <v>5553</v>
      </c>
      <c r="E2393" s="430" t="s">
        <v>2940</v>
      </c>
      <c r="F2393" s="518"/>
    </row>
    <row r="2394" spans="1:6" x14ac:dyDescent="0.25">
      <c r="A2394" s="1098"/>
      <c r="B2394" s="1298"/>
      <c r="C2394" s="430" t="s">
        <v>5554</v>
      </c>
      <c r="D2394" s="1252"/>
      <c r="E2394" s="430" t="s">
        <v>2940</v>
      </c>
      <c r="F2394" s="518"/>
    </row>
    <row r="2395" spans="1:6" ht="31.5" x14ac:dyDescent="0.25">
      <c r="A2395" s="1098"/>
      <c r="B2395" s="1106" t="s">
        <v>5555</v>
      </c>
      <c r="C2395" s="430" t="s">
        <v>5556</v>
      </c>
      <c r="D2395" s="531"/>
      <c r="E2395" s="430" t="s">
        <v>2940</v>
      </c>
      <c r="F2395" s="518"/>
    </row>
    <row r="2396" spans="1:6" ht="31.5" x14ac:dyDescent="0.25">
      <c r="A2396" s="1098"/>
      <c r="B2396" s="1106" t="s">
        <v>5557</v>
      </c>
      <c r="C2396" s="430" t="s">
        <v>5558</v>
      </c>
      <c r="D2396" s="531"/>
      <c r="E2396" s="430" t="s">
        <v>2940</v>
      </c>
      <c r="F2396" s="518"/>
    </row>
    <row r="2397" spans="1:6" ht="31.5" x14ac:dyDescent="0.25">
      <c r="A2397" s="1098"/>
      <c r="B2397" s="1106" t="s">
        <v>5559</v>
      </c>
      <c r="C2397" s="430" t="s">
        <v>5560</v>
      </c>
      <c r="D2397" s="531"/>
      <c r="E2397" s="430" t="s">
        <v>2940</v>
      </c>
      <c r="F2397" s="518"/>
    </row>
    <row r="2398" spans="1:6" x14ac:dyDescent="0.25">
      <c r="A2398" s="1098"/>
      <c r="B2398" s="1106" t="s">
        <v>5561</v>
      </c>
      <c r="C2398" s="430" t="s">
        <v>5562</v>
      </c>
      <c r="D2398" s="531" t="s">
        <v>5563</v>
      </c>
      <c r="E2398" s="430" t="s">
        <v>2940</v>
      </c>
      <c r="F2398" s="518"/>
    </row>
    <row r="2399" spans="1:6" x14ac:dyDescent="0.25">
      <c r="A2399" s="877"/>
      <c r="B2399" s="1106" t="s">
        <v>5564</v>
      </c>
      <c r="C2399" s="430" t="s">
        <v>5565</v>
      </c>
      <c r="D2399" s="531"/>
      <c r="E2399" s="430" t="s">
        <v>2940</v>
      </c>
      <c r="F2399" s="518"/>
    </row>
    <row r="2400" spans="1:6" ht="47.25" x14ac:dyDescent="0.25">
      <c r="A2400" s="447" t="s">
        <v>21</v>
      </c>
      <c r="B2400" s="444" t="s">
        <v>4177</v>
      </c>
      <c r="C2400" s="430" t="s">
        <v>4178</v>
      </c>
      <c r="D2400" s="529" t="s">
        <v>141</v>
      </c>
      <c r="E2400" s="1044" t="s">
        <v>4179</v>
      </c>
      <c r="F2400" s="518"/>
    </row>
    <row r="2401" spans="1:6" x14ac:dyDescent="0.25">
      <c r="A2401" s="447"/>
      <c r="B2401" s="425" t="s">
        <v>4180</v>
      </c>
      <c r="C2401" s="444" t="s">
        <v>4181</v>
      </c>
      <c r="D2401" s="763" t="s">
        <v>424</v>
      </c>
      <c r="E2401" s="1030" t="s">
        <v>132</v>
      </c>
      <c r="F2401" s="518"/>
    </row>
    <row r="2402" spans="1:6" ht="31.5" x14ac:dyDescent="0.25">
      <c r="A2402" s="447"/>
      <c r="B2402" s="444" t="s">
        <v>4182</v>
      </c>
      <c r="C2402" s="1083" t="s">
        <v>4183</v>
      </c>
      <c r="D2402" s="763" t="s">
        <v>434</v>
      </c>
      <c r="E2402" s="1030" t="s">
        <v>457</v>
      </c>
      <c r="F2402" s="518"/>
    </row>
    <row r="2403" spans="1:6" ht="31.5" x14ac:dyDescent="0.25">
      <c r="A2403" s="447"/>
      <c r="B2403" s="444" t="s">
        <v>4184</v>
      </c>
      <c r="C2403" s="1083" t="s">
        <v>4185</v>
      </c>
      <c r="D2403" s="763" t="s">
        <v>431</v>
      </c>
      <c r="E2403" s="1030" t="s">
        <v>132</v>
      </c>
      <c r="F2403" s="518"/>
    </row>
    <row r="2404" spans="1:6" ht="47.25" x14ac:dyDescent="0.25">
      <c r="A2404" s="447"/>
      <c r="B2404" s="444" t="s">
        <v>4186</v>
      </c>
      <c r="C2404" s="1083" t="s">
        <v>4174</v>
      </c>
      <c r="D2404" s="763" t="s">
        <v>897</v>
      </c>
      <c r="E2404" s="1030" t="s">
        <v>132</v>
      </c>
      <c r="F2404" s="518"/>
    </row>
    <row r="2405" spans="1:6" x14ac:dyDescent="0.25">
      <c r="A2405" s="447"/>
      <c r="B2405" s="444" t="s">
        <v>4187</v>
      </c>
      <c r="C2405" s="1083" t="s">
        <v>4188</v>
      </c>
      <c r="D2405" s="763" t="s">
        <v>1273</v>
      </c>
      <c r="E2405" s="1030" t="s">
        <v>132</v>
      </c>
      <c r="F2405" s="518"/>
    </row>
    <row r="2406" spans="1:6" ht="31.5" x14ac:dyDescent="0.25">
      <c r="A2406" s="447"/>
      <c r="B2406" s="444" t="s">
        <v>4189</v>
      </c>
      <c r="C2406" s="430" t="s">
        <v>4190</v>
      </c>
      <c r="D2406" s="455" t="s">
        <v>1268</v>
      </c>
      <c r="E2406" s="430" t="s">
        <v>132</v>
      </c>
      <c r="F2406" s="518"/>
    </row>
    <row r="2407" spans="1:6" ht="31.5" x14ac:dyDescent="0.25">
      <c r="A2407" s="447"/>
      <c r="B2407" s="444" t="s">
        <v>4191</v>
      </c>
      <c r="C2407" s="430" t="s">
        <v>4192</v>
      </c>
      <c r="D2407" s="455" t="s">
        <v>4193</v>
      </c>
      <c r="E2407" s="430" t="s">
        <v>2967</v>
      </c>
      <c r="F2407" s="518"/>
    </row>
    <row r="2408" spans="1:6" x14ac:dyDescent="0.25">
      <c r="A2408" s="447"/>
      <c r="B2408" s="444" t="s">
        <v>4194</v>
      </c>
      <c r="C2408" s="430" t="s">
        <v>4195</v>
      </c>
      <c r="D2408" s="529" t="s">
        <v>4196</v>
      </c>
      <c r="E2408" s="1044" t="s">
        <v>2967</v>
      </c>
      <c r="F2408" s="518"/>
    </row>
    <row r="2409" spans="1:6" x14ac:dyDescent="0.25">
      <c r="A2409" s="447"/>
      <c r="B2409" s="444" t="s">
        <v>4197</v>
      </c>
      <c r="C2409" s="430" t="s">
        <v>4198</v>
      </c>
      <c r="D2409" s="531" t="s">
        <v>4199</v>
      </c>
      <c r="E2409" s="1044" t="s">
        <v>2967</v>
      </c>
      <c r="F2409" s="518"/>
    </row>
    <row r="2410" spans="1:6" ht="31.5" x14ac:dyDescent="0.25">
      <c r="A2410" s="447"/>
      <c r="B2410" s="444" t="s">
        <v>4200</v>
      </c>
      <c r="C2410" s="430" t="s">
        <v>4176</v>
      </c>
      <c r="D2410" s="529" t="s">
        <v>414</v>
      </c>
      <c r="E2410" s="1044" t="s">
        <v>2967</v>
      </c>
      <c r="F2410" s="518"/>
    </row>
    <row r="2411" spans="1:6" ht="31.5" x14ac:dyDescent="0.25">
      <c r="A2411" s="447"/>
      <c r="B2411" s="444" t="s">
        <v>4201</v>
      </c>
      <c r="C2411" s="430" t="s">
        <v>4202</v>
      </c>
      <c r="D2411" s="529" t="s">
        <v>905</v>
      </c>
      <c r="E2411" s="1044" t="s">
        <v>2967</v>
      </c>
      <c r="F2411" s="518"/>
    </row>
    <row r="2412" spans="1:6" ht="31.5" x14ac:dyDescent="0.25">
      <c r="A2412" s="447"/>
      <c r="B2412" s="444" t="s">
        <v>5168</v>
      </c>
      <c r="C2412" s="430" t="s">
        <v>5169</v>
      </c>
      <c r="D2412" s="529" t="s">
        <v>2746</v>
      </c>
      <c r="E2412" s="1044" t="s">
        <v>457</v>
      </c>
      <c r="F2412" s="518"/>
    </row>
    <row r="2413" spans="1:6" x14ac:dyDescent="0.25">
      <c r="A2413" s="447"/>
      <c r="B2413" s="425" t="s">
        <v>5170</v>
      </c>
      <c r="C2413" s="430" t="s">
        <v>5171</v>
      </c>
      <c r="D2413" s="763" t="s">
        <v>1268</v>
      </c>
      <c r="E2413" s="1030" t="s">
        <v>5172</v>
      </c>
      <c r="F2413" s="518"/>
    </row>
    <row r="2414" spans="1:6" x14ac:dyDescent="0.25">
      <c r="A2414" s="447"/>
      <c r="B2414" s="444" t="s">
        <v>5173</v>
      </c>
      <c r="C2414" s="1083" t="s">
        <v>5174</v>
      </c>
      <c r="D2414" s="763" t="s">
        <v>5175</v>
      </c>
      <c r="E2414" s="1030" t="s">
        <v>2967</v>
      </c>
      <c r="F2414" s="518"/>
    </row>
    <row r="2415" spans="1:6" x14ac:dyDescent="0.25">
      <c r="A2415" s="447"/>
      <c r="B2415" s="444" t="s">
        <v>5176</v>
      </c>
      <c r="C2415" s="1083" t="s">
        <v>5177</v>
      </c>
      <c r="D2415" s="763"/>
      <c r="E2415" s="1030" t="s">
        <v>2967</v>
      </c>
      <c r="F2415" s="518"/>
    </row>
    <row r="2416" spans="1:6" x14ac:dyDescent="0.25">
      <c r="A2416" s="447"/>
      <c r="B2416" s="1104" t="s">
        <v>5178</v>
      </c>
      <c r="C2416" s="1083" t="s">
        <v>5179</v>
      </c>
      <c r="D2416" s="763" t="s">
        <v>1268</v>
      </c>
      <c r="E2416" s="1030" t="s">
        <v>2967</v>
      </c>
      <c r="F2416" s="518"/>
    </row>
    <row r="2417" spans="1:6" x14ac:dyDescent="0.25">
      <c r="A2417" s="645"/>
      <c r="B2417" s="954" t="s">
        <v>5566</v>
      </c>
      <c r="C2417" s="444" t="s">
        <v>5567</v>
      </c>
      <c r="D2417" s="529" t="s">
        <v>5568</v>
      </c>
      <c r="E2417" s="430" t="s">
        <v>2940</v>
      </c>
      <c r="F2417" s="518"/>
    </row>
    <row r="2418" spans="1:6" x14ac:dyDescent="0.25">
      <c r="A2418" s="645"/>
      <c r="B2418" s="955" t="s">
        <v>5569</v>
      </c>
      <c r="C2418" s="444" t="s">
        <v>5570</v>
      </c>
      <c r="D2418" s="763" t="s">
        <v>5571</v>
      </c>
      <c r="E2418" s="430" t="s">
        <v>2940</v>
      </c>
      <c r="F2418" s="518"/>
    </row>
    <row r="2419" spans="1:6" x14ac:dyDescent="0.25">
      <c r="A2419" s="1430" t="s">
        <v>151</v>
      </c>
      <c r="B2419" s="1106" t="s">
        <v>4203</v>
      </c>
      <c r="C2419" s="430" t="s">
        <v>4204</v>
      </c>
      <c r="D2419" s="531" t="s">
        <v>414</v>
      </c>
      <c r="E2419" s="1044" t="s">
        <v>132</v>
      </c>
      <c r="F2419" s="432"/>
    </row>
    <row r="2420" spans="1:6" x14ac:dyDescent="0.25">
      <c r="A2420" s="1431"/>
      <c r="B2420" s="444" t="s">
        <v>5180</v>
      </c>
      <c r="C2420" s="430" t="s">
        <v>5181</v>
      </c>
      <c r="D2420" s="430" t="s">
        <v>5182</v>
      </c>
      <c r="E2420" s="1044" t="s">
        <v>2967</v>
      </c>
      <c r="F2420" s="432"/>
    </row>
    <row r="2421" spans="1:6" x14ac:dyDescent="0.25">
      <c r="A2421" s="1431"/>
      <c r="B2421" s="444" t="s">
        <v>5183</v>
      </c>
      <c r="C2421" s="430" t="s">
        <v>5184</v>
      </c>
      <c r="D2421" s="430" t="s">
        <v>5185</v>
      </c>
      <c r="E2421" s="1044" t="s">
        <v>132</v>
      </c>
      <c r="F2421" s="432"/>
    </row>
    <row r="2422" spans="1:6" x14ac:dyDescent="0.25">
      <c r="A2422" s="1098"/>
      <c r="B2422" s="444" t="s">
        <v>5572</v>
      </c>
      <c r="C2422" s="430" t="s">
        <v>5573</v>
      </c>
      <c r="D2422" s="430" t="s">
        <v>393</v>
      </c>
      <c r="E2422" s="1044" t="s">
        <v>132</v>
      </c>
      <c r="F2422" s="432"/>
    </row>
    <row r="2423" spans="1:6" x14ac:dyDescent="0.25">
      <c r="A2423" s="1098"/>
      <c r="B2423" s="444" t="s">
        <v>5574</v>
      </c>
      <c r="C2423" s="430" t="s">
        <v>5575</v>
      </c>
      <c r="D2423" s="430" t="s">
        <v>5576</v>
      </c>
      <c r="E2423" s="1044" t="s">
        <v>5577</v>
      </c>
      <c r="F2423" s="432"/>
    </row>
    <row r="2424" spans="1:6" x14ac:dyDescent="0.25">
      <c r="A2424" s="1098"/>
      <c r="B2424" s="444" t="s">
        <v>5574</v>
      </c>
      <c r="C2424" s="430" t="s">
        <v>2745</v>
      </c>
      <c r="D2424" s="430"/>
      <c r="E2424" s="1044" t="s">
        <v>5577</v>
      </c>
      <c r="F2424" s="432"/>
    </row>
    <row r="2425" spans="1:6" x14ac:dyDescent="0.25">
      <c r="A2425" s="1098"/>
      <c r="B2425" s="444" t="s">
        <v>5578</v>
      </c>
      <c r="C2425" s="430" t="s">
        <v>5579</v>
      </c>
      <c r="D2425" s="430" t="s">
        <v>428</v>
      </c>
      <c r="E2425" s="1044" t="s">
        <v>5577</v>
      </c>
      <c r="F2425" s="432"/>
    </row>
    <row r="2426" spans="1:6" x14ac:dyDescent="0.25">
      <c r="A2426" s="1098"/>
      <c r="B2426" s="444" t="s">
        <v>5580</v>
      </c>
      <c r="C2426" s="430" t="s">
        <v>5581</v>
      </c>
      <c r="D2426" s="430" t="s">
        <v>1107</v>
      </c>
      <c r="E2426" s="1044" t="s">
        <v>360</v>
      </c>
      <c r="F2426" s="432"/>
    </row>
    <row r="2427" spans="1:6" x14ac:dyDescent="0.25">
      <c r="A2427" s="877"/>
      <c r="B2427" s="444" t="s">
        <v>5582</v>
      </c>
      <c r="C2427" s="430" t="s">
        <v>5583</v>
      </c>
      <c r="D2427" s="430" t="s">
        <v>414</v>
      </c>
      <c r="E2427" s="1044" t="s">
        <v>5584</v>
      </c>
      <c r="F2427" s="432"/>
    </row>
    <row r="2428" spans="1:6" x14ac:dyDescent="0.25">
      <c r="A2428" s="640"/>
      <c r="B2428" s="605"/>
      <c r="C2428" s="605"/>
      <c r="D2428" s="605"/>
      <c r="E2428" s="729"/>
      <c r="F2428" s="432"/>
    </row>
    <row r="2432" spans="1:6" x14ac:dyDescent="0.25">
      <c r="A2432" s="461" t="s">
        <v>467</v>
      </c>
      <c r="B2432" s="533"/>
      <c r="C2432" s="502"/>
    </row>
    <row r="2433" spans="1:4" x14ac:dyDescent="0.25">
      <c r="A2433" s="1029" t="s">
        <v>122</v>
      </c>
      <c r="B2433" s="1056" t="s">
        <v>468</v>
      </c>
    </row>
    <row r="2434" spans="1:4" x14ac:dyDescent="0.25">
      <c r="A2434" s="500" t="s">
        <v>18</v>
      </c>
      <c r="B2434" s="534">
        <f>AVERAGE('Oct_Details '!B1323,'Nov_Details '!B997,Dec_Details!B328)</f>
        <v>0.17100000000000001</v>
      </c>
      <c r="C2434" s="535"/>
    </row>
    <row r="2435" spans="1:4" x14ac:dyDescent="0.25">
      <c r="A2435" s="500" t="s">
        <v>19</v>
      </c>
      <c r="B2435" s="534">
        <f>AVERAGE('Oct_Details '!B1324,'Nov_Details '!B998,Dec_Details!B329)</f>
        <v>0.14799999999999999</v>
      </c>
      <c r="C2435" s="535"/>
    </row>
    <row r="2436" spans="1:4" x14ac:dyDescent="0.25">
      <c r="A2436" s="500" t="s">
        <v>20</v>
      </c>
      <c r="B2436" s="534">
        <f>AVERAGE('Oct_Details '!B1325,'Nov_Details '!B999,Dec_Details!B330)</f>
        <v>0.2419</v>
      </c>
      <c r="C2436" s="535"/>
    </row>
    <row r="2437" spans="1:4" x14ac:dyDescent="0.25">
      <c r="A2437" s="500" t="s">
        <v>21</v>
      </c>
      <c r="B2437" s="534">
        <f>AVERAGE('Oct_Details '!B1326,'Nov_Details '!B1000,Dec_Details!B331)</f>
        <v>0.16953333333333331</v>
      </c>
      <c r="C2437" s="535"/>
    </row>
    <row r="2438" spans="1:4" x14ac:dyDescent="0.25">
      <c r="A2438" s="500" t="s">
        <v>293</v>
      </c>
      <c r="B2438" s="534">
        <f>AVERAGE('Oct_Details '!B1327,'Nov_Details '!B1001,Dec_Details!B332)</f>
        <v>3.8600000000000002E-2</v>
      </c>
      <c r="C2438" s="535"/>
    </row>
    <row r="2441" spans="1:4" x14ac:dyDescent="0.25">
      <c r="A2441" s="1270" t="s">
        <v>469</v>
      </c>
      <c r="B2441" s="1270"/>
      <c r="C2441" s="1346" t="s">
        <v>1207</v>
      </c>
    </row>
    <row r="2442" spans="1:4" x14ac:dyDescent="0.25">
      <c r="A2442" s="1045" t="s">
        <v>122</v>
      </c>
      <c r="B2442" s="1045" t="s">
        <v>470</v>
      </c>
      <c r="C2442" s="1346"/>
    </row>
    <row r="2443" spans="1:4" x14ac:dyDescent="0.25">
      <c r="A2443" s="500" t="s">
        <v>18</v>
      </c>
      <c r="B2443" s="536">
        <f>21759.5+'Nov_Details '!B1006+Dec_Details!B337</f>
        <v>67445.5</v>
      </c>
      <c r="C2443" s="657">
        <f>21669+'Nov_Details '!C1006+Dec_Details!C337</f>
        <v>67174</v>
      </c>
    </row>
    <row r="2444" spans="1:4" x14ac:dyDescent="0.25">
      <c r="A2444" s="500" t="s">
        <v>19</v>
      </c>
      <c r="B2444" s="536">
        <f>4696.53+'Nov_Details '!B1007+Dec_Details!B338</f>
        <v>23291.010000000002</v>
      </c>
      <c r="C2444" s="657">
        <f>4033.88+'Nov_Details '!C1007+Dec_Details!C338</f>
        <v>21233.5</v>
      </c>
      <c r="D2444" s="425" t="s">
        <v>130</v>
      </c>
    </row>
    <row r="2445" spans="1:4" x14ac:dyDescent="0.25">
      <c r="A2445" s="500" t="s">
        <v>20</v>
      </c>
      <c r="B2445" s="536">
        <f>29522.81+'Nov_Details '!B1008+Dec_Details!B339</f>
        <v>42745.229999999996</v>
      </c>
      <c r="C2445" s="657">
        <f>6671.41+'Nov_Details '!C1008+Dec_Details!C339</f>
        <v>19412.830000000002</v>
      </c>
    </row>
    <row r="2446" spans="1:4" x14ac:dyDescent="0.25">
      <c r="A2446" s="500" t="s">
        <v>21</v>
      </c>
      <c r="B2446" s="536">
        <f>9130.98+'Nov_Details '!B1009+Dec_Details!B340</f>
        <v>34819.74</v>
      </c>
      <c r="C2446" s="536">
        <f>9130.98+'Nov_Details '!C1009+Dec_Details!C340</f>
        <v>34819.74</v>
      </c>
    </row>
    <row r="2447" spans="1:4" x14ac:dyDescent="0.25">
      <c r="A2447" s="500" t="s">
        <v>151</v>
      </c>
      <c r="B2447" s="536">
        <f>12687.99+'Nov_Details '!B1010+Dec_Details!B341</f>
        <v>39736.850000000006</v>
      </c>
      <c r="C2447" s="657">
        <f>10693.48+'Nov_Details '!C1010+'Nov_Details '!C1010</f>
        <v>53174.100000000006</v>
      </c>
    </row>
    <row r="2448" spans="1:4" x14ac:dyDescent="0.25">
      <c r="A2448" s="537" t="s">
        <v>471</v>
      </c>
      <c r="B2448" s="538">
        <f>SUM(B2443:B2447)</f>
        <v>208038.33</v>
      </c>
      <c r="C2448" s="660">
        <f>SUM(C2443:C2447)</f>
        <v>195814.17</v>
      </c>
    </row>
    <row r="2452" spans="1:6" x14ac:dyDescent="0.25">
      <c r="A2452" s="461" t="s">
        <v>472</v>
      </c>
      <c r="B2452" s="462"/>
      <c r="C2452" s="463"/>
      <c r="D2452" s="463"/>
      <c r="E2452" s="521"/>
      <c r="F2452" s="502"/>
    </row>
    <row r="2453" spans="1:6" x14ac:dyDescent="0.25">
      <c r="A2453" s="1247" t="s">
        <v>122</v>
      </c>
      <c r="B2453" s="1261" t="s">
        <v>274</v>
      </c>
      <c r="C2453" s="1261" t="s">
        <v>473</v>
      </c>
      <c r="D2453" s="1272" t="s">
        <v>474</v>
      </c>
      <c r="E2453" s="1261" t="s">
        <v>475</v>
      </c>
      <c r="F2453" s="539"/>
    </row>
    <row r="2454" spans="1:6" x14ac:dyDescent="0.25">
      <c r="A2454" s="1261"/>
      <c r="B2454" s="1271"/>
      <c r="C2454" s="1262"/>
      <c r="D2454" s="1273"/>
      <c r="E2454" s="1262"/>
      <c r="F2454" s="539"/>
    </row>
    <row r="2455" spans="1:6" ht="31.5" x14ac:dyDescent="0.25">
      <c r="A2455" s="1042" t="s">
        <v>18</v>
      </c>
      <c r="B2455" s="1044" t="s">
        <v>1874</v>
      </c>
      <c r="C2455" s="635" t="s">
        <v>4205</v>
      </c>
      <c r="D2455" s="531"/>
      <c r="E2455" s="549"/>
      <c r="F2455" s="541"/>
    </row>
    <row r="2456" spans="1:6" x14ac:dyDescent="0.25">
      <c r="A2456" s="1043"/>
      <c r="B2456" s="1251" t="s">
        <v>2982</v>
      </c>
      <c r="C2456" s="635" t="s">
        <v>4206</v>
      </c>
      <c r="D2456" s="531"/>
      <c r="E2456" s="549"/>
      <c r="F2456" s="541"/>
    </row>
    <row r="2457" spans="1:6" x14ac:dyDescent="0.25">
      <c r="A2457" s="1043"/>
      <c r="B2457" s="1252"/>
      <c r="C2457" s="635" t="s">
        <v>4207</v>
      </c>
      <c r="D2457" s="531"/>
      <c r="E2457" s="549"/>
      <c r="F2457" s="541"/>
    </row>
    <row r="2458" spans="1:6" ht="31.5" x14ac:dyDescent="0.25">
      <c r="A2458" s="1043"/>
      <c r="B2458" s="1044" t="s">
        <v>4208</v>
      </c>
      <c r="C2458" s="635" t="s">
        <v>4209</v>
      </c>
      <c r="D2458" s="531"/>
      <c r="E2458" s="549"/>
      <c r="F2458" s="541"/>
    </row>
    <row r="2459" spans="1:6" ht="31.5" x14ac:dyDescent="0.25">
      <c r="A2459" s="1043"/>
      <c r="B2459" s="1044" t="s">
        <v>2755</v>
      </c>
      <c r="C2459" s="635" t="s">
        <v>4210</v>
      </c>
      <c r="D2459" s="531"/>
      <c r="E2459" s="549"/>
      <c r="F2459" s="541"/>
    </row>
    <row r="2460" spans="1:6" x14ac:dyDescent="0.25">
      <c r="A2460" s="1043"/>
      <c r="B2460" s="1251" t="s">
        <v>4211</v>
      </c>
      <c r="C2460" s="635" t="s">
        <v>4212</v>
      </c>
      <c r="D2460" s="531"/>
      <c r="E2460" s="549"/>
      <c r="F2460" s="541"/>
    </row>
    <row r="2461" spans="1:6" x14ac:dyDescent="0.25">
      <c r="A2461" s="1043"/>
      <c r="B2461" s="1253"/>
      <c r="C2461" s="635" t="s">
        <v>4213</v>
      </c>
      <c r="D2461" s="531"/>
      <c r="E2461" s="549"/>
      <c r="F2461" s="541"/>
    </row>
    <row r="2462" spans="1:6" x14ac:dyDescent="0.25">
      <c r="A2462" s="1043"/>
      <c r="B2462" s="1253"/>
      <c r="C2462" s="635" t="s">
        <v>4214</v>
      </c>
      <c r="D2462" s="531"/>
      <c r="E2462" s="549"/>
      <c r="F2462" s="541"/>
    </row>
    <row r="2463" spans="1:6" x14ac:dyDescent="0.25">
      <c r="A2463" s="1043"/>
      <c r="B2463" s="1252"/>
      <c r="C2463" s="635" t="s">
        <v>4215</v>
      </c>
      <c r="D2463" s="531"/>
      <c r="E2463" s="549"/>
      <c r="F2463" s="541"/>
    </row>
    <row r="2464" spans="1:6" ht="31.5" x14ac:dyDescent="0.25">
      <c r="A2464" s="1043"/>
      <c r="B2464" s="1030" t="s">
        <v>5186</v>
      </c>
      <c r="C2464" s="635" t="s">
        <v>5187</v>
      </c>
      <c r="D2464" s="531"/>
      <c r="E2464" s="549"/>
      <c r="F2464" s="541"/>
    </row>
    <row r="2465" spans="1:6" x14ac:dyDescent="0.25">
      <c r="A2465" s="1043"/>
      <c r="B2465" s="1253"/>
      <c r="C2465" s="635" t="s">
        <v>5188</v>
      </c>
      <c r="D2465" s="531"/>
      <c r="E2465" s="549"/>
      <c r="F2465" s="541"/>
    </row>
    <row r="2466" spans="1:6" x14ac:dyDescent="0.25">
      <c r="A2466" s="1043"/>
      <c r="B2466" s="1253"/>
      <c r="C2466" s="635" t="s">
        <v>5189</v>
      </c>
      <c r="D2466" s="531"/>
      <c r="E2466" s="549"/>
      <c r="F2466" s="541"/>
    </row>
    <row r="2467" spans="1:6" x14ac:dyDescent="0.25">
      <c r="A2467" s="1043"/>
      <c r="B2467" s="1032"/>
      <c r="C2467" s="635" t="s">
        <v>5190</v>
      </c>
      <c r="D2467" s="531"/>
      <c r="E2467" s="549"/>
      <c r="F2467" s="541"/>
    </row>
    <row r="2468" spans="1:6" x14ac:dyDescent="0.25">
      <c r="A2468" s="1043"/>
      <c r="B2468" s="1032"/>
      <c r="C2468" s="635" t="s">
        <v>5191</v>
      </c>
      <c r="D2468" s="531"/>
      <c r="E2468" s="549"/>
      <c r="F2468" s="541"/>
    </row>
    <row r="2469" spans="1:6" ht="31.5" x14ac:dyDescent="0.25">
      <c r="A2469" s="1043"/>
      <c r="B2469" s="1044" t="s">
        <v>1874</v>
      </c>
      <c r="C2469" s="635" t="s">
        <v>4205</v>
      </c>
      <c r="D2469" s="531"/>
      <c r="E2469" s="549"/>
      <c r="F2469" s="541"/>
    </row>
    <row r="2470" spans="1:6" x14ac:dyDescent="0.25">
      <c r="A2470" s="1043"/>
      <c r="B2470" s="1251" t="s">
        <v>2982</v>
      </c>
      <c r="C2470" s="635" t="s">
        <v>4206</v>
      </c>
      <c r="D2470" s="531"/>
      <c r="E2470" s="549"/>
      <c r="F2470" s="541"/>
    </row>
    <row r="2471" spans="1:6" x14ac:dyDescent="0.25">
      <c r="A2471" s="1043"/>
      <c r="B2471" s="1252"/>
      <c r="C2471" s="635" t="s">
        <v>4207</v>
      </c>
      <c r="D2471" s="531"/>
      <c r="E2471" s="549"/>
      <c r="F2471" s="541"/>
    </row>
    <row r="2472" spans="1:6" ht="31.5" x14ac:dyDescent="0.25">
      <c r="A2472" s="1043"/>
      <c r="B2472" s="1044" t="s">
        <v>4208</v>
      </c>
      <c r="C2472" s="635" t="s">
        <v>4209</v>
      </c>
      <c r="D2472" s="531"/>
      <c r="E2472" s="549"/>
      <c r="F2472" s="541"/>
    </row>
    <row r="2473" spans="1:6" ht="31.5" x14ac:dyDescent="0.25">
      <c r="A2473" s="1043"/>
      <c r="B2473" s="1044" t="s">
        <v>2755</v>
      </c>
      <c r="C2473" s="635" t="s">
        <v>4210</v>
      </c>
      <c r="D2473" s="531"/>
      <c r="E2473" s="549"/>
      <c r="F2473" s="541"/>
    </row>
    <row r="2474" spans="1:6" x14ac:dyDescent="0.25">
      <c r="A2474" s="1043"/>
      <c r="B2474" s="1251" t="s">
        <v>4211</v>
      </c>
      <c r="C2474" s="635" t="s">
        <v>4212</v>
      </c>
      <c r="D2474" s="531"/>
      <c r="E2474" s="549"/>
      <c r="F2474" s="541"/>
    </row>
    <row r="2475" spans="1:6" x14ac:dyDescent="0.25">
      <c r="A2475" s="1043"/>
      <c r="B2475" s="1253"/>
      <c r="C2475" s="635" t="s">
        <v>4213</v>
      </c>
      <c r="D2475" s="531"/>
      <c r="E2475" s="549"/>
      <c r="F2475" s="541"/>
    </row>
    <row r="2476" spans="1:6" x14ac:dyDescent="0.25">
      <c r="A2476" s="1043"/>
      <c r="B2476" s="1253"/>
      <c r="C2476" s="635" t="s">
        <v>4214</v>
      </c>
      <c r="D2476" s="531"/>
      <c r="E2476" s="549"/>
      <c r="F2476" s="541"/>
    </row>
    <row r="2477" spans="1:6" x14ac:dyDescent="0.25">
      <c r="A2477" s="1043"/>
      <c r="B2477" s="1252"/>
      <c r="C2477" s="635" t="s">
        <v>4215</v>
      </c>
      <c r="D2477" s="531"/>
      <c r="E2477" s="549"/>
      <c r="F2477" s="541"/>
    </row>
    <row r="2478" spans="1:6" ht="31.5" x14ac:dyDescent="0.25">
      <c r="A2478" s="884" t="s">
        <v>19</v>
      </c>
      <c r="B2478" s="1104" t="s">
        <v>5192</v>
      </c>
      <c r="C2478" s="635" t="s">
        <v>5193</v>
      </c>
      <c r="D2478" s="542"/>
      <c r="E2478" s="549"/>
      <c r="F2478" s="543"/>
    </row>
    <row r="2479" spans="1:6" ht="31.5" x14ac:dyDescent="0.25">
      <c r="A2479" s="894"/>
      <c r="B2479" s="908" t="s">
        <v>5585</v>
      </c>
      <c r="C2479" s="635" t="s">
        <v>5586</v>
      </c>
      <c r="D2479" s="542"/>
      <c r="E2479" s="549" t="s">
        <v>478</v>
      </c>
      <c r="F2479" s="543"/>
    </row>
    <row r="2480" spans="1:6" x14ac:dyDescent="0.25">
      <c r="A2480" s="894"/>
      <c r="B2480" s="909"/>
      <c r="C2480" s="907" t="s">
        <v>5587</v>
      </c>
      <c r="D2480" s="542"/>
      <c r="E2480" s="549" t="s">
        <v>478</v>
      </c>
      <c r="F2480" s="543"/>
    </row>
    <row r="2481" spans="1:6" ht="31.5" x14ac:dyDescent="0.25">
      <c r="A2481" s="894"/>
      <c r="B2481" s="908" t="s">
        <v>5588</v>
      </c>
      <c r="C2481" s="907" t="s">
        <v>5589</v>
      </c>
      <c r="D2481" s="542"/>
      <c r="E2481" s="549" t="s">
        <v>478</v>
      </c>
      <c r="F2481" s="543"/>
    </row>
    <row r="2482" spans="1:6" x14ac:dyDescent="0.25">
      <c r="A2482" s="885"/>
      <c r="B2482" s="910"/>
      <c r="C2482" s="907" t="s">
        <v>5590</v>
      </c>
      <c r="D2482" s="542"/>
      <c r="E2482" s="549" t="s">
        <v>478</v>
      </c>
      <c r="F2482" s="543"/>
    </row>
    <row r="2483" spans="1:6" ht="31.5" x14ac:dyDescent="0.25">
      <c r="A2483" s="454" t="s">
        <v>20</v>
      </c>
      <c r="B2483" s="1104" t="s">
        <v>4216</v>
      </c>
      <c r="C2483" s="545" t="s">
        <v>4217</v>
      </c>
      <c r="D2483" s="546"/>
      <c r="E2483" s="547"/>
      <c r="F2483" s="543"/>
    </row>
    <row r="2484" spans="1:6" ht="31.5" x14ac:dyDescent="0.25">
      <c r="A2484" s="447" t="s">
        <v>21</v>
      </c>
      <c r="B2484" s="430" t="s">
        <v>4218</v>
      </c>
      <c r="C2484" s="548" t="s">
        <v>4219</v>
      </c>
      <c r="D2484" s="439"/>
      <c r="E2484" s="549"/>
      <c r="F2484" s="543"/>
    </row>
    <row r="2485" spans="1:6" ht="31.5" x14ac:dyDescent="0.25">
      <c r="A2485" s="447"/>
      <c r="B2485" s="1083" t="s">
        <v>4220</v>
      </c>
      <c r="C2485" s="548" t="s">
        <v>4221</v>
      </c>
      <c r="D2485" s="439"/>
      <c r="E2485" s="549"/>
      <c r="F2485" s="543"/>
    </row>
    <row r="2486" spans="1:6" x14ac:dyDescent="0.25">
      <c r="A2486" s="447"/>
      <c r="B2486" s="1084"/>
      <c r="C2486" s="548" t="s">
        <v>4222</v>
      </c>
      <c r="D2486" s="439"/>
      <c r="E2486" s="549"/>
      <c r="F2486" s="543"/>
    </row>
    <row r="2487" spans="1:6" x14ac:dyDescent="0.25">
      <c r="A2487" s="447"/>
      <c r="B2487" s="1084"/>
      <c r="C2487" s="548" t="s">
        <v>4223</v>
      </c>
      <c r="D2487" s="439"/>
      <c r="E2487" s="549"/>
      <c r="F2487" s="543"/>
    </row>
    <row r="2488" spans="1:6" x14ac:dyDescent="0.25">
      <c r="A2488" s="447"/>
      <c r="B2488" s="1084"/>
      <c r="C2488" s="548" t="s">
        <v>4224</v>
      </c>
      <c r="D2488" s="439"/>
      <c r="E2488" s="549"/>
      <c r="F2488" s="543"/>
    </row>
    <row r="2489" spans="1:6" x14ac:dyDescent="0.25">
      <c r="A2489" s="447"/>
      <c r="B2489" s="1084"/>
      <c r="C2489" s="548" t="s">
        <v>4225</v>
      </c>
      <c r="D2489" s="439"/>
      <c r="E2489" s="549"/>
      <c r="F2489" s="543"/>
    </row>
    <row r="2490" spans="1:6" x14ac:dyDescent="0.25">
      <c r="A2490" s="447"/>
      <c r="B2490" s="1084"/>
      <c r="C2490" s="548" t="s">
        <v>4226</v>
      </c>
      <c r="D2490" s="439"/>
      <c r="E2490" s="549"/>
      <c r="F2490" s="543"/>
    </row>
    <row r="2491" spans="1:6" x14ac:dyDescent="0.25">
      <c r="A2491" s="447"/>
      <c r="B2491" s="1084"/>
      <c r="C2491" s="548" t="s">
        <v>4227</v>
      </c>
      <c r="D2491" s="439"/>
      <c r="E2491" s="549"/>
      <c r="F2491" s="543"/>
    </row>
    <row r="2492" spans="1:6" x14ac:dyDescent="0.25">
      <c r="A2492" s="447"/>
      <c r="B2492" s="1084"/>
      <c r="C2492" s="548" t="s">
        <v>4228</v>
      </c>
      <c r="D2492" s="439"/>
      <c r="E2492" s="549"/>
      <c r="F2492" s="543"/>
    </row>
    <row r="2493" spans="1:6" x14ac:dyDescent="0.25">
      <c r="A2493" s="447"/>
      <c r="B2493" s="1084"/>
      <c r="C2493" s="548" t="s">
        <v>4229</v>
      </c>
      <c r="D2493" s="439"/>
      <c r="E2493" s="549"/>
      <c r="F2493" s="543"/>
    </row>
    <row r="2494" spans="1:6" x14ac:dyDescent="0.25">
      <c r="A2494" s="447"/>
      <c r="B2494" s="1084"/>
      <c r="C2494" s="548" t="s">
        <v>4230</v>
      </c>
      <c r="D2494" s="439"/>
      <c r="E2494" s="549"/>
      <c r="F2494" s="543"/>
    </row>
    <row r="2495" spans="1:6" x14ac:dyDescent="0.25">
      <c r="A2495" s="447"/>
      <c r="B2495" s="1084"/>
      <c r="C2495" s="548" t="s">
        <v>4231</v>
      </c>
      <c r="D2495" s="439"/>
      <c r="E2495" s="549"/>
      <c r="F2495" s="543"/>
    </row>
    <row r="2496" spans="1:6" x14ac:dyDescent="0.25">
      <c r="A2496" s="447"/>
      <c r="B2496" s="1084"/>
      <c r="C2496" s="548" t="s">
        <v>4232</v>
      </c>
      <c r="D2496" s="439"/>
      <c r="E2496" s="549"/>
      <c r="F2496" s="543"/>
    </row>
    <row r="2497" spans="1:6" x14ac:dyDescent="0.25">
      <c r="A2497" s="447"/>
      <c r="B2497" s="1084"/>
      <c r="C2497" s="548" t="s">
        <v>4233</v>
      </c>
      <c r="D2497" s="439"/>
      <c r="E2497" s="549"/>
      <c r="F2497" s="543"/>
    </row>
    <row r="2498" spans="1:6" x14ac:dyDescent="0.25">
      <c r="A2498" s="447"/>
      <c r="B2498" s="1084"/>
      <c r="C2498" s="548" t="s">
        <v>4234</v>
      </c>
      <c r="D2498" s="439"/>
      <c r="E2498" s="549"/>
      <c r="F2498" s="543"/>
    </row>
    <row r="2499" spans="1:6" x14ac:dyDescent="0.25">
      <c r="A2499" s="447"/>
      <c r="B2499" s="1084"/>
      <c r="C2499" s="548" t="s">
        <v>4235</v>
      </c>
      <c r="D2499" s="439"/>
      <c r="E2499" s="549"/>
      <c r="F2499" s="543"/>
    </row>
    <row r="2500" spans="1:6" x14ac:dyDescent="0.25">
      <c r="A2500" s="447"/>
      <c r="B2500" s="1084"/>
      <c r="C2500" s="548" t="s">
        <v>4236</v>
      </c>
      <c r="D2500" s="439"/>
      <c r="E2500" s="549"/>
      <c r="F2500" s="543"/>
    </row>
    <row r="2501" spans="1:6" ht="47.25" x14ac:dyDescent="0.25">
      <c r="A2501" s="447"/>
      <c r="B2501" s="1083" t="s">
        <v>4237</v>
      </c>
      <c r="C2501" s="548" t="s">
        <v>4238</v>
      </c>
      <c r="D2501" s="439"/>
      <c r="E2501" s="549"/>
      <c r="F2501" s="543"/>
    </row>
    <row r="2502" spans="1:6" ht="31.5" x14ac:dyDescent="0.25">
      <c r="A2502" s="452"/>
      <c r="B2502" s="1083" t="s">
        <v>5194</v>
      </c>
      <c r="C2502" s="683" t="s">
        <v>5195</v>
      </c>
      <c r="D2502" s="439"/>
      <c r="E2502" s="549"/>
      <c r="F2502" s="543"/>
    </row>
    <row r="2503" spans="1:6" x14ac:dyDescent="0.25">
      <c r="A2503" s="452"/>
      <c r="B2503" s="563"/>
      <c r="C2503" s="1104" t="s">
        <v>5196</v>
      </c>
      <c r="D2503" s="439"/>
      <c r="E2503" s="549"/>
      <c r="F2503" s="543"/>
    </row>
    <row r="2504" spans="1:6" x14ac:dyDescent="0.25">
      <c r="A2504" s="452"/>
      <c r="B2504" s="1084"/>
      <c r="C2504" s="683" t="s">
        <v>5197</v>
      </c>
      <c r="D2504" s="439"/>
      <c r="E2504" s="549"/>
      <c r="F2504" s="543"/>
    </row>
    <row r="2505" spans="1:6" x14ac:dyDescent="0.25">
      <c r="A2505" s="452"/>
      <c r="B2505" s="1084"/>
      <c r="C2505" s="683" t="s">
        <v>5198</v>
      </c>
      <c r="D2505" s="439"/>
      <c r="E2505" s="549"/>
      <c r="F2505" s="543"/>
    </row>
    <row r="2506" spans="1:6" x14ac:dyDescent="0.25">
      <c r="A2506" s="452"/>
      <c r="B2506" s="1084"/>
      <c r="C2506" s="683" t="s">
        <v>5199</v>
      </c>
      <c r="D2506" s="439"/>
      <c r="E2506" s="549"/>
      <c r="F2506" s="543"/>
    </row>
    <row r="2507" spans="1:6" x14ac:dyDescent="0.25">
      <c r="A2507" s="452"/>
      <c r="B2507" s="1084"/>
      <c r="C2507" s="683" t="s">
        <v>5200</v>
      </c>
      <c r="D2507" s="439"/>
      <c r="E2507" s="549"/>
      <c r="F2507" s="543"/>
    </row>
    <row r="2508" spans="1:6" x14ac:dyDescent="0.25">
      <c r="A2508" s="452"/>
      <c r="B2508" s="1084"/>
      <c r="C2508" s="683" t="s">
        <v>5201</v>
      </c>
      <c r="D2508" s="439"/>
      <c r="E2508" s="549"/>
      <c r="F2508" s="543"/>
    </row>
    <row r="2509" spans="1:6" x14ac:dyDescent="0.25">
      <c r="A2509" s="452"/>
      <c r="B2509" s="1084"/>
      <c r="C2509" s="683" t="s">
        <v>5202</v>
      </c>
      <c r="D2509" s="439"/>
      <c r="E2509" s="549"/>
      <c r="F2509" s="543"/>
    </row>
    <row r="2510" spans="1:6" x14ac:dyDescent="0.25">
      <c r="A2510" s="452"/>
      <c r="B2510" s="1084"/>
      <c r="C2510" s="683" t="s">
        <v>5203</v>
      </c>
      <c r="D2510" s="439"/>
      <c r="E2510" s="549"/>
      <c r="F2510" s="543"/>
    </row>
    <row r="2511" spans="1:6" x14ac:dyDescent="0.25">
      <c r="A2511" s="452"/>
      <c r="B2511" s="1084"/>
      <c r="C2511" s="683" t="s">
        <v>5204</v>
      </c>
      <c r="D2511" s="439"/>
      <c r="E2511" s="549"/>
      <c r="F2511" s="543"/>
    </row>
    <row r="2512" spans="1:6" x14ac:dyDescent="0.25">
      <c r="A2512" s="452"/>
      <c r="B2512" s="1084"/>
      <c r="C2512" s="683" t="s">
        <v>5205</v>
      </c>
      <c r="D2512" s="439"/>
      <c r="E2512" s="549"/>
      <c r="F2512" s="543"/>
    </row>
    <row r="2513" spans="1:6" x14ac:dyDescent="0.25">
      <c r="A2513" s="452"/>
      <c r="B2513" s="1084"/>
      <c r="C2513" s="683" t="s">
        <v>5206</v>
      </c>
      <c r="D2513" s="439"/>
      <c r="E2513" s="549"/>
      <c r="F2513" s="543"/>
    </row>
    <row r="2514" spans="1:6" x14ac:dyDescent="0.25">
      <c r="A2514" s="452"/>
      <c r="B2514" s="1084"/>
      <c r="C2514" s="683" t="s">
        <v>5207</v>
      </c>
      <c r="D2514" s="439"/>
      <c r="E2514" s="549"/>
      <c r="F2514" s="543"/>
    </row>
    <row r="2515" spans="1:6" x14ac:dyDescent="0.25">
      <c r="A2515" s="452"/>
      <c r="B2515" s="1084"/>
      <c r="C2515" s="683" t="s">
        <v>5208</v>
      </c>
      <c r="D2515" s="439"/>
      <c r="E2515" s="549"/>
      <c r="F2515" s="543"/>
    </row>
    <row r="2516" spans="1:6" x14ac:dyDescent="0.25">
      <c r="A2516" s="452"/>
      <c r="B2516" s="1084"/>
      <c r="C2516" s="683" t="s">
        <v>5209</v>
      </c>
      <c r="D2516" s="439"/>
      <c r="E2516" s="549"/>
      <c r="F2516" s="543"/>
    </row>
    <row r="2517" spans="1:6" x14ac:dyDescent="0.25">
      <c r="A2517" s="452"/>
      <c r="B2517" s="1084"/>
      <c r="C2517" s="683" t="s">
        <v>5210</v>
      </c>
      <c r="D2517" s="439"/>
      <c r="E2517" s="549"/>
      <c r="F2517" s="543"/>
    </row>
    <row r="2518" spans="1:6" x14ac:dyDescent="0.25">
      <c r="A2518" s="452"/>
      <c r="B2518" s="1084"/>
      <c r="C2518" s="683" t="s">
        <v>5211</v>
      </c>
      <c r="D2518" s="439"/>
      <c r="E2518" s="549"/>
      <c r="F2518" s="543"/>
    </row>
    <row r="2519" spans="1:6" x14ac:dyDescent="0.25">
      <c r="A2519" s="452"/>
      <c r="B2519" s="1084"/>
      <c r="C2519" s="683" t="s">
        <v>5212</v>
      </c>
      <c r="D2519" s="439"/>
      <c r="E2519" s="549"/>
      <c r="F2519" s="543"/>
    </row>
    <row r="2520" spans="1:6" x14ac:dyDescent="0.25">
      <c r="A2520" s="452"/>
      <c r="B2520" s="1084"/>
      <c r="C2520" s="683" t="s">
        <v>5213</v>
      </c>
      <c r="D2520" s="439"/>
      <c r="E2520" s="549"/>
      <c r="F2520" s="543"/>
    </row>
    <row r="2521" spans="1:6" x14ac:dyDescent="0.25">
      <c r="A2521" s="452"/>
      <c r="B2521" s="1084"/>
      <c r="C2521" s="683" t="s">
        <v>5214</v>
      </c>
      <c r="D2521" s="439"/>
      <c r="E2521" s="549"/>
      <c r="F2521" s="543"/>
    </row>
    <row r="2522" spans="1:6" x14ac:dyDescent="0.25">
      <c r="A2522" s="452"/>
      <c r="B2522" s="1084"/>
      <c r="C2522" s="683" t="s">
        <v>5215</v>
      </c>
      <c r="D2522" s="439"/>
      <c r="E2522" s="549"/>
      <c r="F2522" s="543"/>
    </row>
    <row r="2523" spans="1:6" x14ac:dyDescent="0.25">
      <c r="A2523" s="452"/>
      <c r="B2523" s="1084"/>
      <c r="C2523" s="683" t="s">
        <v>5216</v>
      </c>
      <c r="D2523" s="439"/>
      <c r="E2523" s="549"/>
      <c r="F2523" s="543"/>
    </row>
    <row r="2524" spans="1:6" x14ac:dyDescent="0.25">
      <c r="A2524" s="452"/>
      <c r="B2524" s="1084"/>
      <c r="C2524" s="683" t="s">
        <v>5217</v>
      </c>
      <c r="D2524" s="439"/>
      <c r="E2524" s="549"/>
      <c r="F2524" s="543"/>
    </row>
    <row r="2525" spans="1:6" x14ac:dyDescent="0.25">
      <c r="A2525" s="452"/>
      <c r="B2525" s="1084"/>
      <c r="C2525" s="683" t="s">
        <v>5218</v>
      </c>
      <c r="D2525" s="439"/>
      <c r="E2525" s="549"/>
      <c r="F2525" s="543"/>
    </row>
    <row r="2526" spans="1:6" x14ac:dyDescent="0.25">
      <c r="A2526" s="452"/>
      <c r="B2526" s="1084"/>
      <c r="C2526" s="683" t="s">
        <v>5219</v>
      </c>
      <c r="D2526" s="439"/>
      <c r="E2526" s="549"/>
      <c r="F2526" s="543"/>
    </row>
    <row r="2527" spans="1:6" x14ac:dyDescent="0.25">
      <c r="A2527" s="452"/>
      <c r="B2527" s="1084"/>
      <c r="C2527" s="683" t="s">
        <v>5220</v>
      </c>
      <c r="D2527" s="439"/>
      <c r="E2527" s="549"/>
      <c r="F2527" s="543"/>
    </row>
    <row r="2528" spans="1:6" x14ac:dyDescent="0.25">
      <c r="A2528" s="452"/>
      <c r="B2528" s="1084"/>
      <c r="C2528" s="683" t="s">
        <v>5221</v>
      </c>
      <c r="D2528" s="439"/>
      <c r="E2528" s="549"/>
      <c r="F2528" s="543"/>
    </row>
    <row r="2529" spans="1:6" x14ac:dyDescent="0.25">
      <c r="A2529" s="452"/>
      <c r="B2529" s="1084"/>
      <c r="C2529" s="683" t="s">
        <v>5222</v>
      </c>
      <c r="D2529" s="439"/>
      <c r="E2529" s="549"/>
      <c r="F2529" s="543"/>
    </row>
    <row r="2530" spans="1:6" x14ac:dyDescent="0.25">
      <c r="A2530" s="452"/>
      <c r="B2530" s="1084"/>
      <c r="C2530" s="683" t="s">
        <v>5223</v>
      </c>
      <c r="D2530" s="439"/>
      <c r="E2530" s="549"/>
      <c r="F2530" s="543"/>
    </row>
    <row r="2531" spans="1:6" x14ac:dyDescent="0.25">
      <c r="A2531" s="452"/>
      <c r="B2531" s="1084"/>
      <c r="C2531" s="683" t="s">
        <v>5224</v>
      </c>
      <c r="D2531" s="439"/>
      <c r="E2531" s="549"/>
      <c r="F2531" s="543"/>
    </row>
    <row r="2532" spans="1:6" x14ac:dyDescent="0.25">
      <c r="A2532" s="452"/>
      <c r="B2532" s="1084"/>
      <c r="C2532" s="683" t="s">
        <v>5225</v>
      </c>
      <c r="D2532" s="439"/>
      <c r="E2532" s="549"/>
      <c r="F2532" s="543"/>
    </row>
    <row r="2533" spans="1:6" x14ac:dyDescent="0.25">
      <c r="A2533" s="452"/>
      <c r="B2533" s="1084"/>
      <c r="C2533" s="683" t="s">
        <v>5226</v>
      </c>
      <c r="D2533" s="439"/>
      <c r="E2533" s="549"/>
      <c r="F2533" s="543"/>
    </row>
    <row r="2534" spans="1:6" x14ac:dyDescent="0.25">
      <c r="A2534" s="452"/>
      <c r="B2534" s="1084"/>
      <c r="C2534" s="683" t="s">
        <v>5227</v>
      </c>
      <c r="D2534" s="439"/>
      <c r="E2534" s="549"/>
      <c r="F2534" s="543"/>
    </row>
    <row r="2535" spans="1:6" x14ac:dyDescent="0.25">
      <c r="A2535" s="452"/>
      <c r="B2535" s="1084"/>
      <c r="C2535" s="683" t="s">
        <v>5228</v>
      </c>
      <c r="D2535" s="439"/>
      <c r="E2535" s="549"/>
      <c r="F2535" s="543"/>
    </row>
    <row r="2536" spans="1:6" x14ac:dyDescent="0.25">
      <c r="A2536" s="452"/>
      <c r="B2536" s="1084"/>
      <c r="C2536" s="683" t="s">
        <v>5229</v>
      </c>
      <c r="D2536" s="439"/>
      <c r="E2536" s="549"/>
      <c r="F2536" s="543"/>
    </row>
    <row r="2537" spans="1:6" x14ac:dyDescent="0.25">
      <c r="A2537" s="452"/>
      <c r="B2537" s="1084"/>
      <c r="C2537" s="683" t="s">
        <v>5230</v>
      </c>
      <c r="D2537" s="439"/>
      <c r="E2537" s="549"/>
      <c r="F2537" s="543"/>
    </row>
    <row r="2538" spans="1:6" x14ac:dyDescent="0.25">
      <c r="A2538" s="452"/>
      <c r="B2538" s="1084"/>
      <c r="C2538" s="683" t="s">
        <v>5231</v>
      </c>
      <c r="D2538" s="439"/>
      <c r="E2538" s="549"/>
      <c r="F2538" s="543"/>
    </row>
    <row r="2539" spans="1:6" x14ac:dyDescent="0.25">
      <c r="A2539" s="452"/>
      <c r="B2539" s="1084"/>
      <c r="C2539" s="683" t="s">
        <v>5232</v>
      </c>
      <c r="D2539" s="439"/>
      <c r="E2539" s="549"/>
      <c r="F2539" s="543"/>
    </row>
    <row r="2540" spans="1:6" x14ac:dyDescent="0.25">
      <c r="A2540" s="452"/>
      <c r="B2540" s="1084"/>
      <c r="C2540" s="683" t="s">
        <v>5233</v>
      </c>
      <c r="D2540" s="439"/>
      <c r="E2540" s="549"/>
      <c r="F2540" s="543"/>
    </row>
    <row r="2541" spans="1:6" x14ac:dyDescent="0.25">
      <c r="A2541" s="452"/>
      <c r="B2541" s="1084"/>
      <c r="C2541" s="683" t="s">
        <v>5234</v>
      </c>
      <c r="D2541" s="439"/>
      <c r="E2541" s="549"/>
      <c r="F2541" s="543"/>
    </row>
    <row r="2542" spans="1:6" x14ac:dyDescent="0.25">
      <c r="A2542" s="452"/>
      <c r="B2542" s="1084"/>
      <c r="C2542" s="683" t="s">
        <v>5235</v>
      </c>
      <c r="D2542" s="439"/>
      <c r="E2542" s="549"/>
      <c r="F2542" s="543"/>
    </row>
    <row r="2543" spans="1:6" x14ac:dyDescent="0.25">
      <c r="A2543" s="452"/>
      <c r="B2543" s="1084"/>
      <c r="C2543" s="683" t="s">
        <v>5236</v>
      </c>
      <c r="D2543" s="439"/>
      <c r="E2543" s="549"/>
      <c r="F2543" s="543"/>
    </row>
    <row r="2544" spans="1:6" x14ac:dyDescent="0.25">
      <c r="A2544" s="452"/>
      <c r="B2544" s="1084"/>
      <c r="C2544" s="683" t="s">
        <v>5237</v>
      </c>
      <c r="D2544" s="439"/>
      <c r="E2544" s="549"/>
      <c r="F2544" s="543"/>
    </row>
    <row r="2545" spans="1:6" x14ac:dyDescent="0.25">
      <c r="A2545" s="452"/>
      <c r="B2545" s="1084"/>
      <c r="C2545" s="683" t="s">
        <v>5238</v>
      </c>
      <c r="D2545" s="439"/>
      <c r="E2545" s="549"/>
      <c r="F2545" s="543"/>
    </row>
    <row r="2546" spans="1:6" x14ac:dyDescent="0.25">
      <c r="A2546" s="452"/>
      <c r="B2546" s="1084"/>
      <c r="C2546" s="683" t="s">
        <v>5239</v>
      </c>
      <c r="D2546" s="439"/>
      <c r="E2546" s="549"/>
      <c r="F2546" s="543"/>
    </row>
    <row r="2547" spans="1:6" x14ac:dyDescent="0.25">
      <c r="A2547" s="452"/>
      <c r="B2547" s="1084"/>
      <c r="C2547" s="683" t="s">
        <v>5240</v>
      </c>
      <c r="D2547" s="439"/>
      <c r="E2547" s="549"/>
      <c r="F2547" s="543"/>
    </row>
    <row r="2548" spans="1:6" x14ac:dyDescent="0.25">
      <c r="A2548" s="452"/>
      <c r="B2548" s="1084"/>
      <c r="C2548" s="683" t="s">
        <v>5241</v>
      </c>
      <c r="D2548" s="439"/>
      <c r="E2548" s="549"/>
      <c r="F2548" s="543"/>
    </row>
    <row r="2549" spans="1:6" x14ac:dyDescent="0.25">
      <c r="A2549" s="452"/>
      <c r="B2549" s="1084"/>
      <c r="C2549" s="683" t="s">
        <v>5242</v>
      </c>
      <c r="D2549" s="439"/>
      <c r="E2549" s="549"/>
      <c r="F2549" s="543"/>
    </row>
    <row r="2550" spans="1:6" x14ac:dyDescent="0.25">
      <c r="A2550" s="452"/>
      <c r="B2550" s="1084"/>
      <c r="C2550" s="683" t="s">
        <v>5243</v>
      </c>
      <c r="D2550" s="439"/>
      <c r="E2550" s="549"/>
      <c r="F2550" s="543"/>
    </row>
    <row r="2551" spans="1:6" x14ac:dyDescent="0.25">
      <c r="A2551" s="452"/>
      <c r="B2551" s="1085"/>
      <c r="C2551" s="683" t="s">
        <v>5244</v>
      </c>
      <c r="D2551" s="439"/>
      <c r="E2551" s="549"/>
      <c r="F2551" s="543"/>
    </row>
    <row r="2552" spans="1:6" ht="31.5" x14ac:dyDescent="0.25">
      <c r="A2552" s="452"/>
      <c r="B2552" s="1084" t="s">
        <v>5245</v>
      </c>
      <c r="C2552" s="548" t="s">
        <v>5246</v>
      </c>
      <c r="D2552" s="439"/>
      <c r="E2552" s="549"/>
      <c r="F2552" s="543"/>
    </row>
    <row r="2553" spans="1:6" ht="47.25" x14ac:dyDescent="0.25">
      <c r="A2553" s="1435" t="s">
        <v>293</v>
      </c>
      <c r="B2553" s="747" t="s">
        <v>4239</v>
      </c>
      <c r="C2553" s="759" t="s">
        <v>4240</v>
      </c>
      <c r="D2553" s="553"/>
      <c r="E2553" s="549"/>
      <c r="F2553" s="502"/>
    </row>
    <row r="2554" spans="1:6" x14ac:dyDescent="0.25">
      <c r="A2554" s="1436"/>
      <c r="B2554" s="748"/>
      <c r="C2554" s="760" t="s">
        <v>4241</v>
      </c>
      <c r="D2554" s="553"/>
      <c r="E2554" s="549"/>
      <c r="F2554" s="502"/>
    </row>
    <row r="2555" spans="1:6" x14ac:dyDescent="0.25">
      <c r="A2555" s="1436"/>
      <c r="B2555" s="749"/>
      <c r="C2555" s="760" t="s">
        <v>4242</v>
      </c>
      <c r="D2555" s="553"/>
      <c r="E2555" s="549"/>
      <c r="F2555" s="502"/>
    </row>
    <row r="2556" spans="1:6" ht="31.5" x14ac:dyDescent="0.25">
      <c r="A2556" s="1436"/>
      <c r="B2556" s="749" t="s">
        <v>4243</v>
      </c>
      <c r="C2556" s="552" t="s">
        <v>4244</v>
      </c>
      <c r="D2556" s="848"/>
      <c r="E2556" s="849"/>
      <c r="F2556" s="502"/>
    </row>
    <row r="2557" spans="1:6" ht="31.5" x14ac:dyDescent="0.25">
      <c r="A2557" s="1436"/>
      <c r="B2557" s="747" t="s">
        <v>5247</v>
      </c>
      <c r="C2557" s="847" t="s">
        <v>5248</v>
      </c>
      <c r="D2557" s="851"/>
      <c r="E2557" s="852"/>
      <c r="F2557" s="502"/>
    </row>
    <row r="2558" spans="1:6" ht="18" customHeight="1" x14ac:dyDescent="0.25">
      <c r="A2558" s="1436"/>
      <c r="B2558" s="749"/>
      <c r="C2558" s="850" t="s">
        <v>5249</v>
      </c>
      <c r="D2558" s="851"/>
      <c r="E2558" s="852"/>
    </row>
    <row r="2559" spans="1:6" ht="18" customHeight="1" x14ac:dyDescent="0.25">
      <c r="A2559" s="1099"/>
      <c r="B2559" s="747" t="s">
        <v>5247</v>
      </c>
      <c r="C2559" s="847" t="s">
        <v>5591</v>
      </c>
      <c r="D2559" s="845"/>
      <c r="E2559" s="846"/>
    </row>
    <row r="2560" spans="1:6" ht="18" customHeight="1" x14ac:dyDescent="0.25">
      <c r="A2560" s="956"/>
      <c r="B2560" s="749"/>
      <c r="C2560" s="850" t="s">
        <v>5592</v>
      </c>
      <c r="D2560" s="845"/>
      <c r="E2560" s="846"/>
    </row>
    <row r="2561" spans="1:9" ht="18" customHeight="1" x14ac:dyDescent="0.25">
      <c r="A2561" s="483"/>
      <c r="B2561" s="840"/>
      <c r="C2561" s="745"/>
      <c r="D2561" s="560"/>
      <c r="E2561" s="561"/>
    </row>
    <row r="2564" spans="1:9" x14ac:dyDescent="0.25">
      <c r="A2564" s="427" t="s">
        <v>562</v>
      </c>
      <c r="B2564" s="427"/>
      <c r="C2564" s="428"/>
      <c r="D2564" s="428"/>
      <c r="E2564" s="428"/>
      <c r="F2564" s="428"/>
      <c r="G2564" s="428"/>
      <c r="H2564" s="428"/>
      <c r="I2564" s="428"/>
    </row>
    <row r="2566" spans="1:9" s="433" customFormat="1" ht="30.75" customHeight="1" x14ac:dyDescent="0.25">
      <c r="A2566" s="1247" t="s">
        <v>122</v>
      </c>
      <c r="B2566" s="1254" t="s">
        <v>563</v>
      </c>
      <c r="C2566" s="1254" t="s">
        <v>564</v>
      </c>
      <c r="D2566" s="1261" t="s">
        <v>565</v>
      </c>
      <c r="E2566" s="1261" t="s">
        <v>566</v>
      </c>
      <c r="F2566" s="1247" t="s">
        <v>126</v>
      </c>
      <c r="H2566" s="1035"/>
    </row>
    <row r="2567" spans="1:9" x14ac:dyDescent="0.25">
      <c r="A2567" s="1247"/>
      <c r="B2567" s="1255"/>
      <c r="C2567" s="1255"/>
      <c r="D2567" s="1262"/>
      <c r="E2567" s="1262"/>
      <c r="F2567" s="1247"/>
      <c r="H2567" s="1035"/>
    </row>
    <row r="2568" spans="1:9" x14ac:dyDescent="0.25">
      <c r="A2568" s="441"/>
      <c r="B2568" s="441"/>
      <c r="C2568" s="441"/>
      <c r="D2568" s="441"/>
      <c r="E2568" s="441"/>
      <c r="F2568" s="441"/>
    </row>
    <row r="2569" spans="1:9" x14ac:dyDescent="0.25">
      <c r="A2569" s="563"/>
      <c r="B2569" s="563"/>
      <c r="C2569" s="563"/>
      <c r="D2569" s="563"/>
      <c r="E2569" s="563"/>
      <c r="F2569" s="563"/>
    </row>
    <row r="2570" spans="1:9" x14ac:dyDescent="0.25">
      <c r="A2570" s="563"/>
      <c r="B2570" s="563"/>
      <c r="C2570" s="563"/>
      <c r="D2570" s="563"/>
      <c r="E2570" s="563"/>
      <c r="F2570" s="563"/>
    </row>
    <row r="2571" spans="1:9" x14ac:dyDescent="0.25">
      <c r="A2571" s="563"/>
      <c r="B2571" s="563"/>
      <c r="C2571" s="563"/>
      <c r="D2571" s="563"/>
      <c r="E2571" s="563"/>
      <c r="F2571" s="563"/>
    </row>
    <row r="2572" spans="1:9" x14ac:dyDescent="0.25">
      <c r="A2572" s="564"/>
      <c r="B2572" s="564"/>
      <c r="C2572" s="564"/>
      <c r="D2572" s="564"/>
      <c r="E2572" s="564"/>
      <c r="F2572" s="564"/>
    </row>
    <row r="2575" spans="1:9" ht="15.75" customHeight="1" x14ac:dyDescent="0.25">
      <c r="A2575" s="1247" t="s">
        <v>122</v>
      </c>
      <c r="B2575" s="1254" t="s">
        <v>567</v>
      </c>
      <c r="C2575" s="1254" t="s">
        <v>564</v>
      </c>
      <c r="D2575" s="1261" t="s">
        <v>565</v>
      </c>
      <c r="E2575" s="1029"/>
      <c r="F2575" s="1247" t="s">
        <v>126</v>
      </c>
      <c r="H2575" s="1035"/>
    </row>
    <row r="2576" spans="1:9" ht="30.75" customHeight="1" x14ac:dyDescent="0.25">
      <c r="A2576" s="1247"/>
      <c r="B2576" s="1255"/>
      <c r="C2576" s="1255"/>
      <c r="D2576" s="1262"/>
      <c r="E2576" s="1045" t="s">
        <v>566</v>
      </c>
      <c r="F2576" s="1247"/>
      <c r="H2576" s="1035"/>
    </row>
    <row r="2577" spans="1:6" x14ac:dyDescent="0.25">
      <c r="A2577" s="441"/>
      <c r="B2577" s="441"/>
      <c r="C2577" s="441"/>
      <c r="D2577" s="441"/>
      <c r="E2577" s="441"/>
      <c r="F2577" s="441"/>
    </row>
    <row r="2578" spans="1:6" x14ac:dyDescent="0.25">
      <c r="A2578" s="563"/>
      <c r="B2578" s="563"/>
      <c r="C2578" s="563"/>
      <c r="D2578" s="563"/>
      <c r="E2578" s="563"/>
      <c r="F2578" s="563"/>
    </row>
    <row r="2579" spans="1:6" x14ac:dyDescent="0.25">
      <c r="A2579" s="563"/>
      <c r="B2579" s="563"/>
      <c r="C2579" s="563"/>
      <c r="D2579" s="563"/>
      <c r="E2579" s="563"/>
      <c r="F2579" s="563"/>
    </row>
    <row r="2580" spans="1:6" x14ac:dyDescent="0.25">
      <c r="A2580" s="563"/>
      <c r="B2580" s="563"/>
      <c r="C2580" s="563"/>
      <c r="D2580" s="563"/>
      <c r="E2580" s="563"/>
      <c r="F2580" s="563"/>
    </row>
    <row r="2581" spans="1:6" x14ac:dyDescent="0.25">
      <c r="A2581" s="564"/>
      <c r="B2581" s="564"/>
      <c r="C2581" s="564"/>
      <c r="D2581" s="564"/>
      <c r="E2581" s="564"/>
      <c r="F2581" s="564"/>
    </row>
    <row r="2584" spans="1:6" ht="15.75" customHeight="1" x14ac:dyDescent="0.25">
      <c r="A2584" s="1247" t="s">
        <v>122</v>
      </c>
      <c r="B2584" s="1254" t="s">
        <v>568</v>
      </c>
      <c r="C2584" s="1254" t="s">
        <v>569</v>
      </c>
      <c r="D2584" s="1247" t="s">
        <v>126</v>
      </c>
      <c r="F2584" s="1259"/>
    </row>
    <row r="2585" spans="1:6" x14ac:dyDescent="0.25">
      <c r="A2585" s="1247"/>
      <c r="B2585" s="1255"/>
      <c r="C2585" s="1255"/>
      <c r="D2585" s="1247"/>
      <c r="F2585" s="1259"/>
    </row>
    <row r="2586" spans="1:6" x14ac:dyDescent="0.25">
      <c r="A2586" s="441"/>
      <c r="B2586" s="441"/>
      <c r="C2586" s="441"/>
      <c r="D2586" s="441"/>
    </row>
    <row r="2587" spans="1:6" x14ac:dyDescent="0.25">
      <c r="A2587" s="563"/>
      <c r="B2587" s="563"/>
      <c r="C2587" s="563"/>
      <c r="D2587" s="563"/>
    </row>
    <row r="2588" spans="1:6" x14ac:dyDescent="0.25">
      <c r="A2588" s="563"/>
      <c r="B2588" s="563"/>
      <c r="C2588" s="563"/>
      <c r="D2588" s="563"/>
    </row>
    <row r="2589" spans="1:6" x14ac:dyDescent="0.25">
      <c r="A2589" s="563"/>
      <c r="B2589" s="563"/>
      <c r="C2589" s="563"/>
      <c r="D2589" s="563"/>
    </row>
    <row r="2590" spans="1:6" x14ac:dyDescent="0.25">
      <c r="A2590" s="564"/>
      <c r="B2590" s="564"/>
      <c r="C2590" s="564"/>
      <c r="D2590" s="564"/>
    </row>
    <row r="2593" spans="1:9" s="433" customFormat="1" x14ac:dyDescent="0.25">
      <c r="A2593" s="1029" t="s">
        <v>122</v>
      </c>
      <c r="B2593" s="1056" t="s">
        <v>570</v>
      </c>
      <c r="C2593" s="1029" t="s">
        <v>571</v>
      </c>
      <c r="D2593" s="1029" t="s">
        <v>572</v>
      </c>
      <c r="E2593" s="1029" t="s">
        <v>126</v>
      </c>
    </row>
    <row r="2594" spans="1:9" x14ac:dyDescent="0.25">
      <c r="A2594" s="441"/>
      <c r="B2594" s="441"/>
      <c r="C2594" s="441"/>
      <c r="D2594" s="441"/>
      <c r="E2594" s="441"/>
    </row>
    <row r="2595" spans="1:9" x14ac:dyDescent="0.25">
      <c r="A2595" s="563"/>
      <c r="B2595" s="563"/>
      <c r="C2595" s="563"/>
      <c r="D2595" s="563"/>
      <c r="E2595" s="563"/>
    </row>
    <row r="2596" spans="1:9" x14ac:dyDescent="0.25">
      <c r="A2596" s="563"/>
      <c r="B2596" s="563"/>
      <c r="C2596" s="563"/>
      <c r="D2596" s="563"/>
      <c r="E2596" s="563"/>
    </row>
    <row r="2597" spans="1:9" x14ac:dyDescent="0.25">
      <c r="A2597" s="563"/>
      <c r="B2597" s="563"/>
      <c r="C2597" s="563"/>
      <c r="D2597" s="563"/>
      <c r="E2597" s="563"/>
    </row>
    <row r="2598" spans="1:9" x14ac:dyDescent="0.25">
      <c r="A2598" s="564"/>
      <c r="B2598" s="564"/>
      <c r="C2598" s="564"/>
      <c r="D2598" s="564"/>
      <c r="E2598" s="564"/>
    </row>
    <row r="2601" spans="1:9" x14ac:dyDescent="0.25">
      <c r="A2601" s="427" t="s">
        <v>573</v>
      </c>
      <c r="B2601" s="427"/>
      <c r="C2601" s="428"/>
      <c r="D2601" s="428"/>
      <c r="E2601" s="428"/>
      <c r="F2601" s="428"/>
      <c r="G2601" s="428"/>
      <c r="H2601" s="428"/>
      <c r="I2601" s="428"/>
    </row>
    <row r="2603" spans="1:9" ht="31.5" x14ac:dyDescent="0.25">
      <c r="A2603" s="1029" t="s">
        <v>122</v>
      </c>
      <c r="B2603" s="1056" t="s">
        <v>574</v>
      </c>
      <c r="C2603" s="1056" t="s">
        <v>575</v>
      </c>
      <c r="D2603" s="1056" t="s">
        <v>576</v>
      </c>
      <c r="E2603" s="1056" t="s">
        <v>577</v>
      </c>
    </row>
    <row r="2604" spans="1:9" x14ac:dyDescent="0.25">
      <c r="A2604" s="500" t="s">
        <v>18</v>
      </c>
      <c r="B2604" s="434" t="s">
        <v>578</v>
      </c>
      <c r="C2604" s="439"/>
      <c r="D2604" s="439"/>
      <c r="E2604" s="439"/>
    </row>
    <row r="2605" spans="1:9" x14ac:dyDescent="0.25">
      <c r="A2605" s="454" t="s">
        <v>20</v>
      </c>
      <c r="B2605" s="565" t="s">
        <v>579</v>
      </c>
      <c r="C2605" s="439"/>
      <c r="D2605" s="439"/>
      <c r="E2605" s="439"/>
    </row>
    <row r="2606" spans="1:9" x14ac:dyDescent="0.25">
      <c r="A2606" s="500" t="s">
        <v>21</v>
      </c>
      <c r="B2606" s="565" t="s">
        <v>580</v>
      </c>
      <c r="C2606" s="470"/>
      <c r="D2606" s="439"/>
      <c r="E2606" s="1072"/>
    </row>
    <row r="2609" spans="1:9" x14ac:dyDescent="0.25">
      <c r="A2609" s="427" t="s">
        <v>581</v>
      </c>
      <c r="B2609" s="427"/>
      <c r="C2609" s="428"/>
      <c r="D2609" s="428"/>
      <c r="E2609" s="428"/>
      <c r="F2609" s="428"/>
      <c r="G2609" s="428"/>
      <c r="H2609" s="428"/>
      <c r="I2609" s="428"/>
    </row>
    <row r="2611" spans="1:9" s="433" customFormat="1" ht="31.5" x14ac:dyDescent="0.25">
      <c r="A2611" s="1036" t="s">
        <v>122</v>
      </c>
      <c r="B2611" s="1029" t="s">
        <v>582</v>
      </c>
      <c r="C2611" s="1056" t="s">
        <v>583</v>
      </c>
      <c r="D2611" s="1029" t="s">
        <v>584</v>
      </c>
      <c r="E2611" s="1029" t="s">
        <v>585</v>
      </c>
    </row>
    <row r="2612" spans="1:9" ht="31.5" x14ac:dyDescent="0.25">
      <c r="A2612" s="884" t="s">
        <v>18</v>
      </c>
      <c r="B2612" s="625" t="s">
        <v>4245</v>
      </c>
      <c r="C2612" s="551" t="s">
        <v>4246</v>
      </c>
      <c r="D2612" s="775" t="s">
        <v>4247</v>
      </c>
      <c r="E2612" s="1037"/>
      <c r="F2612" s="432"/>
    </row>
    <row r="2613" spans="1:9" ht="31.5" x14ac:dyDescent="0.25">
      <c r="A2613" s="894"/>
      <c r="B2613" s="625" t="s">
        <v>4248</v>
      </c>
      <c r="C2613" s="551" t="s">
        <v>4246</v>
      </c>
      <c r="D2613" s="775" t="s">
        <v>4249</v>
      </c>
      <c r="E2613" s="1037"/>
      <c r="F2613" s="432"/>
    </row>
    <row r="2614" spans="1:9" ht="31.5" x14ac:dyDescent="0.25">
      <c r="A2614" s="894"/>
      <c r="B2614" s="625" t="s">
        <v>5250</v>
      </c>
      <c r="C2614" s="551" t="s">
        <v>1314</v>
      </c>
      <c r="D2614" s="1071">
        <v>44161</v>
      </c>
      <c r="E2614" s="1037"/>
      <c r="F2614" s="432"/>
    </row>
    <row r="2615" spans="1:9" ht="31.5" x14ac:dyDescent="0.25">
      <c r="A2615" s="894"/>
      <c r="B2615" s="625" t="s">
        <v>5251</v>
      </c>
      <c r="C2615" s="551" t="s">
        <v>1314</v>
      </c>
      <c r="D2615" s="1071">
        <v>44161</v>
      </c>
      <c r="E2615" s="1037"/>
      <c r="F2615" s="432"/>
    </row>
    <row r="2616" spans="1:9" ht="31.5" x14ac:dyDescent="0.25">
      <c r="A2616" s="894"/>
      <c r="B2616" s="625" t="s">
        <v>5252</v>
      </c>
      <c r="C2616" s="551" t="s">
        <v>1314</v>
      </c>
      <c r="D2616" s="1071">
        <v>44161</v>
      </c>
      <c r="E2616" s="1037"/>
      <c r="F2616" s="432"/>
    </row>
    <row r="2617" spans="1:9" ht="31.5" x14ac:dyDescent="0.25">
      <c r="A2617" s="894"/>
      <c r="B2617" s="625" t="s">
        <v>5253</v>
      </c>
      <c r="C2617" s="551" t="s">
        <v>641</v>
      </c>
      <c r="D2617" s="1071">
        <v>44151</v>
      </c>
      <c r="E2617" s="1037" t="s">
        <v>5254</v>
      </c>
      <c r="F2617" s="432"/>
    </row>
    <row r="2618" spans="1:9" ht="31.5" x14ac:dyDescent="0.25">
      <c r="A2618" s="894"/>
      <c r="B2618" s="625" t="s">
        <v>5255</v>
      </c>
      <c r="C2618" s="551" t="s">
        <v>641</v>
      </c>
      <c r="D2618" s="1071">
        <v>44162</v>
      </c>
      <c r="E2618" s="1037" t="s">
        <v>5254</v>
      </c>
      <c r="F2618" s="432"/>
    </row>
    <row r="2619" spans="1:9" ht="31.5" x14ac:dyDescent="0.25">
      <c r="A2619" s="894"/>
      <c r="B2619" s="625" t="s">
        <v>5256</v>
      </c>
      <c r="C2619" s="786" t="s">
        <v>1314</v>
      </c>
      <c r="D2619" s="1071">
        <v>44151</v>
      </c>
      <c r="E2619" s="1037"/>
      <c r="F2619" s="432"/>
    </row>
    <row r="2620" spans="1:9" x14ac:dyDescent="0.25">
      <c r="A2620" s="894"/>
      <c r="B2620" s="625" t="s">
        <v>5257</v>
      </c>
      <c r="C2620" s="786" t="s">
        <v>2446</v>
      </c>
      <c r="D2620" s="1071">
        <v>44155</v>
      </c>
      <c r="E2620" s="1037" t="s">
        <v>5258</v>
      </c>
      <c r="F2620" s="432"/>
    </row>
    <row r="2621" spans="1:9" x14ac:dyDescent="0.25">
      <c r="A2621" s="894"/>
      <c r="B2621" s="625" t="s">
        <v>5259</v>
      </c>
      <c r="C2621" s="786" t="s">
        <v>2446</v>
      </c>
      <c r="D2621" s="1071">
        <v>44161</v>
      </c>
      <c r="E2621" s="1037" t="s">
        <v>5258</v>
      </c>
      <c r="F2621" s="432"/>
    </row>
    <row r="2622" spans="1:9" ht="47.25" x14ac:dyDescent="0.25">
      <c r="A2622" s="894"/>
      <c r="B2622" s="625" t="s">
        <v>5593</v>
      </c>
      <c r="C2622" s="551" t="s">
        <v>5594</v>
      </c>
      <c r="D2622" s="775">
        <v>44183</v>
      </c>
      <c r="E2622" s="1037" t="s">
        <v>5595</v>
      </c>
      <c r="F2622" s="432"/>
    </row>
    <row r="2623" spans="1:9" ht="31.5" x14ac:dyDescent="0.25">
      <c r="A2623" s="885"/>
      <c r="B2623" s="625" t="s">
        <v>5596</v>
      </c>
      <c r="C2623" s="551" t="s">
        <v>5594</v>
      </c>
      <c r="D2623" s="775">
        <v>44172</v>
      </c>
      <c r="E2623" s="1037" t="s">
        <v>5595</v>
      </c>
      <c r="F2623" s="432"/>
    </row>
    <row r="2624" spans="1:9" ht="63" x14ac:dyDescent="0.25">
      <c r="A2624" s="447" t="s">
        <v>19</v>
      </c>
      <c r="B2624" s="444" t="s">
        <v>4250</v>
      </c>
      <c r="C2624" s="1044" t="s">
        <v>2428</v>
      </c>
      <c r="D2624" s="1071" t="s">
        <v>4251</v>
      </c>
      <c r="E2624" s="1044" t="s">
        <v>4252</v>
      </c>
    </row>
    <row r="2625" spans="1:5" ht="31.5" x14ac:dyDescent="0.25">
      <c r="A2625" s="447"/>
      <c r="B2625" s="444" t="s">
        <v>4253</v>
      </c>
      <c r="C2625" s="1094" t="s">
        <v>1314</v>
      </c>
      <c r="D2625" s="1071" t="s">
        <v>4254</v>
      </c>
      <c r="E2625" s="1044" t="s">
        <v>4255</v>
      </c>
    </row>
    <row r="2626" spans="1:5" ht="31.5" x14ac:dyDescent="0.25">
      <c r="A2626" s="447"/>
      <c r="B2626" s="444" t="s">
        <v>4256</v>
      </c>
      <c r="C2626" s="1094" t="s">
        <v>1314</v>
      </c>
      <c r="D2626" s="1071" t="s">
        <v>4257</v>
      </c>
      <c r="E2626" s="1044" t="s">
        <v>3068</v>
      </c>
    </row>
    <row r="2627" spans="1:5" ht="63" x14ac:dyDescent="0.25">
      <c r="A2627" s="447"/>
      <c r="B2627" s="444" t="s">
        <v>4250</v>
      </c>
      <c r="C2627" s="1094" t="s">
        <v>1144</v>
      </c>
      <c r="D2627" s="1071" t="s">
        <v>4251</v>
      </c>
      <c r="E2627" s="1044" t="s">
        <v>4252</v>
      </c>
    </row>
    <row r="2628" spans="1:5" ht="63" x14ac:dyDescent="0.25">
      <c r="A2628" s="447"/>
      <c r="B2628" s="444" t="s">
        <v>5260</v>
      </c>
      <c r="C2628" s="1044" t="s">
        <v>2428</v>
      </c>
      <c r="D2628" s="1071">
        <v>44138</v>
      </c>
      <c r="E2628" s="1044" t="s">
        <v>1137</v>
      </c>
    </row>
    <row r="2629" spans="1:5" ht="110.25" x14ac:dyDescent="0.25">
      <c r="A2629" s="447"/>
      <c r="B2629" s="444" t="s">
        <v>5261</v>
      </c>
      <c r="C2629" s="1044" t="s">
        <v>2428</v>
      </c>
      <c r="D2629" s="1071">
        <v>44161</v>
      </c>
      <c r="E2629" s="1044" t="s">
        <v>1137</v>
      </c>
    </row>
    <row r="2630" spans="1:5" ht="47.25" x14ac:dyDescent="0.25">
      <c r="A2630" s="447"/>
      <c r="B2630" s="444" t="s">
        <v>5262</v>
      </c>
      <c r="C2630" s="1094" t="s">
        <v>2428</v>
      </c>
      <c r="D2630" s="1071">
        <v>44162</v>
      </c>
      <c r="E2630" s="1044" t="s">
        <v>1137</v>
      </c>
    </row>
    <row r="2631" spans="1:5" ht="31.5" x14ac:dyDescent="0.25">
      <c r="A2631" s="447"/>
      <c r="B2631" s="444" t="s">
        <v>5263</v>
      </c>
      <c r="C2631" s="1094" t="s">
        <v>641</v>
      </c>
      <c r="D2631" s="1071">
        <v>44140</v>
      </c>
      <c r="E2631" s="1044" t="s">
        <v>1586</v>
      </c>
    </row>
    <row r="2632" spans="1:5" ht="31.5" x14ac:dyDescent="0.25">
      <c r="A2632" s="447"/>
      <c r="B2632" s="444" t="s">
        <v>5264</v>
      </c>
      <c r="C2632" s="1094" t="s">
        <v>2783</v>
      </c>
      <c r="D2632" s="1071">
        <v>44145</v>
      </c>
      <c r="E2632" s="1044" t="s">
        <v>5265</v>
      </c>
    </row>
    <row r="2633" spans="1:5" ht="63" x14ac:dyDescent="0.25">
      <c r="A2633" s="447"/>
      <c r="B2633" s="444" t="s">
        <v>5266</v>
      </c>
      <c r="C2633" s="1094" t="s">
        <v>641</v>
      </c>
      <c r="D2633" s="1071">
        <v>44152</v>
      </c>
      <c r="E2633" s="1044" t="s">
        <v>1586</v>
      </c>
    </row>
    <row r="2634" spans="1:5" ht="78.75" x14ac:dyDescent="0.25">
      <c r="A2634" s="447"/>
      <c r="B2634" s="444" t="s">
        <v>5267</v>
      </c>
      <c r="C2634" s="1094" t="s">
        <v>2783</v>
      </c>
      <c r="D2634" s="1071">
        <v>44153</v>
      </c>
      <c r="E2634" s="1044" t="s">
        <v>5268</v>
      </c>
    </row>
    <row r="2635" spans="1:5" ht="63" x14ac:dyDescent="0.25">
      <c r="A2635" s="447"/>
      <c r="B2635" s="444" t="s">
        <v>5269</v>
      </c>
      <c r="C2635" s="1094" t="s">
        <v>1329</v>
      </c>
      <c r="D2635" s="1071">
        <v>44154</v>
      </c>
      <c r="E2635" s="1044" t="s">
        <v>1586</v>
      </c>
    </row>
    <row r="2636" spans="1:5" ht="63" x14ac:dyDescent="0.25">
      <c r="A2636" s="447"/>
      <c r="B2636" s="444" t="s">
        <v>5270</v>
      </c>
      <c r="C2636" s="1094" t="s">
        <v>2783</v>
      </c>
      <c r="D2636" s="1071">
        <v>44155</v>
      </c>
      <c r="E2636" s="1044" t="s">
        <v>5271</v>
      </c>
    </row>
    <row r="2637" spans="1:5" ht="31.5" x14ac:dyDescent="0.25">
      <c r="A2637" s="447"/>
      <c r="B2637" s="444" t="s">
        <v>5272</v>
      </c>
      <c r="C2637" s="1094" t="s">
        <v>641</v>
      </c>
      <c r="D2637" s="1071">
        <v>44158</v>
      </c>
      <c r="E2637" s="1044" t="s">
        <v>1586</v>
      </c>
    </row>
    <row r="2638" spans="1:5" ht="47.25" x14ac:dyDescent="0.25">
      <c r="A2638" s="447"/>
      <c r="B2638" s="444" t="s">
        <v>5273</v>
      </c>
      <c r="C2638" s="1094" t="s">
        <v>641</v>
      </c>
      <c r="D2638" s="1071">
        <v>44161</v>
      </c>
      <c r="E2638" s="1044" t="s">
        <v>1586</v>
      </c>
    </row>
    <row r="2639" spans="1:5" ht="63" x14ac:dyDescent="0.25">
      <c r="A2639" s="447"/>
      <c r="B2639" s="444" t="s">
        <v>5260</v>
      </c>
      <c r="C2639" s="1094" t="s">
        <v>2446</v>
      </c>
      <c r="D2639" s="1071">
        <v>44138</v>
      </c>
      <c r="E2639" s="1044" t="s">
        <v>1137</v>
      </c>
    </row>
    <row r="2640" spans="1:5" ht="31.5" x14ac:dyDescent="0.25">
      <c r="A2640" s="447"/>
      <c r="B2640" s="444" t="s">
        <v>5264</v>
      </c>
      <c r="C2640" s="1094" t="s">
        <v>2446</v>
      </c>
      <c r="D2640" s="1071">
        <v>44145</v>
      </c>
      <c r="E2640" s="1044" t="s">
        <v>5265</v>
      </c>
    </row>
    <row r="2641" spans="1:6" ht="78.75" x14ac:dyDescent="0.25">
      <c r="A2641" s="447"/>
      <c r="B2641" s="444" t="s">
        <v>5267</v>
      </c>
      <c r="C2641" s="1094" t="s">
        <v>2446</v>
      </c>
      <c r="D2641" s="1071">
        <v>44153</v>
      </c>
      <c r="E2641" s="1044" t="s">
        <v>5268</v>
      </c>
    </row>
    <row r="2642" spans="1:6" ht="63" x14ac:dyDescent="0.25">
      <c r="A2642" s="447"/>
      <c r="B2642" s="444" t="s">
        <v>5270</v>
      </c>
      <c r="C2642" s="1094" t="s">
        <v>2446</v>
      </c>
      <c r="D2642" s="1071">
        <v>44155</v>
      </c>
      <c r="E2642" s="1044" t="s">
        <v>5271</v>
      </c>
    </row>
    <row r="2643" spans="1:6" ht="105" customHeight="1" x14ac:dyDescent="0.25">
      <c r="A2643" s="447"/>
      <c r="B2643" s="444" t="s">
        <v>5261</v>
      </c>
      <c r="C2643" s="1094" t="s">
        <v>2446</v>
      </c>
      <c r="D2643" s="1071">
        <v>44161</v>
      </c>
      <c r="E2643" s="1044" t="s">
        <v>1137</v>
      </c>
    </row>
    <row r="2644" spans="1:6" ht="47.25" x14ac:dyDescent="0.25">
      <c r="A2644" s="447"/>
      <c r="B2644" s="444" t="s">
        <v>5274</v>
      </c>
      <c r="C2644" s="1094" t="s">
        <v>2446</v>
      </c>
      <c r="D2644" s="1071">
        <v>44162</v>
      </c>
      <c r="E2644" s="1044" t="s">
        <v>1137</v>
      </c>
    </row>
    <row r="2645" spans="1:6" ht="94.5" x14ac:dyDescent="0.25">
      <c r="A2645" s="447"/>
      <c r="B2645" s="444" t="s">
        <v>5597</v>
      </c>
      <c r="C2645" s="1044" t="s">
        <v>1329</v>
      </c>
      <c r="D2645" s="1071">
        <v>44172</v>
      </c>
      <c r="E2645" s="1044" t="s">
        <v>5598</v>
      </c>
    </row>
    <row r="2646" spans="1:6" ht="31.5" x14ac:dyDescent="0.25">
      <c r="A2646" s="447"/>
      <c r="B2646" s="444" t="s">
        <v>5599</v>
      </c>
      <c r="C2646" s="1044" t="s">
        <v>1329</v>
      </c>
      <c r="D2646" s="1071">
        <v>44182</v>
      </c>
      <c r="E2646" s="1044" t="s">
        <v>5600</v>
      </c>
    </row>
    <row r="2647" spans="1:6" ht="31.5" x14ac:dyDescent="0.25">
      <c r="A2647" s="884" t="s">
        <v>20</v>
      </c>
      <c r="B2647" s="444" t="s">
        <v>4258</v>
      </c>
      <c r="C2647" s="1094" t="s">
        <v>4246</v>
      </c>
      <c r="D2647" s="1071" t="s">
        <v>4257</v>
      </c>
      <c r="E2647" s="466" t="s">
        <v>3068</v>
      </c>
    </row>
    <row r="2648" spans="1:6" ht="31.5" x14ac:dyDescent="0.25">
      <c r="A2648" s="894"/>
      <c r="B2648" s="444" t="s">
        <v>4259</v>
      </c>
      <c r="C2648" s="1094" t="s">
        <v>4246</v>
      </c>
      <c r="D2648" s="1071" t="s">
        <v>4260</v>
      </c>
      <c r="E2648" s="466" t="s">
        <v>4261</v>
      </c>
    </row>
    <row r="2649" spans="1:6" ht="31.5" x14ac:dyDescent="0.25">
      <c r="A2649" s="894"/>
      <c r="B2649" s="444" t="s">
        <v>5275</v>
      </c>
      <c r="C2649" s="1094" t="s">
        <v>4246</v>
      </c>
      <c r="D2649" s="1071">
        <v>44151</v>
      </c>
      <c r="E2649" s="466" t="s">
        <v>5276</v>
      </c>
    </row>
    <row r="2650" spans="1:6" ht="31.5" x14ac:dyDescent="0.25">
      <c r="A2650" s="894"/>
      <c r="B2650" s="444" t="s">
        <v>5277</v>
      </c>
      <c r="C2650" s="1094" t="s">
        <v>4246</v>
      </c>
      <c r="D2650" s="1071">
        <v>44147</v>
      </c>
      <c r="E2650" s="466" t="s">
        <v>4325</v>
      </c>
    </row>
    <row r="2651" spans="1:6" ht="31.5" x14ac:dyDescent="0.25">
      <c r="A2651" s="885"/>
      <c r="B2651" s="444" t="s">
        <v>5278</v>
      </c>
      <c r="C2651" s="1094" t="s">
        <v>4246</v>
      </c>
      <c r="D2651" s="1071">
        <v>44161</v>
      </c>
      <c r="E2651" s="466" t="s">
        <v>4325</v>
      </c>
    </row>
    <row r="2652" spans="1:6" ht="31.5" x14ac:dyDescent="0.25">
      <c r="A2652" s="447" t="s">
        <v>21</v>
      </c>
      <c r="B2652" s="430" t="s">
        <v>4262</v>
      </c>
      <c r="C2652" s="466" t="s">
        <v>612</v>
      </c>
      <c r="D2652" s="568" t="s">
        <v>4263</v>
      </c>
      <c r="E2652" s="1044" t="s">
        <v>2048</v>
      </c>
      <c r="F2652" s="518"/>
    </row>
    <row r="2653" spans="1:6" ht="31.5" x14ac:dyDescent="0.25">
      <c r="A2653" s="447"/>
      <c r="B2653" s="430" t="s">
        <v>4264</v>
      </c>
      <c r="C2653" s="466" t="s">
        <v>587</v>
      </c>
      <c r="D2653" s="568" t="s">
        <v>4265</v>
      </c>
      <c r="E2653" s="1044" t="s">
        <v>4266</v>
      </c>
      <c r="F2653" s="518"/>
    </row>
    <row r="2654" spans="1:6" ht="47.25" x14ac:dyDescent="0.25">
      <c r="A2654" s="447"/>
      <c r="B2654" s="430" t="s">
        <v>4267</v>
      </c>
      <c r="C2654" s="466" t="s">
        <v>4268</v>
      </c>
      <c r="D2654" s="568" t="s">
        <v>4269</v>
      </c>
      <c r="E2654" s="1044" t="s">
        <v>2048</v>
      </c>
      <c r="F2654" s="518"/>
    </row>
    <row r="2655" spans="1:6" ht="31.5" x14ac:dyDescent="0.25">
      <c r="A2655" s="447"/>
      <c r="B2655" s="430" t="s">
        <v>4270</v>
      </c>
      <c r="C2655" s="466" t="s">
        <v>4246</v>
      </c>
      <c r="D2655" s="568" t="s">
        <v>4257</v>
      </c>
      <c r="E2655" s="1044" t="s">
        <v>2048</v>
      </c>
      <c r="F2655" s="518"/>
    </row>
    <row r="2656" spans="1:6" ht="31.5" x14ac:dyDescent="0.25">
      <c r="A2656" s="447"/>
      <c r="B2656" s="430" t="s">
        <v>4271</v>
      </c>
      <c r="C2656" s="466" t="s">
        <v>4272</v>
      </c>
      <c r="D2656" s="568"/>
      <c r="E2656" s="1044" t="s">
        <v>2048</v>
      </c>
      <c r="F2656" s="518"/>
    </row>
    <row r="2657" spans="1:6" ht="47.25" x14ac:dyDescent="0.25">
      <c r="A2657" s="447"/>
      <c r="B2657" s="430" t="s">
        <v>5279</v>
      </c>
      <c r="C2657" s="466" t="s">
        <v>641</v>
      </c>
      <c r="D2657" s="568">
        <v>44139</v>
      </c>
      <c r="E2657" s="442" t="s">
        <v>1324</v>
      </c>
      <c r="F2657" s="518"/>
    </row>
    <row r="2658" spans="1:6" ht="47.25" x14ac:dyDescent="0.25">
      <c r="A2658" s="447"/>
      <c r="B2658" s="430" t="s">
        <v>5280</v>
      </c>
      <c r="C2658" s="466" t="s">
        <v>641</v>
      </c>
      <c r="D2658" s="568">
        <v>44140</v>
      </c>
      <c r="E2658" s="442" t="s">
        <v>1324</v>
      </c>
      <c r="F2658" s="518"/>
    </row>
    <row r="2659" spans="1:6" ht="47.25" x14ac:dyDescent="0.25">
      <c r="A2659" s="447"/>
      <c r="B2659" s="430" t="s">
        <v>5281</v>
      </c>
      <c r="C2659" s="466" t="s">
        <v>4246</v>
      </c>
      <c r="D2659" s="568">
        <v>44140</v>
      </c>
      <c r="E2659" s="1044" t="s">
        <v>4325</v>
      </c>
      <c r="F2659" s="518"/>
    </row>
    <row r="2660" spans="1:6" ht="31.5" x14ac:dyDescent="0.25">
      <c r="A2660" s="447"/>
      <c r="B2660" s="430" t="s">
        <v>5282</v>
      </c>
      <c r="C2660" s="466" t="s">
        <v>4246</v>
      </c>
      <c r="D2660" s="568">
        <v>44147</v>
      </c>
      <c r="E2660" s="1044" t="s">
        <v>4325</v>
      </c>
      <c r="F2660" s="518"/>
    </row>
    <row r="2661" spans="1:6" ht="47.25" x14ac:dyDescent="0.25">
      <c r="A2661" s="447"/>
      <c r="B2661" s="430" t="s">
        <v>5283</v>
      </c>
      <c r="C2661" s="466" t="s">
        <v>641</v>
      </c>
      <c r="D2661" s="568">
        <v>44144</v>
      </c>
      <c r="E2661" s="442" t="s">
        <v>1324</v>
      </c>
      <c r="F2661" s="518"/>
    </row>
    <row r="2662" spans="1:6" ht="63" x14ac:dyDescent="0.25">
      <c r="A2662" s="447"/>
      <c r="B2662" s="430" t="s">
        <v>5284</v>
      </c>
      <c r="C2662" s="466" t="s">
        <v>641</v>
      </c>
      <c r="D2662" s="568">
        <v>44155</v>
      </c>
      <c r="E2662" s="442" t="s">
        <v>1324</v>
      </c>
      <c r="F2662" s="518"/>
    </row>
    <row r="2663" spans="1:6" ht="78.75" x14ac:dyDescent="0.25">
      <c r="A2663" s="447"/>
      <c r="B2663" s="430" t="s">
        <v>5285</v>
      </c>
      <c r="C2663" s="466" t="s">
        <v>641</v>
      </c>
      <c r="D2663" s="568">
        <v>44160</v>
      </c>
      <c r="E2663" s="442" t="s">
        <v>5286</v>
      </c>
      <c r="F2663" s="518"/>
    </row>
    <row r="2664" spans="1:6" ht="47.25" x14ac:dyDescent="0.25">
      <c r="A2664" s="447"/>
      <c r="B2664" s="430" t="s">
        <v>5287</v>
      </c>
      <c r="C2664" s="466" t="s">
        <v>641</v>
      </c>
      <c r="D2664" s="568">
        <v>44161</v>
      </c>
      <c r="E2664" s="442" t="s">
        <v>1324</v>
      </c>
      <c r="F2664" s="518"/>
    </row>
    <row r="2665" spans="1:6" ht="47.25" x14ac:dyDescent="0.25">
      <c r="A2665" s="447"/>
      <c r="B2665" s="430" t="s">
        <v>5288</v>
      </c>
      <c r="C2665" s="466" t="s">
        <v>612</v>
      </c>
      <c r="D2665" s="568"/>
      <c r="E2665" s="442" t="s">
        <v>1324</v>
      </c>
      <c r="F2665" s="518"/>
    </row>
    <row r="2666" spans="1:6" ht="47.25" x14ac:dyDescent="0.25">
      <c r="A2666" s="447"/>
      <c r="B2666" s="430" t="s">
        <v>5601</v>
      </c>
      <c r="C2666" s="466" t="s">
        <v>5594</v>
      </c>
      <c r="D2666" s="568">
        <v>44166</v>
      </c>
      <c r="E2666" s="442" t="s">
        <v>5602</v>
      </c>
      <c r="F2666" s="518"/>
    </row>
    <row r="2667" spans="1:6" ht="47.25" x14ac:dyDescent="0.25">
      <c r="A2667" s="447"/>
      <c r="B2667" s="430" t="s">
        <v>5603</v>
      </c>
      <c r="C2667" s="466" t="s">
        <v>2920</v>
      </c>
      <c r="D2667" s="568" t="s">
        <v>5604</v>
      </c>
      <c r="E2667" s="442" t="s">
        <v>5602</v>
      </c>
      <c r="F2667" s="518"/>
    </row>
    <row r="2668" spans="1:6" ht="31.5" x14ac:dyDescent="0.25">
      <c r="A2668" s="443" t="s">
        <v>293</v>
      </c>
      <c r="B2668" s="430" t="s">
        <v>4273</v>
      </c>
      <c r="C2668" s="470" t="s">
        <v>4272</v>
      </c>
      <c r="D2668" s="568" t="s">
        <v>4257</v>
      </c>
      <c r="E2668" s="430" t="s">
        <v>4274</v>
      </c>
      <c r="F2668" s="518"/>
    </row>
    <row r="2669" spans="1:6" ht="63" x14ac:dyDescent="0.25">
      <c r="A2669" s="447"/>
      <c r="B2669" s="444" t="s">
        <v>4275</v>
      </c>
      <c r="C2669" s="470" t="s">
        <v>641</v>
      </c>
      <c r="D2669" s="568" t="s">
        <v>4276</v>
      </c>
      <c r="E2669" s="430" t="s">
        <v>4274</v>
      </c>
      <c r="F2669" s="518"/>
    </row>
    <row r="2670" spans="1:6" ht="47.25" x14ac:dyDescent="0.25">
      <c r="A2670" s="447"/>
      <c r="B2670" s="444" t="s">
        <v>4277</v>
      </c>
      <c r="C2670" s="470" t="s">
        <v>641</v>
      </c>
      <c r="D2670" s="568" t="s">
        <v>4276</v>
      </c>
      <c r="E2670" s="430" t="s">
        <v>4274</v>
      </c>
      <c r="F2670" s="518"/>
    </row>
    <row r="2671" spans="1:6" ht="126" x14ac:dyDescent="0.25">
      <c r="A2671" s="447"/>
      <c r="B2671" s="444" t="s">
        <v>4278</v>
      </c>
      <c r="C2671" s="470" t="s">
        <v>641</v>
      </c>
      <c r="D2671" s="568" t="s">
        <v>4254</v>
      </c>
      <c r="E2671" s="430" t="s">
        <v>4274</v>
      </c>
      <c r="F2671" s="518"/>
    </row>
    <row r="2672" spans="1:6" ht="63" x14ac:dyDescent="0.25">
      <c r="A2672" s="447"/>
      <c r="B2672" s="444" t="s">
        <v>4279</v>
      </c>
      <c r="C2672" s="470" t="s">
        <v>641</v>
      </c>
      <c r="D2672" s="568" t="s">
        <v>4280</v>
      </c>
      <c r="E2672" s="430" t="s">
        <v>4274</v>
      </c>
      <c r="F2672" s="518"/>
    </row>
    <row r="2673" spans="1:9" ht="110.25" x14ac:dyDescent="0.25">
      <c r="A2673" s="447"/>
      <c r="B2673" s="430" t="s">
        <v>5289</v>
      </c>
      <c r="C2673" s="470" t="s">
        <v>641</v>
      </c>
      <c r="D2673" s="568">
        <v>44138</v>
      </c>
      <c r="E2673" s="430" t="s">
        <v>4314</v>
      </c>
      <c r="F2673" s="518"/>
    </row>
    <row r="2674" spans="1:9" ht="110.25" x14ac:dyDescent="0.25">
      <c r="A2674" s="447"/>
      <c r="B2674" s="444" t="s">
        <v>5290</v>
      </c>
      <c r="C2674" s="470" t="s">
        <v>641</v>
      </c>
      <c r="D2674" s="568">
        <v>44139</v>
      </c>
      <c r="E2674" s="430" t="s">
        <v>4314</v>
      </c>
      <c r="F2674" s="518"/>
    </row>
    <row r="2675" spans="1:9" ht="63" x14ac:dyDescent="0.25">
      <c r="A2675" s="447"/>
      <c r="B2675" s="444" t="s">
        <v>5284</v>
      </c>
      <c r="C2675" s="470" t="s">
        <v>612</v>
      </c>
      <c r="D2675" s="568">
        <v>44155</v>
      </c>
      <c r="E2675" s="430" t="s">
        <v>4314</v>
      </c>
      <c r="F2675" s="518"/>
    </row>
    <row r="2676" spans="1:9" ht="47.25" x14ac:dyDescent="0.25">
      <c r="A2676" s="447"/>
      <c r="B2676" s="444" t="s">
        <v>5291</v>
      </c>
      <c r="C2676" s="470" t="s">
        <v>641</v>
      </c>
      <c r="D2676" s="568">
        <v>44155</v>
      </c>
      <c r="E2676" s="430" t="s">
        <v>4314</v>
      </c>
      <c r="F2676" s="518"/>
    </row>
    <row r="2677" spans="1:9" ht="126" x14ac:dyDescent="0.25">
      <c r="A2677" s="447"/>
      <c r="B2677" s="444" t="s">
        <v>5292</v>
      </c>
      <c r="C2677" s="470" t="s">
        <v>612</v>
      </c>
      <c r="D2677" s="568">
        <v>44160</v>
      </c>
      <c r="E2677" s="430" t="s">
        <v>4314</v>
      </c>
      <c r="F2677" s="518"/>
    </row>
    <row r="2678" spans="1:9" ht="31.5" x14ac:dyDescent="0.25">
      <c r="A2678" s="447"/>
      <c r="B2678" s="444" t="s">
        <v>5293</v>
      </c>
      <c r="C2678" s="470" t="s">
        <v>612</v>
      </c>
      <c r="D2678" s="568">
        <v>44155</v>
      </c>
      <c r="E2678" s="430" t="s">
        <v>4314</v>
      </c>
      <c r="F2678" s="518"/>
    </row>
    <row r="2679" spans="1:9" ht="63" x14ac:dyDescent="0.25">
      <c r="A2679" s="447"/>
      <c r="B2679" s="444" t="s">
        <v>5294</v>
      </c>
      <c r="C2679" s="470" t="s">
        <v>612</v>
      </c>
      <c r="D2679" s="568">
        <v>44141</v>
      </c>
      <c r="E2679" s="430" t="s">
        <v>4314</v>
      </c>
      <c r="F2679" s="518"/>
    </row>
    <row r="2680" spans="1:9" ht="63" x14ac:dyDescent="0.25">
      <c r="A2680" s="447"/>
      <c r="B2680" s="444" t="s">
        <v>5295</v>
      </c>
      <c r="C2680" s="470" t="s">
        <v>612</v>
      </c>
      <c r="D2680" s="568">
        <v>44145</v>
      </c>
      <c r="E2680" s="430" t="s">
        <v>4314</v>
      </c>
      <c r="F2680" s="518"/>
    </row>
    <row r="2681" spans="1:9" ht="63" x14ac:dyDescent="0.25">
      <c r="A2681" s="447"/>
      <c r="B2681" s="444" t="s">
        <v>5296</v>
      </c>
      <c r="C2681" s="470" t="s">
        <v>612</v>
      </c>
      <c r="D2681" s="568">
        <v>44158</v>
      </c>
      <c r="E2681" s="430" t="s">
        <v>4314</v>
      </c>
      <c r="F2681" s="518"/>
    </row>
    <row r="2682" spans="1:9" ht="31.5" x14ac:dyDescent="0.25">
      <c r="A2682" s="447"/>
      <c r="B2682" s="430" t="s">
        <v>5605</v>
      </c>
      <c r="C2682" s="470" t="s">
        <v>1329</v>
      </c>
      <c r="D2682" s="568">
        <v>44169</v>
      </c>
      <c r="E2682" s="430" t="s">
        <v>4274</v>
      </c>
      <c r="F2682" s="518"/>
    </row>
    <row r="2683" spans="1:9" ht="31.5" x14ac:dyDescent="0.25">
      <c r="A2683" s="447"/>
      <c r="B2683" s="444" t="s">
        <v>5606</v>
      </c>
      <c r="C2683" s="470" t="s">
        <v>1329</v>
      </c>
      <c r="D2683" s="568">
        <v>44169</v>
      </c>
      <c r="E2683" s="430" t="s">
        <v>4274</v>
      </c>
      <c r="F2683" s="518"/>
    </row>
    <row r="2684" spans="1:9" x14ac:dyDescent="0.25">
      <c r="A2684" s="454" t="s">
        <v>644</v>
      </c>
      <c r="B2684" s="444"/>
      <c r="C2684" s="750"/>
      <c r="D2684" s="453"/>
      <c r="E2684" s="1044"/>
      <c r="F2684" s="518"/>
    </row>
    <row r="2685" spans="1:9" x14ac:dyDescent="0.25">
      <c r="A2685" s="483"/>
      <c r="B2685" s="483"/>
      <c r="C2685" s="571"/>
      <c r="D2685" s="572"/>
      <c r="E2685" s="573"/>
      <c r="F2685" s="518"/>
    </row>
    <row r="2688" spans="1:9" x14ac:dyDescent="0.25">
      <c r="A2688" s="427" t="s">
        <v>645</v>
      </c>
      <c r="B2688" s="427"/>
      <c r="C2688" s="428"/>
      <c r="D2688" s="428"/>
      <c r="E2688" s="428"/>
      <c r="F2688" s="428"/>
      <c r="G2688" s="428"/>
      <c r="H2688" s="428"/>
      <c r="I2688" s="428"/>
    </row>
    <row r="2690" spans="1:9" x14ac:dyDescent="0.25">
      <c r="A2690" s="1045" t="s">
        <v>122</v>
      </c>
      <c r="B2690" s="1045" t="s">
        <v>646</v>
      </c>
      <c r="C2690" s="1045" t="s">
        <v>647</v>
      </c>
      <c r="D2690" s="1045" t="s">
        <v>126</v>
      </c>
    </row>
    <row r="2691" spans="1:9" x14ac:dyDescent="0.25">
      <c r="A2691" s="441"/>
      <c r="B2691" s="441"/>
      <c r="C2691" s="441"/>
      <c r="D2691" s="441"/>
    </row>
    <row r="2692" spans="1:9" x14ac:dyDescent="0.25">
      <c r="A2692" s="563"/>
      <c r="B2692" s="563"/>
      <c r="C2692" s="563"/>
      <c r="D2692" s="563"/>
    </row>
    <row r="2693" spans="1:9" x14ac:dyDescent="0.25">
      <c r="A2693" s="563"/>
      <c r="B2693" s="563"/>
      <c r="C2693" s="563"/>
      <c r="D2693" s="563"/>
    </row>
    <row r="2694" spans="1:9" x14ac:dyDescent="0.25">
      <c r="A2694" s="563"/>
      <c r="B2694" s="563"/>
      <c r="C2694" s="563"/>
      <c r="D2694" s="563"/>
    </row>
    <row r="2695" spans="1:9" x14ac:dyDescent="0.25">
      <c r="A2695" s="564"/>
      <c r="B2695" s="564"/>
      <c r="C2695" s="564"/>
      <c r="D2695" s="564"/>
    </row>
    <row r="2698" spans="1:9" x14ac:dyDescent="0.25">
      <c r="A2698" s="427" t="s">
        <v>648</v>
      </c>
      <c r="B2698" s="427"/>
      <c r="C2698" s="428"/>
      <c r="D2698" s="428"/>
      <c r="E2698" s="428"/>
      <c r="F2698" s="428"/>
      <c r="G2698" s="428"/>
      <c r="H2698" s="428"/>
      <c r="I2698" s="428"/>
    </row>
    <row r="2700" spans="1:9" s="574" customFormat="1" ht="47.25" x14ac:dyDescent="0.25">
      <c r="A2700" s="1056" t="s">
        <v>122</v>
      </c>
      <c r="B2700" s="1056" t="s">
        <v>649</v>
      </c>
      <c r="C2700" s="1056" t="s">
        <v>650</v>
      </c>
      <c r="D2700" s="1056" t="s">
        <v>651</v>
      </c>
      <c r="E2700" s="1056" t="s">
        <v>652</v>
      </c>
      <c r="F2700" s="1056" t="s">
        <v>99</v>
      </c>
      <c r="G2700" s="1056" t="s">
        <v>653</v>
      </c>
    </row>
    <row r="2701" spans="1:9" s="574" customFormat="1" x14ac:dyDescent="0.25">
      <c r="A2701" s="575" t="s">
        <v>18</v>
      </c>
      <c r="B2701" s="579" t="s">
        <v>5622</v>
      </c>
      <c r="C2701" s="1072">
        <v>7</v>
      </c>
      <c r="D2701" s="1072"/>
      <c r="E2701" s="577">
        <v>7.4</v>
      </c>
      <c r="F2701" s="578"/>
      <c r="G2701" s="1056"/>
    </row>
    <row r="2702" spans="1:9" x14ac:dyDescent="0.25">
      <c r="A2702" s="500" t="s">
        <v>19</v>
      </c>
      <c r="B2702" s="579" t="s">
        <v>5623</v>
      </c>
      <c r="C2702" s="576">
        <f>17+Dec_Details!C437</f>
        <v>22</v>
      </c>
      <c r="D2702" s="576">
        <f>11+Dec_Details!D437</f>
        <v>13</v>
      </c>
      <c r="E2702" s="580">
        <f>4.68+2.06+Dec_Details!E437</f>
        <v>8.1999999999999993</v>
      </c>
      <c r="F2702" s="581">
        <v>1</v>
      </c>
      <c r="G2702" s="439"/>
    </row>
    <row r="2703" spans="1:9" x14ac:dyDescent="0.25">
      <c r="A2703" s="500" t="s">
        <v>20</v>
      </c>
      <c r="B2703" s="579" t="s">
        <v>5624</v>
      </c>
      <c r="C2703" s="1072">
        <f>'Oct_Details '!C1466+'Nov_Details '!C1204+Dec_Details!C438</f>
        <v>576</v>
      </c>
      <c r="D2703" s="1072">
        <f>399+58+Dec_Details!D438</f>
        <v>495</v>
      </c>
      <c r="E2703" s="582">
        <f>462.68+293.28+Dec_Details!E438</f>
        <v>902.65000000000009</v>
      </c>
      <c r="F2703" s="581">
        <v>1</v>
      </c>
      <c r="G2703" s="439"/>
    </row>
    <row r="2704" spans="1:9" x14ac:dyDescent="0.25">
      <c r="A2704" s="500" t="s">
        <v>21</v>
      </c>
      <c r="B2704" s="579" t="s">
        <v>5625</v>
      </c>
      <c r="C2704" s="1072">
        <f>21+Dec_Details!C439</f>
        <v>24</v>
      </c>
      <c r="D2704" s="1072">
        <f>18+3</f>
        <v>21</v>
      </c>
      <c r="E2704" s="582">
        <f>1.4+9.1+Dec_Details!E439</f>
        <v>13.08</v>
      </c>
      <c r="F2704" s="581"/>
      <c r="G2704" s="439"/>
    </row>
    <row r="2705" spans="1:9" x14ac:dyDescent="0.25">
      <c r="A2705" s="500" t="s">
        <v>151</v>
      </c>
      <c r="B2705" s="579" t="s">
        <v>278</v>
      </c>
      <c r="C2705" s="1072">
        <v>1</v>
      </c>
      <c r="D2705" s="1072"/>
      <c r="E2705" s="582">
        <v>0.68</v>
      </c>
      <c r="F2705" s="581"/>
      <c r="G2705" s="439"/>
    </row>
    <row r="2708" spans="1:9" ht="30.75" customHeight="1" x14ac:dyDescent="0.25">
      <c r="A2708" s="1260" t="s">
        <v>659</v>
      </c>
      <c r="B2708" s="1260"/>
      <c r="C2708" s="1260"/>
      <c r="D2708" s="1260"/>
      <c r="E2708" s="1260"/>
      <c r="F2708" s="1260"/>
      <c r="G2708" s="1260"/>
      <c r="H2708" s="1260"/>
      <c r="I2708" s="1260"/>
    </row>
    <row r="2710" spans="1:9" s="817" customFormat="1" ht="32.25" customHeight="1" x14ac:dyDescent="0.25">
      <c r="A2710" s="1247" t="s">
        <v>122</v>
      </c>
      <c r="B2710" s="1256" t="s">
        <v>660</v>
      </c>
      <c r="C2710" s="1257"/>
      <c r="D2710" s="1258" t="s">
        <v>661</v>
      </c>
      <c r="E2710" s="1258"/>
      <c r="F2710" s="1247" t="s">
        <v>126</v>
      </c>
      <c r="G2710" s="1035"/>
      <c r="H2710" s="1035"/>
      <c r="I2710" s="1035"/>
    </row>
    <row r="2711" spans="1:9" s="817" customFormat="1" x14ac:dyDescent="0.25">
      <c r="A2711" s="1247"/>
      <c r="B2711" s="1029" t="s">
        <v>662</v>
      </c>
      <c r="C2711" s="1029" t="s">
        <v>663</v>
      </c>
      <c r="D2711" s="1029" t="s">
        <v>664</v>
      </c>
      <c r="E2711" s="1056" t="s">
        <v>665</v>
      </c>
      <c r="F2711" s="1247"/>
      <c r="G2711" s="1035"/>
      <c r="H2711" s="1035"/>
      <c r="I2711" s="1035"/>
    </row>
    <row r="2712" spans="1:9" x14ac:dyDescent="0.25">
      <c r="A2712" s="454"/>
      <c r="B2712" s="454"/>
      <c r="C2712" s="439"/>
      <c r="D2712" s="439"/>
      <c r="E2712" s="430"/>
      <c r="F2712" s="1070"/>
    </row>
    <row r="2713" spans="1:9" x14ac:dyDescent="0.25">
      <c r="A2713" s="454"/>
      <c r="B2713" s="454"/>
      <c r="C2713" s="439"/>
      <c r="D2713" s="439"/>
      <c r="E2713" s="477"/>
      <c r="F2713" s="1070"/>
    </row>
    <row r="2716" spans="1:9" x14ac:dyDescent="0.25">
      <c r="A2716" s="1045" t="s">
        <v>122</v>
      </c>
      <c r="B2716" s="1045" t="s">
        <v>667</v>
      </c>
      <c r="C2716" s="1045" t="s">
        <v>569</v>
      </c>
      <c r="D2716" s="1045" t="s">
        <v>126</v>
      </c>
    </row>
    <row r="2717" spans="1:9" x14ac:dyDescent="0.25">
      <c r="A2717" s="583"/>
      <c r="B2717" s="583"/>
      <c r="C2717" s="563"/>
      <c r="D2717" s="563"/>
    </row>
    <row r="2718" spans="1:9" x14ac:dyDescent="0.25">
      <c r="A2718" s="564"/>
      <c r="B2718" s="564"/>
      <c r="C2718" s="564"/>
      <c r="D2718" s="564"/>
    </row>
    <row r="2721" spans="1:9" x14ac:dyDescent="0.25">
      <c r="A2721" s="427" t="s">
        <v>668</v>
      </c>
      <c r="B2721" s="427"/>
      <c r="C2721" s="428"/>
      <c r="D2721" s="428"/>
      <c r="E2721" s="428"/>
      <c r="F2721" s="428"/>
      <c r="G2721" s="428"/>
      <c r="H2721" s="428"/>
      <c r="I2721" s="428"/>
    </row>
    <row r="2723" spans="1:9" ht="31.5" x14ac:dyDescent="0.25">
      <c r="A2723" s="1029" t="s">
        <v>122</v>
      </c>
      <c r="B2723" s="584" t="s">
        <v>669</v>
      </c>
    </row>
    <row r="2724" spans="1:9" x14ac:dyDescent="0.25">
      <c r="A2724" s="585" t="s">
        <v>18</v>
      </c>
      <c r="B2724" s="586"/>
    </row>
    <row r="2725" spans="1:9" x14ac:dyDescent="0.25">
      <c r="A2725" s="585" t="s">
        <v>19</v>
      </c>
      <c r="B2725" s="586">
        <v>1</v>
      </c>
    </row>
    <row r="2726" spans="1:9" x14ac:dyDescent="0.25">
      <c r="A2726" s="585" t="s">
        <v>20</v>
      </c>
      <c r="B2726" s="586">
        <v>1</v>
      </c>
    </row>
    <row r="2727" spans="1:9" x14ac:dyDescent="0.25">
      <c r="A2727" s="585" t="s">
        <v>666</v>
      </c>
      <c r="B2727" s="586"/>
    </row>
    <row r="2728" spans="1:9" x14ac:dyDescent="0.25">
      <c r="A2728" s="585" t="s">
        <v>293</v>
      </c>
      <c r="B2728" s="587"/>
    </row>
    <row r="2734" spans="1:9" x14ac:dyDescent="0.25">
      <c r="A2734" s="427" t="s">
        <v>670</v>
      </c>
      <c r="B2734" s="427"/>
      <c r="C2734" s="428"/>
      <c r="D2734" s="428"/>
      <c r="E2734" s="428"/>
      <c r="F2734" s="428"/>
      <c r="G2734" s="428"/>
      <c r="H2734" s="428"/>
      <c r="I2734" s="428"/>
    </row>
    <row r="2735" spans="1:9" x14ac:dyDescent="0.25">
      <c r="A2735" s="1248" t="s">
        <v>671</v>
      </c>
      <c r="B2735" s="1249"/>
      <c r="C2735" s="1249"/>
      <c r="D2735" s="1249"/>
      <c r="E2735" s="1250"/>
      <c r="F2735" s="588"/>
    </row>
    <row r="2736" spans="1:9" x14ac:dyDescent="0.25">
      <c r="A2736" s="1036" t="s">
        <v>122</v>
      </c>
      <c r="B2736" s="1029" t="s">
        <v>646</v>
      </c>
      <c r="C2736" s="1029" t="s">
        <v>672</v>
      </c>
      <c r="D2736" s="589" t="s">
        <v>673</v>
      </c>
      <c r="E2736" s="1029" t="s">
        <v>126</v>
      </c>
      <c r="F2736" s="590"/>
    </row>
    <row r="2737" spans="1:9" x14ac:dyDescent="0.25">
      <c r="A2737" s="454" t="s">
        <v>18</v>
      </c>
      <c r="B2737" s="454"/>
      <c r="C2737" s="430"/>
      <c r="D2737" s="531"/>
      <c r="E2737" s="499"/>
      <c r="F2737" s="591"/>
      <c r="G2737" s="496"/>
      <c r="H2737" s="496"/>
    </row>
    <row r="2738" spans="1:9" x14ac:dyDescent="0.25">
      <c r="A2738" s="454" t="s">
        <v>19</v>
      </c>
      <c r="B2738" s="451"/>
      <c r="C2738" s="1085"/>
      <c r="D2738" s="531"/>
      <c r="E2738" s="499"/>
      <c r="F2738" s="591"/>
      <c r="G2738" s="496"/>
      <c r="H2738" s="496"/>
    </row>
    <row r="2739" spans="1:9" x14ac:dyDescent="0.25">
      <c r="A2739" s="443" t="s">
        <v>20</v>
      </c>
      <c r="B2739" s="451"/>
      <c r="C2739" s="1085"/>
      <c r="D2739" s="531"/>
      <c r="E2739" s="499"/>
      <c r="F2739" s="591"/>
      <c r="G2739" s="496"/>
      <c r="H2739" s="496"/>
    </row>
    <row r="2740" spans="1:9" ht="16.5" customHeight="1" x14ac:dyDescent="0.25">
      <c r="A2740" s="454" t="s">
        <v>21</v>
      </c>
      <c r="B2740" s="592"/>
      <c r="C2740" s="1106"/>
      <c r="D2740" s="531"/>
      <c r="E2740" s="499"/>
      <c r="F2740" s="591"/>
      <c r="G2740" s="496"/>
      <c r="H2740" s="496"/>
    </row>
    <row r="2741" spans="1:9" x14ac:dyDescent="0.25">
      <c r="A2741" s="451" t="s">
        <v>151</v>
      </c>
      <c r="B2741" s="593"/>
      <c r="C2741" s="444"/>
      <c r="D2741" s="531"/>
      <c r="E2741" s="499"/>
      <c r="F2741" s="591"/>
      <c r="G2741" s="496"/>
      <c r="H2741" s="496"/>
    </row>
    <row r="2742" spans="1:9" ht="31.5" x14ac:dyDescent="0.25">
      <c r="A2742" s="454" t="s">
        <v>160</v>
      </c>
      <c r="B2742" s="430" t="s">
        <v>5299</v>
      </c>
      <c r="C2742" s="642" t="s">
        <v>3165</v>
      </c>
      <c r="D2742" s="445" t="s">
        <v>5300</v>
      </c>
      <c r="E2742" s="455"/>
      <c r="F2742" s="591"/>
      <c r="G2742" s="496"/>
      <c r="H2742" s="496"/>
    </row>
    <row r="2743" spans="1:9" x14ac:dyDescent="0.25">
      <c r="C2743" s="456"/>
      <c r="D2743" s="518"/>
      <c r="E2743" s="496"/>
      <c r="F2743" s="594"/>
    </row>
    <row r="2744" spans="1:9" x14ac:dyDescent="0.25">
      <c r="C2744" s="456"/>
      <c r="D2744" s="518"/>
      <c r="E2744" s="496"/>
      <c r="F2744" s="594"/>
    </row>
    <row r="2746" spans="1:9" x14ac:dyDescent="0.25">
      <c r="A2746" s="427" t="s">
        <v>676</v>
      </c>
      <c r="B2746" s="427"/>
      <c r="C2746" s="428"/>
      <c r="D2746" s="428"/>
      <c r="E2746" s="428"/>
      <c r="F2746" s="428"/>
      <c r="G2746" s="428"/>
      <c r="H2746" s="428"/>
      <c r="I2746" s="428"/>
    </row>
    <row r="2748" spans="1:9" ht="31.5" x14ac:dyDescent="0.25">
      <c r="A2748" s="1029" t="s">
        <v>122</v>
      </c>
      <c r="B2748" s="1029" t="s">
        <v>677</v>
      </c>
      <c r="C2748" s="1056" t="s">
        <v>678</v>
      </c>
      <c r="D2748" s="1056" t="s">
        <v>126</v>
      </c>
      <c r="F2748" s="1035"/>
      <c r="G2748" s="1035"/>
      <c r="H2748" s="1035"/>
    </row>
    <row r="2749" spans="1:9" x14ac:dyDescent="0.25">
      <c r="A2749" s="484" t="s">
        <v>19</v>
      </c>
      <c r="B2749" s="1029"/>
      <c r="C2749" s="1029"/>
      <c r="D2749" s="1029"/>
      <c r="E2749" s="573"/>
      <c r="F2749" s="1035"/>
      <c r="G2749" s="1035"/>
      <c r="H2749" s="1035"/>
    </row>
    <row r="2750" spans="1:9" x14ac:dyDescent="0.25">
      <c r="A2750" s="494"/>
      <c r="B2750" s="494"/>
      <c r="C2750" s="1035"/>
      <c r="D2750" s="1035"/>
      <c r="E2750" s="574"/>
      <c r="F2750" s="1035"/>
      <c r="G2750" s="1035"/>
      <c r="H2750" s="1035"/>
    </row>
    <row r="2752" spans="1:9" x14ac:dyDescent="0.25">
      <c r="A2752" s="427" t="s">
        <v>679</v>
      </c>
      <c r="B2752" s="427"/>
      <c r="C2752" s="428"/>
      <c r="D2752" s="428"/>
      <c r="E2752" s="428"/>
      <c r="F2752" s="428"/>
      <c r="G2752" s="428"/>
      <c r="H2752" s="428"/>
      <c r="I2752" s="428"/>
    </row>
    <row r="2753" spans="1:9" x14ac:dyDescent="0.25">
      <c r="A2753" s="427"/>
      <c r="B2753" s="427"/>
      <c r="C2753" s="428"/>
      <c r="D2753" s="428"/>
      <c r="E2753" s="428"/>
      <c r="F2753" s="428"/>
      <c r="G2753" s="428"/>
      <c r="H2753" s="428"/>
      <c r="I2753" s="428"/>
    </row>
    <row r="2754" spans="1:9" x14ac:dyDescent="0.25">
      <c r="A2754" s="426"/>
      <c r="B2754" s="426"/>
    </row>
    <row r="2755" spans="1:9" x14ac:dyDescent="0.25">
      <c r="A2755" s="1029" t="s">
        <v>122</v>
      </c>
      <c r="B2755" s="1056" t="s">
        <v>680</v>
      </c>
      <c r="C2755" s="1029" t="s">
        <v>681</v>
      </c>
      <c r="D2755" s="1029" t="s">
        <v>569</v>
      </c>
      <c r="E2755" s="1056" t="s">
        <v>126</v>
      </c>
    </row>
    <row r="2756" spans="1:9" x14ac:dyDescent="0.25">
      <c r="A2756" s="1042" t="s">
        <v>18</v>
      </c>
      <c r="B2756" s="1042"/>
      <c r="C2756" s="595"/>
      <c r="D2756" s="472"/>
      <c r="E2756" s="524"/>
      <c r="F2756" s="574"/>
    </row>
    <row r="2757" spans="1:9" ht="15.75" customHeight="1" x14ac:dyDescent="0.25">
      <c r="A2757" s="443" t="s">
        <v>19</v>
      </c>
      <c r="B2757" s="716"/>
      <c r="C2757" s="530"/>
      <c r="D2757" s="430"/>
      <c r="E2757" s="430"/>
    </row>
    <row r="2758" spans="1:9" ht="15.75" customHeight="1" x14ac:dyDescent="0.25">
      <c r="A2758" s="443" t="s">
        <v>20</v>
      </c>
      <c r="B2758" s="716"/>
      <c r="C2758" s="444"/>
      <c r="D2758" s="430"/>
      <c r="E2758" s="430"/>
    </row>
    <row r="2759" spans="1:9" ht="47.25" x14ac:dyDescent="0.25">
      <c r="A2759" s="1430" t="s">
        <v>21</v>
      </c>
      <c r="B2759" s="1377">
        <f>4+2</f>
        <v>6</v>
      </c>
      <c r="C2759" s="430" t="s">
        <v>4283</v>
      </c>
      <c r="D2759" s="430" t="s">
        <v>4284</v>
      </c>
      <c r="E2759" s="1044"/>
    </row>
    <row r="2760" spans="1:9" ht="47.25" x14ac:dyDescent="0.25">
      <c r="A2760" s="1431"/>
      <c r="B2760" s="1378"/>
      <c r="C2760" s="430" t="s">
        <v>5301</v>
      </c>
      <c r="D2760" s="430" t="s">
        <v>5302</v>
      </c>
      <c r="E2760" s="1044"/>
    </row>
    <row r="2761" spans="1:9" ht="47.25" x14ac:dyDescent="0.25">
      <c r="A2761" s="1431"/>
      <c r="B2761" s="1378"/>
      <c r="C2761" s="1083" t="s">
        <v>5303</v>
      </c>
      <c r="D2761" s="430" t="s">
        <v>5304</v>
      </c>
      <c r="E2761" s="1044"/>
    </row>
    <row r="2762" spans="1:9" ht="47.25" x14ac:dyDescent="0.25">
      <c r="A2762" s="1431"/>
      <c r="B2762" s="1378"/>
      <c r="C2762" s="430" t="s">
        <v>5305</v>
      </c>
      <c r="D2762" s="455" t="s">
        <v>5306</v>
      </c>
      <c r="E2762" s="1044"/>
    </row>
    <row r="2763" spans="1:9" ht="20.25" customHeight="1" x14ac:dyDescent="0.25">
      <c r="A2763" s="1098"/>
      <c r="B2763" s="1378"/>
      <c r="C2763" s="530" t="s">
        <v>5610</v>
      </c>
      <c r="D2763" s="430" t="s">
        <v>2722</v>
      </c>
      <c r="E2763" s="1044"/>
    </row>
    <row r="2764" spans="1:9" ht="31.5" x14ac:dyDescent="0.25">
      <c r="A2764" s="877"/>
      <c r="B2764" s="1379"/>
      <c r="C2764" s="530" t="s">
        <v>5611</v>
      </c>
      <c r="D2764" s="430" t="s">
        <v>2724</v>
      </c>
      <c r="E2764" s="1044"/>
    </row>
    <row r="2765" spans="1:9" ht="47.25" x14ac:dyDescent="0.25">
      <c r="A2765" s="1275" t="s">
        <v>151</v>
      </c>
      <c r="B2765" s="1357">
        <v>2</v>
      </c>
      <c r="C2765" s="430" t="s">
        <v>5307</v>
      </c>
      <c r="D2765" s="455" t="s">
        <v>5308</v>
      </c>
      <c r="E2765" s="430"/>
    </row>
    <row r="2766" spans="1:9" ht="31.5" x14ac:dyDescent="0.25">
      <c r="A2766" s="1279"/>
      <c r="B2766" s="1359"/>
      <c r="C2766" s="430" t="s">
        <v>5309</v>
      </c>
      <c r="D2766" s="455" t="s">
        <v>5304</v>
      </c>
      <c r="E2766" s="430"/>
    </row>
    <row r="2767" spans="1:9" ht="78.75" x14ac:dyDescent="0.25">
      <c r="A2767" s="451" t="s">
        <v>160</v>
      </c>
      <c r="B2767" s="488">
        <v>1</v>
      </c>
      <c r="C2767" s="430" t="s">
        <v>5619</v>
      </c>
      <c r="D2767" s="570" t="s">
        <v>2488</v>
      </c>
      <c r="E2767" s="654"/>
    </row>
  </sheetData>
  <mergeCells count="128">
    <mergeCell ref="A7:I7"/>
    <mergeCell ref="A1:I1"/>
    <mergeCell ref="A2:I2"/>
    <mergeCell ref="A4:I4"/>
    <mergeCell ref="A5:I5"/>
    <mergeCell ref="A6:I6"/>
    <mergeCell ref="A2759:A2762"/>
    <mergeCell ref="B2765:B2766"/>
    <mergeCell ref="A2765:A2766"/>
    <mergeCell ref="D86:D89"/>
    <mergeCell ref="E86:E89"/>
    <mergeCell ref="A274:A276"/>
    <mergeCell ref="B274:B276"/>
    <mergeCell ref="C274:C276"/>
    <mergeCell ref="D274:H274"/>
    <mergeCell ref="C86:C89"/>
    <mergeCell ref="B12:B13"/>
    <mergeCell ref="C12:C13"/>
    <mergeCell ref="B14:B15"/>
    <mergeCell ref="B18:B19"/>
    <mergeCell ref="C18:C19"/>
    <mergeCell ref="B1162:B1198"/>
    <mergeCell ref="I274:I276"/>
    <mergeCell ref="D275:E275"/>
    <mergeCell ref="G276:H276"/>
    <mergeCell ref="D277:D280"/>
    <mergeCell ref="D285:D287"/>
    <mergeCell ref="D301:D305"/>
    <mergeCell ref="I301:I305"/>
    <mergeCell ref="D291:D293"/>
    <mergeCell ref="D294:D295"/>
    <mergeCell ref="D296:D298"/>
    <mergeCell ref="A2441:B2441"/>
    <mergeCell ref="C2441:C2442"/>
    <mergeCell ref="I308:I311"/>
    <mergeCell ref="F308:F311"/>
    <mergeCell ref="B945:B957"/>
    <mergeCell ref="B958:B981"/>
    <mergeCell ref="B982:B993"/>
    <mergeCell ref="B994:B1022"/>
    <mergeCell ref="B1023:B1037"/>
    <mergeCell ref="B1038:B1047"/>
    <mergeCell ref="B1048:B1060"/>
    <mergeCell ref="D1911:D1912"/>
    <mergeCell ref="D2318:D2319"/>
    <mergeCell ref="C2316:C2317"/>
    <mergeCell ref="D2339:D2341"/>
    <mergeCell ref="E2339:E2341"/>
    <mergeCell ref="A2453:A2454"/>
    <mergeCell ref="B2453:B2454"/>
    <mergeCell ref="C2453:C2454"/>
    <mergeCell ref="D2453:D2454"/>
    <mergeCell ref="B1270:B1274"/>
    <mergeCell ref="D1270:D1274"/>
    <mergeCell ref="A2316:A2317"/>
    <mergeCell ref="B20:B21"/>
    <mergeCell ref="A2710:A2711"/>
    <mergeCell ref="B2710:C2710"/>
    <mergeCell ref="D2710:E2710"/>
    <mergeCell ref="E2453:E2454"/>
    <mergeCell ref="B2460:B2463"/>
    <mergeCell ref="C323:C327"/>
    <mergeCell ref="D328:D329"/>
    <mergeCell ref="D330:D332"/>
    <mergeCell ref="B323:B332"/>
    <mergeCell ref="A322:A332"/>
    <mergeCell ref="B312:B313"/>
    <mergeCell ref="D318:D319"/>
    <mergeCell ref="B314:B317"/>
    <mergeCell ref="B860:B931"/>
    <mergeCell ref="B932:B944"/>
    <mergeCell ref="D932:D1060"/>
    <mergeCell ref="A2553:A2558"/>
    <mergeCell ref="B2456:B2457"/>
    <mergeCell ref="C1249:C1250"/>
    <mergeCell ref="C1283:C1284"/>
    <mergeCell ref="D1283:D1284"/>
    <mergeCell ref="D1380:D1910"/>
    <mergeCell ref="F2710:F2711"/>
    <mergeCell ref="A2735:E2735"/>
    <mergeCell ref="A2708:I2708"/>
    <mergeCell ref="F2566:F2567"/>
    <mergeCell ref="A2575:A2576"/>
    <mergeCell ref="B2575:B2576"/>
    <mergeCell ref="C2575:C2576"/>
    <mergeCell ref="D2575:D2576"/>
    <mergeCell ref="F2575:F2576"/>
    <mergeCell ref="E2566:E2567"/>
    <mergeCell ref="A2584:A2585"/>
    <mergeCell ref="B2584:B2585"/>
    <mergeCell ref="C2584:C2585"/>
    <mergeCell ref="D2584:D2585"/>
    <mergeCell ref="F2584:F2585"/>
    <mergeCell ref="A2566:A2567"/>
    <mergeCell ref="B2566:B2567"/>
    <mergeCell ref="C2566:C2567"/>
    <mergeCell ref="A2335:A2337"/>
    <mergeCell ref="A2383:A2392"/>
    <mergeCell ref="A2419:A2421"/>
    <mergeCell ref="A2320:A2322"/>
    <mergeCell ref="C2327:C2329"/>
    <mergeCell ref="D2327:D2329"/>
    <mergeCell ref="C2332:C2334"/>
    <mergeCell ref="D2332:D2334"/>
    <mergeCell ref="A2327:A2334"/>
    <mergeCell ref="B2393:B2394"/>
    <mergeCell ref="D2393:D2394"/>
    <mergeCell ref="B2759:B2764"/>
    <mergeCell ref="B100:B101"/>
    <mergeCell ref="F281:F282"/>
    <mergeCell ref="C333:C335"/>
    <mergeCell ref="C24:C25"/>
    <mergeCell ref="D24:D25"/>
    <mergeCell ref="B33:B34"/>
    <mergeCell ref="C33:C34"/>
    <mergeCell ref="B42:B43"/>
    <mergeCell ref="D56:D57"/>
    <mergeCell ref="E56:E57"/>
    <mergeCell ref="D81:D85"/>
    <mergeCell ref="E81:E85"/>
    <mergeCell ref="B1199:B1235"/>
    <mergeCell ref="C1376:C1377"/>
    <mergeCell ref="C1378:C1379"/>
    <mergeCell ref="B2465:B2466"/>
    <mergeCell ref="B2470:B2471"/>
    <mergeCell ref="D2335:D2336"/>
    <mergeCell ref="D2566:D2567"/>
    <mergeCell ref="B2474:B2477"/>
  </mergeCells>
  <pageMargins left="0.7" right="0.7" top="0.75" bottom="0.75" header="0.3" footer="0.3"/>
  <pageSetup paperSize="9" scale="87" orientation="landscape" horizontalDpi="4294967294"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I3679"/>
  <sheetViews>
    <sheetView topLeftCell="A3673" zoomScaleNormal="100" workbookViewId="0">
      <selection activeCell="E3679" sqref="E3679"/>
    </sheetView>
  </sheetViews>
  <sheetFormatPr defaultRowHeight="15.75" x14ac:dyDescent="0.25"/>
  <cols>
    <col min="1" max="1" width="24" style="425" customWidth="1"/>
    <col min="2" max="2" width="42.710937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5626</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x14ac:dyDescent="0.25">
      <c r="A12" s="884" t="s">
        <v>18</v>
      </c>
      <c r="B12" s="631" t="s">
        <v>1226</v>
      </c>
      <c r="C12" s="1251" t="s">
        <v>2035</v>
      </c>
      <c r="D12" s="1251" t="s">
        <v>2036</v>
      </c>
      <c r="E12" s="431"/>
      <c r="F12" s="432"/>
      <c r="I12" s="425" t="s">
        <v>130</v>
      </c>
    </row>
    <row r="13" spans="1:9" ht="31.5" customHeight="1" x14ac:dyDescent="0.25">
      <c r="A13" s="894"/>
      <c r="B13" s="631" t="s">
        <v>2037</v>
      </c>
      <c r="C13" s="1253"/>
      <c r="D13" s="1253"/>
      <c r="E13" s="431"/>
      <c r="F13" s="432"/>
    </row>
    <row r="14" spans="1:9" ht="80.25" customHeight="1" x14ac:dyDescent="0.25">
      <c r="A14" s="894"/>
      <c r="B14" s="631" t="s">
        <v>2038</v>
      </c>
      <c r="C14" s="1253"/>
      <c r="D14" s="1252"/>
      <c r="E14" s="431"/>
      <c r="F14" s="432"/>
    </row>
    <row r="15" spans="1:9" ht="31.5" x14ac:dyDescent="0.25">
      <c r="A15" s="894"/>
      <c r="B15" s="631" t="s">
        <v>158</v>
      </c>
      <c r="C15" s="430" t="s">
        <v>2039</v>
      </c>
      <c r="D15" s="430" t="s">
        <v>2040</v>
      </c>
      <c r="E15" s="434" t="s">
        <v>2041</v>
      </c>
      <c r="F15" s="432"/>
    </row>
    <row r="16" spans="1:9" ht="31.5" x14ac:dyDescent="0.25">
      <c r="A16" s="894"/>
      <c r="B16" s="631" t="s">
        <v>701</v>
      </c>
      <c r="C16" s="430" t="s">
        <v>2494</v>
      </c>
      <c r="D16" s="430" t="s">
        <v>2495</v>
      </c>
      <c r="E16" s="434"/>
      <c r="F16" s="432"/>
    </row>
    <row r="17" spans="1:6" ht="31.5" x14ac:dyDescent="0.25">
      <c r="A17" s="894"/>
      <c r="B17" s="631" t="s">
        <v>1691</v>
      </c>
      <c r="C17" s="430" t="s">
        <v>2494</v>
      </c>
      <c r="D17" s="430" t="s">
        <v>2496</v>
      </c>
      <c r="E17" s="434"/>
      <c r="F17" s="432"/>
    </row>
    <row r="18" spans="1:6" x14ac:dyDescent="0.25">
      <c r="A18" s="894"/>
      <c r="B18" s="631" t="s">
        <v>701</v>
      </c>
      <c r="C18" s="1251" t="s">
        <v>2825</v>
      </c>
      <c r="D18" s="1251" t="s">
        <v>2826</v>
      </c>
      <c r="E18" s="434"/>
      <c r="F18" s="432"/>
    </row>
    <row r="19" spans="1:6" x14ac:dyDescent="0.25">
      <c r="A19" s="894"/>
      <c r="B19" s="631" t="s">
        <v>2070</v>
      </c>
      <c r="C19" s="1252"/>
      <c r="D19" s="1252"/>
      <c r="E19" s="434"/>
      <c r="F19" s="432"/>
    </row>
    <row r="20" spans="1:6" ht="31.5" x14ac:dyDescent="0.25">
      <c r="A20" s="894"/>
      <c r="B20" s="1288" t="s">
        <v>3100</v>
      </c>
      <c r="C20" s="1251" t="s">
        <v>3101</v>
      </c>
      <c r="D20" s="430" t="s">
        <v>3102</v>
      </c>
      <c r="E20" s="434"/>
      <c r="F20" s="432"/>
    </row>
    <row r="21" spans="1:6" ht="31.5" x14ac:dyDescent="0.25">
      <c r="A21" s="894"/>
      <c r="B21" s="1306"/>
      <c r="C21" s="1252"/>
      <c r="D21" s="430" t="s">
        <v>3103</v>
      </c>
      <c r="E21" s="434"/>
      <c r="F21" s="432"/>
    </row>
    <row r="22" spans="1:6" ht="31.5" x14ac:dyDescent="0.25">
      <c r="A22" s="894"/>
      <c r="B22" s="1288" t="s">
        <v>3104</v>
      </c>
      <c r="C22" s="430" t="s">
        <v>3105</v>
      </c>
      <c r="D22" s="430" t="s">
        <v>3103</v>
      </c>
      <c r="E22" s="434"/>
      <c r="F22" s="432"/>
    </row>
    <row r="23" spans="1:6" ht="31.5" x14ac:dyDescent="0.25">
      <c r="A23" s="894"/>
      <c r="B23" s="1306"/>
      <c r="C23" s="430" t="s">
        <v>3106</v>
      </c>
      <c r="D23" s="430" t="s">
        <v>3102</v>
      </c>
      <c r="E23" s="434"/>
      <c r="F23" s="432"/>
    </row>
    <row r="24" spans="1:6" ht="31.5" x14ac:dyDescent="0.25">
      <c r="A24" s="894"/>
      <c r="B24" s="631" t="s">
        <v>3107</v>
      </c>
      <c r="C24" s="432" t="s">
        <v>3108</v>
      </c>
      <c r="D24" s="456" t="s">
        <v>3109</v>
      </c>
      <c r="E24" s="434"/>
      <c r="F24" s="432"/>
    </row>
    <row r="25" spans="1:6" ht="47.25" x14ac:dyDescent="0.25">
      <c r="A25" s="894"/>
      <c r="B25" s="631" t="s">
        <v>2538</v>
      </c>
      <c r="C25" s="430" t="s">
        <v>3110</v>
      </c>
      <c r="D25" s="430" t="s">
        <v>3111</v>
      </c>
      <c r="E25" s="434"/>
      <c r="F25" s="432"/>
    </row>
    <row r="26" spans="1:6" ht="31.5" x14ac:dyDescent="0.25">
      <c r="A26" s="894"/>
      <c r="B26" s="1288" t="s">
        <v>3112</v>
      </c>
      <c r="C26" s="1251" t="s">
        <v>3101</v>
      </c>
      <c r="D26" s="430" t="s">
        <v>3102</v>
      </c>
      <c r="E26" s="434"/>
      <c r="F26" s="432"/>
    </row>
    <row r="27" spans="1:6" ht="31.5" x14ac:dyDescent="0.25">
      <c r="A27" s="894"/>
      <c r="B27" s="1306"/>
      <c r="C27" s="1252"/>
      <c r="D27" s="430" t="s">
        <v>3103</v>
      </c>
      <c r="E27" s="434"/>
      <c r="F27" s="432"/>
    </row>
    <row r="28" spans="1:6" ht="31.5" x14ac:dyDescent="0.25">
      <c r="A28" s="894"/>
      <c r="B28" s="631" t="s">
        <v>158</v>
      </c>
      <c r="C28" s="778" t="s">
        <v>4286</v>
      </c>
      <c r="D28" s="430" t="s">
        <v>4287</v>
      </c>
      <c r="E28" s="434"/>
      <c r="F28" s="432"/>
    </row>
    <row r="29" spans="1:6" ht="31.5" x14ac:dyDescent="0.25">
      <c r="A29" s="894"/>
      <c r="B29" s="592"/>
      <c r="C29" s="692"/>
      <c r="D29" s="430" t="s">
        <v>4288</v>
      </c>
      <c r="E29" s="434"/>
      <c r="F29" s="432"/>
    </row>
    <row r="30" spans="1:6" x14ac:dyDescent="0.25">
      <c r="A30" s="894"/>
      <c r="B30" s="566" t="s">
        <v>4289</v>
      </c>
      <c r="C30" s="672"/>
      <c r="D30" s="430" t="s">
        <v>4290</v>
      </c>
      <c r="E30" s="434"/>
      <c r="F30" s="432"/>
    </row>
    <row r="31" spans="1:6" ht="31.5" x14ac:dyDescent="0.25">
      <c r="A31" s="894"/>
      <c r="B31" s="592" t="s">
        <v>2538</v>
      </c>
      <c r="C31" s="672"/>
      <c r="D31" s="430" t="s">
        <v>4291</v>
      </c>
      <c r="E31" s="434"/>
      <c r="F31" s="432"/>
    </row>
    <row r="32" spans="1:6" x14ac:dyDescent="0.25">
      <c r="A32" s="894"/>
      <c r="B32" s="878" t="s">
        <v>995</v>
      </c>
      <c r="C32" s="1420" t="s">
        <v>5311</v>
      </c>
      <c r="D32" s="1251" t="s">
        <v>5312</v>
      </c>
      <c r="E32" s="434"/>
      <c r="F32" s="432"/>
    </row>
    <row r="33" spans="1:6" x14ac:dyDescent="0.25">
      <c r="A33" s="885"/>
      <c r="B33" s="878" t="s">
        <v>2057</v>
      </c>
      <c r="C33" s="1421"/>
      <c r="D33" s="1252"/>
      <c r="E33" s="434"/>
      <c r="F33" s="432"/>
    </row>
    <row r="34" spans="1:6" ht="31.5" x14ac:dyDescent="0.25">
      <c r="A34" s="1043" t="s">
        <v>19</v>
      </c>
      <c r="B34" s="1094" t="s">
        <v>2042</v>
      </c>
      <c r="C34" s="671"/>
      <c r="D34" s="430" t="s">
        <v>2043</v>
      </c>
      <c r="E34" s="430"/>
      <c r="F34" s="433"/>
    </row>
    <row r="35" spans="1:6" x14ac:dyDescent="0.25">
      <c r="A35" s="1043"/>
      <c r="B35" s="1094" t="s">
        <v>2044</v>
      </c>
      <c r="C35" s="671"/>
      <c r="D35" s="672"/>
      <c r="E35" s="430"/>
      <c r="F35" s="433"/>
    </row>
    <row r="36" spans="1:6" x14ac:dyDescent="0.25">
      <c r="A36" s="1043"/>
      <c r="B36" s="1094" t="s">
        <v>2045</v>
      </c>
      <c r="C36" s="671"/>
      <c r="D36" s="672"/>
      <c r="E36" s="430"/>
      <c r="F36" s="433"/>
    </row>
    <row r="37" spans="1:6" ht="47.25" x14ac:dyDescent="0.25">
      <c r="A37" s="1043"/>
      <c r="B37" s="1030" t="s">
        <v>3113</v>
      </c>
      <c r="C37" s="1044" t="s">
        <v>3114</v>
      </c>
      <c r="D37" s="672"/>
      <c r="E37" s="430"/>
      <c r="F37" s="433"/>
    </row>
    <row r="38" spans="1:6" x14ac:dyDescent="0.25">
      <c r="A38" s="1043"/>
      <c r="B38" s="1057" t="s">
        <v>3115</v>
      </c>
      <c r="C38" s="1044"/>
      <c r="D38" s="672"/>
      <c r="E38" s="430"/>
      <c r="F38" s="433"/>
    </row>
    <row r="39" spans="1:6" x14ac:dyDescent="0.25">
      <c r="A39" s="1043"/>
      <c r="B39" s="1030" t="s">
        <v>4292</v>
      </c>
      <c r="C39" s="671"/>
      <c r="D39" s="672"/>
      <c r="E39" s="430"/>
      <c r="F39" s="433"/>
    </row>
    <row r="40" spans="1:6" x14ac:dyDescent="0.25">
      <c r="A40" s="1043"/>
      <c r="B40" s="1057" t="s">
        <v>4293</v>
      </c>
      <c r="C40" s="671"/>
      <c r="D40" s="672"/>
      <c r="E40" s="430"/>
      <c r="F40" s="433"/>
    </row>
    <row r="41" spans="1:6" x14ac:dyDescent="0.25">
      <c r="A41" s="1043"/>
      <c r="B41" s="1057" t="s">
        <v>4294</v>
      </c>
      <c r="C41" s="671"/>
      <c r="D41" s="672"/>
      <c r="E41" s="430"/>
      <c r="F41" s="433"/>
    </row>
    <row r="42" spans="1:6" ht="31.5" x14ac:dyDescent="0.25">
      <c r="A42" s="1043"/>
      <c r="B42" s="1030" t="s">
        <v>1226</v>
      </c>
      <c r="C42" s="671"/>
      <c r="D42" s="430" t="s">
        <v>5313</v>
      </c>
      <c r="E42" s="430"/>
      <c r="F42" s="433"/>
    </row>
    <row r="43" spans="1:6" x14ac:dyDescent="0.25">
      <c r="A43" s="1043"/>
      <c r="B43" s="1057" t="s">
        <v>5314</v>
      </c>
      <c r="C43" s="671"/>
      <c r="D43" s="430"/>
      <c r="E43" s="430"/>
      <c r="F43" s="433"/>
    </row>
    <row r="44" spans="1:6" ht="31.5" x14ac:dyDescent="0.25">
      <c r="A44" s="1043"/>
      <c r="B44" s="1251" t="s">
        <v>5315</v>
      </c>
      <c r="C44" s="1422">
        <v>44170</v>
      </c>
      <c r="D44" s="430" t="s">
        <v>5316</v>
      </c>
      <c r="E44" s="430"/>
      <c r="F44" s="433"/>
    </row>
    <row r="45" spans="1:6" ht="31.5" x14ac:dyDescent="0.25">
      <c r="A45" s="1043"/>
      <c r="B45" s="1252"/>
      <c r="C45" s="1423"/>
      <c r="D45" s="430" t="s">
        <v>5317</v>
      </c>
      <c r="E45" s="430"/>
      <c r="F45" s="433"/>
    </row>
    <row r="46" spans="1:6" ht="31.5" x14ac:dyDescent="0.25">
      <c r="A46" s="884" t="s">
        <v>20</v>
      </c>
      <c r="B46" s="566" t="s">
        <v>2827</v>
      </c>
      <c r="C46" s="477" t="s">
        <v>2828</v>
      </c>
      <c r="D46" s="430" t="s">
        <v>2829</v>
      </c>
      <c r="E46" s="418" t="s">
        <v>2830</v>
      </c>
      <c r="F46" s="433"/>
    </row>
    <row r="47" spans="1:6" ht="31.5" x14ac:dyDescent="0.25">
      <c r="A47" s="894"/>
      <c r="B47" s="566" t="s">
        <v>2057</v>
      </c>
      <c r="C47" s="477" t="s">
        <v>2831</v>
      </c>
      <c r="D47" s="477" t="s">
        <v>2832</v>
      </c>
      <c r="E47" s="736" t="s">
        <v>2095</v>
      </c>
      <c r="F47" s="433"/>
    </row>
    <row r="48" spans="1:6" ht="47.25" x14ac:dyDescent="0.25">
      <c r="A48" s="894"/>
      <c r="B48" s="631" t="s">
        <v>2827</v>
      </c>
      <c r="C48" s="477" t="s">
        <v>3116</v>
      </c>
      <c r="D48" s="430" t="s">
        <v>3117</v>
      </c>
      <c r="E48" s="418" t="s">
        <v>3118</v>
      </c>
      <c r="F48" s="433"/>
    </row>
    <row r="49" spans="1:6" ht="31.5" x14ac:dyDescent="0.25">
      <c r="A49" s="894"/>
      <c r="B49" s="631" t="s">
        <v>1226</v>
      </c>
      <c r="C49" s="530" t="s">
        <v>3119</v>
      </c>
      <c r="D49" s="430" t="s">
        <v>3120</v>
      </c>
      <c r="E49" s="736" t="s">
        <v>3121</v>
      </c>
      <c r="F49" s="433"/>
    </row>
    <row r="50" spans="1:6" ht="78.75" x14ac:dyDescent="0.25">
      <c r="A50" s="894"/>
      <c r="B50" s="711"/>
      <c r="C50" s="444" t="s">
        <v>3122</v>
      </c>
      <c r="D50" s="430" t="s">
        <v>3123</v>
      </c>
      <c r="E50" s="736" t="s">
        <v>3124</v>
      </c>
      <c r="F50" s="433"/>
    </row>
    <row r="51" spans="1:6" ht="47.25" x14ac:dyDescent="0.25">
      <c r="A51" s="894"/>
      <c r="B51" s="592"/>
      <c r="C51" s="530" t="s">
        <v>3125</v>
      </c>
      <c r="D51" s="430" t="s">
        <v>3126</v>
      </c>
      <c r="E51" s="736" t="s">
        <v>2527</v>
      </c>
      <c r="F51" s="433"/>
    </row>
    <row r="52" spans="1:6" ht="31.5" x14ac:dyDescent="0.25">
      <c r="A52" s="894"/>
      <c r="B52" s="592" t="s">
        <v>2070</v>
      </c>
      <c r="C52" s="477" t="s">
        <v>3127</v>
      </c>
      <c r="D52" s="430" t="s">
        <v>3128</v>
      </c>
      <c r="E52" s="736" t="s">
        <v>2527</v>
      </c>
      <c r="F52" s="433"/>
    </row>
    <row r="53" spans="1:6" ht="78.75" x14ac:dyDescent="0.25">
      <c r="A53" s="894"/>
      <c r="B53" s="566" t="s">
        <v>3129</v>
      </c>
      <c r="C53" s="430" t="s">
        <v>3122</v>
      </c>
      <c r="D53" s="430" t="s">
        <v>3123</v>
      </c>
      <c r="E53" s="736" t="s">
        <v>3124</v>
      </c>
      <c r="F53" s="433"/>
    </row>
    <row r="54" spans="1:6" ht="63" x14ac:dyDescent="0.25">
      <c r="A54" s="894"/>
      <c r="B54" s="631" t="s">
        <v>4295</v>
      </c>
      <c r="C54" s="430" t="s">
        <v>4296</v>
      </c>
      <c r="D54" s="430" t="s">
        <v>4297</v>
      </c>
      <c r="E54" s="418" t="s">
        <v>2527</v>
      </c>
      <c r="F54" s="433"/>
    </row>
    <row r="55" spans="1:6" ht="63" x14ac:dyDescent="0.25">
      <c r="A55" s="894"/>
      <c r="B55" s="631" t="s">
        <v>1226</v>
      </c>
      <c r="C55" s="530" t="s">
        <v>4298</v>
      </c>
      <c r="D55" s="430" t="s">
        <v>4299</v>
      </c>
      <c r="E55" s="418" t="s">
        <v>2527</v>
      </c>
      <c r="F55" s="433"/>
    </row>
    <row r="56" spans="1:6" ht="63" x14ac:dyDescent="0.25">
      <c r="A56" s="894"/>
      <c r="B56" s="566" t="s">
        <v>4300</v>
      </c>
      <c r="C56" s="444" t="s">
        <v>4301</v>
      </c>
      <c r="D56" s="430" t="s">
        <v>4302</v>
      </c>
      <c r="E56" s="736" t="s">
        <v>2527</v>
      </c>
      <c r="F56" s="433"/>
    </row>
    <row r="57" spans="1:6" ht="31.5" x14ac:dyDescent="0.25">
      <c r="A57" s="885"/>
      <c r="B57" s="631" t="s">
        <v>1226</v>
      </c>
      <c r="C57" s="886">
        <v>44181</v>
      </c>
      <c r="D57" s="430" t="s">
        <v>5318</v>
      </c>
      <c r="E57" s="418" t="s">
        <v>2095</v>
      </c>
      <c r="F57" s="433"/>
    </row>
    <row r="58" spans="1:6" ht="63" x14ac:dyDescent="0.25">
      <c r="A58" s="1043" t="s">
        <v>21</v>
      </c>
      <c r="B58" s="436" t="s">
        <v>5627</v>
      </c>
      <c r="C58" s="437" t="s">
        <v>2047</v>
      </c>
      <c r="D58" s="438" t="s">
        <v>2040</v>
      </c>
      <c r="E58" s="1044" t="s">
        <v>2048</v>
      </c>
      <c r="F58" s="440"/>
    </row>
    <row r="59" spans="1:6" ht="63" x14ac:dyDescent="0.25">
      <c r="A59" s="1043"/>
      <c r="B59" s="1094" t="s">
        <v>2049</v>
      </c>
      <c r="C59" s="437" t="s">
        <v>2050</v>
      </c>
      <c r="D59" s="438" t="s">
        <v>2040</v>
      </c>
      <c r="E59" s="1044" t="s">
        <v>2048</v>
      </c>
      <c r="F59" s="440"/>
    </row>
    <row r="60" spans="1:6" ht="63" x14ac:dyDescent="0.25">
      <c r="A60" s="1043"/>
      <c r="B60" s="1094" t="s">
        <v>2051</v>
      </c>
      <c r="C60" s="437" t="s">
        <v>2052</v>
      </c>
      <c r="D60" s="438" t="s">
        <v>2040</v>
      </c>
      <c r="E60" s="1044" t="s">
        <v>2048</v>
      </c>
      <c r="F60" s="440"/>
    </row>
    <row r="61" spans="1:6" ht="63" x14ac:dyDescent="0.25">
      <c r="A61" s="1043"/>
      <c r="B61" s="436" t="s">
        <v>2053</v>
      </c>
      <c r="C61" s="437" t="s">
        <v>2054</v>
      </c>
      <c r="D61" s="438" t="s">
        <v>2040</v>
      </c>
      <c r="E61" s="1044" t="s">
        <v>2048</v>
      </c>
      <c r="F61" s="440"/>
    </row>
    <row r="62" spans="1:6" ht="63" x14ac:dyDescent="0.25">
      <c r="A62" s="1043"/>
      <c r="B62" s="436" t="s">
        <v>2055</v>
      </c>
      <c r="C62" s="437" t="s">
        <v>2056</v>
      </c>
      <c r="D62" s="438" t="s">
        <v>2040</v>
      </c>
      <c r="E62" s="1044" t="s">
        <v>2048</v>
      </c>
      <c r="F62" s="440"/>
    </row>
    <row r="63" spans="1:6" ht="63" x14ac:dyDescent="0.25">
      <c r="A63" s="1043"/>
      <c r="B63" s="436" t="s">
        <v>2497</v>
      </c>
      <c r="C63" s="437" t="s">
        <v>2498</v>
      </c>
      <c r="D63" s="678" t="s">
        <v>2040</v>
      </c>
      <c r="E63" s="1044" t="s">
        <v>1971</v>
      </c>
      <c r="F63" s="440"/>
    </row>
    <row r="64" spans="1:6" ht="47.25" x14ac:dyDescent="0.25">
      <c r="A64" s="1043"/>
      <c r="B64" s="1251" t="s">
        <v>2499</v>
      </c>
      <c r="C64" s="1370" t="s">
        <v>2500</v>
      </c>
      <c r="D64" s="678" t="s">
        <v>2501</v>
      </c>
      <c r="E64" s="1044" t="s">
        <v>758</v>
      </c>
      <c r="F64" s="440"/>
    </row>
    <row r="65" spans="1:6" ht="63" x14ac:dyDescent="0.25">
      <c r="A65" s="1043"/>
      <c r="B65" s="1253"/>
      <c r="C65" s="1371"/>
      <c r="D65" s="678" t="s">
        <v>2502</v>
      </c>
      <c r="E65" s="1044" t="s">
        <v>758</v>
      </c>
      <c r="F65" s="440"/>
    </row>
    <row r="66" spans="1:6" ht="31.5" x14ac:dyDescent="0.25">
      <c r="A66" s="1043"/>
      <c r="B66" s="1252"/>
      <c r="C66" s="437" t="s">
        <v>2503</v>
      </c>
      <c r="D66" s="678" t="s">
        <v>2040</v>
      </c>
      <c r="E66" s="1044" t="s">
        <v>1971</v>
      </c>
      <c r="F66" s="440"/>
    </row>
    <row r="67" spans="1:6" ht="63" x14ac:dyDescent="0.25">
      <c r="A67" s="1043"/>
      <c r="B67" s="444" t="s">
        <v>2833</v>
      </c>
      <c r="C67" s="434" t="s">
        <v>2834</v>
      </c>
      <c r="D67" s="430" t="s">
        <v>2040</v>
      </c>
      <c r="E67" s="442" t="s">
        <v>1324</v>
      </c>
      <c r="F67" s="440"/>
    </row>
    <row r="68" spans="1:6" ht="63" x14ac:dyDescent="0.25">
      <c r="A68" s="1043"/>
      <c r="B68" s="444" t="s">
        <v>2835</v>
      </c>
      <c r="C68" s="1044" t="s">
        <v>2836</v>
      </c>
      <c r="D68" s="430" t="s">
        <v>2040</v>
      </c>
      <c r="E68" s="442" t="s">
        <v>1324</v>
      </c>
      <c r="F68" s="440"/>
    </row>
    <row r="69" spans="1:6" ht="63" x14ac:dyDescent="0.25">
      <c r="A69" s="1043"/>
      <c r="B69" s="430" t="s">
        <v>2837</v>
      </c>
      <c r="C69" s="710" t="s">
        <v>2838</v>
      </c>
      <c r="D69" s="430" t="s">
        <v>2040</v>
      </c>
      <c r="E69" s="442" t="s">
        <v>1324</v>
      </c>
      <c r="F69" s="440"/>
    </row>
    <row r="70" spans="1:6" ht="63" x14ac:dyDescent="0.25">
      <c r="A70" s="1043"/>
      <c r="B70" s="1085" t="s">
        <v>2839</v>
      </c>
      <c r="C70" s="437" t="s">
        <v>2840</v>
      </c>
      <c r="D70" s="430" t="s">
        <v>2040</v>
      </c>
      <c r="E70" s="442" t="s">
        <v>1324</v>
      </c>
      <c r="F70" s="440"/>
    </row>
    <row r="71" spans="1:6" ht="63" x14ac:dyDescent="0.25">
      <c r="A71" s="1043"/>
      <c r="B71" s="444" t="s">
        <v>3130</v>
      </c>
      <c r="C71" s="434" t="s">
        <v>3131</v>
      </c>
      <c r="D71" s="430" t="s">
        <v>2040</v>
      </c>
      <c r="E71" s="442" t="s">
        <v>1324</v>
      </c>
      <c r="F71" s="440"/>
    </row>
    <row r="72" spans="1:6" ht="63" x14ac:dyDescent="0.25">
      <c r="A72" s="1043"/>
      <c r="B72" s="444" t="s">
        <v>3132</v>
      </c>
      <c r="C72" s="434" t="s">
        <v>3133</v>
      </c>
      <c r="D72" s="430" t="s">
        <v>2040</v>
      </c>
      <c r="E72" s="442" t="s">
        <v>1324</v>
      </c>
      <c r="F72" s="440"/>
    </row>
    <row r="73" spans="1:6" ht="63" x14ac:dyDescent="0.25">
      <c r="A73" s="1043"/>
      <c r="B73" s="444" t="s">
        <v>3134</v>
      </c>
      <c r="C73" s="434" t="s">
        <v>3135</v>
      </c>
      <c r="D73" s="430" t="s">
        <v>2040</v>
      </c>
      <c r="E73" s="442" t="s">
        <v>1324</v>
      </c>
      <c r="F73" s="440"/>
    </row>
    <row r="74" spans="1:6" ht="63" x14ac:dyDescent="0.25">
      <c r="A74" s="1043"/>
      <c r="B74" s="444" t="s">
        <v>3136</v>
      </c>
      <c r="C74" s="434" t="s">
        <v>3137</v>
      </c>
      <c r="D74" s="430" t="s">
        <v>2040</v>
      </c>
      <c r="E74" s="442" t="s">
        <v>1324</v>
      </c>
      <c r="F74" s="440"/>
    </row>
    <row r="75" spans="1:6" ht="63" x14ac:dyDescent="0.25">
      <c r="A75" s="1043"/>
      <c r="B75" s="430" t="s">
        <v>3138</v>
      </c>
      <c r="C75" s="434" t="s">
        <v>3139</v>
      </c>
      <c r="D75" s="430" t="s">
        <v>2040</v>
      </c>
      <c r="E75" s="442" t="s">
        <v>1324</v>
      </c>
      <c r="F75" s="440"/>
    </row>
    <row r="76" spans="1:6" ht="63" x14ac:dyDescent="0.25">
      <c r="A76" s="1043"/>
      <c r="B76" s="1085" t="s">
        <v>3140</v>
      </c>
      <c r="C76" s="434" t="s">
        <v>3141</v>
      </c>
      <c r="D76" s="430" t="s">
        <v>2040</v>
      </c>
      <c r="E76" s="442" t="s">
        <v>1324</v>
      </c>
      <c r="F76" s="440"/>
    </row>
    <row r="77" spans="1:6" ht="63" x14ac:dyDescent="0.25">
      <c r="A77" s="1043"/>
      <c r="B77" s="444" t="s">
        <v>2499</v>
      </c>
      <c r="C77" s="434" t="s">
        <v>4303</v>
      </c>
      <c r="D77" s="430" t="s">
        <v>2040</v>
      </c>
      <c r="E77" s="442" t="s">
        <v>1324</v>
      </c>
      <c r="F77" s="440"/>
    </row>
    <row r="78" spans="1:6" ht="63" x14ac:dyDescent="0.25">
      <c r="A78" s="1043"/>
      <c r="B78" s="444" t="s">
        <v>4304</v>
      </c>
      <c r="C78" s="434" t="s">
        <v>4305</v>
      </c>
      <c r="D78" s="430" t="s">
        <v>2040</v>
      </c>
      <c r="E78" s="442" t="s">
        <v>1324</v>
      </c>
      <c r="F78" s="440"/>
    </row>
    <row r="79" spans="1:6" ht="63" x14ac:dyDescent="0.25">
      <c r="A79" s="1043"/>
      <c r="B79" s="444" t="s">
        <v>4306</v>
      </c>
      <c r="C79" s="434" t="s">
        <v>4307</v>
      </c>
      <c r="D79" s="430" t="s">
        <v>2040</v>
      </c>
      <c r="E79" s="442" t="s">
        <v>1324</v>
      </c>
      <c r="F79" s="440"/>
    </row>
    <row r="80" spans="1:6" ht="78.75" x14ac:dyDescent="0.25">
      <c r="A80" s="1043"/>
      <c r="B80" s="444" t="s">
        <v>4308</v>
      </c>
      <c r="C80" s="1044" t="s">
        <v>4309</v>
      </c>
      <c r="D80" s="430" t="s">
        <v>2040</v>
      </c>
      <c r="E80" s="442" t="s">
        <v>1324</v>
      </c>
      <c r="F80" s="440"/>
    </row>
    <row r="81" spans="1:6" ht="78.75" x14ac:dyDescent="0.25">
      <c r="A81" s="1043"/>
      <c r="B81" s="430" t="s">
        <v>4310</v>
      </c>
      <c r="C81" s="1044" t="s">
        <v>4311</v>
      </c>
      <c r="D81" s="430" t="s">
        <v>2040</v>
      </c>
      <c r="E81" s="442" t="s">
        <v>1324</v>
      </c>
      <c r="F81" s="440"/>
    </row>
    <row r="82" spans="1:6" ht="63" x14ac:dyDescent="0.25">
      <c r="A82" s="1043"/>
      <c r="B82" s="821" t="s">
        <v>5319</v>
      </c>
      <c r="C82" s="671" t="s">
        <v>5320</v>
      </c>
      <c r="D82" s="1361" t="s">
        <v>2040</v>
      </c>
      <c r="E82" s="1411" t="s">
        <v>2048</v>
      </c>
      <c r="F82" s="440"/>
    </row>
    <row r="83" spans="1:6" ht="63" x14ac:dyDescent="0.25">
      <c r="A83" s="1043"/>
      <c r="B83" s="444" t="s">
        <v>3166</v>
      </c>
      <c r="C83" s="1044" t="s">
        <v>5321</v>
      </c>
      <c r="D83" s="1363"/>
      <c r="E83" s="1412"/>
      <c r="F83" s="440"/>
    </row>
    <row r="84" spans="1:6" ht="31.5" x14ac:dyDescent="0.25">
      <c r="A84" s="443" t="s">
        <v>151</v>
      </c>
      <c r="B84" s="430" t="s">
        <v>2057</v>
      </c>
      <c r="C84" s="434" t="s">
        <v>2058</v>
      </c>
      <c r="D84" s="430" t="s">
        <v>2059</v>
      </c>
      <c r="E84" s="442"/>
      <c r="F84" s="446"/>
    </row>
    <row r="85" spans="1:6" ht="47.25" x14ac:dyDescent="0.25">
      <c r="A85" s="447"/>
      <c r="B85" s="444" t="s">
        <v>2060</v>
      </c>
      <c r="C85" s="445" t="s">
        <v>2061</v>
      </c>
      <c r="D85" s="430" t="s">
        <v>2040</v>
      </c>
      <c r="E85" s="442" t="s">
        <v>642</v>
      </c>
      <c r="F85" s="446"/>
    </row>
    <row r="86" spans="1:6" ht="47.25" x14ac:dyDescent="0.25">
      <c r="A86" s="447"/>
      <c r="B86" s="444" t="s">
        <v>2062</v>
      </c>
      <c r="C86" s="445" t="s">
        <v>2063</v>
      </c>
      <c r="D86" s="430" t="s">
        <v>2040</v>
      </c>
      <c r="E86" s="442" t="s">
        <v>642</v>
      </c>
      <c r="F86" s="446"/>
    </row>
    <row r="87" spans="1:6" ht="47.25" x14ac:dyDescent="0.25">
      <c r="A87" s="447"/>
      <c r="B87" s="444" t="s">
        <v>2064</v>
      </c>
      <c r="C87" s="445" t="s">
        <v>2065</v>
      </c>
      <c r="D87" s="430" t="s">
        <v>2040</v>
      </c>
      <c r="E87" s="442" t="s">
        <v>642</v>
      </c>
      <c r="F87" s="446"/>
    </row>
    <row r="88" spans="1:6" ht="47.25" x14ac:dyDescent="0.25">
      <c r="A88" s="447"/>
      <c r="B88" s="444" t="s">
        <v>2066</v>
      </c>
      <c r="C88" s="445" t="s">
        <v>2061</v>
      </c>
      <c r="D88" s="430" t="s">
        <v>2040</v>
      </c>
      <c r="E88" s="442" t="s">
        <v>642</v>
      </c>
      <c r="F88" s="446"/>
    </row>
    <row r="89" spans="1:6" ht="47.25" x14ac:dyDescent="0.25">
      <c r="A89" s="447"/>
      <c r="B89" s="444" t="s">
        <v>158</v>
      </c>
      <c r="C89" s="445" t="s">
        <v>2067</v>
      </c>
      <c r="D89" s="430" t="s">
        <v>2040</v>
      </c>
      <c r="E89" s="442" t="s">
        <v>642</v>
      </c>
      <c r="F89" s="446"/>
    </row>
    <row r="90" spans="1:6" ht="47.25" x14ac:dyDescent="0.25">
      <c r="A90" s="447"/>
      <c r="B90" s="408" t="s">
        <v>2068</v>
      </c>
      <c r="C90" s="445" t="s">
        <v>2069</v>
      </c>
      <c r="D90" s="430" t="s">
        <v>2040</v>
      </c>
      <c r="E90" s="442" t="s">
        <v>642</v>
      </c>
      <c r="F90" s="446"/>
    </row>
    <row r="91" spans="1:6" ht="47.25" x14ac:dyDescent="0.25">
      <c r="A91" s="447"/>
      <c r="B91" s="444" t="s">
        <v>2070</v>
      </c>
      <c r="C91" s="445" t="s">
        <v>2069</v>
      </c>
      <c r="D91" s="430" t="s">
        <v>2040</v>
      </c>
      <c r="E91" s="442" t="s">
        <v>642</v>
      </c>
      <c r="F91" s="446"/>
    </row>
    <row r="92" spans="1:6" ht="47.25" x14ac:dyDescent="0.25">
      <c r="A92" s="447"/>
      <c r="B92" s="444" t="s">
        <v>2071</v>
      </c>
      <c r="C92" s="445" t="s">
        <v>2072</v>
      </c>
      <c r="D92" s="430" t="s">
        <v>2040</v>
      </c>
      <c r="E92" s="442" t="s">
        <v>642</v>
      </c>
      <c r="F92" s="446"/>
    </row>
    <row r="93" spans="1:6" ht="47.25" x14ac:dyDescent="0.25">
      <c r="A93" s="447"/>
      <c r="B93" s="444" t="s">
        <v>2073</v>
      </c>
      <c r="C93" s="445" t="s">
        <v>2074</v>
      </c>
      <c r="D93" s="430" t="s">
        <v>2040</v>
      </c>
      <c r="E93" s="442" t="s">
        <v>642</v>
      </c>
      <c r="F93" s="446"/>
    </row>
    <row r="94" spans="1:6" ht="47.25" x14ac:dyDescent="0.25">
      <c r="A94" s="447"/>
      <c r="B94" s="444" t="s">
        <v>2075</v>
      </c>
      <c r="C94" s="445" t="s">
        <v>2074</v>
      </c>
      <c r="D94" s="430" t="s">
        <v>2040</v>
      </c>
      <c r="E94" s="442" t="s">
        <v>642</v>
      </c>
      <c r="F94" s="446"/>
    </row>
    <row r="95" spans="1:6" ht="47.25" x14ac:dyDescent="0.25">
      <c r="A95" s="447"/>
      <c r="B95" s="444" t="s">
        <v>2076</v>
      </c>
      <c r="C95" s="445" t="s">
        <v>2074</v>
      </c>
      <c r="D95" s="430" t="s">
        <v>2040</v>
      </c>
      <c r="E95" s="442" t="s">
        <v>642</v>
      </c>
      <c r="F95" s="446"/>
    </row>
    <row r="96" spans="1:6" ht="47.25" x14ac:dyDescent="0.25">
      <c r="A96" s="447"/>
      <c r="B96" s="444" t="s">
        <v>2077</v>
      </c>
      <c r="C96" s="445" t="s">
        <v>2074</v>
      </c>
      <c r="D96" s="430" t="s">
        <v>2040</v>
      </c>
      <c r="E96" s="442" t="s">
        <v>642</v>
      </c>
      <c r="F96" s="446"/>
    </row>
    <row r="97" spans="1:6" ht="51" customHeight="1" x14ac:dyDescent="0.25">
      <c r="A97" s="447"/>
      <c r="B97" s="444" t="s">
        <v>2078</v>
      </c>
      <c r="C97" s="445" t="s">
        <v>2079</v>
      </c>
      <c r="D97" s="430" t="s">
        <v>2040</v>
      </c>
      <c r="E97" s="442" t="s">
        <v>642</v>
      </c>
      <c r="F97" s="446"/>
    </row>
    <row r="98" spans="1:6" ht="51" customHeight="1" x14ac:dyDescent="0.25">
      <c r="A98" s="447"/>
      <c r="B98" s="444" t="s">
        <v>2504</v>
      </c>
      <c r="C98" s="434" t="s">
        <v>2505</v>
      </c>
      <c r="D98" s="430" t="s">
        <v>2040</v>
      </c>
      <c r="E98" s="442" t="s">
        <v>642</v>
      </c>
      <c r="F98" s="446"/>
    </row>
    <row r="99" spans="1:6" ht="51" customHeight="1" x14ac:dyDescent="0.25">
      <c r="A99" s="447"/>
      <c r="B99" s="444" t="s">
        <v>2506</v>
      </c>
      <c r="C99" s="1044" t="s">
        <v>2507</v>
      </c>
      <c r="D99" s="430" t="s">
        <v>2040</v>
      </c>
      <c r="E99" s="442" t="s">
        <v>642</v>
      </c>
      <c r="F99" s="446"/>
    </row>
    <row r="100" spans="1:6" ht="51" customHeight="1" x14ac:dyDescent="0.25">
      <c r="A100" s="447"/>
      <c r="B100" s="444" t="s">
        <v>2508</v>
      </c>
      <c r="C100" s="1044" t="s">
        <v>2509</v>
      </c>
      <c r="D100" s="430" t="s">
        <v>2040</v>
      </c>
      <c r="E100" s="442" t="s">
        <v>642</v>
      </c>
      <c r="F100" s="446"/>
    </row>
    <row r="101" spans="1:6" ht="51" customHeight="1" x14ac:dyDescent="0.25">
      <c r="A101" s="447"/>
      <c r="B101" s="444" t="s">
        <v>2510</v>
      </c>
      <c r="C101" s="1044" t="s">
        <v>2509</v>
      </c>
      <c r="D101" s="430" t="s">
        <v>2040</v>
      </c>
      <c r="E101" s="442" t="s">
        <v>642</v>
      </c>
      <c r="F101" s="446"/>
    </row>
    <row r="102" spans="1:6" ht="51" customHeight="1" x14ac:dyDescent="0.25">
      <c r="A102" s="447"/>
      <c r="B102" s="444" t="s">
        <v>2511</v>
      </c>
      <c r="C102" s="1044" t="s">
        <v>2512</v>
      </c>
      <c r="D102" s="430" t="s">
        <v>2040</v>
      </c>
      <c r="E102" s="442" t="s">
        <v>642</v>
      </c>
      <c r="F102" s="446"/>
    </row>
    <row r="103" spans="1:6" ht="51" customHeight="1" x14ac:dyDescent="0.25">
      <c r="A103" s="447"/>
      <c r="B103" s="444" t="s">
        <v>2513</v>
      </c>
      <c r="C103" s="1044" t="s">
        <v>2514</v>
      </c>
      <c r="D103" s="430" t="s">
        <v>2040</v>
      </c>
      <c r="E103" s="442" t="s">
        <v>642</v>
      </c>
      <c r="F103" s="446"/>
    </row>
    <row r="104" spans="1:6" ht="51" customHeight="1" x14ac:dyDescent="0.25">
      <c r="A104" s="447"/>
      <c r="B104" s="444" t="s">
        <v>2515</v>
      </c>
      <c r="C104" s="1044" t="s">
        <v>2516</v>
      </c>
      <c r="D104" s="430" t="s">
        <v>2040</v>
      </c>
      <c r="E104" s="442" t="s">
        <v>642</v>
      </c>
      <c r="F104" s="446"/>
    </row>
    <row r="105" spans="1:6" ht="51" customHeight="1" x14ac:dyDescent="0.25">
      <c r="A105" s="645"/>
      <c r="B105" s="455" t="s">
        <v>2841</v>
      </c>
      <c r="C105" s="477" t="s">
        <v>2842</v>
      </c>
      <c r="D105" s="455" t="s">
        <v>2040</v>
      </c>
      <c r="E105" s="430" t="s">
        <v>1412</v>
      </c>
      <c r="F105" s="446"/>
    </row>
    <row r="106" spans="1:6" ht="51" customHeight="1" x14ac:dyDescent="0.25">
      <c r="A106" s="645"/>
      <c r="B106" s="455" t="s">
        <v>2843</v>
      </c>
      <c r="C106" s="477" t="s">
        <v>2842</v>
      </c>
      <c r="D106" s="455" t="s">
        <v>2040</v>
      </c>
      <c r="E106" s="430" t="s">
        <v>1412</v>
      </c>
      <c r="F106" s="446"/>
    </row>
    <row r="107" spans="1:6" ht="51" customHeight="1" x14ac:dyDescent="0.25">
      <c r="A107" s="872"/>
      <c r="B107" s="444" t="s">
        <v>2844</v>
      </c>
      <c r="C107" s="477" t="s">
        <v>2842</v>
      </c>
      <c r="D107" s="455" t="s">
        <v>2040</v>
      </c>
      <c r="E107" s="430" t="s">
        <v>1412</v>
      </c>
      <c r="F107" s="446"/>
    </row>
    <row r="108" spans="1:6" ht="51" customHeight="1" x14ac:dyDescent="0.25">
      <c r="A108" s="872"/>
      <c r="B108" s="444" t="s">
        <v>2845</v>
      </c>
      <c r="C108" s="477" t="s">
        <v>2842</v>
      </c>
      <c r="D108" s="455" t="s">
        <v>2040</v>
      </c>
      <c r="E108" s="430" t="s">
        <v>1412</v>
      </c>
      <c r="F108" s="446"/>
    </row>
    <row r="109" spans="1:6" ht="51" customHeight="1" x14ac:dyDescent="0.25">
      <c r="A109" s="872"/>
      <c r="B109" s="444" t="s">
        <v>2846</v>
      </c>
      <c r="C109" s="477" t="s">
        <v>2842</v>
      </c>
      <c r="D109" s="455" t="s">
        <v>2040</v>
      </c>
      <c r="E109" s="430" t="s">
        <v>1412</v>
      </c>
      <c r="F109" s="446"/>
    </row>
    <row r="110" spans="1:6" ht="51" customHeight="1" x14ac:dyDescent="0.25">
      <c r="A110" s="872"/>
      <c r="B110" s="444" t="s">
        <v>2847</v>
      </c>
      <c r="C110" s="477" t="s">
        <v>2842</v>
      </c>
      <c r="D110" s="455" t="s">
        <v>2040</v>
      </c>
      <c r="E110" s="430" t="s">
        <v>1412</v>
      </c>
      <c r="F110" s="446"/>
    </row>
    <row r="111" spans="1:6" ht="51" customHeight="1" x14ac:dyDescent="0.25">
      <c r="A111" s="645"/>
      <c r="B111" s="455" t="s">
        <v>3142</v>
      </c>
      <c r="C111" s="477" t="s">
        <v>3143</v>
      </c>
      <c r="D111" s="455" t="s">
        <v>2040</v>
      </c>
      <c r="E111" s="1083"/>
      <c r="F111" s="446"/>
    </row>
    <row r="112" spans="1:6" ht="51" customHeight="1" x14ac:dyDescent="0.25">
      <c r="A112" s="645"/>
      <c r="B112" s="430" t="s">
        <v>3144</v>
      </c>
      <c r="C112" s="477" t="s">
        <v>3143</v>
      </c>
      <c r="D112" s="455" t="s">
        <v>2040</v>
      </c>
      <c r="E112" s="1083"/>
      <c r="F112" s="446"/>
    </row>
    <row r="113" spans="1:6" ht="51" customHeight="1" x14ac:dyDescent="0.25">
      <c r="A113" s="645"/>
      <c r="B113" s="455" t="s">
        <v>3140</v>
      </c>
      <c r="C113" s="477" t="s">
        <v>3143</v>
      </c>
      <c r="D113" s="455" t="s">
        <v>2040</v>
      </c>
      <c r="E113" s="1083"/>
      <c r="F113" s="446"/>
    </row>
    <row r="114" spans="1:6" ht="51" customHeight="1" x14ac:dyDescent="0.25">
      <c r="A114" s="645"/>
      <c r="B114" s="430" t="s">
        <v>3145</v>
      </c>
      <c r="C114" s="477" t="s">
        <v>3146</v>
      </c>
      <c r="D114" s="455" t="s">
        <v>2040</v>
      </c>
      <c r="E114" s="1083"/>
      <c r="F114" s="446"/>
    </row>
    <row r="115" spans="1:6" ht="51" customHeight="1" x14ac:dyDescent="0.25">
      <c r="A115" s="645"/>
      <c r="B115" s="455" t="s">
        <v>3147</v>
      </c>
      <c r="C115" s="477" t="s">
        <v>3148</v>
      </c>
      <c r="D115" s="455" t="s">
        <v>2040</v>
      </c>
      <c r="E115" s="1083"/>
      <c r="F115" s="446"/>
    </row>
    <row r="116" spans="1:6" ht="51" customHeight="1" x14ac:dyDescent="0.25">
      <c r="A116" s="645"/>
      <c r="B116" s="455" t="s">
        <v>1691</v>
      </c>
      <c r="C116" s="477" t="s">
        <v>3149</v>
      </c>
      <c r="D116" s="455" t="s">
        <v>2040</v>
      </c>
      <c r="E116" s="1083"/>
      <c r="F116" s="446"/>
    </row>
    <row r="117" spans="1:6" ht="51" customHeight="1" x14ac:dyDescent="0.25">
      <c r="A117" s="645"/>
      <c r="B117" s="430" t="s">
        <v>3150</v>
      </c>
      <c r="C117" s="477" t="s">
        <v>3151</v>
      </c>
      <c r="D117" s="455" t="s">
        <v>2040</v>
      </c>
      <c r="E117" s="1083"/>
      <c r="F117" s="446"/>
    </row>
    <row r="118" spans="1:6" ht="51" customHeight="1" x14ac:dyDescent="0.25">
      <c r="A118" s="645"/>
      <c r="B118" s="455" t="s">
        <v>3152</v>
      </c>
      <c r="C118" s="477" t="s">
        <v>3153</v>
      </c>
      <c r="D118" s="455" t="s">
        <v>2040</v>
      </c>
      <c r="E118" s="1083"/>
      <c r="F118" s="446"/>
    </row>
    <row r="119" spans="1:6" ht="51" customHeight="1" x14ac:dyDescent="0.25">
      <c r="A119" s="645"/>
      <c r="B119" s="455" t="s">
        <v>3154</v>
      </c>
      <c r="C119" s="477" t="s">
        <v>3155</v>
      </c>
      <c r="D119" s="455" t="s">
        <v>2040</v>
      </c>
      <c r="E119" s="1083"/>
      <c r="F119" s="446"/>
    </row>
    <row r="120" spans="1:6" ht="51" customHeight="1" x14ac:dyDescent="0.25">
      <c r="A120" s="645"/>
      <c r="B120" s="430" t="s">
        <v>3156</v>
      </c>
      <c r="C120" s="477" t="s">
        <v>3157</v>
      </c>
      <c r="D120" s="455" t="s">
        <v>2040</v>
      </c>
      <c r="E120" s="1083"/>
      <c r="F120" s="446"/>
    </row>
    <row r="121" spans="1:6" ht="51" customHeight="1" x14ac:dyDescent="0.25">
      <c r="A121" s="645"/>
      <c r="B121" s="455" t="s">
        <v>2538</v>
      </c>
      <c r="C121" s="477" t="s">
        <v>3157</v>
      </c>
      <c r="D121" s="455" t="s">
        <v>2040</v>
      </c>
      <c r="E121" s="1083"/>
      <c r="F121" s="446"/>
    </row>
    <row r="122" spans="1:6" ht="51" customHeight="1" x14ac:dyDescent="0.25">
      <c r="A122" s="645"/>
      <c r="B122" s="455" t="s">
        <v>3158</v>
      </c>
      <c r="C122" s="477" t="s">
        <v>3159</v>
      </c>
      <c r="D122" s="455" t="s">
        <v>2040</v>
      </c>
      <c r="E122" s="1083"/>
      <c r="F122" s="446"/>
    </row>
    <row r="123" spans="1:6" ht="51" customHeight="1" x14ac:dyDescent="0.25">
      <c r="A123" s="645"/>
      <c r="B123" s="455" t="s">
        <v>2517</v>
      </c>
      <c r="C123" s="477" t="s">
        <v>3159</v>
      </c>
      <c r="D123" s="455" t="s">
        <v>2040</v>
      </c>
      <c r="E123" s="1083"/>
      <c r="F123" s="446"/>
    </row>
    <row r="124" spans="1:6" ht="51" customHeight="1" x14ac:dyDescent="0.25">
      <c r="A124" s="645"/>
      <c r="B124" s="430" t="s">
        <v>3160</v>
      </c>
      <c r="C124" s="477" t="s">
        <v>3159</v>
      </c>
      <c r="D124" s="455" t="s">
        <v>2040</v>
      </c>
      <c r="E124" s="1083"/>
      <c r="F124" s="446"/>
    </row>
    <row r="125" spans="1:6" ht="51" customHeight="1" x14ac:dyDescent="0.25">
      <c r="A125" s="645"/>
      <c r="B125" s="430" t="s">
        <v>3161</v>
      </c>
      <c r="C125" s="477" t="s">
        <v>3159</v>
      </c>
      <c r="D125" s="455" t="s">
        <v>2040</v>
      </c>
      <c r="E125" s="1083"/>
      <c r="F125" s="446"/>
    </row>
    <row r="126" spans="1:6" ht="51" customHeight="1" x14ac:dyDescent="0.25">
      <c r="A126" s="645"/>
      <c r="B126" s="430" t="s">
        <v>3162</v>
      </c>
      <c r="C126" s="477" t="s">
        <v>3159</v>
      </c>
      <c r="D126" s="455" t="s">
        <v>2040</v>
      </c>
      <c r="E126" s="1083"/>
      <c r="F126" s="446"/>
    </row>
    <row r="127" spans="1:6" ht="51" customHeight="1" x14ac:dyDescent="0.25">
      <c r="A127" s="645"/>
      <c r="B127" s="455" t="s">
        <v>4312</v>
      </c>
      <c r="C127" s="477" t="s">
        <v>4313</v>
      </c>
      <c r="D127" s="455" t="s">
        <v>2040</v>
      </c>
      <c r="E127" s="430" t="s">
        <v>4314</v>
      </c>
      <c r="F127" s="446"/>
    </row>
    <row r="128" spans="1:6" ht="51" customHeight="1" x14ac:dyDescent="0.25">
      <c r="A128" s="645"/>
      <c r="B128" s="430" t="s">
        <v>4315</v>
      </c>
      <c r="C128" s="477" t="s">
        <v>4313</v>
      </c>
      <c r="D128" s="455" t="s">
        <v>2040</v>
      </c>
      <c r="E128" s="430" t="s">
        <v>4314</v>
      </c>
      <c r="F128" s="446"/>
    </row>
    <row r="129" spans="1:6" ht="51" customHeight="1" x14ac:dyDescent="0.25">
      <c r="A129" s="645"/>
      <c r="B129" s="430" t="s">
        <v>4316</v>
      </c>
      <c r="C129" s="477" t="s">
        <v>4313</v>
      </c>
      <c r="D129" s="455" t="s">
        <v>2040</v>
      </c>
      <c r="E129" s="430" t="s">
        <v>4314</v>
      </c>
      <c r="F129" s="446"/>
    </row>
    <row r="130" spans="1:6" ht="51" customHeight="1" x14ac:dyDescent="0.25">
      <c r="A130" s="645"/>
      <c r="B130" s="430" t="s">
        <v>4317</v>
      </c>
      <c r="C130" s="430" t="s">
        <v>4318</v>
      </c>
      <c r="D130" s="455" t="s">
        <v>2040</v>
      </c>
      <c r="E130" s="430" t="s">
        <v>4314</v>
      </c>
      <c r="F130" s="446"/>
    </row>
    <row r="131" spans="1:6" ht="51" customHeight="1" x14ac:dyDescent="0.25">
      <c r="A131" s="645"/>
      <c r="B131" s="455" t="s">
        <v>158</v>
      </c>
      <c r="C131" s="477" t="s">
        <v>4313</v>
      </c>
      <c r="D131" s="455" t="s">
        <v>2040</v>
      </c>
      <c r="E131" s="430" t="s">
        <v>4314</v>
      </c>
      <c r="F131" s="446"/>
    </row>
    <row r="132" spans="1:6" ht="51" customHeight="1" x14ac:dyDescent="0.25">
      <c r="A132" s="645"/>
      <c r="B132" s="430" t="s">
        <v>3150</v>
      </c>
      <c r="C132" s="430" t="s">
        <v>4319</v>
      </c>
      <c r="D132" s="455" t="s">
        <v>2040</v>
      </c>
      <c r="E132" s="430" t="s">
        <v>4314</v>
      </c>
      <c r="F132" s="446"/>
    </row>
    <row r="133" spans="1:6" ht="51" customHeight="1" x14ac:dyDescent="0.25">
      <c r="A133" s="645"/>
      <c r="B133" s="430" t="s">
        <v>2057</v>
      </c>
      <c r="C133" s="477" t="s">
        <v>4320</v>
      </c>
      <c r="D133" s="430" t="s">
        <v>4321</v>
      </c>
      <c r="E133" s="430"/>
      <c r="F133" s="446"/>
    </row>
    <row r="134" spans="1:6" ht="51" customHeight="1" x14ac:dyDescent="0.25">
      <c r="A134" s="645"/>
      <c r="B134" s="455" t="s">
        <v>1226</v>
      </c>
      <c r="C134" s="1044" t="s">
        <v>5322</v>
      </c>
      <c r="D134" s="1290" t="s">
        <v>2040</v>
      </c>
      <c r="E134" s="1251" t="s">
        <v>4274</v>
      </c>
      <c r="F134" s="446"/>
    </row>
    <row r="135" spans="1:6" ht="51" customHeight="1" x14ac:dyDescent="0.25">
      <c r="A135" s="645"/>
      <c r="B135" s="430" t="s">
        <v>3166</v>
      </c>
      <c r="C135" s="1044" t="s">
        <v>5323</v>
      </c>
      <c r="D135" s="1341"/>
      <c r="E135" s="1253"/>
      <c r="F135" s="446"/>
    </row>
    <row r="136" spans="1:6" ht="51" customHeight="1" x14ac:dyDescent="0.25">
      <c r="A136" s="645"/>
      <c r="B136" s="430" t="s">
        <v>1691</v>
      </c>
      <c r="C136" s="1044" t="s">
        <v>5324</v>
      </c>
      <c r="D136" s="1341"/>
      <c r="E136" s="1253"/>
      <c r="F136" s="446"/>
    </row>
    <row r="137" spans="1:6" ht="51" customHeight="1" x14ac:dyDescent="0.25">
      <c r="A137" s="645"/>
      <c r="B137" s="430" t="s">
        <v>5325</v>
      </c>
      <c r="C137" s="1044" t="s">
        <v>5324</v>
      </c>
      <c r="D137" s="1341"/>
      <c r="E137" s="1253"/>
      <c r="F137" s="446"/>
    </row>
    <row r="138" spans="1:6" ht="51" customHeight="1" x14ac:dyDescent="0.25">
      <c r="A138" s="645"/>
      <c r="B138" s="430" t="s">
        <v>5326</v>
      </c>
      <c r="C138" s="1044" t="s">
        <v>5327</v>
      </c>
      <c r="D138" s="1291"/>
      <c r="E138" s="1252"/>
      <c r="F138" s="446"/>
    </row>
    <row r="139" spans="1:6" ht="78.75" customHeight="1" x14ac:dyDescent="0.25">
      <c r="A139" s="1101" t="s">
        <v>160</v>
      </c>
      <c r="B139" s="1094" t="s">
        <v>2080</v>
      </c>
      <c r="C139" s="1334" t="s">
        <v>2081</v>
      </c>
      <c r="D139" s="1251" t="s">
        <v>2082</v>
      </c>
      <c r="E139" s="1251" t="s">
        <v>2083</v>
      </c>
      <c r="F139" s="448"/>
    </row>
    <row r="140" spans="1:6" ht="31.5" x14ac:dyDescent="0.25">
      <c r="A140" s="1102"/>
      <c r="B140" s="1094" t="s">
        <v>2084</v>
      </c>
      <c r="C140" s="1335"/>
      <c r="D140" s="1253"/>
      <c r="E140" s="1253"/>
      <c r="F140" s="448"/>
    </row>
    <row r="141" spans="1:6" x14ac:dyDescent="0.25">
      <c r="A141" s="1102"/>
      <c r="B141" s="1094" t="s">
        <v>2085</v>
      </c>
      <c r="C141" s="1335"/>
      <c r="D141" s="1253"/>
      <c r="E141" s="1253"/>
      <c r="F141" s="448"/>
    </row>
    <row r="142" spans="1:6" ht="31.5" x14ac:dyDescent="0.25">
      <c r="A142" s="1102"/>
      <c r="B142" s="1094" t="s">
        <v>2086</v>
      </c>
      <c r="C142" s="1335"/>
      <c r="D142" s="1253"/>
      <c r="E142" s="1253"/>
      <c r="F142" s="448"/>
    </row>
    <row r="143" spans="1:6" ht="31.5" x14ac:dyDescent="0.25">
      <c r="A143" s="1102"/>
      <c r="B143" s="1094" t="s">
        <v>2087</v>
      </c>
      <c r="C143" s="1335"/>
      <c r="D143" s="1253"/>
      <c r="E143" s="1253"/>
      <c r="F143" s="448"/>
    </row>
    <row r="144" spans="1:6" x14ac:dyDescent="0.25">
      <c r="A144" s="1102"/>
      <c r="B144" s="1094" t="s">
        <v>712</v>
      </c>
      <c r="C144" s="1336"/>
      <c r="D144" s="1252"/>
      <c r="E144" s="1252"/>
      <c r="F144" s="448"/>
    </row>
    <row r="145" spans="1:9" ht="31.5" customHeight="1" x14ac:dyDescent="0.25">
      <c r="A145" s="1102"/>
      <c r="B145" s="436" t="s">
        <v>158</v>
      </c>
      <c r="C145" s="1337" t="s">
        <v>2088</v>
      </c>
      <c r="D145" s="1251" t="s">
        <v>2089</v>
      </c>
      <c r="E145" s="1276" t="s">
        <v>2090</v>
      </c>
      <c r="F145" s="448"/>
    </row>
    <row r="146" spans="1:9" x14ac:dyDescent="0.25">
      <c r="A146" s="1102"/>
      <c r="B146" s="1052" t="s">
        <v>2091</v>
      </c>
      <c r="C146" s="1334"/>
      <c r="D146" s="1252"/>
      <c r="E146" s="1276"/>
      <c r="F146" s="448"/>
    </row>
    <row r="147" spans="1:9" ht="47.25" x14ac:dyDescent="0.25">
      <c r="A147" s="1102"/>
      <c r="B147" s="436" t="s">
        <v>2092</v>
      </c>
      <c r="C147" s="1073" t="s">
        <v>2093</v>
      </c>
      <c r="D147" s="430" t="s">
        <v>2094</v>
      </c>
      <c r="E147" s="430" t="s">
        <v>2095</v>
      </c>
      <c r="F147" s="448"/>
    </row>
    <row r="148" spans="1:9" ht="47.25" x14ac:dyDescent="0.25">
      <c r="A148" s="1102"/>
      <c r="B148" s="1094" t="s">
        <v>2517</v>
      </c>
      <c r="C148" s="445" t="s">
        <v>2518</v>
      </c>
      <c r="D148" s="430" t="s">
        <v>2519</v>
      </c>
      <c r="E148" s="430" t="s">
        <v>786</v>
      </c>
      <c r="F148" s="448"/>
    </row>
    <row r="149" spans="1:9" x14ac:dyDescent="0.25">
      <c r="A149" s="1102"/>
      <c r="B149" s="1094" t="s">
        <v>3163</v>
      </c>
      <c r="C149" s="1337" t="s">
        <v>3164</v>
      </c>
      <c r="D149" s="1276" t="s">
        <v>3165</v>
      </c>
      <c r="E149" s="1276" t="s">
        <v>786</v>
      </c>
      <c r="F149" s="448"/>
    </row>
    <row r="150" spans="1:9" x14ac:dyDescent="0.25">
      <c r="A150" s="1102"/>
      <c r="B150" s="1094" t="s">
        <v>3166</v>
      </c>
      <c r="C150" s="1337"/>
      <c r="D150" s="1276"/>
      <c r="E150" s="1276"/>
      <c r="F150" s="448"/>
    </row>
    <row r="151" spans="1:9" x14ac:dyDescent="0.25">
      <c r="A151" s="1102"/>
      <c r="B151" s="1094" t="s">
        <v>3167</v>
      </c>
      <c r="C151" s="1337"/>
      <c r="D151" s="1276"/>
      <c r="E151" s="1276"/>
      <c r="F151" s="448"/>
    </row>
    <row r="152" spans="1:9" x14ac:dyDescent="0.25">
      <c r="A152" s="871"/>
      <c r="B152" s="1094" t="s">
        <v>3168</v>
      </c>
      <c r="C152" s="1337"/>
      <c r="D152" s="1276"/>
      <c r="E152" s="1276"/>
      <c r="F152" s="448"/>
    </row>
    <row r="153" spans="1:9" x14ac:dyDescent="0.25">
      <c r="A153" s="449"/>
      <c r="B153" s="449"/>
      <c r="C153" s="446"/>
      <c r="D153" s="448"/>
      <c r="E153" s="446"/>
      <c r="F153" s="446"/>
    </row>
    <row r="156" spans="1:9" ht="31.5" x14ac:dyDescent="0.25">
      <c r="A156" s="1036" t="s">
        <v>122</v>
      </c>
      <c r="B156" s="1033" t="s">
        <v>161</v>
      </c>
      <c r="C156" s="1029" t="s">
        <v>162</v>
      </c>
      <c r="D156" s="1029" t="s">
        <v>163</v>
      </c>
      <c r="E156" s="1029" t="s">
        <v>126</v>
      </c>
      <c r="I156" s="450"/>
    </row>
    <row r="157" spans="1:9" ht="31.5" x14ac:dyDescent="0.25">
      <c r="A157" s="853" t="s">
        <v>18</v>
      </c>
      <c r="B157" s="631" t="s">
        <v>158</v>
      </c>
      <c r="C157" s="477" t="s">
        <v>4322</v>
      </c>
      <c r="D157" s="780"/>
      <c r="E157" s="439"/>
      <c r="F157" s="432"/>
      <c r="I157" s="450"/>
    </row>
    <row r="158" spans="1:9" ht="31.5" x14ac:dyDescent="0.25">
      <c r="A158" s="452" t="s">
        <v>19</v>
      </c>
      <c r="B158" s="1054" t="s">
        <v>2042</v>
      </c>
      <c r="C158" s="430" t="s">
        <v>2043</v>
      </c>
      <c r="D158" s="453"/>
      <c r="E158" s="429"/>
      <c r="F158" s="432"/>
      <c r="I158" s="450"/>
    </row>
    <row r="159" spans="1:9" x14ac:dyDescent="0.25">
      <c r="A159" s="452"/>
      <c r="B159" s="1054" t="s">
        <v>138</v>
      </c>
      <c r="C159" s="444" t="s">
        <v>2520</v>
      </c>
      <c r="D159" s="453"/>
      <c r="E159" s="429"/>
      <c r="F159" s="432"/>
      <c r="I159" s="450"/>
    </row>
    <row r="160" spans="1:9" ht="31.5" x14ac:dyDescent="0.25">
      <c r="A160" s="452"/>
      <c r="B160" s="1055"/>
      <c r="C160" s="444" t="s">
        <v>2521</v>
      </c>
      <c r="D160" s="453"/>
      <c r="E160" s="429"/>
      <c r="F160" s="432"/>
      <c r="I160" s="450"/>
    </row>
    <row r="161" spans="1:9" ht="31.5" x14ac:dyDescent="0.25">
      <c r="A161" s="873"/>
      <c r="B161" s="1053" t="s">
        <v>2522</v>
      </c>
      <c r="C161" s="430" t="s">
        <v>2523</v>
      </c>
      <c r="D161" s="453"/>
      <c r="E161" s="429"/>
      <c r="F161" s="432"/>
      <c r="I161" s="450"/>
    </row>
    <row r="162" spans="1:9" ht="31.5" x14ac:dyDescent="0.25">
      <c r="A162" s="873"/>
      <c r="B162" s="631" t="s">
        <v>2538</v>
      </c>
      <c r="C162" s="477" t="s">
        <v>3169</v>
      </c>
      <c r="D162" s="1072" t="s">
        <v>3170</v>
      </c>
      <c r="E162" s="429"/>
      <c r="F162" s="432"/>
      <c r="I162" s="450"/>
    </row>
    <row r="163" spans="1:9" ht="31.5" x14ac:dyDescent="0.25">
      <c r="A163" s="452"/>
      <c r="B163" s="1290" t="s">
        <v>3171</v>
      </c>
      <c r="C163" s="530" t="s">
        <v>3172</v>
      </c>
      <c r="D163" s="767">
        <v>44134</v>
      </c>
      <c r="E163" s="429"/>
      <c r="F163" s="432"/>
      <c r="I163" s="450"/>
    </row>
    <row r="164" spans="1:9" ht="31.5" x14ac:dyDescent="0.25">
      <c r="A164" s="452"/>
      <c r="B164" s="1341"/>
      <c r="C164" s="530" t="s">
        <v>3102</v>
      </c>
      <c r="D164" s="767">
        <v>44134</v>
      </c>
      <c r="E164" s="429"/>
      <c r="F164" s="432"/>
      <c r="I164" s="450"/>
    </row>
    <row r="165" spans="1:9" ht="31.5" x14ac:dyDescent="0.25">
      <c r="A165" s="452"/>
      <c r="B165" s="957" t="s">
        <v>1226</v>
      </c>
      <c r="C165" s="821" t="s">
        <v>5313</v>
      </c>
      <c r="D165" s="767"/>
      <c r="E165" s="429"/>
      <c r="F165" s="432"/>
      <c r="I165" s="450"/>
    </row>
    <row r="166" spans="1:9" ht="31.5" x14ac:dyDescent="0.25">
      <c r="A166" s="452"/>
      <c r="B166" s="1444" t="s">
        <v>5315</v>
      </c>
      <c r="C166" s="821" t="s">
        <v>5316</v>
      </c>
      <c r="D166" s="767"/>
      <c r="E166" s="429"/>
      <c r="F166" s="432"/>
      <c r="I166" s="450"/>
    </row>
    <row r="167" spans="1:9" ht="31.5" x14ac:dyDescent="0.25">
      <c r="A167" s="452"/>
      <c r="B167" s="1425"/>
      <c r="C167" s="821" t="s">
        <v>5317</v>
      </c>
      <c r="D167" s="767"/>
      <c r="E167" s="429"/>
      <c r="F167" s="432"/>
      <c r="I167" s="450"/>
    </row>
    <row r="168" spans="1:9" x14ac:dyDescent="0.25">
      <c r="A168" s="1274" t="s">
        <v>20</v>
      </c>
      <c r="B168" s="455" t="s">
        <v>2096</v>
      </c>
      <c r="C168" s="456" t="s">
        <v>2097</v>
      </c>
      <c r="D168" s="453">
        <v>44032</v>
      </c>
      <c r="E168" s="430" t="s">
        <v>997</v>
      </c>
      <c r="F168" s="432"/>
      <c r="I168" s="450"/>
    </row>
    <row r="169" spans="1:9" x14ac:dyDescent="0.25">
      <c r="A169" s="1275"/>
      <c r="B169" s="566" t="s">
        <v>1226</v>
      </c>
      <c r="C169" s="477" t="s">
        <v>2524</v>
      </c>
      <c r="D169" s="453">
        <v>44047</v>
      </c>
      <c r="E169" s="430" t="s">
        <v>2525</v>
      </c>
      <c r="F169" s="432"/>
      <c r="I169" s="450"/>
    </row>
    <row r="170" spans="1:9" ht="31.5" x14ac:dyDescent="0.25">
      <c r="A170" s="1275"/>
      <c r="B170" s="631" t="s">
        <v>1691</v>
      </c>
      <c r="C170" s="477" t="s">
        <v>2526</v>
      </c>
      <c r="D170" s="1089">
        <v>44057</v>
      </c>
      <c r="E170" s="430" t="s">
        <v>2527</v>
      </c>
      <c r="F170" s="432"/>
      <c r="I170" s="450"/>
    </row>
    <row r="171" spans="1:9" x14ac:dyDescent="0.25">
      <c r="A171" s="1275"/>
      <c r="B171" s="631" t="s">
        <v>1433</v>
      </c>
      <c r="C171" s="456" t="s">
        <v>2528</v>
      </c>
      <c r="D171" s="1089">
        <v>44067</v>
      </c>
      <c r="E171" s="430" t="s">
        <v>2527</v>
      </c>
      <c r="F171" s="432"/>
      <c r="I171" s="450"/>
    </row>
    <row r="172" spans="1:9" ht="47.25" x14ac:dyDescent="0.25">
      <c r="A172" s="1043"/>
      <c r="B172" s="566" t="s">
        <v>1433</v>
      </c>
      <c r="C172" s="477" t="s">
        <v>2848</v>
      </c>
      <c r="D172" s="453">
        <v>44097</v>
      </c>
      <c r="E172" s="430" t="s">
        <v>2527</v>
      </c>
      <c r="F172" s="432"/>
      <c r="I172" s="450"/>
    </row>
    <row r="173" spans="1:9" ht="31.5" x14ac:dyDescent="0.25">
      <c r="A173" s="1043"/>
      <c r="B173" s="631" t="s">
        <v>2849</v>
      </c>
      <c r="C173" s="477" t="s">
        <v>2850</v>
      </c>
      <c r="D173" s="1089">
        <v>44061</v>
      </c>
      <c r="E173" s="430" t="s">
        <v>2851</v>
      </c>
      <c r="F173" s="432"/>
      <c r="I173" s="450"/>
    </row>
    <row r="174" spans="1:9" ht="31.5" x14ac:dyDescent="0.25">
      <c r="A174" s="1043"/>
      <c r="B174" s="566" t="s">
        <v>712</v>
      </c>
      <c r="C174" s="430" t="s">
        <v>3173</v>
      </c>
      <c r="D174" s="453" t="s">
        <v>3174</v>
      </c>
      <c r="E174" s="430" t="s">
        <v>3175</v>
      </c>
      <c r="F174" s="432"/>
      <c r="I174" s="450"/>
    </row>
    <row r="175" spans="1:9" ht="31.5" x14ac:dyDescent="0.25">
      <c r="A175" s="1043"/>
      <c r="B175" s="566" t="s">
        <v>4323</v>
      </c>
      <c r="C175" s="430" t="s">
        <v>4324</v>
      </c>
      <c r="D175" s="453">
        <v>44145</v>
      </c>
      <c r="E175" s="430" t="s">
        <v>4325</v>
      </c>
      <c r="F175" s="432"/>
      <c r="I175" s="450"/>
    </row>
    <row r="176" spans="1:9" ht="31.5" x14ac:dyDescent="0.25">
      <c r="A176" s="1043"/>
      <c r="B176" s="455" t="s">
        <v>4326</v>
      </c>
      <c r="C176" s="479" t="s">
        <v>4327</v>
      </c>
      <c r="D176" s="1089">
        <v>44159</v>
      </c>
      <c r="E176" s="430" t="s">
        <v>2527</v>
      </c>
      <c r="F176" s="432"/>
      <c r="I176" s="450"/>
    </row>
    <row r="177" spans="1:9" ht="31.5" x14ac:dyDescent="0.25">
      <c r="A177" s="1043"/>
      <c r="B177" s="821" t="s">
        <v>5328</v>
      </c>
      <c r="C177" s="672" t="s">
        <v>5329</v>
      </c>
      <c r="D177" s="822">
        <v>44168</v>
      </c>
      <c r="E177" s="672" t="s">
        <v>5330</v>
      </c>
      <c r="F177" s="432"/>
      <c r="I177" s="450"/>
    </row>
    <row r="178" spans="1:9" ht="31.5" x14ac:dyDescent="0.25">
      <c r="A178" s="443" t="s">
        <v>21</v>
      </c>
      <c r="B178" s="455" t="s">
        <v>712</v>
      </c>
      <c r="C178" s="457" t="s">
        <v>2098</v>
      </c>
      <c r="D178" s="1089">
        <v>44012</v>
      </c>
      <c r="E178" s="430"/>
      <c r="F178" s="432"/>
      <c r="I178" s="450"/>
    </row>
    <row r="179" spans="1:9" ht="31.5" x14ac:dyDescent="0.25">
      <c r="A179" s="447"/>
      <c r="B179" s="1288" t="s">
        <v>2529</v>
      </c>
      <c r="C179" s="457" t="s">
        <v>2530</v>
      </c>
      <c r="D179" s="1367">
        <v>44049</v>
      </c>
      <c r="E179" s="430"/>
      <c r="F179" s="432"/>
      <c r="I179" s="450"/>
    </row>
    <row r="180" spans="1:9" ht="47.25" x14ac:dyDescent="0.25">
      <c r="A180" s="447"/>
      <c r="B180" s="1289"/>
      <c r="C180" s="479" t="s">
        <v>2531</v>
      </c>
      <c r="D180" s="1368"/>
      <c r="E180" s="430"/>
      <c r="F180" s="432"/>
      <c r="I180" s="450"/>
    </row>
    <row r="181" spans="1:9" x14ac:dyDescent="0.25">
      <c r="A181" s="447"/>
      <c r="B181" s="1289"/>
      <c r="C181" s="479" t="s">
        <v>2532</v>
      </c>
      <c r="D181" s="1368"/>
      <c r="E181" s="430"/>
      <c r="F181" s="432"/>
      <c r="I181" s="450"/>
    </row>
    <row r="182" spans="1:9" x14ac:dyDescent="0.25">
      <c r="A182" s="447"/>
      <c r="B182" s="1306"/>
      <c r="C182" s="479" t="s">
        <v>2533</v>
      </c>
      <c r="D182" s="1369"/>
      <c r="E182" s="430"/>
      <c r="F182" s="432"/>
      <c r="I182" s="450"/>
    </row>
    <row r="183" spans="1:9" x14ac:dyDescent="0.25">
      <c r="A183" s="447"/>
      <c r="B183" s="631" t="s">
        <v>2534</v>
      </c>
      <c r="C183" s="1265" t="s">
        <v>2192</v>
      </c>
      <c r="D183" s="1367" t="s">
        <v>2535</v>
      </c>
      <c r="E183" s="430"/>
      <c r="F183" s="432"/>
      <c r="I183" s="450"/>
    </row>
    <row r="184" spans="1:9" x14ac:dyDescent="0.25">
      <c r="A184" s="447"/>
      <c r="B184" s="631" t="s">
        <v>2536</v>
      </c>
      <c r="C184" s="1266"/>
      <c r="D184" s="1368"/>
      <c r="E184" s="430"/>
      <c r="F184" s="432"/>
      <c r="I184" s="450"/>
    </row>
    <row r="185" spans="1:9" x14ac:dyDescent="0.25">
      <c r="A185" s="447"/>
      <c r="B185" s="631" t="s">
        <v>2537</v>
      </c>
      <c r="C185" s="1266"/>
      <c r="D185" s="1369"/>
      <c r="E185" s="430"/>
      <c r="F185" s="432"/>
      <c r="I185" s="450"/>
    </row>
    <row r="186" spans="1:9" x14ac:dyDescent="0.25">
      <c r="A186" s="447"/>
      <c r="B186" s="631" t="s">
        <v>2538</v>
      </c>
      <c r="C186" s="1267"/>
      <c r="D186" s="1089">
        <v>44044</v>
      </c>
      <c r="E186" s="430"/>
      <c r="F186" s="432"/>
      <c r="I186" s="450"/>
    </row>
    <row r="187" spans="1:9" ht="31.5" x14ac:dyDescent="0.25">
      <c r="A187" s="447"/>
      <c r="B187" s="631" t="s">
        <v>1691</v>
      </c>
      <c r="C187" s="457" t="s">
        <v>2852</v>
      </c>
      <c r="D187" s="1089"/>
      <c r="E187" s="430"/>
      <c r="F187" s="432"/>
      <c r="I187" s="450"/>
    </row>
    <row r="188" spans="1:9" ht="31.5" x14ac:dyDescent="0.25">
      <c r="A188" s="447"/>
      <c r="B188" s="711"/>
      <c r="C188" s="479" t="s">
        <v>2853</v>
      </c>
      <c r="D188" s="1089"/>
      <c r="E188" s="430"/>
      <c r="F188" s="432"/>
      <c r="I188" s="450"/>
    </row>
    <row r="189" spans="1:9" ht="31.5" x14ac:dyDescent="0.25">
      <c r="A189" s="1043"/>
      <c r="B189" s="711"/>
      <c r="C189" s="479" t="s">
        <v>2854</v>
      </c>
      <c r="D189" s="1089"/>
      <c r="E189" s="430"/>
      <c r="F189" s="432"/>
      <c r="I189" s="450"/>
    </row>
    <row r="190" spans="1:9" ht="31.5" x14ac:dyDescent="0.25">
      <c r="A190" s="1043"/>
      <c r="B190" s="711"/>
      <c r="C190" s="479" t="s">
        <v>2855</v>
      </c>
      <c r="D190" s="1089"/>
      <c r="E190" s="430"/>
      <c r="F190" s="432"/>
      <c r="I190" s="450"/>
    </row>
    <row r="191" spans="1:9" ht="31.5" x14ac:dyDescent="0.25">
      <c r="A191" s="1043"/>
      <c r="B191" s="711"/>
      <c r="C191" s="479" t="s">
        <v>2856</v>
      </c>
      <c r="D191" s="1089"/>
      <c r="E191" s="430"/>
      <c r="F191" s="432"/>
      <c r="I191" s="450"/>
    </row>
    <row r="192" spans="1:9" ht="31.5" x14ac:dyDescent="0.25">
      <c r="A192" s="1043"/>
      <c r="B192" s="711"/>
      <c r="C192" s="479" t="s">
        <v>2857</v>
      </c>
      <c r="D192" s="1089"/>
      <c r="E192" s="430"/>
      <c r="F192" s="432"/>
      <c r="I192" s="450"/>
    </row>
    <row r="193" spans="1:9" ht="31.5" x14ac:dyDescent="0.25">
      <c r="A193" s="1043"/>
      <c r="B193" s="711"/>
      <c r="C193" s="479" t="s">
        <v>2858</v>
      </c>
      <c r="D193" s="1089"/>
      <c r="E193" s="430"/>
      <c r="F193" s="432"/>
      <c r="I193" s="450"/>
    </row>
    <row r="194" spans="1:9" ht="31.5" x14ac:dyDescent="0.25">
      <c r="A194" s="1043"/>
      <c r="B194" s="711"/>
      <c r="C194" s="479" t="s">
        <v>2859</v>
      </c>
      <c r="D194" s="1089"/>
      <c r="E194" s="430"/>
      <c r="F194" s="432"/>
      <c r="I194" s="450"/>
    </row>
    <row r="195" spans="1:9" ht="31.5" x14ac:dyDescent="0.25">
      <c r="A195" s="1043"/>
      <c r="B195" s="711"/>
      <c r="C195" s="479" t="s">
        <v>2860</v>
      </c>
      <c r="D195" s="1089"/>
      <c r="E195" s="430"/>
      <c r="F195" s="432"/>
      <c r="I195" s="450"/>
    </row>
    <row r="196" spans="1:9" ht="31.5" x14ac:dyDescent="0.25">
      <c r="A196" s="1043"/>
      <c r="B196" s="711"/>
      <c r="C196" s="479" t="s">
        <v>2861</v>
      </c>
      <c r="D196" s="1089"/>
      <c r="E196" s="430"/>
      <c r="F196" s="432"/>
      <c r="I196" s="450"/>
    </row>
    <row r="197" spans="1:9" ht="31.5" x14ac:dyDescent="0.25">
      <c r="A197" s="1043"/>
      <c r="B197" s="711"/>
      <c r="C197" s="479" t="s">
        <v>2862</v>
      </c>
      <c r="D197" s="1089"/>
      <c r="E197" s="430"/>
      <c r="F197" s="432"/>
      <c r="I197" s="450"/>
    </row>
    <row r="198" spans="1:9" ht="31.5" x14ac:dyDescent="0.25">
      <c r="A198" s="1043"/>
      <c r="B198" s="711"/>
      <c r="C198" s="479" t="s">
        <v>2863</v>
      </c>
      <c r="D198" s="1089"/>
      <c r="E198" s="430"/>
      <c r="F198" s="432"/>
      <c r="I198" s="450"/>
    </row>
    <row r="199" spans="1:9" ht="31.5" x14ac:dyDescent="0.25">
      <c r="A199" s="1043"/>
      <c r="B199" s="711"/>
      <c r="C199" s="479" t="s">
        <v>2864</v>
      </c>
      <c r="D199" s="1089"/>
      <c r="E199" s="430"/>
      <c r="F199" s="432"/>
      <c r="I199" s="450"/>
    </row>
    <row r="200" spans="1:9" ht="31.5" x14ac:dyDescent="0.25">
      <c r="A200" s="1043"/>
      <c r="B200" s="711"/>
      <c r="C200" s="479" t="s">
        <v>2865</v>
      </c>
      <c r="D200" s="1089"/>
      <c r="E200" s="430"/>
      <c r="F200" s="432"/>
      <c r="I200" s="450"/>
    </row>
    <row r="201" spans="1:9" ht="31.5" x14ac:dyDescent="0.25">
      <c r="A201" s="1043"/>
      <c r="B201" s="711"/>
      <c r="C201" s="479" t="s">
        <v>2866</v>
      </c>
      <c r="D201" s="1089"/>
      <c r="E201" s="430"/>
      <c r="F201" s="432"/>
      <c r="I201" s="450"/>
    </row>
    <row r="202" spans="1:9" ht="31.5" x14ac:dyDescent="0.25">
      <c r="A202" s="1043"/>
      <c r="B202" s="711"/>
      <c r="C202" s="479" t="s">
        <v>2867</v>
      </c>
      <c r="D202" s="1089"/>
      <c r="E202" s="430"/>
      <c r="F202" s="432"/>
      <c r="I202" s="450"/>
    </row>
    <row r="203" spans="1:9" ht="31.5" x14ac:dyDescent="0.25">
      <c r="A203" s="1043"/>
      <c r="B203" s="711"/>
      <c r="C203" s="479" t="s">
        <v>2868</v>
      </c>
      <c r="D203" s="1089"/>
      <c r="E203" s="430"/>
      <c r="F203" s="432"/>
      <c r="I203" s="450"/>
    </row>
    <row r="204" spans="1:9" ht="31.5" x14ac:dyDescent="0.25">
      <c r="A204" s="1043"/>
      <c r="B204" s="711"/>
      <c r="C204" s="479" t="s">
        <v>2869</v>
      </c>
      <c r="D204" s="1089"/>
      <c r="E204" s="430"/>
      <c r="F204" s="432"/>
      <c r="I204" s="450"/>
    </row>
    <row r="205" spans="1:9" ht="31.5" x14ac:dyDescent="0.25">
      <c r="A205" s="1043"/>
      <c r="B205" s="711"/>
      <c r="C205" s="479" t="s">
        <v>2870</v>
      </c>
      <c r="D205" s="1089"/>
      <c r="E205" s="430"/>
      <c r="F205" s="432"/>
      <c r="I205" s="450"/>
    </row>
    <row r="206" spans="1:9" x14ac:dyDescent="0.25">
      <c r="A206" s="1043"/>
      <c r="B206" s="631" t="s">
        <v>1691</v>
      </c>
      <c r="C206" s="457" t="s">
        <v>3176</v>
      </c>
      <c r="D206" s="1089"/>
      <c r="E206" s="430"/>
      <c r="F206" s="432"/>
      <c r="I206" s="450"/>
    </row>
    <row r="207" spans="1:9" x14ac:dyDescent="0.25">
      <c r="A207" s="1043"/>
      <c r="B207" s="711"/>
      <c r="C207" s="479" t="s">
        <v>3177</v>
      </c>
      <c r="D207" s="1089"/>
      <c r="E207" s="430"/>
      <c r="F207" s="432"/>
      <c r="I207" s="450"/>
    </row>
    <row r="208" spans="1:9" ht="31.5" x14ac:dyDescent="0.25">
      <c r="A208" s="1043"/>
      <c r="B208" s="711"/>
      <c r="C208" s="479" t="s">
        <v>3178</v>
      </c>
      <c r="D208" s="1089"/>
      <c r="E208" s="430"/>
      <c r="F208" s="432"/>
      <c r="I208" s="450"/>
    </row>
    <row r="209" spans="1:9" ht="31.5" x14ac:dyDescent="0.25">
      <c r="A209" s="1043"/>
      <c r="B209" s="711"/>
      <c r="C209" s="479" t="s">
        <v>3179</v>
      </c>
      <c r="D209" s="1089"/>
      <c r="E209" s="430"/>
      <c r="F209" s="432"/>
      <c r="I209" s="450"/>
    </row>
    <row r="210" spans="1:9" x14ac:dyDescent="0.25">
      <c r="A210" s="1043"/>
      <c r="B210" s="711"/>
      <c r="C210" s="479" t="s">
        <v>3180</v>
      </c>
      <c r="D210" s="1089"/>
      <c r="E210" s="430"/>
      <c r="F210" s="432"/>
      <c r="I210" s="450"/>
    </row>
    <row r="211" spans="1:9" x14ac:dyDescent="0.25">
      <c r="A211" s="1043"/>
      <c r="B211" s="711"/>
      <c r="C211" s="479" t="s">
        <v>3181</v>
      </c>
      <c r="D211" s="1089"/>
      <c r="E211" s="430"/>
      <c r="F211" s="432"/>
      <c r="I211" s="450"/>
    </row>
    <row r="212" spans="1:9" x14ac:dyDescent="0.25">
      <c r="A212" s="1043"/>
      <c r="B212" s="711"/>
      <c r="C212" s="479" t="s">
        <v>3182</v>
      </c>
      <c r="D212" s="1089"/>
      <c r="E212" s="430"/>
      <c r="F212" s="432"/>
      <c r="I212" s="450"/>
    </row>
    <row r="213" spans="1:9" ht="31.5" x14ac:dyDescent="0.25">
      <c r="A213" s="1043"/>
      <c r="B213" s="711"/>
      <c r="C213" s="479" t="s">
        <v>3183</v>
      </c>
      <c r="D213" s="1089"/>
      <c r="E213" s="430"/>
      <c r="F213" s="432"/>
      <c r="I213" s="450"/>
    </row>
    <row r="214" spans="1:9" ht="31.5" x14ac:dyDescent="0.25">
      <c r="A214" s="1043"/>
      <c r="B214" s="711"/>
      <c r="C214" s="479" t="s">
        <v>3184</v>
      </c>
      <c r="D214" s="1089"/>
      <c r="E214" s="430"/>
      <c r="F214" s="432"/>
      <c r="I214" s="450"/>
    </row>
    <row r="215" spans="1:9" ht="31.5" x14ac:dyDescent="0.25">
      <c r="A215" s="1043"/>
      <c r="B215" s="711"/>
      <c r="C215" s="479" t="s">
        <v>3185</v>
      </c>
      <c r="D215" s="1089"/>
      <c r="E215" s="430"/>
      <c r="F215" s="432"/>
      <c r="I215" s="450"/>
    </row>
    <row r="216" spans="1:9" x14ac:dyDescent="0.25">
      <c r="A216" s="1043"/>
      <c r="B216" s="711"/>
      <c r="C216" s="479" t="s">
        <v>3186</v>
      </c>
      <c r="D216" s="1089"/>
      <c r="E216" s="430"/>
      <c r="F216" s="432"/>
      <c r="I216" s="450"/>
    </row>
    <row r="217" spans="1:9" ht="31.5" x14ac:dyDescent="0.25">
      <c r="A217" s="1043"/>
      <c r="B217" s="711"/>
      <c r="C217" s="479" t="s">
        <v>3187</v>
      </c>
      <c r="D217" s="1089"/>
      <c r="E217" s="430"/>
      <c r="F217" s="432"/>
      <c r="I217" s="450"/>
    </row>
    <row r="218" spans="1:9" ht="31.5" x14ac:dyDescent="0.25">
      <c r="A218" s="1043"/>
      <c r="B218" s="711"/>
      <c r="C218" s="479" t="s">
        <v>3188</v>
      </c>
      <c r="D218" s="1089"/>
      <c r="E218" s="430"/>
      <c r="F218" s="432"/>
      <c r="I218" s="450"/>
    </row>
    <row r="219" spans="1:9" x14ac:dyDescent="0.25">
      <c r="A219" s="1043"/>
      <c r="B219" s="711"/>
      <c r="C219" s="479" t="s">
        <v>3189</v>
      </c>
      <c r="D219" s="1089"/>
      <c r="E219" s="430"/>
      <c r="F219" s="432"/>
      <c r="I219" s="450"/>
    </row>
    <row r="220" spans="1:9" x14ac:dyDescent="0.25">
      <c r="A220" s="1043"/>
      <c r="B220" s="711"/>
      <c r="C220" s="479" t="s">
        <v>3190</v>
      </c>
      <c r="D220" s="1089"/>
      <c r="E220" s="430"/>
      <c r="F220" s="432"/>
      <c r="I220" s="450"/>
    </row>
    <row r="221" spans="1:9" x14ac:dyDescent="0.25">
      <c r="A221" s="1043"/>
      <c r="B221" s="711"/>
      <c r="C221" s="479" t="s">
        <v>3191</v>
      </c>
      <c r="D221" s="1089"/>
      <c r="E221" s="430"/>
      <c r="F221" s="432"/>
      <c r="I221" s="450"/>
    </row>
    <row r="222" spans="1:9" x14ac:dyDescent="0.25">
      <c r="A222" s="1043"/>
      <c r="B222" s="711"/>
      <c r="C222" s="479" t="s">
        <v>3192</v>
      </c>
      <c r="D222" s="1089"/>
      <c r="E222" s="430"/>
      <c r="F222" s="432"/>
      <c r="I222" s="450"/>
    </row>
    <row r="223" spans="1:9" x14ac:dyDescent="0.25">
      <c r="A223" s="1043"/>
      <c r="B223" s="711"/>
      <c r="C223" s="479" t="s">
        <v>3193</v>
      </c>
      <c r="D223" s="1089"/>
      <c r="E223" s="430"/>
      <c r="F223" s="432"/>
      <c r="I223" s="450"/>
    </row>
    <row r="224" spans="1:9" x14ac:dyDescent="0.25">
      <c r="A224" s="1043"/>
      <c r="B224" s="711"/>
      <c r="C224" s="479" t="s">
        <v>3194</v>
      </c>
      <c r="D224" s="1089"/>
      <c r="E224" s="430"/>
      <c r="F224" s="432"/>
      <c r="I224" s="450"/>
    </row>
    <row r="225" spans="1:9" x14ac:dyDescent="0.25">
      <c r="A225" s="1043"/>
      <c r="B225" s="711"/>
      <c r="C225" s="479" t="s">
        <v>3195</v>
      </c>
      <c r="D225" s="1089"/>
      <c r="E225" s="430"/>
      <c r="F225" s="432"/>
      <c r="I225" s="450"/>
    </row>
    <row r="226" spans="1:9" x14ac:dyDescent="0.25">
      <c r="A226" s="1043"/>
      <c r="B226" s="711"/>
      <c r="C226" s="479" t="s">
        <v>3196</v>
      </c>
      <c r="D226" s="1089"/>
      <c r="E226" s="430"/>
      <c r="F226" s="432"/>
      <c r="I226" s="450"/>
    </row>
    <row r="227" spans="1:9" ht="31.5" x14ac:dyDescent="0.25">
      <c r="A227" s="1043"/>
      <c r="B227" s="711"/>
      <c r="C227" s="479" t="s">
        <v>3197</v>
      </c>
      <c r="D227" s="1089"/>
      <c r="E227" s="430"/>
      <c r="F227" s="432"/>
      <c r="I227" s="450"/>
    </row>
    <row r="228" spans="1:9" x14ac:dyDescent="0.25">
      <c r="A228" s="1043"/>
      <c r="B228" s="711"/>
      <c r="C228" s="479" t="s">
        <v>3198</v>
      </c>
      <c r="D228" s="1089"/>
      <c r="E228" s="430"/>
      <c r="F228" s="432"/>
      <c r="I228" s="450"/>
    </row>
    <row r="229" spans="1:9" ht="31.5" x14ac:dyDescent="0.25">
      <c r="A229" s="1043"/>
      <c r="B229" s="711"/>
      <c r="C229" s="479" t="s">
        <v>3199</v>
      </c>
      <c r="D229" s="1089"/>
      <c r="E229" s="430"/>
      <c r="F229" s="432"/>
      <c r="I229" s="450"/>
    </row>
    <row r="230" spans="1:9" ht="31.5" x14ac:dyDescent="0.25">
      <c r="A230" s="1043"/>
      <c r="B230" s="711"/>
      <c r="C230" s="479" t="s">
        <v>3200</v>
      </c>
      <c r="D230" s="1089"/>
      <c r="E230" s="430"/>
      <c r="F230" s="432"/>
      <c r="I230" s="450"/>
    </row>
    <row r="231" spans="1:9" x14ac:dyDescent="0.25">
      <c r="A231" s="1043"/>
      <c r="B231" s="711"/>
      <c r="C231" s="479" t="s">
        <v>3201</v>
      </c>
      <c r="D231" s="1089"/>
      <c r="E231" s="430"/>
      <c r="F231" s="432"/>
      <c r="I231" s="450"/>
    </row>
    <row r="232" spans="1:9" x14ac:dyDescent="0.25">
      <c r="A232" s="1043"/>
      <c r="B232" s="711"/>
      <c r="C232" s="479" t="s">
        <v>3202</v>
      </c>
      <c r="D232" s="1089"/>
      <c r="E232" s="430"/>
      <c r="F232" s="432"/>
      <c r="I232" s="450"/>
    </row>
    <row r="233" spans="1:9" ht="31.5" x14ac:dyDescent="0.25">
      <c r="A233" s="1043"/>
      <c r="B233" s="711" t="s">
        <v>1691</v>
      </c>
      <c r="C233" s="789" t="s">
        <v>4328</v>
      </c>
      <c r="D233" s="1089">
        <v>44138</v>
      </c>
      <c r="E233" s="430"/>
      <c r="F233" s="432"/>
      <c r="I233" s="450"/>
    </row>
    <row r="234" spans="1:9" ht="31.5" x14ac:dyDescent="0.25">
      <c r="A234" s="1043"/>
      <c r="B234" s="711"/>
      <c r="C234" s="789" t="s">
        <v>4329</v>
      </c>
      <c r="D234" s="791"/>
      <c r="E234" s="430"/>
      <c r="F234" s="432"/>
      <c r="I234" s="450"/>
    </row>
    <row r="235" spans="1:9" ht="31.5" x14ac:dyDescent="0.25">
      <c r="A235" s="1043"/>
      <c r="B235" s="711"/>
      <c r="C235" s="789" t="s">
        <v>4330</v>
      </c>
      <c r="D235" s="791"/>
      <c r="E235" s="430"/>
      <c r="F235" s="432"/>
      <c r="I235" s="450"/>
    </row>
    <row r="236" spans="1:9" ht="31.5" x14ac:dyDescent="0.25">
      <c r="A236" s="1043"/>
      <c r="B236" s="711"/>
      <c r="C236" s="789" t="s">
        <v>4331</v>
      </c>
      <c r="D236" s="791"/>
      <c r="E236" s="430"/>
      <c r="F236" s="432"/>
      <c r="I236" s="450"/>
    </row>
    <row r="237" spans="1:9" ht="31.5" x14ac:dyDescent="0.25">
      <c r="A237" s="1043"/>
      <c r="B237" s="711"/>
      <c r="C237" s="789" t="s">
        <v>4332</v>
      </c>
      <c r="D237" s="791"/>
      <c r="E237" s="430"/>
      <c r="F237" s="432"/>
      <c r="I237" s="450"/>
    </row>
    <row r="238" spans="1:9" ht="31.5" x14ac:dyDescent="0.25">
      <c r="A238" s="1043"/>
      <c r="B238" s="711"/>
      <c r="C238" s="789" t="s">
        <v>4333</v>
      </c>
      <c r="D238" s="791"/>
      <c r="E238" s="430"/>
      <c r="F238" s="432"/>
      <c r="I238" s="450"/>
    </row>
    <row r="239" spans="1:9" ht="31.5" x14ac:dyDescent="0.25">
      <c r="A239" s="1043"/>
      <c r="B239" s="711"/>
      <c r="C239" s="789" t="s">
        <v>4334</v>
      </c>
      <c r="D239" s="791"/>
      <c r="E239" s="430"/>
      <c r="F239" s="432"/>
      <c r="I239" s="450"/>
    </row>
    <row r="240" spans="1:9" ht="31.5" x14ac:dyDescent="0.25">
      <c r="A240" s="1043"/>
      <c r="B240" s="711"/>
      <c r="C240" s="789" t="s">
        <v>4335</v>
      </c>
      <c r="D240" s="791"/>
      <c r="E240" s="430"/>
      <c r="F240" s="432"/>
      <c r="I240" s="450"/>
    </row>
    <row r="241" spans="1:9" ht="31.5" x14ac:dyDescent="0.25">
      <c r="A241" s="1043"/>
      <c r="B241" s="711"/>
      <c r="C241" s="789" t="s">
        <v>4336</v>
      </c>
      <c r="D241" s="791"/>
      <c r="E241" s="430"/>
      <c r="F241" s="432"/>
      <c r="I241" s="450"/>
    </row>
    <row r="242" spans="1:9" ht="31.5" x14ac:dyDescent="0.25">
      <c r="A242" s="1043"/>
      <c r="B242" s="711"/>
      <c r="C242" s="789" t="s">
        <v>4337</v>
      </c>
      <c r="D242" s="791"/>
      <c r="E242" s="430"/>
      <c r="F242" s="432"/>
      <c r="I242" s="450"/>
    </row>
    <row r="243" spans="1:9" ht="31.5" x14ac:dyDescent="0.25">
      <c r="A243" s="1043"/>
      <c r="B243" s="711"/>
      <c r="C243" s="789" t="s">
        <v>4338</v>
      </c>
      <c r="D243" s="791"/>
      <c r="E243" s="430"/>
      <c r="F243" s="432"/>
      <c r="I243" s="450"/>
    </row>
    <row r="244" spans="1:9" ht="31.5" x14ac:dyDescent="0.25">
      <c r="A244" s="1043"/>
      <c r="B244" s="711"/>
      <c r="C244" s="789" t="s">
        <v>4339</v>
      </c>
      <c r="D244" s="791"/>
      <c r="E244" s="430"/>
      <c r="F244" s="432"/>
      <c r="I244" s="450"/>
    </row>
    <row r="245" spans="1:9" ht="31.5" x14ac:dyDescent="0.25">
      <c r="A245" s="1043"/>
      <c r="B245" s="711"/>
      <c r="C245" s="789" t="s">
        <v>4340</v>
      </c>
      <c r="D245" s="791"/>
      <c r="E245" s="430"/>
      <c r="F245" s="432"/>
      <c r="I245" s="450"/>
    </row>
    <row r="246" spans="1:9" ht="31.5" x14ac:dyDescent="0.25">
      <c r="A246" s="1043"/>
      <c r="B246" s="711"/>
      <c r="C246" s="789" t="s">
        <v>4341</v>
      </c>
      <c r="D246" s="791"/>
      <c r="E246" s="430"/>
      <c r="F246" s="432"/>
      <c r="I246" s="450"/>
    </row>
    <row r="247" spans="1:9" ht="31.5" x14ac:dyDescent="0.25">
      <c r="A247" s="1043"/>
      <c r="B247" s="711"/>
      <c r="C247" s="789" t="s">
        <v>4342</v>
      </c>
      <c r="D247" s="791"/>
      <c r="E247" s="430"/>
      <c r="F247" s="432"/>
      <c r="I247" s="450"/>
    </row>
    <row r="248" spans="1:9" ht="31.5" x14ac:dyDescent="0.25">
      <c r="A248" s="1043"/>
      <c r="B248" s="711"/>
      <c r="C248" s="789" t="s">
        <v>4343</v>
      </c>
      <c r="D248" s="791"/>
      <c r="E248" s="430"/>
      <c r="F248" s="432"/>
      <c r="I248" s="450"/>
    </row>
    <row r="249" spans="1:9" ht="31.5" x14ac:dyDescent="0.25">
      <c r="A249" s="1043"/>
      <c r="B249" s="711"/>
      <c r="C249" s="789" t="s">
        <v>4344</v>
      </c>
      <c r="D249" s="791"/>
      <c r="E249" s="430"/>
      <c r="F249" s="432"/>
      <c r="I249" s="450"/>
    </row>
    <row r="250" spans="1:9" ht="31.5" x14ac:dyDescent="0.25">
      <c r="A250" s="1043"/>
      <c r="B250" s="711"/>
      <c r="C250" s="789" t="s">
        <v>4345</v>
      </c>
      <c r="D250" s="791"/>
      <c r="E250" s="430"/>
      <c r="F250" s="432"/>
      <c r="I250" s="450"/>
    </row>
    <row r="251" spans="1:9" ht="31.5" x14ac:dyDescent="0.25">
      <c r="A251" s="1043"/>
      <c r="B251" s="711"/>
      <c r="C251" s="789" t="s">
        <v>4346</v>
      </c>
      <c r="D251" s="791"/>
      <c r="E251" s="430"/>
      <c r="F251" s="432"/>
      <c r="I251" s="450"/>
    </row>
    <row r="252" spans="1:9" ht="31.5" x14ac:dyDescent="0.25">
      <c r="A252" s="1043"/>
      <c r="B252" s="711"/>
      <c r="C252" s="789" t="s">
        <v>4347</v>
      </c>
      <c r="D252" s="791"/>
      <c r="E252" s="430"/>
      <c r="F252" s="432"/>
      <c r="I252" s="450"/>
    </row>
    <row r="253" spans="1:9" ht="31.5" x14ac:dyDescent="0.25">
      <c r="A253" s="1043"/>
      <c r="B253" s="711"/>
      <c r="C253" s="789" t="s">
        <v>4348</v>
      </c>
      <c r="D253" s="791"/>
      <c r="E253" s="430"/>
      <c r="F253" s="432"/>
      <c r="I253" s="450"/>
    </row>
    <row r="254" spans="1:9" ht="31.5" x14ac:dyDescent="0.25">
      <c r="A254" s="1043"/>
      <c r="B254" s="711"/>
      <c r="C254" s="789" t="s">
        <v>4349</v>
      </c>
      <c r="D254" s="791"/>
      <c r="E254" s="430"/>
      <c r="F254" s="432"/>
      <c r="I254" s="450"/>
    </row>
    <row r="255" spans="1:9" ht="31.5" x14ac:dyDescent="0.25">
      <c r="A255" s="1043"/>
      <c r="B255" s="711"/>
      <c r="C255" s="789" t="s">
        <v>4350</v>
      </c>
      <c r="D255" s="791"/>
      <c r="E255" s="430"/>
      <c r="F255" s="432"/>
      <c r="I255" s="450"/>
    </row>
    <row r="256" spans="1:9" ht="31.5" x14ac:dyDescent="0.25">
      <c r="A256" s="1043"/>
      <c r="B256" s="711"/>
      <c r="C256" s="789" t="s">
        <v>4351</v>
      </c>
      <c r="D256" s="791"/>
      <c r="E256" s="430"/>
      <c r="F256" s="432"/>
      <c r="I256" s="450"/>
    </row>
    <row r="257" spans="1:9" ht="31.5" x14ac:dyDescent="0.25">
      <c r="A257" s="1043"/>
      <c r="B257" s="711"/>
      <c r="C257" s="789" t="s">
        <v>4352</v>
      </c>
      <c r="D257" s="791"/>
      <c r="E257" s="430"/>
      <c r="F257" s="432"/>
      <c r="I257" s="450"/>
    </row>
    <row r="258" spans="1:9" ht="31.5" x14ac:dyDescent="0.25">
      <c r="A258" s="1043"/>
      <c r="B258" s="711"/>
      <c r="C258" s="789" t="s">
        <v>4353</v>
      </c>
      <c r="D258" s="791"/>
      <c r="E258" s="430"/>
      <c r="F258" s="432"/>
      <c r="I258" s="450"/>
    </row>
    <row r="259" spans="1:9" ht="31.5" x14ac:dyDescent="0.25">
      <c r="A259" s="1043"/>
      <c r="B259" s="711"/>
      <c r="C259" s="789" t="s">
        <v>4354</v>
      </c>
      <c r="D259" s="791"/>
      <c r="E259" s="430"/>
      <c r="F259" s="432"/>
      <c r="I259" s="450"/>
    </row>
    <row r="260" spans="1:9" ht="31.5" x14ac:dyDescent="0.25">
      <c r="A260" s="1043"/>
      <c r="B260" s="711"/>
      <c r="C260" s="789" t="s">
        <v>4355</v>
      </c>
      <c r="D260" s="791"/>
      <c r="E260" s="430"/>
      <c r="F260" s="432"/>
      <c r="I260" s="450"/>
    </row>
    <row r="261" spans="1:9" ht="31.5" x14ac:dyDescent="0.25">
      <c r="A261" s="1043"/>
      <c r="B261" s="711"/>
      <c r="C261" s="789" t="s">
        <v>4356</v>
      </c>
      <c r="D261" s="791"/>
      <c r="E261" s="430"/>
      <c r="F261" s="432"/>
      <c r="I261" s="450"/>
    </row>
    <row r="262" spans="1:9" ht="31.5" x14ac:dyDescent="0.25">
      <c r="A262" s="1043"/>
      <c r="B262" s="711"/>
      <c r="C262" s="789" t="s">
        <v>4357</v>
      </c>
      <c r="D262" s="791"/>
      <c r="E262" s="430"/>
      <c r="F262" s="432"/>
      <c r="I262" s="450"/>
    </row>
    <row r="263" spans="1:9" ht="31.5" x14ac:dyDescent="0.25">
      <c r="A263" s="1043"/>
      <c r="B263" s="711"/>
      <c r="C263" s="789" t="s">
        <v>4358</v>
      </c>
      <c r="D263" s="791"/>
      <c r="E263" s="430"/>
      <c r="F263" s="432"/>
      <c r="I263" s="450"/>
    </row>
    <row r="264" spans="1:9" ht="31.5" x14ac:dyDescent="0.25">
      <c r="A264" s="1043"/>
      <c r="B264" s="711"/>
      <c r="C264" s="789" t="s">
        <v>4359</v>
      </c>
      <c r="D264" s="791"/>
      <c r="E264" s="430"/>
      <c r="F264" s="432"/>
      <c r="I264" s="450"/>
    </row>
    <row r="265" spans="1:9" ht="31.5" x14ac:dyDescent="0.25">
      <c r="A265" s="1043"/>
      <c r="B265" s="711"/>
      <c r="C265" s="789" t="s">
        <v>4360</v>
      </c>
      <c r="D265" s="791"/>
      <c r="E265" s="430"/>
      <c r="F265" s="432"/>
      <c r="I265" s="450"/>
    </row>
    <row r="266" spans="1:9" ht="31.5" x14ac:dyDescent="0.25">
      <c r="A266" s="1043"/>
      <c r="B266" s="711"/>
      <c r="C266" s="789" t="s">
        <v>4361</v>
      </c>
      <c r="D266" s="791"/>
      <c r="E266" s="430"/>
      <c r="F266" s="432"/>
      <c r="I266" s="450"/>
    </row>
    <row r="267" spans="1:9" ht="31.5" x14ac:dyDescent="0.25">
      <c r="A267" s="1043"/>
      <c r="B267" s="711"/>
      <c r="C267" s="789" t="s">
        <v>4362</v>
      </c>
      <c r="D267" s="791"/>
      <c r="E267" s="430"/>
      <c r="F267" s="432"/>
      <c r="I267" s="450"/>
    </row>
    <row r="268" spans="1:9" ht="31.5" x14ac:dyDescent="0.25">
      <c r="A268" s="1043"/>
      <c r="B268" s="711"/>
      <c r="C268" s="789" t="s">
        <v>4363</v>
      </c>
      <c r="D268" s="791"/>
      <c r="E268" s="430"/>
      <c r="F268" s="432"/>
      <c r="I268" s="450"/>
    </row>
    <row r="269" spans="1:9" ht="31.5" x14ac:dyDescent="0.25">
      <c r="A269" s="1043"/>
      <c r="B269" s="711"/>
      <c r="C269" s="789" t="s">
        <v>4364</v>
      </c>
      <c r="D269" s="791"/>
      <c r="E269" s="430"/>
      <c r="F269" s="432"/>
      <c r="I269" s="450"/>
    </row>
    <row r="270" spans="1:9" ht="31.5" x14ac:dyDescent="0.25">
      <c r="A270" s="1043"/>
      <c r="B270" s="711"/>
      <c r="C270" s="789" t="s">
        <v>4365</v>
      </c>
      <c r="D270" s="791"/>
      <c r="E270" s="430"/>
      <c r="F270" s="432"/>
      <c r="I270" s="450"/>
    </row>
    <row r="271" spans="1:9" ht="31.5" x14ac:dyDescent="0.25">
      <c r="A271" s="1043"/>
      <c r="B271" s="711"/>
      <c r="C271" s="789" t="s">
        <v>4366</v>
      </c>
      <c r="D271" s="791"/>
      <c r="E271" s="430"/>
      <c r="F271" s="432"/>
      <c r="I271" s="450"/>
    </row>
    <row r="272" spans="1:9" ht="31.5" x14ac:dyDescent="0.25">
      <c r="A272" s="1043"/>
      <c r="B272" s="711"/>
      <c r="C272" s="789" t="s">
        <v>4367</v>
      </c>
      <c r="D272" s="791"/>
      <c r="E272" s="430"/>
      <c r="F272" s="432"/>
      <c r="I272" s="450"/>
    </row>
    <row r="273" spans="1:9" ht="31.5" x14ac:dyDescent="0.25">
      <c r="A273" s="1043"/>
      <c r="B273" s="711"/>
      <c r="C273" s="789" t="s">
        <v>4368</v>
      </c>
      <c r="D273" s="791"/>
      <c r="E273" s="430"/>
      <c r="F273" s="432"/>
      <c r="I273" s="450"/>
    </row>
    <row r="274" spans="1:9" ht="31.5" x14ac:dyDescent="0.25">
      <c r="A274" s="1043"/>
      <c r="B274" s="711"/>
      <c r="C274" s="789" t="s">
        <v>4369</v>
      </c>
      <c r="D274" s="791"/>
      <c r="E274" s="430"/>
      <c r="F274" s="432"/>
      <c r="I274" s="450"/>
    </row>
    <row r="275" spans="1:9" ht="31.5" x14ac:dyDescent="0.25">
      <c r="A275" s="1043"/>
      <c r="B275" s="711"/>
      <c r="C275" s="789" t="s">
        <v>4370</v>
      </c>
      <c r="D275" s="791"/>
      <c r="E275" s="430"/>
      <c r="F275" s="432"/>
      <c r="I275" s="450"/>
    </row>
    <row r="276" spans="1:9" ht="31.5" x14ac:dyDescent="0.25">
      <c r="A276" s="1043"/>
      <c r="B276" s="711"/>
      <c r="C276" s="789" t="s">
        <v>4371</v>
      </c>
      <c r="D276" s="791"/>
      <c r="E276" s="430"/>
      <c r="F276" s="432"/>
      <c r="I276" s="450"/>
    </row>
    <row r="277" spans="1:9" ht="31.5" x14ac:dyDescent="0.25">
      <c r="A277" s="1043"/>
      <c r="B277" s="711"/>
      <c r="C277" s="789" t="s">
        <v>4372</v>
      </c>
      <c r="D277" s="791"/>
      <c r="E277" s="430"/>
      <c r="F277" s="432"/>
      <c r="I277" s="450"/>
    </row>
    <row r="278" spans="1:9" ht="31.5" x14ac:dyDescent="0.25">
      <c r="A278" s="1043"/>
      <c r="B278" s="711"/>
      <c r="C278" s="789" t="s">
        <v>4373</v>
      </c>
      <c r="D278" s="791"/>
      <c r="E278" s="430"/>
      <c r="F278" s="432"/>
      <c r="I278" s="450"/>
    </row>
    <row r="279" spans="1:9" ht="31.5" x14ac:dyDescent="0.25">
      <c r="A279" s="1043"/>
      <c r="B279" s="711"/>
      <c r="C279" s="789" t="s">
        <v>4374</v>
      </c>
      <c r="D279" s="1089">
        <v>44139</v>
      </c>
      <c r="E279" s="430"/>
      <c r="F279" s="432"/>
      <c r="I279" s="450"/>
    </row>
    <row r="280" spans="1:9" ht="31.5" x14ac:dyDescent="0.25">
      <c r="A280" s="1043"/>
      <c r="B280" s="711"/>
      <c r="C280" s="789" t="s">
        <v>4375</v>
      </c>
      <c r="D280" s="791"/>
      <c r="E280" s="430"/>
      <c r="F280" s="432"/>
      <c r="I280" s="450"/>
    </row>
    <row r="281" spans="1:9" ht="31.5" x14ac:dyDescent="0.25">
      <c r="A281" s="1043"/>
      <c r="B281" s="711"/>
      <c r="C281" s="789" t="s">
        <v>4376</v>
      </c>
      <c r="D281" s="791"/>
      <c r="E281" s="430"/>
      <c r="F281" s="432"/>
      <c r="I281" s="450"/>
    </row>
    <row r="282" spans="1:9" ht="31.5" x14ac:dyDescent="0.25">
      <c r="A282" s="1043"/>
      <c r="B282" s="711"/>
      <c r="C282" s="789" t="s">
        <v>4377</v>
      </c>
      <c r="D282" s="791"/>
      <c r="E282" s="430"/>
      <c r="F282" s="432"/>
      <c r="I282" s="450"/>
    </row>
    <row r="283" spans="1:9" ht="31.5" x14ac:dyDescent="0.25">
      <c r="A283" s="1043"/>
      <c r="B283" s="711"/>
      <c r="C283" s="789" t="s">
        <v>4378</v>
      </c>
      <c r="D283" s="791"/>
      <c r="E283" s="430"/>
      <c r="F283" s="432"/>
      <c r="I283" s="450"/>
    </row>
    <row r="284" spans="1:9" ht="31.5" x14ac:dyDescent="0.25">
      <c r="A284" s="1043"/>
      <c r="B284" s="711"/>
      <c r="C284" s="789" t="s">
        <v>4379</v>
      </c>
      <c r="D284" s="791"/>
      <c r="E284" s="430"/>
      <c r="F284" s="432"/>
      <c r="I284" s="450"/>
    </row>
    <row r="285" spans="1:9" ht="31.5" x14ac:dyDescent="0.25">
      <c r="A285" s="1043"/>
      <c r="B285" s="711"/>
      <c r="C285" s="789" t="s">
        <v>4380</v>
      </c>
      <c r="D285" s="791"/>
      <c r="E285" s="430"/>
      <c r="F285" s="432"/>
      <c r="I285" s="450"/>
    </row>
    <row r="286" spans="1:9" ht="31.5" x14ac:dyDescent="0.25">
      <c r="A286" s="1043"/>
      <c r="B286" s="711"/>
      <c r="C286" s="789" t="s">
        <v>4381</v>
      </c>
      <c r="D286" s="791"/>
      <c r="E286" s="430"/>
      <c r="F286" s="432"/>
      <c r="I286" s="450"/>
    </row>
    <row r="287" spans="1:9" ht="31.5" x14ac:dyDescent="0.25">
      <c r="A287" s="1043"/>
      <c r="B287" s="711"/>
      <c r="C287" s="789" t="s">
        <v>4382</v>
      </c>
      <c r="D287" s="791"/>
      <c r="E287" s="430"/>
      <c r="F287" s="432"/>
      <c r="I287" s="450"/>
    </row>
    <row r="288" spans="1:9" ht="31.5" x14ac:dyDescent="0.25">
      <c r="A288" s="1043"/>
      <c r="B288" s="711"/>
      <c r="C288" s="789" t="s">
        <v>4383</v>
      </c>
      <c r="D288" s="791"/>
      <c r="E288" s="430"/>
      <c r="F288" s="432"/>
      <c r="I288" s="450"/>
    </row>
    <row r="289" spans="1:9" ht="31.5" x14ac:dyDescent="0.25">
      <c r="A289" s="1043"/>
      <c r="B289" s="711"/>
      <c r="C289" s="789" t="s">
        <v>4384</v>
      </c>
      <c r="D289" s="791"/>
      <c r="E289" s="430"/>
      <c r="F289" s="432"/>
      <c r="I289" s="450"/>
    </row>
    <row r="290" spans="1:9" ht="31.5" x14ac:dyDescent="0.25">
      <c r="A290" s="1043"/>
      <c r="B290" s="711"/>
      <c r="C290" s="789" t="s">
        <v>4385</v>
      </c>
      <c r="D290" s="791"/>
      <c r="E290" s="430"/>
      <c r="F290" s="432"/>
      <c r="I290" s="450"/>
    </row>
    <row r="291" spans="1:9" ht="31.5" x14ac:dyDescent="0.25">
      <c r="A291" s="1043"/>
      <c r="B291" s="711"/>
      <c r="C291" s="789" t="s">
        <v>4386</v>
      </c>
      <c r="D291" s="791"/>
      <c r="E291" s="430"/>
      <c r="F291" s="432"/>
      <c r="I291" s="450"/>
    </row>
    <row r="292" spans="1:9" ht="31.5" x14ac:dyDescent="0.25">
      <c r="A292" s="1043"/>
      <c r="B292" s="711"/>
      <c r="C292" s="789" t="s">
        <v>4387</v>
      </c>
      <c r="D292" s="791"/>
      <c r="E292" s="430"/>
      <c r="F292" s="432"/>
      <c r="I292" s="450"/>
    </row>
    <row r="293" spans="1:9" ht="31.5" x14ac:dyDescent="0.25">
      <c r="A293" s="1043"/>
      <c r="B293" s="711"/>
      <c r="C293" s="789" t="s">
        <v>4388</v>
      </c>
      <c r="D293" s="791"/>
      <c r="E293" s="430"/>
      <c r="F293" s="432"/>
      <c r="I293" s="450"/>
    </row>
    <row r="294" spans="1:9" ht="31.5" x14ac:dyDescent="0.25">
      <c r="A294" s="1043"/>
      <c r="B294" s="711"/>
      <c r="C294" s="789" t="s">
        <v>4389</v>
      </c>
      <c r="D294" s="791"/>
      <c r="E294" s="430"/>
      <c r="F294" s="432"/>
      <c r="I294" s="450"/>
    </row>
    <row r="295" spans="1:9" ht="31.5" x14ac:dyDescent="0.25">
      <c r="A295" s="1043"/>
      <c r="B295" s="711"/>
      <c r="C295" s="789" t="s">
        <v>4390</v>
      </c>
      <c r="D295" s="790"/>
      <c r="E295" s="430"/>
      <c r="F295" s="432"/>
      <c r="I295" s="450"/>
    </row>
    <row r="296" spans="1:9" x14ac:dyDescent="0.25">
      <c r="A296" s="930" t="s">
        <v>151</v>
      </c>
      <c r="B296" s="933" t="s">
        <v>1226</v>
      </c>
      <c r="C296" s="665" t="s">
        <v>2099</v>
      </c>
      <c r="D296" s="666" t="s">
        <v>2100</v>
      </c>
      <c r="E296" s="551" t="s">
        <v>1495</v>
      </c>
      <c r="F296" s="432"/>
      <c r="I296" s="450"/>
    </row>
    <row r="297" spans="1:9" ht="47.25" x14ac:dyDescent="0.25">
      <c r="A297" s="931"/>
      <c r="B297" s="933" t="s">
        <v>1226</v>
      </c>
      <c r="C297" s="728" t="s">
        <v>2871</v>
      </c>
      <c r="D297" s="666"/>
      <c r="E297" s="551"/>
      <c r="F297" s="432"/>
      <c r="I297" s="450"/>
    </row>
    <row r="298" spans="1:9" ht="47.25" x14ac:dyDescent="0.25">
      <c r="A298" s="931"/>
      <c r="B298" s="933" t="s">
        <v>2057</v>
      </c>
      <c r="C298" s="728" t="s">
        <v>4391</v>
      </c>
      <c r="D298" s="792">
        <v>44146</v>
      </c>
      <c r="E298" s="551"/>
      <c r="F298" s="432"/>
      <c r="I298" s="450"/>
    </row>
    <row r="299" spans="1:9" ht="31.5" x14ac:dyDescent="0.25">
      <c r="A299" s="931"/>
      <c r="B299" s="928" t="s">
        <v>1691</v>
      </c>
      <c r="C299" s="921" t="s">
        <v>5331</v>
      </c>
      <c r="D299" s="924">
        <v>44169</v>
      </c>
      <c r="E299" s="913" t="s">
        <v>786</v>
      </c>
      <c r="F299" s="432"/>
      <c r="I299" s="450"/>
    </row>
    <row r="300" spans="1:9" ht="31.5" x14ac:dyDescent="0.25">
      <c r="A300" s="931"/>
      <c r="B300" s="919"/>
      <c r="C300" s="921" t="s">
        <v>5332</v>
      </c>
      <c r="D300" s="925"/>
      <c r="E300" s="911"/>
      <c r="F300" s="432"/>
      <c r="I300" s="450"/>
    </row>
    <row r="301" spans="1:9" ht="31.5" x14ac:dyDescent="0.25">
      <c r="A301" s="931"/>
      <c r="B301" s="919"/>
      <c r="C301" s="921" t="s">
        <v>5333</v>
      </c>
      <c r="D301" s="925"/>
      <c r="E301" s="911"/>
      <c r="F301" s="432"/>
      <c r="I301" s="450"/>
    </row>
    <row r="302" spans="1:9" ht="31.5" x14ac:dyDescent="0.25">
      <c r="A302" s="931"/>
      <c r="B302" s="919"/>
      <c r="C302" s="921" t="s">
        <v>5334</v>
      </c>
      <c r="D302" s="925"/>
      <c r="E302" s="911"/>
      <c r="F302" s="432"/>
      <c r="I302" s="450"/>
    </row>
    <row r="303" spans="1:9" ht="31.5" x14ac:dyDescent="0.25">
      <c r="A303" s="931"/>
      <c r="B303" s="919"/>
      <c r="C303" s="921" t="s">
        <v>5335</v>
      </c>
      <c r="D303" s="925"/>
      <c r="E303" s="911"/>
      <c r="F303" s="432"/>
      <c r="I303" s="450"/>
    </row>
    <row r="304" spans="1:9" ht="31.5" x14ac:dyDescent="0.25">
      <c r="A304" s="931"/>
      <c r="B304" s="919"/>
      <c r="C304" s="921" t="s">
        <v>5336</v>
      </c>
      <c r="D304" s="925"/>
      <c r="E304" s="911"/>
      <c r="F304" s="432"/>
      <c r="I304" s="450"/>
    </row>
    <row r="305" spans="1:9" ht="31.5" x14ac:dyDescent="0.25">
      <c r="A305" s="931"/>
      <c r="B305" s="919"/>
      <c r="C305" s="921" t="s">
        <v>5337</v>
      </c>
      <c r="D305" s="925"/>
      <c r="E305" s="911"/>
      <c r="F305" s="432"/>
      <c r="I305" s="450"/>
    </row>
    <row r="306" spans="1:9" ht="31.5" x14ac:dyDescent="0.25">
      <c r="A306" s="931"/>
      <c r="B306" s="919"/>
      <c r="C306" s="921" t="s">
        <v>5338</v>
      </c>
      <c r="D306" s="925"/>
      <c r="E306" s="911"/>
      <c r="F306" s="432"/>
      <c r="I306" s="450"/>
    </row>
    <row r="307" spans="1:9" ht="31.5" x14ac:dyDescent="0.25">
      <c r="A307" s="931"/>
      <c r="B307" s="919"/>
      <c r="C307" s="921" t="s">
        <v>5339</v>
      </c>
      <c r="D307" s="925"/>
      <c r="E307" s="911"/>
      <c r="F307" s="432"/>
      <c r="I307" s="450"/>
    </row>
    <row r="308" spans="1:9" ht="31.5" x14ac:dyDescent="0.25">
      <c r="A308" s="931"/>
      <c r="B308" s="919"/>
      <c r="C308" s="921" t="s">
        <v>5340</v>
      </c>
      <c r="D308" s="925"/>
      <c r="E308" s="911"/>
      <c r="F308" s="432"/>
      <c r="I308" s="450"/>
    </row>
    <row r="309" spans="1:9" ht="31.5" x14ac:dyDescent="0.25">
      <c r="A309" s="931"/>
      <c r="B309" s="919"/>
      <c r="C309" s="921" t="s">
        <v>5341</v>
      </c>
      <c r="D309" s="925"/>
      <c r="E309" s="911"/>
      <c r="F309" s="432"/>
      <c r="I309" s="450"/>
    </row>
    <row r="310" spans="1:9" ht="31.5" x14ac:dyDescent="0.25">
      <c r="A310" s="931"/>
      <c r="B310" s="919"/>
      <c r="C310" s="921" t="s">
        <v>5342</v>
      </c>
      <c r="D310" s="925"/>
      <c r="E310" s="911"/>
      <c r="F310" s="432"/>
      <c r="I310" s="450"/>
    </row>
    <row r="311" spans="1:9" ht="31.5" x14ac:dyDescent="0.25">
      <c r="A311" s="931"/>
      <c r="B311" s="919"/>
      <c r="C311" s="921" t="s">
        <v>5343</v>
      </c>
      <c r="D311" s="925"/>
      <c r="E311" s="911"/>
      <c r="F311" s="432"/>
      <c r="I311" s="450"/>
    </row>
    <row r="312" spans="1:9" ht="31.5" x14ac:dyDescent="0.25">
      <c r="A312" s="931"/>
      <c r="B312" s="919"/>
      <c r="C312" s="921" t="s">
        <v>5344</v>
      </c>
      <c r="D312" s="925"/>
      <c r="E312" s="911"/>
      <c r="F312" s="432"/>
      <c r="I312" s="450"/>
    </row>
    <row r="313" spans="1:9" ht="31.5" x14ac:dyDescent="0.25">
      <c r="A313" s="931"/>
      <c r="B313" s="919"/>
      <c r="C313" s="921" t="s">
        <v>5345</v>
      </c>
      <c r="D313" s="925"/>
      <c r="E313" s="911"/>
      <c r="F313" s="432"/>
      <c r="I313" s="450"/>
    </row>
    <row r="314" spans="1:9" ht="31.5" x14ac:dyDescent="0.25">
      <c r="A314" s="931"/>
      <c r="B314" s="919"/>
      <c r="C314" s="921" t="s">
        <v>5346</v>
      </c>
      <c r="D314" s="925"/>
      <c r="E314" s="911"/>
      <c r="F314" s="432"/>
      <c r="I314" s="450"/>
    </row>
    <row r="315" spans="1:9" ht="31.5" x14ac:dyDescent="0.25">
      <c r="A315" s="931"/>
      <c r="B315" s="919"/>
      <c r="C315" s="921" t="s">
        <v>5347</v>
      </c>
      <c r="D315" s="925"/>
      <c r="E315" s="911"/>
      <c r="F315" s="432"/>
      <c r="I315" s="450"/>
    </row>
    <row r="316" spans="1:9" ht="31.5" x14ac:dyDescent="0.25">
      <c r="A316" s="931"/>
      <c r="B316" s="919"/>
      <c r="C316" s="921" t="s">
        <v>5348</v>
      </c>
      <c r="D316" s="925"/>
      <c r="E316" s="911"/>
      <c r="F316" s="432"/>
      <c r="I316" s="450"/>
    </row>
    <row r="317" spans="1:9" ht="31.5" x14ac:dyDescent="0.25">
      <c r="A317" s="931"/>
      <c r="B317" s="919"/>
      <c r="C317" s="921" t="s">
        <v>5349</v>
      </c>
      <c r="D317" s="925"/>
      <c r="E317" s="911"/>
      <c r="F317" s="432"/>
      <c r="I317" s="450"/>
    </row>
    <row r="318" spans="1:9" ht="31.5" x14ac:dyDescent="0.25">
      <c r="A318" s="931"/>
      <c r="B318" s="919"/>
      <c r="C318" s="921" t="s">
        <v>5350</v>
      </c>
      <c r="D318" s="925"/>
      <c r="E318" s="911"/>
      <c r="F318" s="432"/>
      <c r="I318" s="450"/>
    </row>
    <row r="319" spans="1:9" ht="31.5" x14ac:dyDescent="0.25">
      <c r="A319" s="931"/>
      <c r="B319" s="919"/>
      <c r="C319" s="921" t="s">
        <v>5351</v>
      </c>
      <c r="D319" s="925"/>
      <c r="E319" s="911"/>
      <c r="F319" s="432"/>
      <c r="I319" s="450"/>
    </row>
    <row r="320" spans="1:9" ht="31.5" x14ac:dyDescent="0.25">
      <c r="A320" s="931"/>
      <c r="B320" s="919"/>
      <c r="C320" s="922" t="s">
        <v>5352</v>
      </c>
      <c r="D320" s="925"/>
      <c r="E320" s="911"/>
      <c r="F320" s="432"/>
      <c r="I320" s="450"/>
    </row>
    <row r="321" spans="1:9" ht="31.5" x14ac:dyDescent="0.25">
      <c r="A321" s="931"/>
      <c r="B321" s="919"/>
      <c r="C321" s="921" t="s">
        <v>5353</v>
      </c>
      <c r="D321" s="925"/>
      <c r="E321" s="911"/>
      <c r="F321" s="432"/>
      <c r="I321" s="450"/>
    </row>
    <row r="322" spans="1:9" ht="31.5" x14ac:dyDescent="0.25">
      <c r="A322" s="931"/>
      <c r="B322" s="919"/>
      <c r="C322" s="921" t="s">
        <v>5354</v>
      </c>
      <c r="D322" s="925"/>
      <c r="E322" s="911"/>
      <c r="F322" s="432"/>
      <c r="I322" s="450"/>
    </row>
    <row r="323" spans="1:9" ht="31.5" x14ac:dyDescent="0.25">
      <c r="A323" s="931"/>
      <c r="B323" s="919"/>
      <c r="C323" s="921" t="s">
        <v>5355</v>
      </c>
      <c r="D323" s="925"/>
      <c r="E323" s="911"/>
      <c r="F323" s="432"/>
      <c r="I323" s="450"/>
    </row>
    <row r="324" spans="1:9" ht="31.5" x14ac:dyDescent="0.25">
      <c r="A324" s="931"/>
      <c r="B324" s="919"/>
      <c r="C324" s="921" t="s">
        <v>5356</v>
      </c>
      <c r="D324" s="925"/>
      <c r="E324" s="911"/>
      <c r="F324" s="432"/>
      <c r="I324" s="450"/>
    </row>
    <row r="325" spans="1:9" ht="31.5" x14ac:dyDescent="0.25">
      <c r="A325" s="931"/>
      <c r="B325" s="919"/>
      <c r="C325" s="921" t="s">
        <v>5357</v>
      </c>
      <c r="D325" s="925"/>
      <c r="E325" s="911"/>
      <c r="F325" s="432"/>
      <c r="I325" s="450"/>
    </row>
    <row r="326" spans="1:9" ht="47.25" x14ac:dyDescent="0.25">
      <c r="A326" s="931"/>
      <c r="B326" s="919"/>
      <c r="C326" s="921" t="s">
        <v>5358</v>
      </c>
      <c r="D326" s="925"/>
      <c r="E326" s="911"/>
      <c r="F326" s="432"/>
      <c r="I326" s="450"/>
    </row>
    <row r="327" spans="1:9" ht="31.5" x14ac:dyDescent="0.25">
      <c r="A327" s="931"/>
      <c r="B327" s="919"/>
      <c r="C327" s="921" t="s">
        <v>5359</v>
      </c>
      <c r="D327" s="925"/>
      <c r="E327" s="911"/>
      <c r="F327" s="432"/>
      <c r="I327" s="450"/>
    </row>
    <row r="328" spans="1:9" ht="31.5" x14ac:dyDescent="0.25">
      <c r="A328" s="931"/>
      <c r="B328" s="919"/>
      <c r="C328" s="921" t="s">
        <v>5360</v>
      </c>
      <c r="D328" s="925"/>
      <c r="E328" s="911"/>
      <c r="F328" s="432"/>
      <c r="I328" s="450"/>
    </row>
    <row r="329" spans="1:9" ht="31.5" x14ac:dyDescent="0.25">
      <c r="A329" s="931"/>
      <c r="B329" s="919"/>
      <c r="C329" s="921" t="s">
        <v>5361</v>
      </c>
      <c r="D329" s="925"/>
      <c r="E329" s="911"/>
      <c r="F329" s="432"/>
      <c r="I329" s="450"/>
    </row>
    <row r="330" spans="1:9" ht="31.5" x14ac:dyDescent="0.25">
      <c r="A330" s="931"/>
      <c r="B330" s="919"/>
      <c r="C330" s="921" t="s">
        <v>5362</v>
      </c>
      <c r="D330" s="925"/>
      <c r="E330" s="911"/>
      <c r="F330" s="432"/>
      <c r="I330" s="450"/>
    </row>
    <row r="331" spans="1:9" ht="31.5" x14ac:dyDescent="0.25">
      <c r="A331" s="931"/>
      <c r="B331" s="919"/>
      <c r="C331" s="921" t="s">
        <v>5363</v>
      </c>
      <c r="D331" s="925"/>
      <c r="E331" s="911"/>
      <c r="F331" s="432"/>
      <c r="I331" s="450"/>
    </row>
    <row r="332" spans="1:9" ht="31.5" x14ac:dyDescent="0.25">
      <c r="A332" s="931"/>
      <c r="B332" s="919"/>
      <c r="C332" s="921" t="s">
        <v>5364</v>
      </c>
      <c r="D332" s="925"/>
      <c r="E332" s="911"/>
      <c r="F332" s="432"/>
      <c r="I332" s="450"/>
    </row>
    <row r="333" spans="1:9" ht="31.5" x14ac:dyDescent="0.25">
      <c r="A333" s="931"/>
      <c r="B333" s="919"/>
      <c r="C333" s="921" t="s">
        <v>5365</v>
      </c>
      <c r="D333" s="925"/>
      <c r="E333" s="911"/>
      <c r="F333" s="432"/>
      <c r="I333" s="450"/>
    </row>
    <row r="334" spans="1:9" ht="31.5" x14ac:dyDescent="0.25">
      <c r="A334" s="931"/>
      <c r="B334" s="919"/>
      <c r="C334" s="921" t="s">
        <v>5366</v>
      </c>
      <c r="D334" s="925"/>
      <c r="E334" s="911"/>
      <c r="F334" s="432"/>
      <c r="I334" s="450"/>
    </row>
    <row r="335" spans="1:9" ht="31.5" x14ac:dyDescent="0.25">
      <c r="A335" s="931"/>
      <c r="B335" s="919"/>
      <c r="C335" s="921" t="s">
        <v>5367</v>
      </c>
      <c r="D335" s="925"/>
      <c r="E335" s="911"/>
      <c r="F335" s="432"/>
      <c r="I335" s="450"/>
    </row>
    <row r="336" spans="1:9" ht="31.5" x14ac:dyDescent="0.25">
      <c r="A336" s="931"/>
      <c r="B336" s="919"/>
      <c r="C336" s="921" t="s">
        <v>5368</v>
      </c>
      <c r="D336" s="925"/>
      <c r="E336" s="911"/>
      <c r="F336" s="432"/>
      <c r="I336" s="450"/>
    </row>
    <row r="337" spans="1:9" ht="31.5" x14ac:dyDescent="0.25">
      <c r="A337" s="931"/>
      <c r="B337" s="919"/>
      <c r="C337" s="921" t="s">
        <v>5369</v>
      </c>
      <c r="D337" s="925"/>
      <c r="E337" s="911"/>
      <c r="F337" s="432"/>
      <c r="I337" s="450"/>
    </row>
    <row r="338" spans="1:9" ht="31.5" x14ac:dyDescent="0.25">
      <c r="A338" s="931"/>
      <c r="B338" s="919"/>
      <c r="C338" s="921" t="s">
        <v>5370</v>
      </c>
      <c r="D338" s="925"/>
      <c r="E338" s="911"/>
      <c r="F338" s="432"/>
      <c r="I338" s="450"/>
    </row>
    <row r="339" spans="1:9" ht="31.5" x14ac:dyDescent="0.25">
      <c r="A339" s="931"/>
      <c r="B339" s="919"/>
      <c r="C339" s="921" t="s">
        <v>5371</v>
      </c>
      <c r="D339" s="925"/>
      <c r="E339" s="911"/>
      <c r="F339" s="432"/>
      <c r="I339" s="450"/>
    </row>
    <row r="340" spans="1:9" ht="31.5" x14ac:dyDescent="0.25">
      <c r="A340" s="931"/>
      <c r="B340" s="919"/>
      <c r="C340" s="921" t="s">
        <v>5372</v>
      </c>
      <c r="D340" s="925"/>
      <c r="E340" s="911"/>
      <c r="F340" s="432"/>
      <c r="I340" s="450"/>
    </row>
    <row r="341" spans="1:9" ht="31.5" x14ac:dyDescent="0.25">
      <c r="A341" s="931"/>
      <c r="B341" s="919"/>
      <c r="C341" s="921" t="s">
        <v>5373</v>
      </c>
      <c r="D341" s="925"/>
      <c r="E341" s="911"/>
      <c r="F341" s="432"/>
      <c r="I341" s="450"/>
    </row>
    <row r="342" spans="1:9" ht="31.5" x14ac:dyDescent="0.25">
      <c r="A342" s="931"/>
      <c r="B342" s="919"/>
      <c r="C342" s="921" t="s">
        <v>5374</v>
      </c>
      <c r="D342" s="925"/>
      <c r="E342" s="911"/>
      <c r="F342" s="432"/>
      <c r="I342" s="450"/>
    </row>
    <row r="343" spans="1:9" ht="31.5" x14ac:dyDescent="0.25">
      <c r="A343" s="931"/>
      <c r="B343" s="919"/>
      <c r="C343" s="921" t="s">
        <v>5375</v>
      </c>
      <c r="D343" s="925"/>
      <c r="E343" s="911"/>
      <c r="F343" s="432"/>
      <c r="I343" s="450"/>
    </row>
    <row r="344" spans="1:9" ht="31.5" x14ac:dyDescent="0.25">
      <c r="A344" s="931"/>
      <c r="B344" s="919"/>
      <c r="C344" s="921" t="s">
        <v>5376</v>
      </c>
      <c r="D344" s="925"/>
      <c r="E344" s="911"/>
      <c r="F344" s="432"/>
      <c r="I344" s="450"/>
    </row>
    <row r="345" spans="1:9" ht="31.5" x14ac:dyDescent="0.25">
      <c r="A345" s="931"/>
      <c r="B345" s="919"/>
      <c r="C345" s="921" t="s">
        <v>5377</v>
      </c>
      <c r="D345" s="925"/>
      <c r="E345" s="911"/>
      <c r="F345" s="432"/>
      <c r="I345" s="450"/>
    </row>
    <row r="346" spans="1:9" ht="31.5" x14ac:dyDescent="0.25">
      <c r="A346" s="931"/>
      <c r="B346" s="919"/>
      <c r="C346" s="921" t="s">
        <v>5378</v>
      </c>
      <c r="D346" s="925"/>
      <c r="E346" s="911"/>
      <c r="F346" s="432"/>
      <c r="I346" s="450"/>
    </row>
    <row r="347" spans="1:9" ht="31.5" x14ac:dyDescent="0.25">
      <c r="A347" s="931"/>
      <c r="B347" s="919"/>
      <c r="C347" s="921" t="s">
        <v>5379</v>
      </c>
      <c r="D347" s="925"/>
      <c r="E347" s="911"/>
      <c r="F347" s="432"/>
      <c r="I347" s="450"/>
    </row>
    <row r="348" spans="1:9" ht="31.5" x14ac:dyDescent="0.25">
      <c r="A348" s="931"/>
      <c r="B348" s="919"/>
      <c r="C348" s="921" t="s">
        <v>5380</v>
      </c>
      <c r="D348" s="925"/>
      <c r="E348" s="911"/>
      <c r="F348" s="432"/>
      <c r="I348" s="450"/>
    </row>
    <row r="349" spans="1:9" ht="31.5" x14ac:dyDescent="0.25">
      <c r="A349" s="931"/>
      <c r="B349" s="919"/>
      <c r="C349" s="921" t="s">
        <v>5381</v>
      </c>
      <c r="D349" s="925"/>
      <c r="E349" s="911"/>
      <c r="F349" s="432"/>
      <c r="I349" s="450"/>
    </row>
    <row r="350" spans="1:9" ht="31.5" x14ac:dyDescent="0.25">
      <c r="A350" s="931"/>
      <c r="B350" s="919"/>
      <c r="C350" s="921" t="s">
        <v>5382</v>
      </c>
      <c r="D350" s="925"/>
      <c r="E350" s="911"/>
      <c r="F350" s="432"/>
      <c r="I350" s="450"/>
    </row>
    <row r="351" spans="1:9" ht="31.5" x14ac:dyDescent="0.25">
      <c r="A351" s="931"/>
      <c r="B351" s="919"/>
      <c r="C351" s="921" t="s">
        <v>5383</v>
      </c>
      <c r="D351" s="925"/>
      <c r="E351" s="911"/>
      <c r="F351" s="432"/>
      <c r="I351" s="450"/>
    </row>
    <row r="352" spans="1:9" ht="31.5" x14ac:dyDescent="0.25">
      <c r="A352" s="931"/>
      <c r="B352" s="919"/>
      <c r="C352" s="921" t="s">
        <v>5384</v>
      </c>
      <c r="D352" s="925"/>
      <c r="E352" s="911"/>
      <c r="F352" s="432"/>
      <c r="I352" s="450"/>
    </row>
    <row r="353" spans="1:9" ht="31.5" x14ac:dyDescent="0.25">
      <c r="A353" s="931"/>
      <c r="B353" s="919"/>
      <c r="C353" s="922" t="s">
        <v>5385</v>
      </c>
      <c r="D353" s="925"/>
      <c r="E353" s="911"/>
      <c r="F353" s="432"/>
      <c r="I353" s="450"/>
    </row>
    <row r="354" spans="1:9" ht="31.5" x14ac:dyDescent="0.25">
      <c r="A354" s="931"/>
      <c r="B354" s="919"/>
      <c r="C354" s="921" t="s">
        <v>5386</v>
      </c>
      <c r="D354" s="925"/>
      <c r="E354" s="911"/>
      <c r="F354" s="432"/>
      <c r="I354" s="450"/>
    </row>
    <row r="355" spans="1:9" ht="31.5" x14ac:dyDescent="0.25">
      <c r="A355" s="931"/>
      <c r="B355" s="919"/>
      <c r="C355" s="921" t="s">
        <v>5387</v>
      </c>
      <c r="D355" s="925"/>
      <c r="E355" s="911"/>
      <c r="F355" s="432"/>
      <c r="I355" s="450"/>
    </row>
    <row r="356" spans="1:9" ht="31.5" x14ac:dyDescent="0.25">
      <c r="A356" s="931"/>
      <c r="B356" s="919"/>
      <c r="C356" s="921" t="s">
        <v>5388</v>
      </c>
      <c r="D356" s="925"/>
      <c r="E356" s="911"/>
      <c r="F356" s="432"/>
      <c r="I356" s="450"/>
    </row>
    <row r="357" spans="1:9" ht="31.5" x14ac:dyDescent="0.25">
      <c r="A357" s="931"/>
      <c r="B357" s="919"/>
      <c r="C357" s="922" t="s">
        <v>5389</v>
      </c>
      <c r="D357" s="925"/>
      <c r="E357" s="911"/>
      <c r="F357" s="432"/>
      <c r="I357" s="450"/>
    </row>
    <row r="358" spans="1:9" ht="31.5" x14ac:dyDescent="0.25">
      <c r="A358" s="931"/>
      <c r="B358" s="919"/>
      <c r="C358" s="922" t="s">
        <v>5390</v>
      </c>
      <c r="D358" s="925"/>
      <c r="E358" s="911"/>
      <c r="F358" s="432"/>
      <c r="I358" s="450"/>
    </row>
    <row r="359" spans="1:9" ht="31.5" x14ac:dyDescent="0.25">
      <c r="A359" s="931"/>
      <c r="B359" s="919"/>
      <c r="C359" s="922" t="s">
        <v>5391</v>
      </c>
      <c r="D359" s="925"/>
      <c r="E359" s="911"/>
      <c r="F359" s="432"/>
      <c r="I359" s="450"/>
    </row>
    <row r="360" spans="1:9" ht="31.5" x14ac:dyDescent="0.25">
      <c r="A360" s="931"/>
      <c r="B360" s="919"/>
      <c r="C360" s="922" t="s">
        <v>5392</v>
      </c>
      <c r="D360" s="925"/>
      <c r="E360" s="911"/>
      <c r="F360" s="432"/>
      <c r="I360" s="450"/>
    </row>
    <row r="361" spans="1:9" ht="31.5" x14ac:dyDescent="0.25">
      <c r="A361" s="931"/>
      <c r="B361" s="919"/>
      <c r="C361" s="921" t="s">
        <v>5393</v>
      </c>
      <c r="D361" s="925"/>
      <c r="E361" s="911"/>
      <c r="F361" s="432"/>
      <c r="I361" s="450"/>
    </row>
    <row r="362" spans="1:9" ht="31.5" x14ac:dyDescent="0.25">
      <c r="A362" s="931"/>
      <c r="B362" s="919"/>
      <c r="C362" s="921" t="s">
        <v>5394</v>
      </c>
      <c r="D362" s="925"/>
      <c r="E362" s="911"/>
      <c r="F362" s="432"/>
      <c r="I362" s="450"/>
    </row>
    <row r="363" spans="1:9" ht="31.5" x14ac:dyDescent="0.25">
      <c r="A363" s="931"/>
      <c r="B363" s="919"/>
      <c r="C363" s="921" t="s">
        <v>5395</v>
      </c>
      <c r="D363" s="925"/>
      <c r="E363" s="911"/>
      <c r="F363" s="432"/>
      <c r="I363" s="450"/>
    </row>
    <row r="364" spans="1:9" ht="31.5" x14ac:dyDescent="0.25">
      <c r="A364" s="931"/>
      <c r="B364" s="919"/>
      <c r="C364" s="921" t="s">
        <v>5396</v>
      </c>
      <c r="D364" s="925"/>
      <c r="E364" s="911"/>
      <c r="F364" s="432"/>
      <c r="I364" s="450"/>
    </row>
    <row r="365" spans="1:9" ht="31.5" x14ac:dyDescent="0.25">
      <c r="A365" s="931"/>
      <c r="B365" s="919"/>
      <c r="C365" s="921" t="s">
        <v>5397</v>
      </c>
      <c r="D365" s="925"/>
      <c r="E365" s="911"/>
      <c r="F365" s="432"/>
      <c r="I365" s="450"/>
    </row>
    <row r="366" spans="1:9" ht="31.5" x14ac:dyDescent="0.25">
      <c r="A366" s="931"/>
      <c r="B366" s="919"/>
      <c r="C366" s="921" t="s">
        <v>5398</v>
      </c>
      <c r="D366" s="925"/>
      <c r="E366" s="911"/>
      <c r="F366" s="432"/>
      <c r="I366" s="450"/>
    </row>
    <row r="367" spans="1:9" ht="31.5" x14ac:dyDescent="0.25">
      <c r="A367" s="932"/>
      <c r="B367" s="929"/>
      <c r="C367" s="921" t="s">
        <v>5399</v>
      </c>
      <c r="D367" s="926"/>
      <c r="E367" s="912"/>
      <c r="F367" s="432"/>
      <c r="I367" s="450"/>
    </row>
    <row r="368" spans="1:9" ht="63" customHeight="1" x14ac:dyDescent="0.25">
      <c r="A368" s="443" t="s">
        <v>160</v>
      </c>
      <c r="B368" s="1094" t="s">
        <v>2080</v>
      </c>
      <c r="C368" s="1251" t="s">
        <v>2101</v>
      </c>
      <c r="D368" s="1459" t="s">
        <v>2102</v>
      </c>
      <c r="E368" s="1276" t="s">
        <v>2083</v>
      </c>
    </row>
    <row r="369" spans="1:9" ht="31.5" x14ac:dyDescent="0.25">
      <c r="A369" s="583"/>
      <c r="B369" s="1094" t="s">
        <v>2084</v>
      </c>
      <c r="C369" s="1253"/>
      <c r="D369" s="1460"/>
      <c r="E369" s="1276"/>
    </row>
    <row r="370" spans="1:9" x14ac:dyDescent="0.25">
      <c r="A370" s="583"/>
      <c r="B370" s="1094" t="s">
        <v>2085</v>
      </c>
      <c r="C370" s="1253"/>
      <c r="D370" s="1460"/>
      <c r="E370" s="1276"/>
    </row>
    <row r="371" spans="1:9" ht="31.5" x14ac:dyDescent="0.25">
      <c r="A371" s="583"/>
      <c r="B371" s="1094" t="s">
        <v>2086</v>
      </c>
      <c r="C371" s="1253"/>
      <c r="D371" s="1460"/>
      <c r="E371" s="1276"/>
    </row>
    <row r="372" spans="1:9" ht="31.5" x14ac:dyDescent="0.25">
      <c r="A372" s="583"/>
      <c r="B372" s="1094" t="s">
        <v>2087</v>
      </c>
      <c r="C372" s="1253"/>
      <c r="D372" s="1460"/>
      <c r="E372" s="1276"/>
    </row>
    <row r="373" spans="1:9" x14ac:dyDescent="0.25">
      <c r="A373" s="583"/>
      <c r="B373" s="1094" t="s">
        <v>712</v>
      </c>
      <c r="C373" s="1252"/>
      <c r="D373" s="1461"/>
      <c r="E373" s="1276"/>
    </row>
    <row r="374" spans="1:9" ht="31.5" customHeight="1" x14ac:dyDescent="0.25">
      <c r="A374" s="583"/>
      <c r="B374" s="436" t="s">
        <v>158</v>
      </c>
      <c r="C374" s="1276" t="s">
        <v>2103</v>
      </c>
      <c r="D374" s="1332">
        <v>44020</v>
      </c>
      <c r="E374" s="1276" t="s">
        <v>2090</v>
      </c>
    </row>
    <row r="375" spans="1:9" x14ac:dyDescent="0.25">
      <c r="A375" s="583"/>
      <c r="B375" s="1052" t="s">
        <v>2091</v>
      </c>
      <c r="C375" s="1276"/>
      <c r="D375" s="1333"/>
      <c r="E375" s="1276"/>
    </row>
    <row r="376" spans="1:9" ht="31.5" x14ac:dyDescent="0.25">
      <c r="A376" s="644"/>
      <c r="B376" s="436" t="s">
        <v>2092</v>
      </c>
      <c r="C376" s="477" t="s">
        <v>2104</v>
      </c>
      <c r="D376" s="1072" t="s">
        <v>2105</v>
      </c>
      <c r="E376" s="455" t="s">
        <v>758</v>
      </c>
    </row>
    <row r="377" spans="1:9" x14ac:dyDescent="0.25">
      <c r="A377" s="426"/>
    </row>
    <row r="381" spans="1:9" x14ac:dyDescent="0.25">
      <c r="A381" s="427" t="s">
        <v>171</v>
      </c>
      <c r="B381" s="427"/>
      <c r="C381" s="428"/>
      <c r="D381" s="428"/>
      <c r="E381" s="428"/>
      <c r="F381" s="428"/>
      <c r="G381" s="428"/>
      <c r="H381" s="428"/>
      <c r="I381" s="428"/>
    </row>
    <row r="383" spans="1:9" x14ac:dyDescent="0.25">
      <c r="A383" s="461" t="s">
        <v>172</v>
      </c>
      <c r="B383" s="462"/>
      <c r="C383" s="463"/>
      <c r="D383" s="463"/>
      <c r="E383" s="463"/>
      <c r="F383" s="463"/>
      <c r="G383" s="463"/>
      <c r="H383" s="463"/>
      <c r="I383" s="464"/>
    </row>
    <row r="384" spans="1:9" x14ac:dyDescent="0.25">
      <c r="A384" s="1247" t="s">
        <v>122</v>
      </c>
      <c r="B384" s="1292" t="s">
        <v>173</v>
      </c>
      <c r="C384" s="1254" t="s">
        <v>174</v>
      </c>
      <c r="D384" s="1283" t="s">
        <v>175</v>
      </c>
      <c r="E384" s="1284"/>
      <c r="F384" s="1284"/>
      <c r="G384" s="1284"/>
      <c r="H384" s="1285"/>
      <c r="I384" s="1247" t="s">
        <v>126</v>
      </c>
    </row>
    <row r="385" spans="1:9" x14ac:dyDescent="0.25">
      <c r="A385" s="1261"/>
      <c r="B385" s="1292"/>
      <c r="C385" s="1293"/>
      <c r="D385" s="1277" t="s">
        <v>176</v>
      </c>
      <c r="E385" s="1277"/>
      <c r="F385" s="1051" t="s">
        <v>177</v>
      </c>
      <c r="G385" s="1045" t="s">
        <v>176</v>
      </c>
      <c r="H385" s="1045" t="s">
        <v>177</v>
      </c>
      <c r="I385" s="1247"/>
    </row>
    <row r="386" spans="1:9" ht="36" customHeight="1" x14ac:dyDescent="0.25">
      <c r="A386" s="1261"/>
      <c r="B386" s="1254"/>
      <c r="C386" s="1255"/>
      <c r="D386" s="1056" t="s">
        <v>178</v>
      </c>
      <c r="E386" s="1056" t="s">
        <v>179</v>
      </c>
      <c r="F386" s="1034" t="s">
        <v>180</v>
      </c>
      <c r="G386" s="1256" t="s">
        <v>181</v>
      </c>
      <c r="H386" s="1278"/>
      <c r="I386" s="1247"/>
    </row>
    <row r="387" spans="1:9" x14ac:dyDescent="0.25">
      <c r="A387" s="465" t="s">
        <v>18</v>
      </c>
      <c r="B387" s="1042" t="s">
        <v>1040</v>
      </c>
      <c r="C387" s="490" t="s">
        <v>2106</v>
      </c>
      <c r="D387" s="430" t="s">
        <v>2107</v>
      </c>
      <c r="E387" s="466"/>
      <c r="F387" s="467"/>
      <c r="G387" s="1029"/>
      <c r="H387" s="1029"/>
      <c r="I387" s="468"/>
    </row>
    <row r="388" spans="1:9" x14ac:dyDescent="0.25">
      <c r="A388" s="469"/>
      <c r="B388" s="1047"/>
      <c r="C388" s="634" t="s">
        <v>2108</v>
      </c>
      <c r="D388" s="430" t="s">
        <v>2109</v>
      </c>
      <c r="E388" s="466"/>
      <c r="F388" s="467"/>
      <c r="G388" s="1029"/>
      <c r="H388" s="1029"/>
      <c r="I388" s="468"/>
    </row>
    <row r="389" spans="1:9" x14ac:dyDescent="0.25">
      <c r="A389" s="469"/>
      <c r="B389" s="1275" t="s">
        <v>197</v>
      </c>
      <c r="C389" s="1104" t="s">
        <v>1484</v>
      </c>
      <c r="D389" s="430"/>
      <c r="E389" s="466"/>
      <c r="F389" s="467"/>
      <c r="G389" s="470"/>
      <c r="H389" s="466" t="s">
        <v>2110</v>
      </c>
      <c r="I389" s="468"/>
    </row>
    <row r="390" spans="1:9" x14ac:dyDescent="0.25">
      <c r="A390" s="471"/>
      <c r="B390" s="1275"/>
      <c r="C390" s="662"/>
      <c r="D390" s="430"/>
      <c r="E390" s="466"/>
      <c r="F390" s="1048"/>
      <c r="G390" s="470"/>
      <c r="H390" s="466" t="s">
        <v>2111</v>
      </c>
      <c r="I390" s="468"/>
    </row>
    <row r="391" spans="1:9" ht="31.5" x14ac:dyDescent="0.25">
      <c r="A391" s="471"/>
      <c r="B391" s="1275"/>
      <c r="C391" s="662"/>
      <c r="D391" s="1044"/>
      <c r="E391" s="466"/>
      <c r="F391" s="466"/>
      <c r="G391" s="470"/>
      <c r="H391" s="466" t="s">
        <v>2112</v>
      </c>
      <c r="I391" s="468"/>
    </row>
    <row r="392" spans="1:9" ht="31.5" x14ac:dyDescent="0.25">
      <c r="A392" s="471"/>
      <c r="B392" s="1042" t="s">
        <v>197</v>
      </c>
      <c r="C392" s="1094" t="s">
        <v>2539</v>
      </c>
      <c r="D392" s="430"/>
      <c r="E392" s="466"/>
      <c r="F392" s="466" t="s">
        <v>2540</v>
      </c>
      <c r="G392" s="1029"/>
      <c r="H392" s="1029"/>
      <c r="I392" s="468"/>
    </row>
    <row r="393" spans="1:9" ht="31.5" x14ac:dyDescent="0.25">
      <c r="A393" s="471"/>
      <c r="B393" s="1042" t="s">
        <v>197</v>
      </c>
      <c r="C393" s="1094" t="s">
        <v>2872</v>
      </c>
      <c r="D393" s="430" t="s">
        <v>2873</v>
      </c>
      <c r="E393" s="466"/>
      <c r="F393" s="466"/>
      <c r="G393" s="1029"/>
      <c r="H393" s="1029"/>
      <c r="I393" s="468"/>
    </row>
    <row r="394" spans="1:9" x14ac:dyDescent="0.25">
      <c r="A394" s="471"/>
      <c r="B394" s="1043"/>
      <c r="C394" s="1094" t="s">
        <v>2874</v>
      </c>
      <c r="D394" s="1083"/>
      <c r="E394" s="466"/>
      <c r="F394" s="1049"/>
      <c r="G394" s="1029"/>
      <c r="H394" s="1029"/>
      <c r="I394" s="468"/>
    </row>
    <row r="395" spans="1:9" x14ac:dyDescent="0.25">
      <c r="A395" s="471"/>
      <c r="B395" s="1047"/>
      <c r="C395" s="1094" t="s">
        <v>2875</v>
      </c>
      <c r="D395" s="1083"/>
      <c r="E395" s="466"/>
      <c r="F395" s="1049"/>
      <c r="G395" s="1029"/>
      <c r="H395" s="1029"/>
      <c r="I395" s="468"/>
    </row>
    <row r="396" spans="1:9" x14ac:dyDescent="0.25">
      <c r="A396" s="471"/>
      <c r="B396" s="1038" t="s">
        <v>1040</v>
      </c>
      <c r="C396" s="1094" t="s">
        <v>1801</v>
      </c>
      <c r="D396" s="1083" t="s">
        <v>2876</v>
      </c>
      <c r="E396" s="466"/>
      <c r="F396" s="1049"/>
      <c r="G396" s="1029"/>
      <c r="H396" s="1029"/>
      <c r="I396" s="468"/>
    </row>
    <row r="397" spans="1:9" ht="31.5" x14ac:dyDescent="0.25">
      <c r="A397" s="471"/>
      <c r="B397" s="1042" t="s">
        <v>197</v>
      </c>
      <c r="C397" s="1094" t="s">
        <v>2106</v>
      </c>
      <c r="D397" s="439"/>
      <c r="E397" s="466"/>
      <c r="F397" s="430" t="s">
        <v>2877</v>
      </c>
      <c r="G397" s="1029"/>
      <c r="H397" s="1029"/>
      <c r="I397" s="468"/>
    </row>
    <row r="398" spans="1:9" ht="31.5" x14ac:dyDescent="0.25">
      <c r="A398" s="471"/>
      <c r="B398" s="1047"/>
      <c r="C398" s="1094" t="s">
        <v>340</v>
      </c>
      <c r="D398" s="1083"/>
      <c r="E398" s="466"/>
      <c r="F398" s="1049" t="s">
        <v>2878</v>
      </c>
      <c r="G398" s="1029"/>
      <c r="H398" s="1029"/>
      <c r="I398" s="468"/>
    </row>
    <row r="399" spans="1:9" x14ac:dyDescent="0.25">
      <c r="A399" s="471"/>
      <c r="B399" s="1042" t="s">
        <v>197</v>
      </c>
      <c r="C399" s="1094" t="s">
        <v>3203</v>
      </c>
      <c r="D399" s="1251" t="s">
        <v>3204</v>
      </c>
      <c r="E399" s="466"/>
      <c r="F399" s="1049"/>
      <c r="G399" s="1029"/>
      <c r="H399" s="1029"/>
      <c r="I399" s="468"/>
    </row>
    <row r="400" spans="1:9" x14ac:dyDescent="0.25">
      <c r="A400" s="471"/>
      <c r="B400" s="1043"/>
      <c r="C400" s="1094" t="s">
        <v>3205</v>
      </c>
      <c r="D400" s="1253"/>
      <c r="E400" s="466"/>
      <c r="F400" s="1049"/>
      <c r="G400" s="1029"/>
      <c r="H400" s="1029"/>
      <c r="I400" s="468"/>
    </row>
    <row r="401" spans="1:9" x14ac:dyDescent="0.25">
      <c r="A401" s="471"/>
      <c r="B401" s="1043"/>
      <c r="C401" s="1094" t="s">
        <v>3206</v>
      </c>
      <c r="D401" s="1253"/>
      <c r="E401" s="466"/>
      <c r="F401" s="1049"/>
      <c r="G401" s="1029"/>
      <c r="H401" s="1029"/>
      <c r="I401" s="468"/>
    </row>
    <row r="402" spans="1:9" x14ac:dyDescent="0.25">
      <c r="A402" s="471"/>
      <c r="B402" s="1047"/>
      <c r="C402" s="1094" t="s">
        <v>3207</v>
      </c>
      <c r="D402" s="1252"/>
      <c r="E402" s="466"/>
      <c r="F402" s="1049"/>
      <c r="G402" s="1029"/>
      <c r="H402" s="1029"/>
      <c r="I402" s="468"/>
    </row>
    <row r="403" spans="1:9" x14ac:dyDescent="0.25">
      <c r="A403" s="471"/>
      <c r="B403" s="1042" t="s">
        <v>197</v>
      </c>
      <c r="C403" s="1094" t="s">
        <v>5400</v>
      </c>
      <c r="D403" s="1083"/>
      <c r="E403" s="466"/>
      <c r="F403" s="1280" t="s">
        <v>5401</v>
      </c>
      <c r="G403" s="1029"/>
      <c r="H403" s="1029"/>
      <c r="I403" s="468"/>
    </row>
    <row r="404" spans="1:9" x14ac:dyDescent="0.25">
      <c r="A404" s="471"/>
      <c r="B404" s="1043"/>
      <c r="C404" s="1094" t="s">
        <v>5402</v>
      </c>
      <c r="D404" s="1084"/>
      <c r="E404" s="466"/>
      <c r="F404" s="1282"/>
      <c r="G404" s="1029"/>
      <c r="H404" s="1029"/>
      <c r="I404" s="468"/>
    </row>
    <row r="405" spans="1:9" x14ac:dyDescent="0.25">
      <c r="A405" s="471"/>
      <c r="B405" s="1043"/>
      <c r="C405" s="1094" t="s">
        <v>5403</v>
      </c>
      <c r="D405" s="1084"/>
      <c r="E405" s="466"/>
      <c r="F405" s="1049" t="s">
        <v>5404</v>
      </c>
      <c r="G405" s="1029"/>
      <c r="H405" s="1029"/>
      <c r="I405" s="468"/>
    </row>
    <row r="406" spans="1:9" ht="31.5" x14ac:dyDescent="0.25">
      <c r="A406" s="471"/>
      <c r="B406" s="1047"/>
      <c r="C406" s="1094" t="s">
        <v>5403</v>
      </c>
      <c r="D406" s="1085"/>
      <c r="E406" s="466"/>
      <c r="F406" s="1049" t="s">
        <v>5405</v>
      </c>
      <c r="G406" s="1029"/>
      <c r="H406" s="1029"/>
      <c r="I406" s="468"/>
    </row>
    <row r="407" spans="1:9" x14ac:dyDescent="0.25">
      <c r="A407" s="884" t="s">
        <v>19</v>
      </c>
      <c r="B407" s="1318" t="s">
        <v>1040</v>
      </c>
      <c r="C407" s="472" t="s">
        <v>2113</v>
      </c>
      <c r="D407" s="1251" t="s">
        <v>2114</v>
      </c>
      <c r="E407" s="1056"/>
      <c r="F407" s="1085"/>
      <c r="G407" s="466"/>
      <c r="H407" s="466"/>
      <c r="I407" s="1029"/>
    </row>
    <row r="408" spans="1:9" x14ac:dyDescent="0.25">
      <c r="A408" s="894"/>
      <c r="B408" s="1319"/>
      <c r="C408" s="472" t="s">
        <v>2115</v>
      </c>
      <c r="D408" s="1253"/>
      <c r="E408" s="1056"/>
      <c r="F408" s="1085"/>
      <c r="G408" s="466"/>
      <c r="H408" s="466"/>
      <c r="I408" s="1036"/>
    </row>
    <row r="409" spans="1:9" x14ac:dyDescent="0.25">
      <c r="A409" s="894"/>
      <c r="B409" s="1319"/>
      <c r="C409" s="472" t="s">
        <v>2116</v>
      </c>
      <c r="D409" s="1253"/>
      <c r="E409" s="1056"/>
      <c r="F409" s="1085"/>
      <c r="G409" s="466"/>
      <c r="H409" s="466"/>
      <c r="I409" s="1036"/>
    </row>
    <row r="410" spans="1:9" x14ac:dyDescent="0.25">
      <c r="A410" s="894"/>
      <c r="B410" s="1319"/>
      <c r="C410" s="472" t="s">
        <v>2117</v>
      </c>
      <c r="D410" s="1253"/>
      <c r="E410" s="1056"/>
      <c r="F410" s="1085"/>
      <c r="G410" s="466"/>
      <c r="H410" s="466"/>
      <c r="I410" s="1036"/>
    </row>
    <row r="411" spans="1:9" x14ac:dyDescent="0.25">
      <c r="A411" s="894"/>
      <c r="B411" s="1319"/>
      <c r="C411" s="472" t="s">
        <v>2118</v>
      </c>
      <c r="D411" s="1253"/>
      <c r="E411" s="1056"/>
      <c r="F411" s="1085"/>
      <c r="G411" s="466"/>
      <c r="H411" s="466"/>
      <c r="I411" s="1036"/>
    </row>
    <row r="412" spans="1:9" x14ac:dyDescent="0.25">
      <c r="A412" s="894"/>
      <c r="B412" s="1319"/>
      <c r="C412" s="472" t="s">
        <v>2119</v>
      </c>
      <c r="D412" s="1253"/>
      <c r="E412" s="1056"/>
      <c r="F412" s="1085"/>
      <c r="G412" s="466"/>
      <c r="H412" s="466"/>
      <c r="I412" s="1036"/>
    </row>
    <row r="413" spans="1:9" x14ac:dyDescent="0.25">
      <c r="A413" s="894"/>
      <c r="B413" s="1349"/>
      <c r="C413" s="472" t="s">
        <v>2120</v>
      </c>
      <c r="D413" s="1252"/>
      <c r="E413" s="1056"/>
      <c r="F413" s="1085"/>
      <c r="G413" s="466"/>
      <c r="H413" s="466"/>
      <c r="I413" s="1036"/>
    </row>
    <row r="414" spans="1:9" ht="31.5" x14ac:dyDescent="0.25">
      <c r="A414" s="894"/>
      <c r="B414" s="1318" t="s">
        <v>197</v>
      </c>
      <c r="C414" s="472" t="s">
        <v>2121</v>
      </c>
      <c r="D414" s="1251" t="s">
        <v>376</v>
      </c>
      <c r="E414" s="1056"/>
      <c r="F414" s="1085"/>
      <c r="G414" s="466"/>
      <c r="H414" s="466"/>
      <c r="I414" s="1036"/>
    </row>
    <row r="415" spans="1:9" x14ac:dyDescent="0.25">
      <c r="A415" s="894"/>
      <c r="B415" s="1319"/>
      <c r="C415" s="472" t="s">
        <v>2122</v>
      </c>
      <c r="D415" s="1253"/>
      <c r="E415" s="1056"/>
      <c r="F415" s="1085"/>
      <c r="G415" s="466"/>
      <c r="H415" s="466"/>
      <c r="I415" s="1036"/>
    </row>
    <row r="416" spans="1:9" x14ac:dyDescent="0.25">
      <c r="A416" s="894"/>
      <c r="B416" s="1349"/>
      <c r="C416" s="472" t="s">
        <v>2123</v>
      </c>
      <c r="D416" s="1252"/>
      <c r="E416" s="1056"/>
      <c r="F416" s="1085"/>
      <c r="G416" s="466"/>
      <c r="H416" s="466"/>
      <c r="I416" s="1036"/>
    </row>
    <row r="417" spans="1:9" ht="47.25" x14ac:dyDescent="0.25">
      <c r="A417" s="894"/>
      <c r="B417" s="1081" t="s">
        <v>2124</v>
      </c>
      <c r="C417" s="430" t="s">
        <v>2125</v>
      </c>
      <c r="E417" s="1056"/>
      <c r="F417" s="1031" t="s">
        <v>2126</v>
      </c>
      <c r="G417" s="466"/>
      <c r="H417" s="466"/>
      <c r="I417" s="1036"/>
    </row>
    <row r="418" spans="1:9" ht="31.5" x14ac:dyDescent="0.25">
      <c r="A418" s="894"/>
      <c r="B418" s="1318" t="s">
        <v>1040</v>
      </c>
      <c r="C418" s="472" t="s">
        <v>2541</v>
      </c>
      <c r="D418" s="1251" t="s">
        <v>1465</v>
      </c>
      <c r="E418" s="1056"/>
      <c r="F418" s="1031"/>
      <c r="G418" s="466"/>
      <c r="H418" s="466"/>
      <c r="I418" s="1036"/>
    </row>
    <row r="419" spans="1:9" x14ac:dyDescent="0.25">
      <c r="A419" s="894"/>
      <c r="B419" s="1319"/>
      <c r="C419" s="472" t="s">
        <v>2542</v>
      </c>
      <c r="D419" s="1252"/>
      <c r="E419" s="1056"/>
      <c r="F419" s="1031"/>
      <c r="G419" s="466"/>
      <c r="H419" s="466"/>
      <c r="I419" s="1036"/>
    </row>
    <row r="420" spans="1:9" ht="31.5" x14ac:dyDescent="0.25">
      <c r="A420" s="894"/>
      <c r="B420" s="1319"/>
      <c r="C420" s="472" t="s">
        <v>2543</v>
      </c>
      <c r="D420" s="1251" t="s">
        <v>376</v>
      </c>
      <c r="E420" s="1056"/>
      <c r="F420" s="1031"/>
      <c r="G420" s="466"/>
      <c r="H420" s="466"/>
      <c r="I420" s="1036"/>
    </row>
    <row r="421" spans="1:9" ht="31.5" x14ac:dyDescent="0.25">
      <c r="A421" s="894"/>
      <c r="B421" s="1319"/>
      <c r="C421" s="472" t="s">
        <v>2544</v>
      </c>
      <c r="D421" s="1253"/>
      <c r="E421" s="1056"/>
      <c r="F421" s="1031"/>
      <c r="G421" s="466"/>
      <c r="H421" s="466"/>
      <c r="I421" s="1036"/>
    </row>
    <row r="422" spans="1:9" ht="31.5" x14ac:dyDescent="0.25">
      <c r="A422" s="894"/>
      <c r="B422" s="1319"/>
      <c r="C422" s="472" t="s">
        <v>2544</v>
      </c>
      <c r="D422" s="1253"/>
      <c r="E422" s="1056"/>
      <c r="F422" s="1031"/>
      <c r="G422" s="466"/>
      <c r="H422" s="466"/>
      <c r="I422" s="1036"/>
    </row>
    <row r="423" spans="1:9" ht="31.5" x14ac:dyDescent="0.25">
      <c r="A423" s="894"/>
      <c r="B423" s="1319"/>
      <c r="C423" s="472" t="s">
        <v>2545</v>
      </c>
      <c r="D423" s="1253"/>
      <c r="E423" s="1056"/>
      <c r="F423" s="1031"/>
      <c r="G423" s="466"/>
      <c r="H423" s="466"/>
      <c r="I423" s="1036"/>
    </row>
    <row r="424" spans="1:9" x14ac:dyDescent="0.25">
      <c r="A424" s="894"/>
      <c r="B424" s="1319"/>
      <c r="C424" s="472" t="s">
        <v>2546</v>
      </c>
      <c r="D424" s="1252"/>
      <c r="E424" s="1056"/>
      <c r="F424" s="1031"/>
      <c r="G424" s="466"/>
      <c r="H424" s="466"/>
      <c r="I424" s="1036"/>
    </row>
    <row r="425" spans="1:9" ht="31.5" x14ac:dyDescent="0.25">
      <c r="A425" s="894"/>
      <c r="B425" s="723" t="s">
        <v>197</v>
      </c>
      <c r="C425" s="472" t="s">
        <v>2879</v>
      </c>
      <c r="D425" s="1083" t="s">
        <v>868</v>
      </c>
      <c r="E425" s="1056"/>
      <c r="F425" s="1031"/>
      <c r="G425" s="466"/>
      <c r="H425" s="466"/>
      <c r="I425" s="1036"/>
    </row>
    <row r="426" spans="1:9" ht="31.5" x14ac:dyDescent="0.25">
      <c r="A426" s="894"/>
      <c r="B426" s="1062" t="s">
        <v>197</v>
      </c>
      <c r="C426" s="472" t="s">
        <v>3208</v>
      </c>
      <c r="D426" s="1251" t="s">
        <v>863</v>
      </c>
      <c r="E426" s="1056"/>
      <c r="F426" s="1031"/>
      <c r="G426" s="466"/>
      <c r="H426" s="466"/>
      <c r="I426" s="1036"/>
    </row>
    <row r="427" spans="1:9" x14ac:dyDescent="0.25">
      <c r="A427" s="894"/>
      <c r="B427" s="723"/>
      <c r="C427" s="472" t="s">
        <v>3209</v>
      </c>
      <c r="D427" s="1253"/>
      <c r="E427" s="1056"/>
      <c r="F427" s="1031"/>
      <c r="G427" s="466"/>
      <c r="H427" s="466"/>
      <c r="I427" s="1036"/>
    </row>
    <row r="428" spans="1:9" ht="31.5" x14ac:dyDescent="0.25">
      <c r="A428" s="894"/>
      <c r="B428" s="723"/>
      <c r="C428" s="472" t="s">
        <v>3210</v>
      </c>
      <c r="D428" s="1252"/>
      <c r="E428" s="1056"/>
      <c r="F428" s="1031"/>
      <c r="G428" s="466"/>
      <c r="H428" s="466"/>
      <c r="I428" s="1036"/>
    </row>
    <row r="429" spans="1:9" x14ac:dyDescent="0.25">
      <c r="A429" s="894"/>
      <c r="B429" s="723"/>
      <c r="C429" s="472" t="s">
        <v>3211</v>
      </c>
      <c r="D429" s="1032" t="s">
        <v>869</v>
      </c>
      <c r="E429" s="1056"/>
      <c r="F429" s="1031"/>
      <c r="G429" s="466"/>
      <c r="H429" s="466"/>
      <c r="I429" s="1036"/>
    </row>
    <row r="430" spans="1:9" x14ac:dyDescent="0.25">
      <c r="A430" s="894"/>
      <c r="B430" s="766"/>
      <c r="C430" s="472" t="s">
        <v>3212</v>
      </c>
      <c r="D430" s="1044" t="s">
        <v>872</v>
      </c>
      <c r="E430" s="1056"/>
      <c r="F430" s="1031"/>
      <c r="G430" s="466"/>
      <c r="H430" s="466"/>
      <c r="I430" s="1036"/>
    </row>
    <row r="431" spans="1:9" ht="31.5" x14ac:dyDescent="0.25">
      <c r="A431" s="894"/>
      <c r="B431" s="723" t="s">
        <v>1468</v>
      </c>
      <c r="C431" s="472" t="s">
        <v>3213</v>
      </c>
      <c r="D431" s="1083" t="s">
        <v>2114</v>
      </c>
      <c r="E431" s="1056"/>
      <c r="F431" s="1031"/>
      <c r="G431" s="466"/>
      <c r="H431" s="466"/>
      <c r="I431" s="1036"/>
    </row>
    <row r="432" spans="1:9" x14ac:dyDescent="0.25">
      <c r="A432" s="894"/>
      <c r="B432" s="1062" t="s">
        <v>197</v>
      </c>
      <c r="C432" s="472" t="s">
        <v>4392</v>
      </c>
      <c r="D432" s="1364" t="s">
        <v>863</v>
      </c>
      <c r="E432" s="1056"/>
      <c r="F432" s="1031"/>
      <c r="G432" s="466"/>
      <c r="H432" s="466"/>
      <c r="I432" s="1036"/>
    </row>
    <row r="433" spans="1:9" x14ac:dyDescent="0.25">
      <c r="A433" s="894"/>
      <c r="B433" s="1063"/>
      <c r="C433" s="472" t="s">
        <v>4393</v>
      </c>
      <c r="D433" s="1365"/>
      <c r="E433" s="1056"/>
      <c r="F433" s="1031"/>
      <c r="G433" s="466"/>
      <c r="H433" s="466"/>
      <c r="I433" s="1036"/>
    </row>
    <row r="434" spans="1:9" ht="31.5" x14ac:dyDescent="0.25">
      <c r="A434" s="894"/>
      <c r="B434" s="1063"/>
      <c r="C434" s="472" t="s">
        <v>4394</v>
      </c>
      <c r="D434" s="1366"/>
      <c r="E434" s="1056"/>
      <c r="F434" s="1031"/>
      <c r="G434" s="466"/>
      <c r="H434" s="466"/>
      <c r="I434" s="1036"/>
    </row>
    <row r="435" spans="1:9" ht="31.5" x14ac:dyDescent="0.25">
      <c r="A435" s="894"/>
      <c r="B435" s="1063"/>
      <c r="C435" s="472" t="s">
        <v>4395</v>
      </c>
      <c r="D435" s="1364" t="s">
        <v>376</v>
      </c>
      <c r="E435" s="1056"/>
      <c r="F435" s="1031"/>
      <c r="G435" s="466"/>
      <c r="H435" s="466"/>
      <c r="I435" s="1036"/>
    </row>
    <row r="436" spans="1:9" x14ac:dyDescent="0.25">
      <c r="A436" s="894"/>
      <c r="B436" s="1063"/>
      <c r="C436" s="472" t="s">
        <v>4396</v>
      </c>
      <c r="D436" s="1366"/>
      <c r="E436" s="1056"/>
      <c r="F436" s="1031"/>
      <c r="G436" s="466"/>
      <c r="H436" s="466"/>
      <c r="I436" s="1036"/>
    </row>
    <row r="437" spans="1:9" ht="31.5" x14ac:dyDescent="0.25">
      <c r="A437" s="894"/>
      <c r="B437" s="1063"/>
      <c r="C437" s="472" t="s">
        <v>4395</v>
      </c>
      <c r="D437" s="1364" t="s">
        <v>4397</v>
      </c>
      <c r="E437" s="1056"/>
      <c r="F437" s="1031"/>
      <c r="G437" s="466"/>
      <c r="H437" s="466"/>
      <c r="I437" s="1036"/>
    </row>
    <row r="438" spans="1:9" x14ac:dyDescent="0.25">
      <c r="A438" s="894"/>
      <c r="B438" s="1063"/>
      <c r="C438" s="472" t="s">
        <v>4398</v>
      </c>
      <c r="D438" s="1365"/>
      <c r="E438" s="1056"/>
      <c r="F438" s="1031"/>
      <c r="G438" s="466"/>
      <c r="H438" s="466"/>
      <c r="I438" s="1036"/>
    </row>
    <row r="439" spans="1:9" x14ac:dyDescent="0.25">
      <c r="A439" s="894"/>
      <c r="B439" s="1081"/>
      <c r="C439" s="472" t="s">
        <v>4399</v>
      </c>
      <c r="D439" s="1366"/>
      <c r="E439" s="1056"/>
      <c r="F439" s="1031"/>
      <c r="G439" s="466"/>
      <c r="H439" s="466"/>
      <c r="I439" s="1036"/>
    </row>
    <row r="440" spans="1:9" ht="31.5" x14ac:dyDescent="0.25">
      <c r="A440" s="894"/>
      <c r="B440" s="593" t="s">
        <v>1468</v>
      </c>
      <c r="C440" s="472" t="s">
        <v>189</v>
      </c>
      <c r="D440" s="1084" t="s">
        <v>4400</v>
      </c>
      <c r="E440" s="1056"/>
      <c r="F440" s="1031"/>
      <c r="G440" s="466"/>
      <c r="H440" s="466"/>
      <c r="I440" s="1036"/>
    </row>
    <row r="441" spans="1:9" x14ac:dyDescent="0.25">
      <c r="A441" s="885"/>
      <c r="B441" s="1062" t="s">
        <v>197</v>
      </c>
      <c r="C441" s="472" t="s">
        <v>1812</v>
      </c>
      <c r="D441" s="1088" t="s">
        <v>5406</v>
      </c>
      <c r="E441" s="1056"/>
      <c r="F441" s="1031"/>
      <c r="G441" s="466"/>
      <c r="H441" s="466"/>
      <c r="I441" s="1036"/>
    </row>
    <row r="442" spans="1:9" ht="31.5" x14ac:dyDescent="0.25">
      <c r="A442" s="1043" t="s">
        <v>20</v>
      </c>
      <c r="B442" s="454" t="s">
        <v>1040</v>
      </c>
      <c r="C442" s="430" t="s">
        <v>1820</v>
      </c>
      <c r="D442" s="430" t="s">
        <v>1815</v>
      </c>
      <c r="E442" s="472"/>
      <c r="F442" s="430"/>
      <c r="G442" s="466"/>
      <c r="H442" s="466"/>
      <c r="I442" s="1030"/>
    </row>
    <row r="443" spans="1:9" x14ac:dyDescent="0.25">
      <c r="A443" s="474"/>
      <c r="B443" s="443" t="s">
        <v>1468</v>
      </c>
      <c r="C443" s="430" t="s">
        <v>2547</v>
      </c>
      <c r="D443" s="430" t="s">
        <v>1808</v>
      </c>
      <c r="E443" s="472"/>
      <c r="F443" s="430"/>
      <c r="G443" s="466"/>
      <c r="H443" s="466"/>
      <c r="I443" s="1030"/>
    </row>
    <row r="444" spans="1:9" ht="31.5" x14ac:dyDescent="0.25">
      <c r="A444" s="474"/>
      <c r="B444" s="443" t="s">
        <v>197</v>
      </c>
      <c r="C444" s="430" t="s">
        <v>2880</v>
      </c>
      <c r="D444" s="430"/>
      <c r="E444" s="472"/>
      <c r="F444" s="430" t="s">
        <v>2881</v>
      </c>
      <c r="G444" s="466"/>
      <c r="H444" s="466"/>
      <c r="I444" s="1030"/>
    </row>
    <row r="445" spans="1:9" x14ac:dyDescent="0.25">
      <c r="A445" s="474"/>
      <c r="B445" s="443" t="s">
        <v>197</v>
      </c>
      <c r="C445" s="430" t="s">
        <v>3214</v>
      </c>
      <c r="D445" s="1251" t="s">
        <v>3215</v>
      </c>
      <c r="E445" s="472"/>
      <c r="F445" s="430"/>
      <c r="G445" s="466"/>
      <c r="H445" s="466"/>
      <c r="I445" s="1251" t="s">
        <v>1252</v>
      </c>
    </row>
    <row r="446" spans="1:9" ht="31.5" x14ac:dyDescent="0.25">
      <c r="A446" s="474"/>
      <c r="B446" s="1274" t="s">
        <v>197</v>
      </c>
      <c r="C446" s="444" t="s">
        <v>3216</v>
      </c>
      <c r="D446" s="1253"/>
      <c r="E446" s="472"/>
      <c r="F446" s="1083"/>
      <c r="G446" s="466"/>
      <c r="H446" s="466"/>
      <c r="I446" s="1253"/>
    </row>
    <row r="447" spans="1:9" ht="31.5" x14ac:dyDescent="0.25">
      <c r="A447" s="474"/>
      <c r="B447" s="1275"/>
      <c r="C447" s="444" t="s">
        <v>3217</v>
      </c>
      <c r="D447" s="1253"/>
      <c r="E447" s="472"/>
      <c r="F447" s="1083"/>
      <c r="G447" s="466"/>
      <c r="H447" s="466"/>
      <c r="I447" s="1253"/>
    </row>
    <row r="448" spans="1:9" x14ac:dyDescent="0.25">
      <c r="A448" s="474"/>
      <c r="B448" s="1275"/>
      <c r="C448" s="444" t="s">
        <v>3218</v>
      </c>
      <c r="D448" s="1253"/>
      <c r="E448" s="472"/>
      <c r="F448" s="1083"/>
      <c r="G448" s="466"/>
      <c r="H448" s="466"/>
      <c r="I448" s="1253"/>
    </row>
    <row r="449" spans="1:9" x14ac:dyDescent="0.25">
      <c r="A449" s="474"/>
      <c r="B449" s="1275"/>
      <c r="C449" s="444" t="s">
        <v>3219</v>
      </c>
      <c r="D449" s="1252"/>
      <c r="E449" s="472"/>
      <c r="F449" s="1083"/>
      <c r="G449" s="466"/>
      <c r="H449" s="466"/>
      <c r="I449" s="1252"/>
    </row>
    <row r="450" spans="1:9" x14ac:dyDescent="0.25">
      <c r="A450" s="474"/>
      <c r="B450" s="1275"/>
      <c r="C450" s="444" t="s">
        <v>3220</v>
      </c>
      <c r="D450" s="430"/>
      <c r="E450" s="472"/>
      <c r="F450" s="1083"/>
      <c r="G450" s="466"/>
      <c r="H450" s="466"/>
      <c r="I450" s="1030"/>
    </row>
    <row r="451" spans="1:9" x14ac:dyDescent="0.25">
      <c r="A451" s="474"/>
      <c r="B451" s="1275"/>
      <c r="C451" s="444" t="s">
        <v>3221</v>
      </c>
      <c r="D451" s="430" t="s">
        <v>3222</v>
      </c>
      <c r="E451" s="472"/>
      <c r="F451" s="1083"/>
      <c r="G451" s="466"/>
      <c r="H451" s="466"/>
      <c r="I451" s="1030" t="s">
        <v>2095</v>
      </c>
    </row>
    <row r="452" spans="1:9" ht="31.5" x14ac:dyDescent="0.25">
      <c r="A452" s="474"/>
      <c r="B452" s="1275"/>
      <c r="C452" s="444" t="s">
        <v>3223</v>
      </c>
      <c r="D452" s="430"/>
      <c r="E452" s="472"/>
      <c r="F452" s="1251" t="s">
        <v>3224</v>
      </c>
      <c r="G452" s="466"/>
      <c r="H452" s="466"/>
      <c r="I452" s="1251" t="s">
        <v>3225</v>
      </c>
    </row>
    <row r="453" spans="1:9" ht="31.5" x14ac:dyDescent="0.25">
      <c r="A453" s="474"/>
      <c r="B453" s="1275"/>
      <c r="C453" s="444" t="s">
        <v>3226</v>
      </c>
      <c r="D453" s="430"/>
      <c r="E453" s="472"/>
      <c r="F453" s="1253"/>
      <c r="G453" s="466"/>
      <c r="H453" s="466"/>
      <c r="I453" s="1253"/>
    </row>
    <row r="454" spans="1:9" ht="31.5" x14ac:dyDescent="0.25">
      <c r="A454" s="474"/>
      <c r="B454" s="1275"/>
      <c r="C454" s="444" t="s">
        <v>3227</v>
      </c>
      <c r="D454" s="430"/>
      <c r="E454" s="472"/>
      <c r="F454" s="1253"/>
      <c r="G454" s="466"/>
      <c r="H454" s="466"/>
      <c r="I454" s="1253"/>
    </row>
    <row r="455" spans="1:9" ht="31.5" x14ac:dyDescent="0.25">
      <c r="A455" s="474"/>
      <c r="B455" s="1279"/>
      <c r="C455" s="444" t="s">
        <v>3228</v>
      </c>
      <c r="D455" s="430"/>
      <c r="E455" s="472"/>
      <c r="F455" s="1252"/>
      <c r="G455" s="466"/>
      <c r="H455" s="466"/>
      <c r="I455" s="1252"/>
    </row>
    <row r="456" spans="1:9" ht="47.25" x14ac:dyDescent="0.25">
      <c r="A456" s="474"/>
      <c r="B456" s="443" t="s">
        <v>197</v>
      </c>
      <c r="C456" s="430" t="s">
        <v>4401</v>
      </c>
      <c r="D456" s="430" t="s">
        <v>3215</v>
      </c>
      <c r="E456" s="472"/>
      <c r="F456" s="430"/>
      <c r="G456" s="466"/>
      <c r="H456" s="466"/>
      <c r="I456" s="1083" t="s">
        <v>2095</v>
      </c>
    </row>
    <row r="457" spans="1:9" ht="47.25" x14ac:dyDescent="0.25">
      <c r="A457" s="474"/>
      <c r="B457" s="447"/>
      <c r="C457" s="444" t="s">
        <v>4402</v>
      </c>
      <c r="D457" s="1084"/>
      <c r="E457" s="472"/>
      <c r="F457" s="1083" t="s">
        <v>4403</v>
      </c>
      <c r="G457" s="466"/>
      <c r="H457" s="466"/>
      <c r="I457" s="1084" t="s">
        <v>2095</v>
      </c>
    </row>
    <row r="458" spans="1:9" x14ac:dyDescent="0.25">
      <c r="A458" s="476" t="s">
        <v>21</v>
      </c>
      <c r="B458" s="1342" t="s">
        <v>1040</v>
      </c>
      <c r="C458" s="459" t="s">
        <v>2127</v>
      </c>
      <c r="D458" s="1251" t="s">
        <v>219</v>
      </c>
      <c r="E458" s="430"/>
      <c r="F458" s="472"/>
      <c r="G458" s="477"/>
      <c r="H458" s="477"/>
      <c r="I458" s="439"/>
    </row>
    <row r="459" spans="1:9" x14ac:dyDescent="0.25">
      <c r="A459" s="452"/>
      <c r="B459" s="1342"/>
      <c r="C459" s="478" t="s">
        <v>2128</v>
      </c>
      <c r="D459" s="1253"/>
      <c r="E459" s="430"/>
      <c r="F459" s="472"/>
      <c r="G459" s="477"/>
      <c r="H459" s="477"/>
      <c r="I459" s="439"/>
    </row>
    <row r="460" spans="1:9" x14ac:dyDescent="0.25">
      <c r="A460" s="452"/>
      <c r="B460" s="1342"/>
      <c r="C460" s="478" t="s">
        <v>2129</v>
      </c>
      <c r="D460" s="1253"/>
      <c r="E460" s="430"/>
      <c r="F460" s="472"/>
      <c r="G460" s="477"/>
      <c r="H460" s="477"/>
      <c r="I460" s="439"/>
    </row>
    <row r="461" spans="1:9" x14ac:dyDescent="0.25">
      <c r="A461" s="452"/>
      <c r="B461" s="1342"/>
      <c r="C461" s="478" t="s">
        <v>2130</v>
      </c>
      <c r="D461" s="1253"/>
      <c r="E461" s="430"/>
      <c r="F461" s="472"/>
      <c r="G461" s="477"/>
      <c r="H461" s="477"/>
      <c r="I461" s="439"/>
    </row>
    <row r="462" spans="1:9" x14ac:dyDescent="0.25">
      <c r="A462" s="452"/>
      <c r="B462" s="1342"/>
      <c r="C462" s="478" t="s">
        <v>2131</v>
      </c>
      <c r="D462" s="1253"/>
      <c r="E462" s="430"/>
      <c r="F462" s="472"/>
      <c r="G462" s="477"/>
      <c r="H462" s="477"/>
      <c r="I462" s="439"/>
    </row>
    <row r="463" spans="1:9" ht="18.75" customHeight="1" x14ac:dyDescent="0.25">
      <c r="A463" s="452"/>
      <c r="B463" s="1342"/>
      <c r="C463" s="479" t="s">
        <v>2132</v>
      </c>
      <c r="D463" s="1252"/>
      <c r="E463" s="430"/>
      <c r="F463" s="472"/>
      <c r="G463" s="477"/>
      <c r="H463" s="477"/>
      <c r="I463" s="439"/>
    </row>
    <row r="464" spans="1:9" x14ac:dyDescent="0.25">
      <c r="A464" s="452"/>
      <c r="B464" s="1342" t="s">
        <v>197</v>
      </c>
      <c r="C464" s="1265" t="s">
        <v>2133</v>
      </c>
      <c r="D464" s="430" t="s">
        <v>215</v>
      </c>
      <c r="E464" s="430"/>
      <c r="F464" s="472"/>
      <c r="G464" s="477"/>
      <c r="H464" s="477"/>
      <c r="I464" s="439"/>
    </row>
    <row r="465" spans="1:9" ht="50.25" customHeight="1" x14ac:dyDescent="0.25">
      <c r="A465" s="452"/>
      <c r="B465" s="1342"/>
      <c r="C465" s="1267"/>
      <c r="D465" s="430" t="s">
        <v>1720</v>
      </c>
      <c r="E465" s="430"/>
      <c r="F465" s="472"/>
      <c r="G465" s="477"/>
      <c r="H465" s="477"/>
      <c r="I465" s="439"/>
    </row>
    <row r="466" spans="1:9" x14ac:dyDescent="0.25">
      <c r="A466" s="452"/>
      <c r="B466" s="680" t="s">
        <v>1040</v>
      </c>
      <c r="C466" s="459" t="s">
        <v>2548</v>
      </c>
      <c r="D466" s="1251" t="s">
        <v>1721</v>
      </c>
      <c r="E466" s="430"/>
      <c r="F466" s="472"/>
      <c r="G466" s="477"/>
      <c r="H466" s="477"/>
      <c r="I466" s="439"/>
    </row>
    <row r="467" spans="1:9" x14ac:dyDescent="0.25">
      <c r="A467" s="452"/>
      <c r="B467" s="681"/>
      <c r="C467" s="459" t="s">
        <v>2549</v>
      </c>
      <c r="D467" s="1253"/>
      <c r="E467" s="430"/>
      <c r="F467" s="472"/>
      <c r="G467" s="477"/>
      <c r="H467" s="477"/>
      <c r="I467" s="439"/>
    </row>
    <row r="468" spans="1:9" x14ac:dyDescent="0.25">
      <c r="A468" s="452"/>
      <c r="B468" s="681"/>
      <c r="C468" s="459" t="s">
        <v>2550</v>
      </c>
      <c r="D468" s="1252"/>
      <c r="E468" s="430"/>
      <c r="F468" s="472"/>
      <c r="G468" s="477"/>
      <c r="H468" s="477"/>
      <c r="I468" s="439"/>
    </row>
    <row r="469" spans="1:9" x14ac:dyDescent="0.25">
      <c r="A469" s="452"/>
      <c r="B469" s="681"/>
      <c r="C469" s="459" t="s">
        <v>2551</v>
      </c>
      <c r="D469" s="1251" t="s">
        <v>796</v>
      </c>
      <c r="E469" s="430"/>
      <c r="F469" s="472"/>
      <c r="G469" s="477"/>
      <c r="H469" s="477"/>
      <c r="I469" s="439"/>
    </row>
    <row r="470" spans="1:9" x14ac:dyDescent="0.25">
      <c r="A470" s="452"/>
      <c r="B470" s="681"/>
      <c r="C470" s="459" t="s">
        <v>2552</v>
      </c>
      <c r="D470" s="1253"/>
      <c r="E470" s="430"/>
      <c r="F470" s="472"/>
      <c r="G470" s="477"/>
      <c r="H470" s="477"/>
      <c r="I470" s="439"/>
    </row>
    <row r="471" spans="1:9" x14ac:dyDescent="0.25">
      <c r="A471" s="452"/>
      <c r="B471" s="681"/>
      <c r="C471" s="459" t="s">
        <v>2553</v>
      </c>
      <c r="D471" s="1253"/>
      <c r="E471" s="430"/>
      <c r="F471" s="472"/>
      <c r="G471" s="477"/>
      <c r="H471" s="477"/>
      <c r="I471" s="439"/>
    </row>
    <row r="472" spans="1:9" x14ac:dyDescent="0.25">
      <c r="A472" s="452"/>
      <c r="B472" s="681"/>
      <c r="C472" s="459" t="s">
        <v>2554</v>
      </c>
      <c r="D472" s="1252"/>
      <c r="E472" s="430"/>
      <c r="F472" s="472"/>
      <c r="G472" s="477"/>
      <c r="H472" s="477"/>
      <c r="I472" s="439"/>
    </row>
    <row r="473" spans="1:9" ht="31.5" x14ac:dyDescent="0.25">
      <c r="A473" s="452"/>
      <c r="B473" s="681"/>
      <c r="C473" s="459" t="s">
        <v>2555</v>
      </c>
      <c r="D473" s="430" t="s">
        <v>215</v>
      </c>
      <c r="E473" s="430"/>
      <c r="F473" s="472"/>
      <c r="G473" s="477"/>
      <c r="H473" s="477"/>
      <c r="I473" s="439"/>
    </row>
    <row r="474" spans="1:9" ht="31.5" x14ac:dyDescent="0.25">
      <c r="A474" s="452"/>
      <c r="B474" s="681"/>
      <c r="C474" s="459" t="s">
        <v>2556</v>
      </c>
      <c r="D474" s="1251" t="s">
        <v>1720</v>
      </c>
      <c r="E474" s="430"/>
      <c r="F474" s="472"/>
      <c r="G474" s="477"/>
      <c r="H474" s="477"/>
      <c r="I474" s="439"/>
    </row>
    <row r="475" spans="1:9" ht="31.5" x14ac:dyDescent="0.25">
      <c r="A475" s="452"/>
      <c r="B475" s="681"/>
      <c r="C475" s="459" t="s">
        <v>2557</v>
      </c>
      <c r="D475" s="1253"/>
      <c r="E475" s="430"/>
      <c r="F475" s="472"/>
      <c r="G475" s="477"/>
      <c r="H475" s="477"/>
      <c r="I475" s="439"/>
    </row>
    <row r="476" spans="1:9" ht="47.25" x14ac:dyDescent="0.25">
      <c r="A476" s="452"/>
      <c r="B476" s="681"/>
      <c r="C476" s="459" t="s">
        <v>2558</v>
      </c>
      <c r="D476" s="1253"/>
      <c r="E476" s="430"/>
      <c r="F476" s="472"/>
      <c r="G476" s="477"/>
      <c r="H476" s="477"/>
      <c r="I476" s="439"/>
    </row>
    <row r="477" spans="1:9" ht="47.25" x14ac:dyDescent="0.25">
      <c r="A477" s="452"/>
      <c r="B477" s="681"/>
      <c r="C477" s="459" t="s">
        <v>2559</v>
      </c>
      <c r="D477" s="1253"/>
      <c r="E477" s="430"/>
      <c r="F477" s="472"/>
      <c r="G477" s="477"/>
      <c r="H477" s="477"/>
      <c r="I477" s="439"/>
    </row>
    <row r="478" spans="1:9" ht="47.25" x14ac:dyDescent="0.25">
      <c r="A478" s="452"/>
      <c r="B478" s="681"/>
      <c r="C478" s="459" t="s">
        <v>2560</v>
      </c>
      <c r="D478" s="1253"/>
      <c r="E478" s="430"/>
      <c r="F478" s="472"/>
      <c r="G478" s="477"/>
      <c r="H478" s="477"/>
      <c r="I478" s="439"/>
    </row>
    <row r="479" spans="1:9" ht="31.5" x14ac:dyDescent="0.25">
      <c r="A479" s="452"/>
      <c r="B479" s="681"/>
      <c r="C479" s="459" t="s">
        <v>2561</v>
      </c>
      <c r="D479" s="1253"/>
      <c r="E479" s="430"/>
      <c r="F479" s="472"/>
      <c r="G479" s="477"/>
      <c r="H479" s="477"/>
      <c r="I479" s="439"/>
    </row>
    <row r="480" spans="1:9" ht="31.5" x14ac:dyDescent="0.25">
      <c r="A480" s="452"/>
      <c r="B480" s="679"/>
      <c r="C480" s="459" t="s">
        <v>2562</v>
      </c>
      <c r="D480" s="1252"/>
      <c r="E480" s="430"/>
      <c r="F480" s="472"/>
      <c r="G480" s="477"/>
      <c r="H480" s="477"/>
      <c r="I480" s="439"/>
    </row>
    <row r="481" spans="1:9" x14ac:dyDescent="0.25">
      <c r="A481" s="452"/>
      <c r="B481" s="679" t="s">
        <v>1468</v>
      </c>
      <c r="C481" s="676" t="s">
        <v>2563</v>
      </c>
      <c r="D481" s="430" t="s">
        <v>217</v>
      </c>
      <c r="E481" s="430"/>
      <c r="F481" s="472"/>
      <c r="G481" s="477"/>
      <c r="H481" s="477"/>
      <c r="I481" s="439"/>
    </row>
    <row r="482" spans="1:9" ht="47.25" x14ac:dyDescent="0.25">
      <c r="A482" s="452"/>
      <c r="B482" s="681" t="s">
        <v>197</v>
      </c>
      <c r="C482" s="1265" t="s">
        <v>777</v>
      </c>
      <c r="D482" s="430"/>
      <c r="E482" s="430"/>
      <c r="F482" s="472"/>
      <c r="H482" s="430" t="s">
        <v>2564</v>
      </c>
      <c r="I482" s="439"/>
    </row>
    <row r="483" spans="1:9" ht="47.25" x14ac:dyDescent="0.25">
      <c r="A483" s="452"/>
      <c r="B483" s="681"/>
      <c r="C483" s="1266"/>
      <c r="D483" s="430"/>
      <c r="E483" s="430"/>
      <c r="F483" s="472"/>
      <c r="G483" s="477"/>
      <c r="H483" s="430" t="s">
        <v>2565</v>
      </c>
      <c r="I483" s="439"/>
    </row>
    <row r="484" spans="1:9" ht="31.5" x14ac:dyDescent="0.25">
      <c r="A484" s="452"/>
      <c r="B484" s="681"/>
      <c r="C484" s="1266"/>
      <c r="D484" s="430"/>
      <c r="E484" s="430"/>
      <c r="F484" s="472"/>
      <c r="G484" s="477"/>
      <c r="H484" s="430" t="s">
        <v>2566</v>
      </c>
      <c r="I484" s="439"/>
    </row>
    <row r="485" spans="1:9" ht="31.5" x14ac:dyDescent="0.25">
      <c r="A485" s="452"/>
      <c r="B485" s="681"/>
      <c r="C485" s="1266"/>
      <c r="D485" s="430"/>
      <c r="E485" s="430"/>
      <c r="F485" s="472"/>
      <c r="G485" s="477" t="s">
        <v>2567</v>
      </c>
      <c r="H485" s="430"/>
      <c r="I485" s="439"/>
    </row>
    <row r="486" spans="1:9" ht="31.5" x14ac:dyDescent="0.25">
      <c r="A486" s="452"/>
      <c r="B486" s="681"/>
      <c r="C486" s="1266"/>
      <c r="D486" s="430"/>
      <c r="E486" s="430"/>
      <c r="F486" s="472"/>
      <c r="G486" s="477"/>
      <c r="H486" s="430" t="s">
        <v>2568</v>
      </c>
      <c r="I486" s="439"/>
    </row>
    <row r="487" spans="1:9" x14ac:dyDescent="0.25">
      <c r="A487" s="452"/>
      <c r="B487" s="681"/>
      <c r="C487" s="1267"/>
      <c r="D487" s="430"/>
      <c r="E487" s="430"/>
      <c r="F487" s="472"/>
      <c r="G487" s="477"/>
      <c r="H487" s="430" t="s">
        <v>2569</v>
      </c>
      <c r="I487" s="439"/>
    </row>
    <row r="488" spans="1:9" ht="31.5" x14ac:dyDescent="0.25">
      <c r="A488" s="452"/>
      <c r="B488" s="718" t="s">
        <v>1040</v>
      </c>
      <c r="C488" s="459" t="s">
        <v>2882</v>
      </c>
      <c r="D488" s="430" t="s">
        <v>796</v>
      </c>
      <c r="E488" s="430"/>
      <c r="F488" s="491"/>
      <c r="G488" s="477"/>
      <c r="H488" s="605"/>
      <c r="I488" s="439"/>
    </row>
    <row r="489" spans="1:9" ht="63" x14ac:dyDescent="0.25">
      <c r="A489" s="452"/>
      <c r="B489" s="680" t="s">
        <v>1040</v>
      </c>
      <c r="C489" s="479" t="s">
        <v>2883</v>
      </c>
      <c r="D489" s="430"/>
      <c r="E489" s="430"/>
      <c r="F489" s="1251" t="s">
        <v>2884</v>
      </c>
      <c r="G489" s="477"/>
      <c r="H489" s="605"/>
      <c r="I489" s="439"/>
    </row>
    <row r="490" spans="1:9" ht="63" x14ac:dyDescent="0.25">
      <c r="A490" s="452"/>
      <c r="B490" s="679"/>
      <c r="C490" s="479" t="s">
        <v>2885</v>
      </c>
      <c r="D490" s="430"/>
      <c r="E490" s="430"/>
      <c r="F490" s="1253"/>
      <c r="G490" s="477"/>
      <c r="H490" s="605"/>
      <c r="I490" s="439"/>
    </row>
    <row r="491" spans="1:9" ht="47.25" x14ac:dyDescent="0.25">
      <c r="A491" s="452"/>
      <c r="B491" s="681" t="s">
        <v>1468</v>
      </c>
      <c r="C491" s="479" t="s">
        <v>2886</v>
      </c>
      <c r="D491" s="430"/>
      <c r="E491" s="430"/>
      <c r="F491" s="1252"/>
      <c r="G491" s="477"/>
      <c r="H491" s="605"/>
      <c r="I491" s="439"/>
    </row>
    <row r="492" spans="1:9" ht="31.5" x14ac:dyDescent="0.25">
      <c r="A492" s="452"/>
      <c r="B492" s="1286" t="s">
        <v>197</v>
      </c>
      <c r="C492" s="693" t="s">
        <v>3229</v>
      </c>
      <c r="D492" s="430" t="s">
        <v>218</v>
      </c>
      <c r="E492" s="430"/>
      <c r="F492" s="491"/>
      <c r="G492" s="477"/>
      <c r="H492" s="477"/>
      <c r="I492" s="439"/>
    </row>
    <row r="493" spans="1:9" ht="31.5" x14ac:dyDescent="0.25">
      <c r="A493" s="452"/>
      <c r="B493" s="1287"/>
      <c r="C493" s="479" t="s">
        <v>3230</v>
      </c>
      <c r="D493" s="430"/>
      <c r="E493" s="430"/>
      <c r="F493" s="430" t="s">
        <v>3231</v>
      </c>
      <c r="G493" s="530"/>
      <c r="H493" s="477"/>
      <c r="I493" s="439"/>
    </row>
    <row r="494" spans="1:9" ht="31.5" x14ac:dyDescent="0.25">
      <c r="A494" s="452"/>
      <c r="B494" s="1287"/>
      <c r="C494" s="479" t="s">
        <v>3232</v>
      </c>
      <c r="D494" s="430"/>
      <c r="E494" s="430"/>
      <c r="F494" s="430" t="s">
        <v>3233</v>
      </c>
      <c r="G494" s="530"/>
      <c r="H494" s="477"/>
      <c r="I494" s="439"/>
    </row>
    <row r="495" spans="1:9" ht="47.25" x14ac:dyDescent="0.25">
      <c r="A495" s="452"/>
      <c r="B495" s="1400"/>
      <c r="C495" s="479" t="s">
        <v>777</v>
      </c>
      <c r="D495" s="430"/>
      <c r="E495" s="430"/>
      <c r="F495" s="430"/>
      <c r="G495" s="530"/>
      <c r="H495" s="430" t="s">
        <v>3234</v>
      </c>
      <c r="I495" s="439"/>
    </row>
    <row r="496" spans="1:9" ht="31.5" x14ac:dyDescent="0.25">
      <c r="A496" s="452"/>
      <c r="B496" s="718" t="s">
        <v>197</v>
      </c>
      <c r="C496" s="693" t="s">
        <v>4404</v>
      </c>
      <c r="D496" s="1364" t="s">
        <v>1720</v>
      </c>
      <c r="E496" s="430"/>
      <c r="F496" s="430"/>
      <c r="G496" s="530"/>
      <c r="H496" s="605"/>
      <c r="I496" s="439"/>
    </row>
    <row r="497" spans="1:9" ht="31.5" x14ac:dyDescent="0.25">
      <c r="A497" s="452"/>
      <c r="B497" s="718" t="s">
        <v>1468</v>
      </c>
      <c r="C497" s="479" t="s">
        <v>4405</v>
      </c>
      <c r="D497" s="1366"/>
      <c r="E497" s="430"/>
      <c r="F497" s="430"/>
      <c r="G497" s="530"/>
      <c r="H497" s="605"/>
      <c r="I497" s="439"/>
    </row>
    <row r="498" spans="1:9" ht="31.5" x14ac:dyDescent="0.25">
      <c r="A498" s="452"/>
      <c r="B498" s="680" t="s">
        <v>1040</v>
      </c>
      <c r="C498" s="479" t="s">
        <v>4406</v>
      </c>
      <c r="D498" s="1044" t="s">
        <v>219</v>
      </c>
      <c r="E498" s="430"/>
      <c r="F498" s="430"/>
      <c r="G498" s="530"/>
      <c r="H498" s="605"/>
      <c r="I498" s="439"/>
    </row>
    <row r="499" spans="1:9" ht="31.5" x14ac:dyDescent="0.25">
      <c r="A499" s="452"/>
      <c r="B499" s="680" t="s">
        <v>197</v>
      </c>
      <c r="C499" s="789" t="s">
        <v>5407</v>
      </c>
      <c r="D499" s="830" t="s">
        <v>1720</v>
      </c>
      <c r="E499" s="430"/>
      <c r="F499" s="430"/>
      <c r="G499" s="530"/>
      <c r="H499" s="605"/>
      <c r="I499" s="439"/>
    </row>
    <row r="500" spans="1:9" ht="31.5" x14ac:dyDescent="0.25">
      <c r="A500" s="443" t="s">
        <v>151</v>
      </c>
      <c r="B500" s="1274" t="s">
        <v>197</v>
      </c>
      <c r="C500" s="1265" t="s">
        <v>777</v>
      </c>
      <c r="E500" s="430" t="s">
        <v>832</v>
      </c>
      <c r="F500" s="430"/>
      <c r="G500" s="477"/>
      <c r="I500" s="439"/>
    </row>
    <row r="501" spans="1:9" x14ac:dyDescent="0.25">
      <c r="A501" s="447"/>
      <c r="B501" s="1275"/>
      <c r="C501" s="1266"/>
      <c r="D501" s="430"/>
      <c r="E501" s="430"/>
      <c r="F501" s="430"/>
      <c r="G501" s="480" t="s">
        <v>2134</v>
      </c>
      <c r="H501" s="477"/>
      <c r="I501" s="482"/>
    </row>
    <row r="502" spans="1:9" ht="31.5" x14ac:dyDescent="0.25">
      <c r="A502" s="447"/>
      <c r="B502" s="1275"/>
      <c r="C502" s="1266"/>
      <c r="D502" s="430"/>
      <c r="E502" s="430"/>
      <c r="F502" s="430"/>
      <c r="G502" s="480" t="s">
        <v>2135</v>
      </c>
      <c r="H502" s="481"/>
      <c r="I502" s="482"/>
    </row>
    <row r="503" spans="1:9" ht="31.5" x14ac:dyDescent="0.25">
      <c r="A503" s="447"/>
      <c r="B503" s="1275"/>
      <c r="C503" s="1266"/>
      <c r="D503" s="430"/>
      <c r="E503" s="430"/>
      <c r="F503" s="430"/>
      <c r="G503" s="480"/>
      <c r="H503" s="481" t="s">
        <v>2136</v>
      </c>
      <c r="I503" s="482"/>
    </row>
    <row r="504" spans="1:9" x14ac:dyDescent="0.25">
      <c r="A504" s="447"/>
      <c r="B504" s="1275"/>
      <c r="C504" s="1266"/>
      <c r="D504" s="430"/>
      <c r="E504" s="430"/>
      <c r="F504" s="430"/>
      <c r="G504" s="480"/>
      <c r="H504" s="481" t="s">
        <v>2137</v>
      </c>
      <c r="I504" s="482"/>
    </row>
    <row r="505" spans="1:9" ht="31.5" x14ac:dyDescent="0.25">
      <c r="A505" s="447"/>
      <c r="B505" s="1275"/>
      <c r="C505" s="1266"/>
      <c r="D505" s="430"/>
      <c r="E505" s="430"/>
      <c r="F505" s="430"/>
      <c r="G505" s="480"/>
      <c r="H505" s="481" t="s">
        <v>2138</v>
      </c>
      <c r="I505" s="482"/>
    </row>
    <row r="506" spans="1:9" ht="31.5" x14ac:dyDescent="0.25">
      <c r="A506" s="447"/>
      <c r="B506" s="1275"/>
      <c r="C506" s="1267"/>
      <c r="D506" s="430"/>
      <c r="E506" s="430"/>
      <c r="F506" s="430"/>
      <c r="G506" s="480"/>
      <c r="H506" s="481" t="s">
        <v>2139</v>
      </c>
      <c r="I506" s="482"/>
    </row>
    <row r="507" spans="1:9" x14ac:dyDescent="0.25">
      <c r="A507" s="723"/>
      <c r="B507" s="1064" t="s">
        <v>197</v>
      </c>
      <c r="C507" s="457" t="s">
        <v>2887</v>
      </c>
      <c r="D507" s="439" t="s">
        <v>2888</v>
      </c>
      <c r="E507" s="1085"/>
      <c r="F507" s="1085"/>
      <c r="G507" s="480"/>
      <c r="H507" s="481"/>
      <c r="I507" s="482"/>
    </row>
    <row r="508" spans="1:9" x14ac:dyDescent="0.25">
      <c r="A508" s="723"/>
      <c r="B508" s="1062" t="s">
        <v>1468</v>
      </c>
      <c r="C508" s="479" t="s">
        <v>2889</v>
      </c>
      <c r="D508" s="439"/>
      <c r="E508" s="1085"/>
      <c r="F508" s="1085" t="s">
        <v>2890</v>
      </c>
      <c r="G508" s="480"/>
      <c r="H508" s="481"/>
      <c r="I508" s="482"/>
    </row>
    <row r="509" spans="1:9" ht="31.5" x14ac:dyDescent="0.25">
      <c r="A509" s="723"/>
      <c r="B509" s="1081" t="s">
        <v>197</v>
      </c>
      <c r="C509" s="457" t="s">
        <v>777</v>
      </c>
      <c r="D509" s="439"/>
      <c r="E509" s="1085"/>
      <c r="F509" s="1085"/>
      <c r="G509" s="477"/>
      <c r="H509" s="477" t="s">
        <v>3235</v>
      </c>
      <c r="I509" s="482"/>
    </row>
    <row r="510" spans="1:9" x14ac:dyDescent="0.25">
      <c r="A510" s="723"/>
      <c r="B510" s="1042" t="s">
        <v>197</v>
      </c>
      <c r="C510" s="1401" t="s">
        <v>777</v>
      </c>
      <c r="D510" s="439" t="s">
        <v>4407</v>
      </c>
      <c r="E510" s="1085"/>
      <c r="F510" s="1085"/>
      <c r="G510" s="477"/>
      <c r="H510" s="477"/>
      <c r="I510" s="482"/>
    </row>
    <row r="511" spans="1:9" x14ac:dyDescent="0.25">
      <c r="A511" s="723"/>
      <c r="B511" s="1043"/>
      <c r="C511" s="1402"/>
      <c r="D511" s="439" t="s">
        <v>4408</v>
      </c>
      <c r="E511" s="1085"/>
      <c r="F511" s="1085"/>
      <c r="G511" s="477"/>
      <c r="H511" s="477"/>
      <c r="I511" s="482"/>
    </row>
    <row r="512" spans="1:9" x14ac:dyDescent="0.25">
      <c r="A512" s="723"/>
      <c r="B512" s="1043"/>
      <c r="C512" s="1402"/>
      <c r="D512" s="439" t="s">
        <v>781</v>
      </c>
      <c r="E512" s="1085"/>
      <c r="F512" s="1085"/>
      <c r="G512" s="477"/>
      <c r="H512" s="477"/>
      <c r="I512" s="482"/>
    </row>
    <row r="513" spans="1:9" ht="31.5" x14ac:dyDescent="0.25">
      <c r="A513" s="723"/>
      <c r="B513" s="1043"/>
      <c r="C513" s="1402"/>
      <c r="D513" s="477" t="s">
        <v>4409</v>
      </c>
      <c r="E513" s="1085"/>
      <c r="F513" s="1085"/>
      <c r="G513" s="477"/>
      <c r="H513" s="477"/>
      <c r="I513" s="482"/>
    </row>
    <row r="514" spans="1:9" ht="31.5" x14ac:dyDescent="0.25">
      <c r="A514" s="723"/>
      <c r="B514" s="1043"/>
      <c r="C514" s="1403"/>
      <c r="D514" s="477" t="s">
        <v>4410</v>
      </c>
      <c r="E514" s="1085"/>
      <c r="F514" s="1085"/>
      <c r="G514" s="477"/>
      <c r="H514" s="477"/>
      <c r="I514" s="482"/>
    </row>
    <row r="515" spans="1:9" x14ac:dyDescent="0.25">
      <c r="A515" s="723"/>
      <c r="B515" s="1043"/>
      <c r="C515" s="797" t="s">
        <v>4411</v>
      </c>
      <c r="D515" s="1280" t="s">
        <v>2218</v>
      </c>
      <c r="E515" s="1085"/>
      <c r="F515" s="1085"/>
      <c r="G515" s="477"/>
      <c r="H515" s="477"/>
      <c r="I515" s="482"/>
    </row>
    <row r="516" spans="1:9" x14ac:dyDescent="0.25">
      <c r="A516" s="723"/>
      <c r="B516" s="1043"/>
      <c r="C516" s="797" t="s">
        <v>4398</v>
      </c>
      <c r="D516" s="1282"/>
      <c r="E516" s="1085"/>
      <c r="F516" s="1085"/>
      <c r="G516" s="477"/>
      <c r="H516" s="477"/>
      <c r="I516" s="482"/>
    </row>
    <row r="517" spans="1:9" x14ac:dyDescent="0.25">
      <c r="A517" s="723"/>
      <c r="B517" s="1043"/>
      <c r="C517" s="797" t="s">
        <v>4411</v>
      </c>
      <c r="D517" s="1280" t="s">
        <v>782</v>
      </c>
      <c r="E517" s="1085"/>
      <c r="F517" s="1085"/>
      <c r="G517" s="477"/>
      <c r="H517" s="477"/>
      <c r="I517" s="482"/>
    </row>
    <row r="518" spans="1:9" x14ac:dyDescent="0.25">
      <c r="A518" s="723"/>
      <c r="B518" s="1043"/>
      <c r="C518" s="797" t="s">
        <v>4398</v>
      </c>
      <c r="D518" s="1281"/>
      <c r="E518" s="1085"/>
      <c r="F518" s="1085"/>
      <c r="G518" s="477"/>
      <c r="H518" s="477"/>
      <c r="I518" s="482"/>
    </row>
    <row r="519" spans="1:9" x14ac:dyDescent="0.25">
      <c r="A519" s="723"/>
      <c r="B519" s="1047"/>
      <c r="C519" s="1100" t="s">
        <v>4412</v>
      </c>
      <c r="D519" s="1282"/>
      <c r="E519" s="1085"/>
      <c r="F519" s="1085"/>
      <c r="G519" s="477"/>
      <c r="H519" s="477"/>
      <c r="I519" s="482"/>
    </row>
    <row r="520" spans="1:9" x14ac:dyDescent="0.25">
      <c r="A520" s="723"/>
      <c r="B520" s="1097" t="s">
        <v>197</v>
      </c>
      <c r="C520" s="1413" t="s">
        <v>777</v>
      </c>
      <c r="D520" s="677"/>
      <c r="E520" s="898"/>
      <c r="F520" s="830"/>
      <c r="G520" s="530" t="s">
        <v>5408</v>
      </c>
      <c r="H520" s="477"/>
      <c r="I520" s="482"/>
    </row>
    <row r="521" spans="1:9" x14ac:dyDescent="0.25">
      <c r="A521" s="723"/>
      <c r="B521" s="1098"/>
      <c r="C521" s="1414"/>
      <c r="D521" s="677"/>
      <c r="E521" s="1085"/>
      <c r="F521" s="1085"/>
      <c r="G521" s="477" t="s">
        <v>5409</v>
      </c>
      <c r="H521" s="477"/>
      <c r="I521" s="482"/>
    </row>
    <row r="522" spans="1:9" x14ac:dyDescent="0.25">
      <c r="A522" s="723"/>
      <c r="B522" s="877"/>
      <c r="C522" s="1415"/>
      <c r="D522" s="906"/>
      <c r="E522" s="1085"/>
      <c r="F522" s="1085"/>
      <c r="G522" s="477" t="s">
        <v>5410</v>
      </c>
      <c r="H522" s="477"/>
      <c r="I522" s="482"/>
    </row>
    <row r="523" spans="1:9" x14ac:dyDescent="0.25">
      <c r="A523" s="723"/>
      <c r="B523" s="1098" t="s">
        <v>1468</v>
      </c>
      <c r="C523" s="902" t="s">
        <v>5411</v>
      </c>
      <c r="D523" s="903"/>
      <c r="E523" s="1106"/>
      <c r="F523" s="1085" t="s">
        <v>5412</v>
      </c>
      <c r="G523" s="477"/>
      <c r="H523" s="477"/>
      <c r="I523" s="482"/>
    </row>
    <row r="524" spans="1:9" ht="31.5" x14ac:dyDescent="0.25">
      <c r="A524" s="723"/>
      <c r="B524" s="1098"/>
      <c r="C524" s="901"/>
      <c r="D524" s="904"/>
      <c r="E524" s="1106"/>
      <c r="F524" s="1085" t="s">
        <v>5413</v>
      </c>
      <c r="G524" s="477"/>
      <c r="H524" s="477"/>
      <c r="I524" s="482"/>
    </row>
    <row r="525" spans="1:9" x14ac:dyDescent="0.25">
      <c r="A525" s="723"/>
      <c r="B525" s="877"/>
      <c r="C525" s="901"/>
      <c r="D525" s="905"/>
      <c r="E525" s="1106"/>
      <c r="F525" s="1085" t="s">
        <v>5414</v>
      </c>
      <c r="G525" s="477"/>
      <c r="H525" s="477"/>
      <c r="I525" s="482"/>
    </row>
    <row r="526" spans="1:9" ht="36" customHeight="1" x14ac:dyDescent="0.25">
      <c r="A526" s="854" t="s">
        <v>160</v>
      </c>
      <c r="B526" s="1038" t="s">
        <v>1040</v>
      </c>
      <c r="C526" s="554" t="s">
        <v>2140</v>
      </c>
      <c r="D526" s="430"/>
      <c r="E526" s="430"/>
      <c r="F526" s="430"/>
      <c r="G526" s="477"/>
      <c r="H526" s="430" t="s">
        <v>2094</v>
      </c>
      <c r="I526" s="430" t="s">
        <v>2141</v>
      </c>
    </row>
    <row r="527" spans="1:9" x14ac:dyDescent="0.25">
      <c r="A527" s="723"/>
      <c r="B527" s="1042" t="s">
        <v>1040</v>
      </c>
      <c r="C527" s="693" t="s">
        <v>2570</v>
      </c>
      <c r="D527" s="430"/>
      <c r="E527" s="430"/>
      <c r="F527" s="430"/>
      <c r="G527" s="477"/>
      <c r="H527" s="1276" t="s">
        <v>2571</v>
      </c>
      <c r="I527" s="1251" t="s">
        <v>997</v>
      </c>
    </row>
    <row r="528" spans="1:9" x14ac:dyDescent="0.25">
      <c r="A528" s="723"/>
      <c r="B528" s="1043"/>
      <c r="C528" s="693" t="s">
        <v>2572</v>
      </c>
      <c r="D528" s="430"/>
      <c r="E528" s="430"/>
      <c r="F528" s="430"/>
      <c r="G528" s="477"/>
      <c r="H528" s="1276"/>
      <c r="I528" s="1253"/>
    </row>
    <row r="529" spans="1:9" x14ac:dyDescent="0.25">
      <c r="A529" s="723"/>
      <c r="B529" s="1043"/>
      <c r="C529" s="693" t="s">
        <v>2573</v>
      </c>
      <c r="D529" s="430"/>
      <c r="E529" s="430"/>
      <c r="F529" s="430"/>
      <c r="G529" s="477"/>
      <c r="H529" s="1276"/>
      <c r="I529" s="1253"/>
    </row>
    <row r="530" spans="1:9" x14ac:dyDescent="0.25">
      <c r="A530" s="723"/>
      <c r="B530" s="1043"/>
      <c r="C530" s="693" t="s">
        <v>2574</v>
      </c>
      <c r="D530" s="430"/>
      <c r="E530" s="430"/>
      <c r="F530" s="430"/>
      <c r="G530" s="477"/>
      <c r="H530" s="1276"/>
      <c r="I530" s="1253"/>
    </row>
    <row r="531" spans="1:9" x14ac:dyDescent="0.25">
      <c r="A531" s="723"/>
      <c r="B531" s="1043"/>
      <c r="C531" s="693" t="s">
        <v>2575</v>
      </c>
      <c r="D531" s="430"/>
      <c r="E531" s="430"/>
      <c r="F531" s="430"/>
      <c r="G531" s="477"/>
      <c r="H531" s="1276"/>
      <c r="I531" s="1253"/>
    </row>
    <row r="532" spans="1:9" x14ac:dyDescent="0.25">
      <c r="A532" s="723"/>
      <c r="B532" s="1043"/>
      <c r="C532" s="693" t="s">
        <v>2576</v>
      </c>
      <c r="D532" s="430"/>
      <c r="E532" s="430"/>
      <c r="F532" s="430"/>
      <c r="G532" s="477"/>
      <c r="H532" s="1276"/>
      <c r="I532" s="1252"/>
    </row>
    <row r="533" spans="1:9" ht="31.5" x14ac:dyDescent="0.25">
      <c r="A533" s="723"/>
      <c r="B533" s="1043"/>
      <c r="C533" s="693" t="s">
        <v>2577</v>
      </c>
      <c r="D533" s="430"/>
      <c r="E533" s="430"/>
      <c r="F533" s="430"/>
      <c r="G533" s="477"/>
      <c r="H533" s="1276" t="s">
        <v>2578</v>
      </c>
      <c r="I533" s="1276" t="s">
        <v>997</v>
      </c>
    </row>
    <row r="534" spans="1:9" x14ac:dyDescent="0.25">
      <c r="A534" s="723"/>
      <c r="B534" s="1043"/>
      <c r="C534" s="693" t="s">
        <v>2579</v>
      </c>
      <c r="D534" s="430"/>
      <c r="E534" s="430"/>
      <c r="F534" s="430"/>
      <c r="G534" s="477"/>
      <c r="H534" s="1276"/>
      <c r="I534" s="1276"/>
    </row>
    <row r="535" spans="1:9" x14ac:dyDescent="0.25">
      <c r="A535" s="723"/>
      <c r="B535" s="1043"/>
      <c r="C535" s="693" t="s">
        <v>2580</v>
      </c>
      <c r="D535" s="430"/>
      <c r="E535" s="430"/>
      <c r="F535" s="430"/>
      <c r="G535" s="477"/>
      <c r="H535" s="1276"/>
      <c r="I535" s="1276"/>
    </row>
    <row r="536" spans="1:9" x14ac:dyDescent="0.25">
      <c r="A536" s="723"/>
      <c r="B536" s="1043"/>
      <c r="C536" s="693" t="s">
        <v>2581</v>
      </c>
      <c r="D536" s="430"/>
      <c r="E536" s="430"/>
      <c r="F536" s="430"/>
      <c r="G536" s="477"/>
      <c r="H536" s="1276"/>
      <c r="I536" s="1276"/>
    </row>
    <row r="537" spans="1:9" x14ac:dyDescent="0.25">
      <c r="A537" s="723"/>
      <c r="B537" s="1043"/>
      <c r="C537" s="693" t="s">
        <v>2582</v>
      </c>
      <c r="D537" s="430"/>
      <c r="E537" s="430"/>
      <c r="F537" s="430"/>
      <c r="G537" s="477"/>
      <c r="H537" s="1276"/>
      <c r="I537" s="1276"/>
    </row>
    <row r="538" spans="1:9" x14ac:dyDescent="0.25">
      <c r="A538" s="723"/>
      <c r="B538" s="1043"/>
      <c r="C538" s="693" t="s">
        <v>2583</v>
      </c>
      <c r="D538" s="430"/>
      <c r="E538" s="430"/>
      <c r="F538" s="430"/>
      <c r="G538" s="477"/>
      <c r="H538" s="1276"/>
      <c r="I538" s="1276"/>
    </row>
    <row r="539" spans="1:9" x14ac:dyDescent="0.25">
      <c r="A539" s="723"/>
      <c r="B539" s="1043"/>
      <c r="C539" s="693" t="s">
        <v>2584</v>
      </c>
      <c r="D539" s="430"/>
      <c r="E539" s="430"/>
      <c r="F539" s="430"/>
      <c r="G539" s="477"/>
      <c r="H539" s="1276"/>
      <c r="I539" s="1276"/>
    </row>
    <row r="540" spans="1:9" x14ac:dyDescent="0.25">
      <c r="A540" s="855"/>
      <c r="B540" s="1047"/>
      <c r="C540" s="693" t="s">
        <v>2585</v>
      </c>
      <c r="D540" s="430"/>
      <c r="E540" s="430"/>
      <c r="F540" s="430"/>
      <c r="G540" s="477"/>
      <c r="H540" s="1276"/>
      <c r="I540" s="1276"/>
    </row>
    <row r="541" spans="1:9" x14ac:dyDescent="0.25">
      <c r="A541" s="645"/>
      <c r="B541" s="640"/>
      <c r="C541" s="646"/>
      <c r="D541" s="605"/>
      <c r="E541" s="605"/>
      <c r="F541" s="605"/>
      <c r="G541" s="647"/>
      <c r="H541" s="729"/>
      <c r="I541" s="729"/>
    </row>
    <row r="544" spans="1:9" x14ac:dyDescent="0.25">
      <c r="A544" s="461" t="s">
        <v>229</v>
      </c>
      <c r="B544" s="462"/>
      <c r="C544" s="463"/>
      <c r="D544" s="463"/>
      <c r="E544" s="464"/>
    </row>
    <row r="545" spans="1:5" x14ac:dyDescent="0.25">
      <c r="A545" s="1036" t="s">
        <v>122</v>
      </c>
      <c r="B545" s="1033" t="s">
        <v>230</v>
      </c>
      <c r="C545" s="1029" t="s">
        <v>274</v>
      </c>
      <c r="D545" s="1056" t="s">
        <v>232</v>
      </c>
      <c r="E545" s="1029" t="s">
        <v>126</v>
      </c>
    </row>
    <row r="546" spans="1:5" ht="31.5" x14ac:dyDescent="0.25">
      <c r="A546" s="959" t="s">
        <v>18</v>
      </c>
      <c r="B546" s="721" t="s">
        <v>2891</v>
      </c>
      <c r="C546" s="490"/>
      <c r="D546" s="487">
        <v>66</v>
      </c>
      <c r="E546" s="488"/>
    </row>
    <row r="547" spans="1:5" ht="31.5" x14ac:dyDescent="0.25">
      <c r="A547" s="960"/>
      <c r="B547" s="721" t="s">
        <v>2892</v>
      </c>
      <c r="C547" s="490"/>
      <c r="D547" s="487">
        <v>28</v>
      </c>
      <c r="E547" s="488"/>
    </row>
    <row r="548" spans="1:5" ht="31.5" x14ac:dyDescent="0.25">
      <c r="A548" s="960"/>
      <c r="B548" s="721" t="s">
        <v>2893</v>
      </c>
      <c r="C548" s="490"/>
      <c r="D548" s="487">
        <v>28</v>
      </c>
      <c r="E548" s="488"/>
    </row>
    <row r="549" spans="1:5" ht="47.25" x14ac:dyDescent="0.25">
      <c r="A549" s="960"/>
      <c r="B549" s="634" t="s">
        <v>3236</v>
      </c>
      <c r="C549" s="836" t="s">
        <v>3237</v>
      </c>
      <c r="D549" s="1077">
        <v>28</v>
      </c>
      <c r="E549" s="488"/>
    </row>
    <row r="550" spans="1:5" ht="31.5" x14ac:dyDescent="0.25">
      <c r="A550" s="960"/>
      <c r="B550" s="958"/>
      <c r="C550" s="836" t="s">
        <v>3238</v>
      </c>
      <c r="D550" s="1078"/>
      <c r="E550" s="488"/>
    </row>
    <row r="551" spans="1:5" ht="31.5" x14ac:dyDescent="0.25">
      <c r="A551" s="960"/>
      <c r="B551" s="958"/>
      <c r="C551" s="836" t="s">
        <v>3239</v>
      </c>
      <c r="D551" s="1078"/>
      <c r="E551" s="488"/>
    </row>
    <row r="552" spans="1:5" ht="31.5" x14ac:dyDescent="0.25">
      <c r="A552" s="960"/>
      <c r="B552" s="958"/>
      <c r="C552" s="836" t="s">
        <v>3240</v>
      </c>
      <c r="D552" s="1078"/>
      <c r="E552" s="488"/>
    </row>
    <row r="553" spans="1:5" ht="31.5" x14ac:dyDescent="0.25">
      <c r="A553" s="960"/>
      <c r="B553" s="958"/>
      <c r="C553" s="836" t="s">
        <v>3241</v>
      </c>
      <c r="D553" s="1078"/>
      <c r="E553" s="488"/>
    </row>
    <row r="554" spans="1:5" ht="31.5" x14ac:dyDescent="0.25">
      <c r="A554" s="960"/>
      <c r="B554" s="958"/>
      <c r="C554" s="836" t="s">
        <v>3242</v>
      </c>
      <c r="D554" s="1078"/>
      <c r="E554" s="488"/>
    </row>
    <row r="555" spans="1:5" ht="31.5" x14ac:dyDescent="0.25">
      <c r="A555" s="960"/>
      <c r="B555" s="958"/>
      <c r="C555" s="836" t="s">
        <v>3243</v>
      </c>
      <c r="D555" s="1078"/>
      <c r="E555" s="488"/>
    </row>
    <row r="556" spans="1:5" ht="31.5" x14ac:dyDescent="0.25">
      <c r="A556" s="960"/>
      <c r="B556" s="958"/>
      <c r="C556" s="836" t="s">
        <v>3244</v>
      </c>
      <c r="D556" s="1078"/>
      <c r="E556" s="488"/>
    </row>
    <row r="557" spans="1:5" ht="31.5" x14ac:dyDescent="0.25">
      <c r="A557" s="960"/>
      <c r="B557" s="958"/>
      <c r="C557" s="836" t="s">
        <v>3245</v>
      </c>
      <c r="D557" s="1078"/>
      <c r="E557" s="488"/>
    </row>
    <row r="558" spans="1:5" ht="31.5" x14ac:dyDescent="0.25">
      <c r="A558" s="960"/>
      <c r="B558" s="958"/>
      <c r="C558" s="836" t="s">
        <v>3246</v>
      </c>
      <c r="D558" s="1078"/>
      <c r="E558" s="488"/>
    </row>
    <row r="559" spans="1:5" ht="31.5" x14ac:dyDescent="0.25">
      <c r="A559" s="960"/>
      <c r="B559" s="958"/>
      <c r="C559" s="836" t="s">
        <v>3247</v>
      </c>
      <c r="D559" s="1078"/>
      <c r="E559" s="488"/>
    </row>
    <row r="560" spans="1:5" ht="31.5" x14ac:dyDescent="0.25">
      <c r="A560" s="960"/>
      <c r="B560" s="958"/>
      <c r="C560" s="836" t="s">
        <v>3248</v>
      </c>
      <c r="D560" s="1078"/>
      <c r="E560" s="488"/>
    </row>
    <row r="561" spans="1:5" ht="31.5" x14ac:dyDescent="0.25">
      <c r="A561" s="960"/>
      <c r="B561" s="958"/>
      <c r="C561" s="836" t="s">
        <v>3249</v>
      </c>
      <c r="D561" s="1078"/>
      <c r="E561" s="488"/>
    </row>
    <row r="562" spans="1:5" ht="31.5" x14ac:dyDescent="0.25">
      <c r="A562" s="960"/>
      <c r="B562" s="958"/>
      <c r="C562" s="836" t="s">
        <v>3250</v>
      </c>
      <c r="D562" s="1078"/>
      <c r="E562" s="488"/>
    </row>
    <row r="563" spans="1:5" ht="31.5" x14ac:dyDescent="0.25">
      <c r="A563" s="960"/>
      <c r="B563" s="958"/>
      <c r="C563" s="836" t="s">
        <v>3251</v>
      </c>
      <c r="D563" s="1078"/>
      <c r="E563" s="488"/>
    </row>
    <row r="564" spans="1:5" ht="31.5" x14ac:dyDescent="0.25">
      <c r="A564" s="960"/>
      <c r="B564" s="958"/>
      <c r="C564" s="836" t="s">
        <v>3252</v>
      </c>
      <c r="D564" s="1078"/>
      <c r="E564" s="488"/>
    </row>
    <row r="565" spans="1:5" ht="31.5" x14ac:dyDescent="0.25">
      <c r="A565" s="960"/>
      <c r="B565" s="958"/>
      <c r="C565" s="836" t="s">
        <v>3253</v>
      </c>
      <c r="D565" s="1078"/>
      <c r="E565" s="488"/>
    </row>
    <row r="566" spans="1:5" ht="31.5" x14ac:dyDescent="0.25">
      <c r="A566" s="960"/>
      <c r="B566" s="958"/>
      <c r="C566" s="836" t="s">
        <v>3254</v>
      </c>
      <c r="D566" s="1078"/>
      <c r="E566" s="488"/>
    </row>
    <row r="567" spans="1:5" ht="31.5" x14ac:dyDescent="0.25">
      <c r="A567" s="960"/>
      <c r="B567" s="958"/>
      <c r="C567" s="836" t="s">
        <v>3255</v>
      </c>
      <c r="D567" s="1078"/>
      <c r="E567" s="488"/>
    </row>
    <row r="568" spans="1:5" ht="31.5" x14ac:dyDescent="0.25">
      <c r="A568" s="960"/>
      <c r="B568" s="958"/>
      <c r="C568" s="836" t="s">
        <v>3256</v>
      </c>
      <c r="D568" s="1078"/>
      <c r="E568" s="488"/>
    </row>
    <row r="569" spans="1:5" ht="31.5" x14ac:dyDescent="0.25">
      <c r="A569" s="960"/>
      <c r="B569" s="958"/>
      <c r="C569" s="836" t="s">
        <v>3257</v>
      </c>
      <c r="D569" s="1078"/>
      <c r="E569" s="488"/>
    </row>
    <row r="570" spans="1:5" ht="31.5" x14ac:dyDescent="0.25">
      <c r="A570" s="960"/>
      <c r="B570" s="958"/>
      <c r="C570" s="836" t="s">
        <v>3258</v>
      </c>
      <c r="D570" s="1078"/>
      <c r="E570" s="488"/>
    </row>
    <row r="571" spans="1:5" ht="31.5" x14ac:dyDescent="0.25">
      <c r="A571" s="960"/>
      <c r="B571" s="958"/>
      <c r="C571" s="836" t="s">
        <v>3259</v>
      </c>
      <c r="D571" s="1078"/>
      <c r="E571" s="488"/>
    </row>
    <row r="572" spans="1:5" ht="31.5" x14ac:dyDescent="0.25">
      <c r="A572" s="960"/>
      <c r="B572" s="958"/>
      <c r="C572" s="836" t="s">
        <v>3260</v>
      </c>
      <c r="D572" s="1078"/>
      <c r="E572" s="488"/>
    </row>
    <row r="573" spans="1:5" ht="31.5" x14ac:dyDescent="0.25">
      <c r="A573" s="960"/>
      <c r="B573" s="958"/>
      <c r="C573" s="836" t="s">
        <v>3261</v>
      </c>
      <c r="D573" s="1078"/>
      <c r="E573" s="488"/>
    </row>
    <row r="574" spans="1:5" ht="31.5" x14ac:dyDescent="0.25">
      <c r="A574" s="960"/>
      <c r="B574" s="958"/>
      <c r="C574" s="836" t="s">
        <v>3262</v>
      </c>
      <c r="D574" s="1078"/>
      <c r="E574" s="488"/>
    </row>
    <row r="575" spans="1:5" ht="31.5" x14ac:dyDescent="0.25">
      <c r="A575" s="960"/>
      <c r="B575" s="958"/>
      <c r="C575" s="836" t="s">
        <v>3263</v>
      </c>
      <c r="D575" s="1078"/>
      <c r="E575" s="488"/>
    </row>
    <row r="576" spans="1:5" ht="31.5" x14ac:dyDescent="0.25">
      <c r="A576" s="960"/>
      <c r="B576" s="724"/>
      <c r="C576" s="836" t="s">
        <v>3264</v>
      </c>
      <c r="D576" s="1079"/>
      <c r="E576" s="488"/>
    </row>
    <row r="577" spans="1:5" ht="31.5" customHeight="1" x14ac:dyDescent="0.25">
      <c r="A577" s="960"/>
      <c r="B577" s="1397" t="s">
        <v>3265</v>
      </c>
      <c r="C577" s="836" t="s">
        <v>3266</v>
      </c>
      <c r="D577" s="1078">
        <v>487</v>
      </c>
      <c r="E577" s="488"/>
    </row>
    <row r="578" spans="1:5" x14ac:dyDescent="0.25">
      <c r="A578" s="960"/>
      <c r="B578" s="1397"/>
      <c r="C578" s="836" t="s">
        <v>3267</v>
      </c>
      <c r="D578" s="1078"/>
      <c r="E578" s="488"/>
    </row>
    <row r="579" spans="1:5" x14ac:dyDescent="0.25">
      <c r="A579" s="960"/>
      <c r="B579" s="1397"/>
      <c r="C579" s="836" t="s">
        <v>3268</v>
      </c>
      <c r="D579" s="1078"/>
      <c r="E579" s="488"/>
    </row>
    <row r="580" spans="1:5" ht="31.5" x14ac:dyDescent="0.25">
      <c r="A580" s="960"/>
      <c r="B580" s="1397"/>
      <c r="C580" s="836" t="s">
        <v>3269</v>
      </c>
      <c r="D580" s="1078"/>
      <c r="E580" s="488"/>
    </row>
    <row r="581" spans="1:5" x14ac:dyDescent="0.25">
      <c r="A581" s="960"/>
      <c r="B581" s="1397"/>
      <c r="C581" s="836" t="s">
        <v>3270</v>
      </c>
      <c r="D581" s="1078"/>
      <c r="E581" s="488"/>
    </row>
    <row r="582" spans="1:5" ht="31.5" x14ac:dyDescent="0.25">
      <c r="A582" s="960"/>
      <c r="B582" s="1397"/>
      <c r="C582" s="836" t="s">
        <v>3271</v>
      </c>
      <c r="D582" s="1078"/>
      <c r="E582" s="488"/>
    </row>
    <row r="583" spans="1:5" x14ac:dyDescent="0.25">
      <c r="A583" s="960"/>
      <c r="B583" s="1397"/>
      <c r="C583" s="836" t="s">
        <v>3272</v>
      </c>
      <c r="D583" s="1078"/>
      <c r="E583" s="488"/>
    </row>
    <row r="584" spans="1:5" x14ac:dyDescent="0.25">
      <c r="A584" s="960"/>
      <c r="B584" s="1397"/>
      <c r="C584" s="836" t="s">
        <v>3273</v>
      </c>
      <c r="D584" s="1078"/>
      <c r="E584" s="488"/>
    </row>
    <row r="585" spans="1:5" x14ac:dyDescent="0.25">
      <c r="A585" s="960"/>
      <c r="B585" s="1397"/>
      <c r="C585" s="836" t="s">
        <v>3274</v>
      </c>
      <c r="D585" s="1078"/>
      <c r="E585" s="488"/>
    </row>
    <row r="586" spans="1:5" x14ac:dyDescent="0.25">
      <c r="A586" s="960"/>
      <c r="B586" s="1397"/>
      <c r="C586" s="836" t="s">
        <v>3275</v>
      </c>
      <c r="D586" s="1078"/>
      <c r="E586" s="488"/>
    </row>
    <row r="587" spans="1:5" ht="31.5" x14ac:dyDescent="0.25">
      <c r="A587" s="960"/>
      <c r="B587" s="1397"/>
      <c r="C587" s="836" t="s">
        <v>3276</v>
      </c>
      <c r="D587" s="1078"/>
      <c r="E587" s="488"/>
    </row>
    <row r="588" spans="1:5" ht="31.5" x14ac:dyDescent="0.25">
      <c r="A588" s="960"/>
      <c r="B588" s="1397"/>
      <c r="C588" s="836" t="s">
        <v>3277</v>
      </c>
      <c r="D588" s="1078"/>
      <c r="E588" s="488"/>
    </row>
    <row r="589" spans="1:5" ht="31.5" x14ac:dyDescent="0.25">
      <c r="A589" s="960"/>
      <c r="B589" s="1397"/>
      <c r="C589" s="836" t="s">
        <v>3278</v>
      </c>
      <c r="D589" s="1078"/>
      <c r="E589" s="488"/>
    </row>
    <row r="590" spans="1:5" ht="47.25" x14ac:dyDescent="0.25">
      <c r="A590" s="960"/>
      <c r="B590" s="1397"/>
      <c r="C590" s="836" t="s">
        <v>3279</v>
      </c>
      <c r="D590" s="1078"/>
      <c r="E590" s="488"/>
    </row>
    <row r="591" spans="1:5" ht="31.5" x14ac:dyDescent="0.25">
      <c r="A591" s="960"/>
      <c r="B591" s="1397"/>
      <c r="C591" s="836" t="s">
        <v>3280</v>
      </c>
      <c r="D591" s="1078"/>
      <c r="E591" s="488"/>
    </row>
    <row r="592" spans="1:5" ht="47.25" x14ac:dyDescent="0.25">
      <c r="A592" s="960"/>
      <c r="B592" s="1397"/>
      <c r="C592" s="836" t="s">
        <v>3281</v>
      </c>
      <c r="D592" s="1078"/>
      <c r="E592" s="488"/>
    </row>
    <row r="593" spans="1:5" x14ac:dyDescent="0.25">
      <c r="A593" s="960"/>
      <c r="B593" s="1397"/>
      <c r="C593" s="836" t="s">
        <v>3282</v>
      </c>
      <c r="D593" s="1078"/>
      <c r="E593" s="488"/>
    </row>
    <row r="594" spans="1:5" ht="31.5" x14ac:dyDescent="0.25">
      <c r="A594" s="960"/>
      <c r="B594" s="1397"/>
      <c r="C594" s="836" t="s">
        <v>3283</v>
      </c>
      <c r="D594" s="1078"/>
      <c r="E594" s="488"/>
    </row>
    <row r="595" spans="1:5" x14ac:dyDescent="0.25">
      <c r="A595" s="960"/>
      <c r="B595" s="1397"/>
      <c r="C595" s="836" t="s">
        <v>3284</v>
      </c>
      <c r="D595" s="1078"/>
      <c r="E595" s="488"/>
    </row>
    <row r="596" spans="1:5" x14ac:dyDescent="0.25">
      <c r="A596" s="960"/>
      <c r="B596" s="1397"/>
      <c r="C596" s="836" t="s">
        <v>3285</v>
      </c>
      <c r="D596" s="1078"/>
      <c r="E596" s="488"/>
    </row>
    <row r="597" spans="1:5" ht="31.5" x14ac:dyDescent="0.25">
      <c r="A597" s="960"/>
      <c r="B597" s="1397"/>
      <c r="C597" s="836" t="s">
        <v>3286</v>
      </c>
      <c r="D597" s="1078"/>
      <c r="E597" s="488"/>
    </row>
    <row r="598" spans="1:5" x14ac:dyDescent="0.25">
      <c r="A598" s="960"/>
      <c r="B598" s="1397"/>
      <c r="C598" s="836" t="s">
        <v>3287</v>
      </c>
      <c r="D598" s="1078"/>
      <c r="E598" s="488"/>
    </row>
    <row r="599" spans="1:5" x14ac:dyDescent="0.25">
      <c r="A599" s="960"/>
      <c r="B599" s="1397"/>
      <c r="C599" s="836" t="s">
        <v>3288</v>
      </c>
      <c r="D599" s="1078"/>
      <c r="E599" s="488"/>
    </row>
    <row r="600" spans="1:5" ht="63" x14ac:dyDescent="0.25">
      <c r="A600" s="960"/>
      <c r="B600" s="1397"/>
      <c r="C600" s="836" t="s">
        <v>3289</v>
      </c>
      <c r="D600" s="1078"/>
      <c r="E600" s="488"/>
    </row>
    <row r="601" spans="1:5" ht="31.5" x14ac:dyDescent="0.25">
      <c r="A601" s="960"/>
      <c r="B601" s="1397"/>
      <c r="C601" s="836" t="s">
        <v>3290</v>
      </c>
      <c r="D601" s="1078"/>
      <c r="E601" s="488"/>
    </row>
    <row r="602" spans="1:5" ht="31.5" x14ac:dyDescent="0.25">
      <c r="A602" s="960"/>
      <c r="B602" s="1397"/>
      <c r="C602" s="836" t="s">
        <v>3291</v>
      </c>
      <c r="D602" s="1078"/>
      <c r="E602" s="488"/>
    </row>
    <row r="603" spans="1:5" x14ac:dyDescent="0.25">
      <c r="A603" s="960"/>
      <c r="B603" s="1397"/>
      <c r="C603" s="836" t="s">
        <v>3292</v>
      </c>
      <c r="D603" s="1078"/>
      <c r="E603" s="488"/>
    </row>
    <row r="604" spans="1:5" x14ac:dyDescent="0.25">
      <c r="A604" s="960"/>
      <c r="B604" s="1397"/>
      <c r="C604" s="836" t="s">
        <v>3293</v>
      </c>
      <c r="D604" s="1078"/>
      <c r="E604" s="488"/>
    </row>
    <row r="605" spans="1:5" ht="31.5" x14ac:dyDescent="0.25">
      <c r="A605" s="960"/>
      <c r="B605" s="1397"/>
      <c r="C605" s="836" t="s">
        <v>3294</v>
      </c>
      <c r="D605" s="1078"/>
      <c r="E605" s="488"/>
    </row>
    <row r="606" spans="1:5" ht="31.5" x14ac:dyDescent="0.25">
      <c r="A606" s="960"/>
      <c r="B606" s="1397"/>
      <c r="C606" s="836" t="s">
        <v>3295</v>
      </c>
      <c r="D606" s="1078"/>
      <c r="E606" s="488"/>
    </row>
    <row r="607" spans="1:5" ht="47.25" x14ac:dyDescent="0.25">
      <c r="A607" s="960"/>
      <c r="B607" s="1397"/>
      <c r="C607" s="836" t="s">
        <v>3296</v>
      </c>
      <c r="D607" s="1078"/>
      <c r="E607" s="488"/>
    </row>
    <row r="608" spans="1:5" ht="47.25" x14ac:dyDescent="0.25">
      <c r="A608" s="960"/>
      <c r="B608" s="1397"/>
      <c r="C608" s="836" t="s">
        <v>3297</v>
      </c>
      <c r="D608" s="1078"/>
      <c r="E608" s="488"/>
    </row>
    <row r="609" spans="1:5" ht="63" x14ac:dyDescent="0.25">
      <c r="A609" s="960"/>
      <c r="B609" s="1397"/>
      <c r="C609" s="837" t="s">
        <v>3298</v>
      </c>
      <c r="D609" s="1078"/>
      <c r="E609" s="488"/>
    </row>
    <row r="610" spans="1:5" ht="31.5" x14ac:dyDescent="0.25">
      <c r="A610" s="960"/>
      <c r="B610" s="1397"/>
      <c r="C610" s="836" t="s">
        <v>3299</v>
      </c>
      <c r="D610" s="1078"/>
      <c r="E610" s="488"/>
    </row>
    <row r="611" spans="1:5" ht="31.5" x14ac:dyDescent="0.25">
      <c r="A611" s="960"/>
      <c r="B611" s="1397"/>
      <c r="C611" s="836" t="s">
        <v>3300</v>
      </c>
      <c r="D611" s="1078"/>
      <c r="E611" s="488"/>
    </row>
    <row r="612" spans="1:5" ht="63" x14ac:dyDescent="0.25">
      <c r="A612" s="960"/>
      <c r="B612" s="1397"/>
      <c r="C612" s="836" t="s">
        <v>3301</v>
      </c>
      <c r="D612" s="1078"/>
      <c r="E612" s="488"/>
    </row>
    <row r="613" spans="1:5" ht="47.25" x14ac:dyDescent="0.25">
      <c r="A613" s="960"/>
      <c r="B613" s="1397"/>
      <c r="C613" s="836" t="s">
        <v>3302</v>
      </c>
      <c r="D613" s="1078"/>
      <c r="E613" s="488"/>
    </row>
    <row r="614" spans="1:5" ht="47.25" x14ac:dyDescent="0.25">
      <c r="A614" s="960"/>
      <c r="B614" s="1397"/>
      <c r="C614" s="836" t="s">
        <v>3303</v>
      </c>
      <c r="D614" s="1078"/>
      <c r="E614" s="488"/>
    </row>
    <row r="615" spans="1:5" ht="47.25" x14ac:dyDescent="0.25">
      <c r="A615" s="960"/>
      <c r="B615" s="1397"/>
      <c r="C615" s="836" t="s">
        <v>3304</v>
      </c>
      <c r="D615" s="1078"/>
      <c r="E615" s="488"/>
    </row>
    <row r="616" spans="1:5" ht="31.5" x14ac:dyDescent="0.25">
      <c r="A616" s="960"/>
      <c r="B616" s="1397"/>
      <c r="C616" s="836" t="s">
        <v>3305</v>
      </c>
      <c r="D616" s="1078"/>
      <c r="E616" s="488"/>
    </row>
    <row r="617" spans="1:5" x14ac:dyDescent="0.25">
      <c r="A617" s="960"/>
      <c r="B617" s="1397"/>
      <c r="C617" s="836" t="s">
        <v>3306</v>
      </c>
      <c r="D617" s="1078"/>
      <c r="E617" s="488"/>
    </row>
    <row r="618" spans="1:5" x14ac:dyDescent="0.25">
      <c r="A618" s="960"/>
      <c r="B618" s="1397"/>
      <c r="C618" s="836" t="s">
        <v>3307</v>
      </c>
      <c r="D618" s="1078"/>
      <c r="E618" s="488"/>
    </row>
    <row r="619" spans="1:5" x14ac:dyDescent="0.25">
      <c r="A619" s="960"/>
      <c r="B619" s="1397"/>
      <c r="C619" s="836" t="s">
        <v>3308</v>
      </c>
      <c r="D619" s="1078"/>
      <c r="E619" s="488"/>
    </row>
    <row r="620" spans="1:5" ht="47.25" x14ac:dyDescent="0.25">
      <c r="A620" s="960"/>
      <c r="B620" s="1397"/>
      <c r="C620" s="836" t="s">
        <v>3309</v>
      </c>
      <c r="D620" s="1078"/>
      <c r="E620" s="488"/>
    </row>
    <row r="621" spans="1:5" ht="31.5" x14ac:dyDescent="0.25">
      <c r="A621" s="960"/>
      <c r="B621" s="1397"/>
      <c r="C621" s="836" t="s">
        <v>3310</v>
      </c>
      <c r="D621" s="1078"/>
      <c r="E621" s="488"/>
    </row>
    <row r="622" spans="1:5" ht="63" x14ac:dyDescent="0.25">
      <c r="A622" s="960"/>
      <c r="B622" s="1397"/>
      <c r="C622" s="837" t="s">
        <v>3311</v>
      </c>
      <c r="D622" s="1078"/>
      <c r="E622" s="488"/>
    </row>
    <row r="623" spans="1:5" ht="31.5" x14ac:dyDescent="0.25">
      <c r="A623" s="960"/>
      <c r="B623" s="1397"/>
      <c r="C623" s="836" t="s">
        <v>3312</v>
      </c>
      <c r="D623" s="1078"/>
      <c r="E623" s="488"/>
    </row>
    <row r="624" spans="1:5" ht="31.5" x14ac:dyDescent="0.25">
      <c r="A624" s="960"/>
      <c r="B624" s="1397"/>
      <c r="C624" s="836" t="s">
        <v>3313</v>
      </c>
      <c r="D624" s="1078"/>
      <c r="E624" s="488"/>
    </row>
    <row r="625" spans="1:5" ht="47.25" x14ac:dyDescent="0.25">
      <c r="A625" s="960"/>
      <c r="B625" s="1397"/>
      <c r="C625" s="836" t="s">
        <v>3314</v>
      </c>
      <c r="D625" s="1078"/>
      <c r="E625" s="488"/>
    </row>
    <row r="626" spans="1:5" ht="31.5" x14ac:dyDescent="0.25">
      <c r="A626" s="960"/>
      <c r="B626" s="1397"/>
      <c r="C626" s="836" t="s">
        <v>3315</v>
      </c>
      <c r="D626" s="1078"/>
      <c r="E626" s="488"/>
    </row>
    <row r="627" spans="1:5" ht="31.5" x14ac:dyDescent="0.25">
      <c r="A627" s="960"/>
      <c r="B627" s="1397"/>
      <c r="C627" s="836" t="s">
        <v>3316</v>
      </c>
      <c r="D627" s="1078"/>
      <c r="E627" s="488"/>
    </row>
    <row r="628" spans="1:5" ht="31.5" x14ac:dyDescent="0.25">
      <c r="A628" s="960"/>
      <c r="B628" s="1397"/>
      <c r="C628" s="836" t="s">
        <v>3317</v>
      </c>
      <c r="D628" s="1078"/>
      <c r="E628" s="488"/>
    </row>
    <row r="629" spans="1:5" ht="47.25" x14ac:dyDescent="0.25">
      <c r="A629" s="960"/>
      <c r="B629" s="1397"/>
      <c r="C629" s="836" t="s">
        <v>3318</v>
      </c>
      <c r="D629" s="1078"/>
      <c r="E629" s="488"/>
    </row>
    <row r="630" spans="1:5" ht="31.5" x14ac:dyDescent="0.25">
      <c r="A630" s="960"/>
      <c r="B630" s="1397"/>
      <c r="C630" s="836" t="s">
        <v>3319</v>
      </c>
      <c r="D630" s="1078"/>
      <c r="E630" s="488"/>
    </row>
    <row r="631" spans="1:5" ht="47.25" x14ac:dyDescent="0.25">
      <c r="A631" s="960"/>
      <c r="B631" s="1397"/>
      <c r="C631" s="836" t="s">
        <v>3320</v>
      </c>
      <c r="D631" s="1078"/>
      <c r="E631" s="488"/>
    </row>
    <row r="632" spans="1:5" x14ac:dyDescent="0.25">
      <c r="A632" s="960"/>
      <c r="B632" s="1397"/>
      <c r="C632" s="836" t="s">
        <v>3321</v>
      </c>
      <c r="D632" s="1078"/>
      <c r="E632" s="488"/>
    </row>
    <row r="633" spans="1:5" ht="63" x14ac:dyDescent="0.25">
      <c r="A633" s="960"/>
      <c r="B633" s="1397"/>
      <c r="C633" s="836" t="s">
        <v>3322</v>
      </c>
      <c r="D633" s="1078"/>
      <c r="E633" s="488"/>
    </row>
    <row r="634" spans="1:5" ht="31.5" x14ac:dyDescent="0.25">
      <c r="A634" s="960"/>
      <c r="B634" s="1397"/>
      <c r="C634" s="836" t="s">
        <v>3323</v>
      </c>
      <c r="D634" s="1078"/>
      <c r="E634" s="488"/>
    </row>
    <row r="635" spans="1:5" ht="47.25" x14ac:dyDescent="0.25">
      <c r="A635" s="960"/>
      <c r="B635" s="1397"/>
      <c r="C635" s="837" t="s">
        <v>3324</v>
      </c>
      <c r="D635" s="1078"/>
      <c r="E635" s="488"/>
    </row>
    <row r="636" spans="1:5" ht="63" x14ac:dyDescent="0.25">
      <c r="A636" s="960"/>
      <c r="B636" s="1397"/>
      <c r="C636" s="836" t="s">
        <v>3325</v>
      </c>
      <c r="D636" s="1078"/>
      <c r="E636" s="488"/>
    </row>
    <row r="637" spans="1:5" ht="31.5" x14ac:dyDescent="0.25">
      <c r="A637" s="960"/>
      <c r="B637" s="1397"/>
      <c r="C637" s="836" t="s">
        <v>3326</v>
      </c>
      <c r="D637" s="1078"/>
      <c r="E637" s="488"/>
    </row>
    <row r="638" spans="1:5" x14ac:dyDescent="0.25">
      <c r="A638" s="960"/>
      <c r="B638" s="1397"/>
      <c r="C638" s="836" t="s">
        <v>3327</v>
      </c>
      <c r="D638" s="1078"/>
      <c r="E638" s="488"/>
    </row>
    <row r="639" spans="1:5" ht="31.5" x14ac:dyDescent="0.25">
      <c r="A639" s="960"/>
      <c r="B639" s="1397"/>
      <c r="C639" s="836" t="s">
        <v>3328</v>
      </c>
      <c r="D639" s="1078"/>
      <c r="E639" s="488"/>
    </row>
    <row r="640" spans="1:5" ht="31.5" x14ac:dyDescent="0.25">
      <c r="A640" s="960"/>
      <c r="B640" s="1397"/>
      <c r="C640" s="836" t="s">
        <v>3329</v>
      </c>
      <c r="D640" s="1078"/>
      <c r="E640" s="488"/>
    </row>
    <row r="641" spans="1:5" ht="31.5" x14ac:dyDescent="0.25">
      <c r="A641" s="960"/>
      <c r="B641" s="1397"/>
      <c r="C641" s="836" t="s">
        <v>3330</v>
      </c>
      <c r="D641" s="1078"/>
      <c r="E641" s="488"/>
    </row>
    <row r="642" spans="1:5" ht="31.5" x14ac:dyDescent="0.25">
      <c r="A642" s="960"/>
      <c r="B642" s="1397"/>
      <c r="C642" s="836" t="s">
        <v>3331</v>
      </c>
      <c r="D642" s="1078"/>
      <c r="E642" s="488"/>
    </row>
    <row r="643" spans="1:5" ht="31.5" x14ac:dyDescent="0.25">
      <c r="A643" s="960"/>
      <c r="B643" s="1397"/>
      <c r="C643" s="836" t="s">
        <v>3332</v>
      </c>
      <c r="D643" s="1078"/>
      <c r="E643" s="488"/>
    </row>
    <row r="644" spans="1:5" ht="31.5" x14ac:dyDescent="0.25">
      <c r="A644" s="960"/>
      <c r="B644" s="1397"/>
      <c r="C644" s="836" t="s">
        <v>3333</v>
      </c>
      <c r="D644" s="1078"/>
      <c r="E644" s="488"/>
    </row>
    <row r="645" spans="1:5" x14ac:dyDescent="0.25">
      <c r="A645" s="960"/>
      <c r="B645" s="1397"/>
      <c r="C645" s="836" t="s">
        <v>3334</v>
      </c>
      <c r="D645" s="1078"/>
      <c r="E645" s="488"/>
    </row>
    <row r="646" spans="1:5" ht="47.25" x14ac:dyDescent="0.25">
      <c r="A646" s="960"/>
      <c r="B646" s="1397"/>
      <c r="C646" s="837" t="s">
        <v>3335</v>
      </c>
      <c r="D646" s="1078"/>
      <c r="E646" s="488"/>
    </row>
    <row r="647" spans="1:5" ht="31.5" x14ac:dyDescent="0.25">
      <c r="A647" s="960"/>
      <c r="B647" s="1397"/>
      <c r="C647" s="836" t="s">
        <v>3336</v>
      </c>
      <c r="D647" s="1078"/>
      <c r="E647" s="488"/>
    </row>
    <row r="648" spans="1:5" x14ac:dyDescent="0.25">
      <c r="A648" s="960"/>
      <c r="B648" s="1397"/>
      <c r="C648" s="836" t="s">
        <v>3337</v>
      </c>
      <c r="D648" s="1078"/>
      <c r="E648" s="488"/>
    </row>
    <row r="649" spans="1:5" ht="63" x14ac:dyDescent="0.25">
      <c r="A649" s="960"/>
      <c r="B649" s="1397"/>
      <c r="C649" s="837" t="s">
        <v>3338</v>
      </c>
      <c r="D649" s="1078"/>
      <c r="E649" s="488"/>
    </row>
    <row r="650" spans="1:5" x14ac:dyDescent="0.25">
      <c r="A650" s="960"/>
      <c r="B650" s="1397"/>
      <c r="C650" s="836" t="s">
        <v>3339</v>
      </c>
      <c r="D650" s="1078"/>
      <c r="E650" s="488"/>
    </row>
    <row r="651" spans="1:5" ht="31.5" x14ac:dyDescent="0.25">
      <c r="A651" s="960"/>
      <c r="B651" s="1397"/>
      <c r="C651" s="836" t="s">
        <v>3340</v>
      </c>
      <c r="D651" s="1078"/>
      <c r="E651" s="488"/>
    </row>
    <row r="652" spans="1:5" ht="31.5" x14ac:dyDescent="0.25">
      <c r="A652" s="960"/>
      <c r="B652" s="1397"/>
      <c r="C652" s="836" t="s">
        <v>3341</v>
      </c>
      <c r="D652" s="1078"/>
      <c r="E652" s="488"/>
    </row>
    <row r="653" spans="1:5" ht="31.5" x14ac:dyDescent="0.25">
      <c r="A653" s="960"/>
      <c r="B653" s="1397"/>
      <c r="C653" s="836" t="s">
        <v>3342</v>
      </c>
      <c r="D653" s="1078"/>
      <c r="E653" s="488"/>
    </row>
    <row r="654" spans="1:5" x14ac:dyDescent="0.25">
      <c r="A654" s="960"/>
      <c r="B654" s="1397"/>
      <c r="C654" s="836" t="s">
        <v>3343</v>
      </c>
      <c r="D654" s="1078"/>
      <c r="E654" s="488"/>
    </row>
    <row r="655" spans="1:5" ht="31.5" x14ac:dyDescent="0.25">
      <c r="A655" s="960"/>
      <c r="B655" s="1397"/>
      <c r="C655" s="836" t="s">
        <v>3344</v>
      </c>
      <c r="D655" s="1078"/>
      <c r="E655" s="488"/>
    </row>
    <row r="656" spans="1:5" ht="31.5" x14ac:dyDescent="0.25">
      <c r="A656" s="960"/>
      <c r="B656" s="1397"/>
      <c r="C656" s="836" t="s">
        <v>3345</v>
      </c>
      <c r="D656" s="1078"/>
      <c r="E656" s="488"/>
    </row>
    <row r="657" spans="1:5" ht="31.5" x14ac:dyDescent="0.25">
      <c r="A657" s="960"/>
      <c r="B657" s="1397"/>
      <c r="C657" s="836" t="s">
        <v>3346</v>
      </c>
      <c r="D657" s="1078"/>
      <c r="E657" s="488"/>
    </row>
    <row r="658" spans="1:5" ht="31.5" x14ac:dyDescent="0.25">
      <c r="A658" s="960"/>
      <c r="B658" s="1397"/>
      <c r="C658" s="836" t="s">
        <v>3347</v>
      </c>
      <c r="D658" s="1078"/>
      <c r="E658" s="488"/>
    </row>
    <row r="659" spans="1:5" x14ac:dyDescent="0.25">
      <c r="A659" s="960"/>
      <c r="B659" s="1397"/>
      <c r="C659" s="836" t="s">
        <v>3348</v>
      </c>
      <c r="D659" s="1078"/>
      <c r="E659" s="488"/>
    </row>
    <row r="660" spans="1:5" ht="31.5" x14ac:dyDescent="0.25">
      <c r="A660" s="960"/>
      <c r="B660" s="1397"/>
      <c r="C660" s="836" t="s">
        <v>3349</v>
      </c>
      <c r="D660" s="1078"/>
      <c r="E660" s="488"/>
    </row>
    <row r="661" spans="1:5" x14ac:dyDescent="0.25">
      <c r="A661" s="960"/>
      <c r="B661" s="1397"/>
      <c r="C661" s="836" t="s">
        <v>3350</v>
      </c>
      <c r="D661" s="1078"/>
      <c r="E661" s="488"/>
    </row>
    <row r="662" spans="1:5" ht="31.5" x14ac:dyDescent="0.25">
      <c r="A662" s="960"/>
      <c r="B662" s="1397"/>
      <c r="C662" s="836" t="s">
        <v>3351</v>
      </c>
      <c r="D662" s="1078"/>
      <c r="E662" s="488"/>
    </row>
    <row r="663" spans="1:5" x14ac:dyDescent="0.25">
      <c r="A663" s="960"/>
      <c r="B663" s="1397"/>
      <c r="C663" s="836" t="s">
        <v>3352</v>
      </c>
      <c r="D663" s="1078"/>
      <c r="E663" s="488"/>
    </row>
    <row r="664" spans="1:5" ht="31.5" x14ac:dyDescent="0.25">
      <c r="A664" s="960"/>
      <c r="B664" s="1397"/>
      <c r="C664" s="836" t="s">
        <v>3353</v>
      </c>
      <c r="D664" s="1078"/>
      <c r="E664" s="488"/>
    </row>
    <row r="665" spans="1:5" x14ac:dyDescent="0.25">
      <c r="A665" s="960"/>
      <c r="B665" s="1397"/>
      <c r="C665" s="836" t="s">
        <v>3354</v>
      </c>
      <c r="D665" s="1078"/>
      <c r="E665" s="488"/>
    </row>
    <row r="666" spans="1:5" ht="47.25" x14ac:dyDescent="0.25">
      <c r="A666" s="960"/>
      <c r="B666" s="1397"/>
      <c r="C666" s="836" t="s">
        <v>3355</v>
      </c>
      <c r="D666" s="1078"/>
      <c r="E666" s="488"/>
    </row>
    <row r="667" spans="1:5" ht="31.5" x14ac:dyDescent="0.25">
      <c r="A667" s="960"/>
      <c r="B667" s="1397"/>
      <c r="C667" s="836" t="s">
        <v>3356</v>
      </c>
      <c r="D667" s="1078"/>
      <c r="E667" s="488"/>
    </row>
    <row r="668" spans="1:5" ht="47.25" x14ac:dyDescent="0.25">
      <c r="A668" s="960"/>
      <c r="B668" s="1397"/>
      <c r="C668" s="836" t="s">
        <v>3357</v>
      </c>
      <c r="D668" s="1078"/>
      <c r="E668" s="488"/>
    </row>
    <row r="669" spans="1:5" ht="31.5" x14ac:dyDescent="0.25">
      <c r="A669" s="960"/>
      <c r="B669" s="1397"/>
      <c r="C669" s="836" t="s">
        <v>3358</v>
      </c>
      <c r="D669" s="1078"/>
      <c r="E669" s="488"/>
    </row>
    <row r="670" spans="1:5" ht="31.5" x14ac:dyDescent="0.25">
      <c r="A670" s="960"/>
      <c r="B670" s="1397"/>
      <c r="C670" s="836" t="s">
        <v>3359</v>
      </c>
      <c r="D670" s="1078"/>
      <c r="E670" s="488"/>
    </row>
    <row r="671" spans="1:5" x14ac:dyDescent="0.25">
      <c r="A671" s="960"/>
      <c r="B671" s="1397"/>
      <c r="C671" s="836" t="s">
        <v>3360</v>
      </c>
      <c r="D671" s="1078"/>
      <c r="E671" s="488"/>
    </row>
    <row r="672" spans="1:5" x14ac:dyDescent="0.25">
      <c r="A672" s="960"/>
      <c r="B672" s="1397"/>
      <c r="C672" s="836" t="s">
        <v>3361</v>
      </c>
      <c r="D672" s="1078"/>
      <c r="E672" s="488"/>
    </row>
    <row r="673" spans="1:5" x14ac:dyDescent="0.25">
      <c r="A673" s="960"/>
      <c r="B673" s="1397"/>
      <c r="C673" s="836" t="s">
        <v>3362</v>
      </c>
      <c r="D673" s="1078"/>
      <c r="E673" s="488"/>
    </row>
    <row r="674" spans="1:5" x14ac:dyDescent="0.25">
      <c r="A674" s="960"/>
      <c r="B674" s="1397"/>
      <c r="C674" s="836" t="s">
        <v>3363</v>
      </c>
      <c r="D674" s="1078"/>
      <c r="E674" s="488"/>
    </row>
    <row r="675" spans="1:5" x14ac:dyDescent="0.25">
      <c r="A675" s="960"/>
      <c r="B675" s="1397"/>
      <c r="C675" s="836" t="s">
        <v>3364</v>
      </c>
      <c r="D675" s="1078"/>
      <c r="E675" s="488"/>
    </row>
    <row r="676" spans="1:5" ht="31.5" x14ac:dyDescent="0.25">
      <c r="A676" s="960"/>
      <c r="B676" s="1397"/>
      <c r="C676" s="836" t="s">
        <v>3365</v>
      </c>
      <c r="D676" s="1078"/>
      <c r="E676" s="488"/>
    </row>
    <row r="677" spans="1:5" ht="31.5" x14ac:dyDescent="0.25">
      <c r="A677" s="960"/>
      <c r="B677" s="1397"/>
      <c r="C677" s="836" t="s">
        <v>3366</v>
      </c>
      <c r="D677" s="1078"/>
      <c r="E677" s="488"/>
    </row>
    <row r="678" spans="1:5" x14ac:dyDescent="0.25">
      <c r="A678" s="960"/>
      <c r="B678" s="1397"/>
      <c r="C678" s="836" t="s">
        <v>3367</v>
      </c>
      <c r="D678" s="1078"/>
      <c r="E678" s="488"/>
    </row>
    <row r="679" spans="1:5" x14ac:dyDescent="0.25">
      <c r="A679" s="960"/>
      <c r="B679" s="1397"/>
      <c r="C679" s="836" t="s">
        <v>3368</v>
      </c>
      <c r="D679" s="1078"/>
      <c r="E679" s="488"/>
    </row>
    <row r="680" spans="1:5" ht="31.5" x14ac:dyDescent="0.25">
      <c r="A680" s="960"/>
      <c r="B680" s="1397"/>
      <c r="C680" s="836" t="s">
        <v>3369</v>
      </c>
      <c r="D680" s="1078"/>
      <c r="E680" s="488"/>
    </row>
    <row r="681" spans="1:5" x14ac:dyDescent="0.25">
      <c r="A681" s="960"/>
      <c r="B681" s="1397"/>
      <c r="C681" s="836" t="s">
        <v>3370</v>
      </c>
      <c r="D681" s="1078"/>
      <c r="E681" s="488"/>
    </row>
    <row r="682" spans="1:5" ht="47.25" x14ac:dyDescent="0.25">
      <c r="A682" s="960"/>
      <c r="B682" s="1397"/>
      <c r="C682" s="836" t="s">
        <v>3371</v>
      </c>
      <c r="D682" s="1078"/>
      <c r="E682" s="488"/>
    </row>
    <row r="683" spans="1:5" x14ac:dyDescent="0.25">
      <c r="A683" s="960"/>
      <c r="B683" s="1397"/>
      <c r="C683" s="836" t="s">
        <v>3372</v>
      </c>
      <c r="D683" s="1078"/>
      <c r="E683" s="488"/>
    </row>
    <row r="684" spans="1:5" ht="31.5" x14ac:dyDescent="0.25">
      <c r="A684" s="960"/>
      <c r="B684" s="1397"/>
      <c r="C684" s="836" t="s">
        <v>3373</v>
      </c>
      <c r="D684" s="1078"/>
      <c r="E684" s="488"/>
    </row>
    <row r="685" spans="1:5" ht="31.5" x14ac:dyDescent="0.25">
      <c r="A685" s="960"/>
      <c r="B685" s="1397"/>
      <c r="C685" s="836" t="s">
        <v>3374</v>
      </c>
      <c r="D685" s="1078"/>
      <c r="E685" s="488"/>
    </row>
    <row r="686" spans="1:5" ht="31.5" x14ac:dyDescent="0.25">
      <c r="A686" s="960"/>
      <c r="B686" s="1397"/>
      <c r="C686" s="836" t="s">
        <v>3375</v>
      </c>
      <c r="D686" s="1078"/>
      <c r="E686" s="488"/>
    </row>
    <row r="687" spans="1:5" ht="31.5" x14ac:dyDescent="0.25">
      <c r="A687" s="960"/>
      <c r="B687" s="1397"/>
      <c r="C687" s="836" t="s">
        <v>3376</v>
      </c>
      <c r="D687" s="1078"/>
      <c r="E687" s="488"/>
    </row>
    <row r="688" spans="1:5" ht="31.5" x14ac:dyDescent="0.25">
      <c r="A688" s="960"/>
      <c r="B688" s="1397"/>
      <c r="C688" s="836" t="s">
        <v>3377</v>
      </c>
      <c r="D688" s="1078"/>
      <c r="E688" s="488"/>
    </row>
    <row r="689" spans="1:5" x14ac:dyDescent="0.25">
      <c r="A689" s="960"/>
      <c r="B689" s="1397"/>
      <c r="C689" s="836" t="s">
        <v>3378</v>
      </c>
      <c r="D689" s="1078"/>
      <c r="E689" s="488"/>
    </row>
    <row r="690" spans="1:5" ht="31.5" x14ac:dyDescent="0.25">
      <c r="A690" s="960"/>
      <c r="B690" s="1397"/>
      <c r="C690" s="836" t="s">
        <v>3379</v>
      </c>
      <c r="D690" s="1078"/>
      <c r="E690" s="488"/>
    </row>
    <row r="691" spans="1:5" ht="31.5" x14ac:dyDescent="0.25">
      <c r="A691" s="960"/>
      <c r="B691" s="1397"/>
      <c r="C691" s="836" t="s">
        <v>3380</v>
      </c>
      <c r="D691" s="1078"/>
      <c r="E691" s="488"/>
    </row>
    <row r="692" spans="1:5" ht="31.5" x14ac:dyDescent="0.25">
      <c r="A692" s="960"/>
      <c r="B692" s="1397"/>
      <c r="C692" s="836" t="s">
        <v>3381</v>
      </c>
      <c r="D692" s="1078"/>
      <c r="E692" s="488"/>
    </row>
    <row r="693" spans="1:5" ht="31.5" x14ac:dyDescent="0.25">
      <c r="A693" s="960"/>
      <c r="B693" s="1397"/>
      <c r="C693" s="836" t="s">
        <v>3382</v>
      </c>
      <c r="D693" s="1078"/>
      <c r="E693" s="488"/>
    </row>
    <row r="694" spans="1:5" ht="31.5" x14ac:dyDescent="0.25">
      <c r="A694" s="960"/>
      <c r="B694" s="1397"/>
      <c r="C694" s="836" t="s">
        <v>3383</v>
      </c>
      <c r="D694" s="1078"/>
      <c r="E694" s="488"/>
    </row>
    <row r="695" spans="1:5" ht="63" x14ac:dyDescent="0.25">
      <c r="A695" s="960"/>
      <c r="B695" s="1397"/>
      <c r="C695" s="836" t="s">
        <v>3384</v>
      </c>
      <c r="D695" s="1078"/>
      <c r="E695" s="488"/>
    </row>
    <row r="696" spans="1:5" ht="47.25" x14ac:dyDescent="0.25">
      <c r="A696" s="960"/>
      <c r="B696" s="1397"/>
      <c r="C696" s="836" t="s">
        <v>3385</v>
      </c>
      <c r="D696" s="1078"/>
      <c r="E696" s="488"/>
    </row>
    <row r="697" spans="1:5" ht="31.5" x14ac:dyDescent="0.25">
      <c r="A697" s="960"/>
      <c r="B697" s="1397"/>
      <c r="C697" s="836" t="s">
        <v>3386</v>
      </c>
      <c r="D697" s="1078"/>
      <c r="E697" s="488"/>
    </row>
    <row r="698" spans="1:5" ht="31.5" x14ac:dyDescent="0.25">
      <c r="A698" s="960"/>
      <c r="B698" s="1397"/>
      <c r="C698" s="836" t="s">
        <v>3387</v>
      </c>
      <c r="D698" s="1078"/>
      <c r="E698" s="488"/>
    </row>
    <row r="699" spans="1:5" ht="63" x14ac:dyDescent="0.25">
      <c r="A699" s="960"/>
      <c r="B699" s="1397"/>
      <c r="C699" s="836" t="s">
        <v>3388</v>
      </c>
      <c r="D699" s="1078"/>
      <c r="E699" s="488"/>
    </row>
    <row r="700" spans="1:5" ht="31.5" x14ac:dyDescent="0.25">
      <c r="A700" s="960"/>
      <c r="B700" s="1397"/>
      <c r="C700" s="456" t="s">
        <v>3389</v>
      </c>
      <c r="D700" s="1078"/>
      <c r="E700" s="488"/>
    </row>
    <row r="701" spans="1:5" ht="31.5" x14ac:dyDescent="0.25">
      <c r="A701" s="960"/>
      <c r="B701" s="1397"/>
      <c r="C701" s="836" t="s">
        <v>3390</v>
      </c>
      <c r="D701" s="1078"/>
      <c r="E701" s="488"/>
    </row>
    <row r="702" spans="1:5" ht="31.5" x14ac:dyDescent="0.25">
      <c r="A702" s="960"/>
      <c r="B702" s="1397"/>
      <c r="C702" s="836" t="s">
        <v>3391</v>
      </c>
      <c r="D702" s="1078"/>
      <c r="E702" s="488"/>
    </row>
    <row r="703" spans="1:5" ht="31.5" x14ac:dyDescent="0.25">
      <c r="A703" s="960"/>
      <c r="B703" s="1397"/>
      <c r="C703" s="836" t="s">
        <v>3392</v>
      </c>
      <c r="D703" s="1078"/>
      <c r="E703" s="488"/>
    </row>
    <row r="704" spans="1:5" ht="31.5" x14ac:dyDescent="0.25">
      <c r="A704" s="960"/>
      <c r="B704" s="1397"/>
      <c r="C704" s="836" t="s">
        <v>3393</v>
      </c>
      <c r="D704" s="1078"/>
      <c r="E704" s="488"/>
    </row>
    <row r="705" spans="1:5" ht="31.5" x14ac:dyDescent="0.25">
      <c r="A705" s="960"/>
      <c r="B705" s="1397"/>
      <c r="C705" s="836" t="s">
        <v>3394</v>
      </c>
      <c r="D705" s="1078"/>
      <c r="E705" s="488"/>
    </row>
    <row r="706" spans="1:5" ht="31.5" x14ac:dyDescent="0.25">
      <c r="A706" s="960"/>
      <c r="B706" s="1397"/>
      <c r="C706" s="836" t="s">
        <v>3395</v>
      </c>
      <c r="D706" s="1078"/>
      <c r="E706" s="488"/>
    </row>
    <row r="707" spans="1:5" ht="31.5" x14ac:dyDescent="0.25">
      <c r="A707" s="960"/>
      <c r="B707" s="1397"/>
      <c r="C707" s="836" t="s">
        <v>3396</v>
      </c>
      <c r="D707" s="1078"/>
      <c r="E707" s="488"/>
    </row>
    <row r="708" spans="1:5" ht="47.25" x14ac:dyDescent="0.25">
      <c r="A708" s="960"/>
      <c r="B708" s="1397"/>
      <c r="C708" s="836" t="s">
        <v>3397</v>
      </c>
      <c r="D708" s="1078"/>
      <c r="E708" s="488"/>
    </row>
    <row r="709" spans="1:5" ht="47.25" x14ac:dyDescent="0.25">
      <c r="A709" s="960"/>
      <c r="B709" s="1397"/>
      <c r="C709" s="836" t="s">
        <v>3398</v>
      </c>
      <c r="D709" s="1078"/>
      <c r="E709" s="488"/>
    </row>
    <row r="710" spans="1:5" ht="47.25" x14ac:dyDescent="0.25">
      <c r="A710" s="960"/>
      <c r="B710" s="1397"/>
      <c r="C710" s="836" t="s">
        <v>3399</v>
      </c>
      <c r="D710" s="1078"/>
      <c r="E710" s="488"/>
    </row>
    <row r="711" spans="1:5" ht="31.5" x14ac:dyDescent="0.25">
      <c r="A711" s="960"/>
      <c r="B711" s="1397"/>
      <c r="C711" s="836" t="s">
        <v>3400</v>
      </c>
      <c r="D711" s="1078"/>
      <c r="E711" s="488"/>
    </row>
    <row r="712" spans="1:5" ht="31.5" x14ac:dyDescent="0.25">
      <c r="A712" s="960"/>
      <c r="B712" s="1397"/>
      <c r="C712" s="836" t="s">
        <v>3401</v>
      </c>
      <c r="D712" s="1078"/>
      <c r="E712" s="488"/>
    </row>
    <row r="713" spans="1:5" x14ac:dyDescent="0.25">
      <c r="A713" s="960"/>
      <c r="B713" s="1397"/>
      <c r="C713" s="836" t="s">
        <v>3402</v>
      </c>
      <c r="D713" s="1078"/>
      <c r="E713" s="488"/>
    </row>
    <row r="714" spans="1:5" ht="31.5" x14ac:dyDescent="0.25">
      <c r="A714" s="960"/>
      <c r="B714" s="1397"/>
      <c r="C714" s="836" t="s">
        <v>3403</v>
      </c>
      <c r="D714" s="1078"/>
      <c r="E714" s="488"/>
    </row>
    <row r="715" spans="1:5" ht="31.5" x14ac:dyDescent="0.25">
      <c r="A715" s="960"/>
      <c r="B715" s="1397"/>
      <c r="C715" s="836" t="s">
        <v>3404</v>
      </c>
      <c r="D715" s="1078"/>
      <c r="E715" s="488"/>
    </row>
    <row r="716" spans="1:5" ht="31.5" x14ac:dyDescent="0.25">
      <c r="A716" s="960"/>
      <c r="B716" s="1397"/>
      <c r="C716" s="836" t="s">
        <v>3405</v>
      </c>
      <c r="D716" s="1078"/>
      <c r="E716" s="488"/>
    </row>
    <row r="717" spans="1:5" ht="47.25" x14ac:dyDescent="0.25">
      <c r="A717" s="960"/>
      <c r="B717" s="1397"/>
      <c r="C717" s="836" t="s">
        <v>3406</v>
      </c>
      <c r="D717" s="1078"/>
      <c r="E717" s="488"/>
    </row>
    <row r="718" spans="1:5" ht="47.25" x14ac:dyDescent="0.25">
      <c r="A718" s="960"/>
      <c r="B718" s="1397"/>
      <c r="C718" s="836" t="s">
        <v>3407</v>
      </c>
      <c r="D718" s="1078"/>
      <c r="E718" s="488"/>
    </row>
    <row r="719" spans="1:5" ht="47.25" x14ac:dyDescent="0.25">
      <c r="A719" s="960"/>
      <c r="B719" s="1397"/>
      <c r="C719" s="836" t="s">
        <v>3408</v>
      </c>
      <c r="D719" s="1078"/>
      <c r="E719" s="488"/>
    </row>
    <row r="720" spans="1:5" ht="31.5" x14ac:dyDescent="0.25">
      <c r="A720" s="960"/>
      <c r="B720" s="1397"/>
      <c r="C720" s="836" t="s">
        <v>3409</v>
      </c>
      <c r="D720" s="1078"/>
      <c r="E720" s="488"/>
    </row>
    <row r="721" spans="1:5" ht="31.5" x14ac:dyDescent="0.25">
      <c r="A721" s="960"/>
      <c r="B721" s="1397"/>
      <c r="C721" s="836" t="s">
        <v>3410</v>
      </c>
      <c r="D721" s="1078"/>
      <c r="E721" s="488"/>
    </row>
    <row r="722" spans="1:5" x14ac:dyDescent="0.25">
      <c r="A722" s="960"/>
      <c r="B722" s="1397"/>
      <c r="C722" s="836" t="s">
        <v>3411</v>
      </c>
      <c r="D722" s="1078"/>
      <c r="E722" s="488"/>
    </row>
    <row r="723" spans="1:5" ht="31.5" x14ac:dyDescent="0.25">
      <c r="A723" s="960"/>
      <c r="B723" s="1397"/>
      <c r="C723" s="836" t="s">
        <v>3412</v>
      </c>
      <c r="D723" s="1078"/>
      <c r="E723" s="488"/>
    </row>
    <row r="724" spans="1:5" ht="31.5" x14ac:dyDescent="0.25">
      <c r="A724" s="960"/>
      <c r="B724" s="1397"/>
      <c r="C724" s="836" t="s">
        <v>3413</v>
      </c>
      <c r="D724" s="1078"/>
      <c r="E724" s="488"/>
    </row>
    <row r="725" spans="1:5" ht="31.5" x14ac:dyDescent="0.25">
      <c r="A725" s="960"/>
      <c r="B725" s="1397"/>
      <c r="C725" s="836" t="s">
        <v>3414</v>
      </c>
      <c r="D725" s="1078"/>
      <c r="E725" s="488"/>
    </row>
    <row r="726" spans="1:5" x14ac:dyDescent="0.25">
      <c r="A726" s="960"/>
      <c r="B726" s="1397"/>
      <c r="C726" s="836" t="s">
        <v>3415</v>
      </c>
      <c r="D726" s="1078"/>
      <c r="E726" s="488"/>
    </row>
    <row r="727" spans="1:5" x14ac:dyDescent="0.25">
      <c r="A727" s="960"/>
      <c r="B727" s="1397"/>
      <c r="C727" s="836" t="s">
        <v>3416</v>
      </c>
      <c r="D727" s="1078"/>
      <c r="E727" s="488"/>
    </row>
    <row r="728" spans="1:5" ht="63" x14ac:dyDescent="0.25">
      <c r="A728" s="960"/>
      <c r="B728" s="1397"/>
      <c r="C728" s="837" t="s">
        <v>3417</v>
      </c>
      <c r="D728" s="1078"/>
      <c r="E728" s="488"/>
    </row>
    <row r="729" spans="1:5" ht="31.5" x14ac:dyDescent="0.25">
      <c r="A729" s="960"/>
      <c r="B729" s="1397"/>
      <c r="C729" s="836" t="s">
        <v>3418</v>
      </c>
      <c r="D729" s="1078"/>
      <c r="E729" s="488"/>
    </row>
    <row r="730" spans="1:5" ht="31.5" x14ac:dyDescent="0.25">
      <c r="A730" s="960"/>
      <c r="B730" s="1397"/>
      <c r="C730" s="836" t="s">
        <v>3419</v>
      </c>
      <c r="D730" s="1078"/>
      <c r="E730" s="488"/>
    </row>
    <row r="731" spans="1:5" ht="31.5" x14ac:dyDescent="0.25">
      <c r="A731" s="960"/>
      <c r="B731" s="1397"/>
      <c r="C731" s="836" t="s">
        <v>3420</v>
      </c>
      <c r="D731" s="1078"/>
      <c r="E731" s="488"/>
    </row>
    <row r="732" spans="1:5" x14ac:dyDescent="0.25">
      <c r="A732" s="960"/>
      <c r="B732" s="1397"/>
      <c r="C732" s="836" t="s">
        <v>3421</v>
      </c>
      <c r="D732" s="1078"/>
      <c r="E732" s="488"/>
    </row>
    <row r="733" spans="1:5" ht="31.5" x14ac:dyDescent="0.25">
      <c r="A733" s="960"/>
      <c r="B733" s="1397"/>
      <c r="C733" s="836" t="s">
        <v>3422</v>
      </c>
      <c r="D733" s="1078"/>
      <c r="E733" s="488"/>
    </row>
    <row r="734" spans="1:5" ht="47.25" x14ac:dyDescent="0.25">
      <c r="A734" s="960"/>
      <c r="B734" s="1397"/>
      <c r="C734" s="836" t="s">
        <v>3423</v>
      </c>
      <c r="D734" s="1078"/>
      <c r="E734" s="488"/>
    </row>
    <row r="735" spans="1:5" ht="31.5" x14ac:dyDescent="0.25">
      <c r="A735" s="960"/>
      <c r="B735" s="1397"/>
      <c r="C735" s="836" t="s">
        <v>3424</v>
      </c>
      <c r="D735" s="1078"/>
      <c r="E735" s="488"/>
    </row>
    <row r="736" spans="1:5" ht="31.5" x14ac:dyDescent="0.25">
      <c r="A736" s="960"/>
      <c r="B736" s="1397"/>
      <c r="C736" s="836" t="s">
        <v>3425</v>
      </c>
      <c r="D736" s="1078"/>
      <c r="E736" s="488"/>
    </row>
    <row r="737" spans="1:5" ht="47.25" x14ac:dyDescent="0.25">
      <c r="A737" s="960"/>
      <c r="B737" s="1397"/>
      <c r="C737" s="837" t="s">
        <v>3426</v>
      </c>
      <c r="D737" s="1078"/>
      <c r="E737" s="488"/>
    </row>
    <row r="738" spans="1:5" ht="31.5" x14ac:dyDescent="0.25">
      <c r="A738" s="960"/>
      <c r="B738" s="1397"/>
      <c r="C738" s="836" t="s">
        <v>3427</v>
      </c>
      <c r="D738" s="1078"/>
      <c r="E738" s="488"/>
    </row>
    <row r="739" spans="1:5" ht="47.25" x14ac:dyDescent="0.25">
      <c r="A739" s="960"/>
      <c r="B739" s="1397"/>
      <c r="C739" s="836" t="s">
        <v>3428</v>
      </c>
      <c r="D739" s="1078"/>
      <c r="E739" s="488"/>
    </row>
    <row r="740" spans="1:5" ht="31.5" x14ac:dyDescent="0.25">
      <c r="A740" s="960"/>
      <c r="B740" s="1397"/>
      <c r="C740" s="836" t="s">
        <v>3429</v>
      </c>
      <c r="D740" s="1078"/>
      <c r="E740" s="488"/>
    </row>
    <row r="741" spans="1:5" ht="31.5" x14ac:dyDescent="0.25">
      <c r="A741" s="960"/>
      <c r="B741" s="1397"/>
      <c r="C741" s="836" t="s">
        <v>3430</v>
      </c>
      <c r="D741" s="1078"/>
      <c r="E741" s="488"/>
    </row>
    <row r="742" spans="1:5" ht="31.5" x14ac:dyDescent="0.25">
      <c r="A742" s="960"/>
      <c r="B742" s="1397"/>
      <c r="C742" s="836" t="s">
        <v>3431</v>
      </c>
      <c r="D742" s="1078"/>
      <c r="E742" s="488"/>
    </row>
    <row r="743" spans="1:5" ht="31.5" x14ac:dyDescent="0.25">
      <c r="A743" s="960"/>
      <c r="B743" s="1397"/>
      <c r="C743" s="836" t="s">
        <v>3432</v>
      </c>
      <c r="D743" s="1078"/>
      <c r="E743" s="488"/>
    </row>
    <row r="744" spans="1:5" ht="47.25" x14ac:dyDescent="0.25">
      <c r="A744" s="960"/>
      <c r="B744" s="1397"/>
      <c r="C744" s="836" t="s">
        <v>3433</v>
      </c>
      <c r="D744" s="1078"/>
      <c r="E744" s="488"/>
    </row>
    <row r="745" spans="1:5" ht="31.5" x14ac:dyDescent="0.25">
      <c r="A745" s="960"/>
      <c r="B745" s="1397"/>
      <c r="C745" s="836" t="s">
        <v>3434</v>
      </c>
      <c r="D745" s="1078"/>
      <c r="E745" s="488"/>
    </row>
    <row r="746" spans="1:5" ht="31.5" x14ac:dyDescent="0.25">
      <c r="A746" s="960"/>
      <c r="B746" s="1397"/>
      <c r="C746" s="836" t="s">
        <v>3435</v>
      </c>
      <c r="D746" s="1078"/>
      <c r="E746" s="488"/>
    </row>
    <row r="747" spans="1:5" ht="31.5" x14ac:dyDescent="0.25">
      <c r="A747" s="960"/>
      <c r="B747" s="1397"/>
      <c r="C747" s="836" t="s">
        <v>3436</v>
      </c>
      <c r="D747" s="1078"/>
      <c r="E747" s="488"/>
    </row>
    <row r="748" spans="1:5" x14ac:dyDescent="0.25">
      <c r="A748" s="960"/>
      <c r="B748" s="1397"/>
      <c r="C748" s="836" t="s">
        <v>3437</v>
      </c>
      <c r="D748" s="1078"/>
      <c r="E748" s="488"/>
    </row>
    <row r="749" spans="1:5" ht="47.25" x14ac:dyDescent="0.25">
      <c r="A749" s="960"/>
      <c r="B749" s="1397"/>
      <c r="C749" s="836" t="s">
        <v>3438</v>
      </c>
      <c r="D749" s="1078"/>
      <c r="E749" s="488"/>
    </row>
    <row r="750" spans="1:5" ht="31.5" x14ac:dyDescent="0.25">
      <c r="A750" s="960"/>
      <c r="B750" s="1397"/>
      <c r="C750" s="836" t="s">
        <v>3439</v>
      </c>
      <c r="D750" s="1078"/>
      <c r="E750" s="488"/>
    </row>
    <row r="751" spans="1:5" x14ac:dyDescent="0.25">
      <c r="A751" s="960"/>
      <c r="B751" s="1397"/>
      <c r="C751" s="836" t="s">
        <v>3440</v>
      </c>
      <c r="D751" s="1078"/>
      <c r="E751" s="488"/>
    </row>
    <row r="752" spans="1:5" x14ac:dyDescent="0.25">
      <c r="A752" s="960"/>
      <c r="B752" s="1397"/>
      <c r="C752" s="836" t="s">
        <v>3441</v>
      </c>
      <c r="D752" s="1078"/>
      <c r="E752" s="488"/>
    </row>
    <row r="753" spans="1:5" ht="47.25" x14ac:dyDescent="0.25">
      <c r="A753" s="960"/>
      <c r="B753" s="1397"/>
      <c r="C753" s="836" t="s">
        <v>3442</v>
      </c>
      <c r="D753" s="1078"/>
      <c r="E753" s="488"/>
    </row>
    <row r="754" spans="1:5" ht="31.5" x14ac:dyDescent="0.25">
      <c r="A754" s="960"/>
      <c r="B754" s="1397"/>
      <c r="C754" s="836" t="s">
        <v>3443</v>
      </c>
      <c r="D754" s="1078"/>
      <c r="E754" s="488"/>
    </row>
    <row r="755" spans="1:5" ht="31.5" x14ac:dyDescent="0.25">
      <c r="A755" s="960"/>
      <c r="B755" s="1397"/>
      <c r="C755" s="836" t="s">
        <v>3444</v>
      </c>
      <c r="D755" s="1078"/>
      <c r="E755" s="488"/>
    </row>
    <row r="756" spans="1:5" ht="31.5" x14ac:dyDescent="0.25">
      <c r="A756" s="960"/>
      <c r="B756" s="1397"/>
      <c r="C756" s="836" t="s">
        <v>3445</v>
      </c>
      <c r="D756" s="1078"/>
      <c r="E756" s="488"/>
    </row>
    <row r="757" spans="1:5" ht="31.5" x14ac:dyDescent="0.25">
      <c r="A757" s="960"/>
      <c r="B757" s="1397"/>
      <c r="C757" s="836" t="s">
        <v>3446</v>
      </c>
      <c r="D757" s="1078"/>
      <c r="E757" s="488"/>
    </row>
    <row r="758" spans="1:5" ht="31.5" x14ac:dyDescent="0.25">
      <c r="A758" s="960"/>
      <c r="B758" s="1397"/>
      <c r="C758" s="836" t="s">
        <v>3447</v>
      </c>
      <c r="D758" s="1078"/>
      <c r="E758" s="488"/>
    </row>
    <row r="759" spans="1:5" x14ac:dyDescent="0.25">
      <c r="A759" s="960"/>
      <c r="B759" s="1397"/>
      <c r="C759" s="836" t="s">
        <v>3448</v>
      </c>
      <c r="D759" s="1078"/>
      <c r="E759" s="488"/>
    </row>
    <row r="760" spans="1:5" ht="47.25" x14ac:dyDescent="0.25">
      <c r="A760" s="960"/>
      <c r="B760" s="1397"/>
      <c r="C760" s="837" t="s">
        <v>3449</v>
      </c>
      <c r="D760" s="1078"/>
      <c r="E760" s="488"/>
    </row>
    <row r="761" spans="1:5" ht="47.25" x14ac:dyDescent="0.25">
      <c r="A761" s="960"/>
      <c r="B761" s="1397"/>
      <c r="C761" s="837" t="s">
        <v>3450</v>
      </c>
      <c r="D761" s="1078"/>
      <c r="E761" s="488"/>
    </row>
    <row r="762" spans="1:5" ht="31.5" x14ac:dyDescent="0.25">
      <c r="A762" s="960"/>
      <c r="B762" s="1397"/>
      <c r="C762" s="836" t="s">
        <v>3451</v>
      </c>
      <c r="D762" s="1078"/>
      <c r="E762" s="488"/>
    </row>
    <row r="763" spans="1:5" x14ac:dyDescent="0.25">
      <c r="A763" s="960"/>
      <c r="B763" s="1397"/>
      <c r="C763" s="836" t="s">
        <v>3452</v>
      </c>
      <c r="D763" s="1078"/>
      <c r="E763" s="488"/>
    </row>
    <row r="764" spans="1:5" ht="31.5" x14ac:dyDescent="0.25">
      <c r="A764" s="960"/>
      <c r="B764" s="1397"/>
      <c r="C764" s="836" t="s">
        <v>3453</v>
      </c>
      <c r="D764" s="1078"/>
      <c r="E764" s="488"/>
    </row>
    <row r="765" spans="1:5" ht="47.25" x14ac:dyDescent="0.25">
      <c r="A765" s="960"/>
      <c r="B765" s="1397"/>
      <c r="C765" s="836" t="s">
        <v>3454</v>
      </c>
      <c r="D765" s="1078"/>
      <c r="E765" s="488"/>
    </row>
    <row r="766" spans="1:5" x14ac:dyDescent="0.25">
      <c r="A766" s="960"/>
      <c r="B766" s="1397"/>
      <c r="C766" s="836" t="s">
        <v>3455</v>
      </c>
      <c r="D766" s="1078"/>
      <c r="E766" s="488"/>
    </row>
    <row r="767" spans="1:5" ht="31.5" x14ac:dyDescent="0.25">
      <c r="A767" s="960"/>
      <c r="B767" s="1397"/>
      <c r="C767" s="836" t="s">
        <v>3456</v>
      </c>
      <c r="D767" s="1078"/>
      <c r="E767" s="488"/>
    </row>
    <row r="768" spans="1:5" ht="31.5" x14ac:dyDescent="0.25">
      <c r="A768" s="960"/>
      <c r="B768" s="1397"/>
      <c r="C768" s="836" t="s">
        <v>3457</v>
      </c>
      <c r="D768" s="1078"/>
      <c r="E768" s="488"/>
    </row>
    <row r="769" spans="1:5" ht="31.5" x14ac:dyDescent="0.25">
      <c r="A769" s="960"/>
      <c r="B769" s="1397"/>
      <c r="C769" s="836" t="s">
        <v>3458</v>
      </c>
      <c r="D769" s="1078"/>
      <c r="E769" s="488"/>
    </row>
    <row r="770" spans="1:5" ht="47.25" x14ac:dyDescent="0.25">
      <c r="A770" s="960"/>
      <c r="B770" s="1397"/>
      <c r="C770" s="836" t="s">
        <v>3459</v>
      </c>
      <c r="D770" s="1078"/>
      <c r="E770" s="488"/>
    </row>
    <row r="771" spans="1:5" ht="31.5" x14ac:dyDescent="0.25">
      <c r="A771" s="960"/>
      <c r="B771" s="1397"/>
      <c r="C771" s="836" t="s">
        <v>3460</v>
      </c>
      <c r="D771" s="1078"/>
      <c r="E771" s="488"/>
    </row>
    <row r="772" spans="1:5" ht="31.5" x14ac:dyDescent="0.25">
      <c r="A772" s="960"/>
      <c r="B772" s="1397"/>
      <c r="C772" s="836" t="s">
        <v>3461</v>
      </c>
      <c r="D772" s="1078"/>
      <c r="E772" s="488"/>
    </row>
    <row r="773" spans="1:5" x14ac:dyDescent="0.25">
      <c r="A773" s="960"/>
      <c r="B773" s="1397"/>
      <c r="C773" s="836" t="s">
        <v>3462</v>
      </c>
      <c r="D773" s="1078"/>
      <c r="E773" s="488"/>
    </row>
    <row r="774" spans="1:5" x14ac:dyDescent="0.25">
      <c r="A774" s="960"/>
      <c r="B774" s="1397"/>
      <c r="C774" s="836" t="s">
        <v>3463</v>
      </c>
      <c r="D774" s="1078"/>
      <c r="E774" s="488"/>
    </row>
    <row r="775" spans="1:5" x14ac:dyDescent="0.25">
      <c r="A775" s="960"/>
      <c r="B775" s="1397"/>
      <c r="C775" s="836" t="s">
        <v>3464</v>
      </c>
      <c r="D775" s="1078"/>
      <c r="E775" s="488"/>
    </row>
    <row r="776" spans="1:5" ht="31.5" x14ac:dyDescent="0.25">
      <c r="A776" s="960"/>
      <c r="B776" s="1397"/>
      <c r="C776" s="836" t="s">
        <v>3465</v>
      </c>
      <c r="D776" s="1078"/>
      <c r="E776" s="488"/>
    </row>
    <row r="777" spans="1:5" ht="31.5" x14ac:dyDescent="0.25">
      <c r="A777" s="960"/>
      <c r="B777" s="1397"/>
      <c r="C777" s="836" t="s">
        <v>3466</v>
      </c>
      <c r="D777" s="1078"/>
      <c r="E777" s="488"/>
    </row>
    <row r="778" spans="1:5" ht="31.5" x14ac:dyDescent="0.25">
      <c r="A778" s="960"/>
      <c r="B778" s="1397"/>
      <c r="C778" s="836" t="s">
        <v>3467</v>
      </c>
      <c r="D778" s="1078"/>
      <c r="E778" s="488"/>
    </row>
    <row r="779" spans="1:5" ht="47.25" x14ac:dyDescent="0.25">
      <c r="A779" s="960"/>
      <c r="B779" s="1397"/>
      <c r="C779" s="836" t="s">
        <v>3468</v>
      </c>
      <c r="D779" s="1078"/>
      <c r="E779" s="488"/>
    </row>
    <row r="780" spans="1:5" ht="31.5" x14ac:dyDescent="0.25">
      <c r="A780" s="960"/>
      <c r="B780" s="1397"/>
      <c r="C780" s="836" t="s">
        <v>3469</v>
      </c>
      <c r="D780" s="1078"/>
      <c r="E780" s="488"/>
    </row>
    <row r="781" spans="1:5" ht="31.5" x14ac:dyDescent="0.25">
      <c r="A781" s="960"/>
      <c r="B781" s="1397"/>
      <c r="C781" s="836" t="s">
        <v>3470</v>
      </c>
      <c r="D781" s="1078"/>
      <c r="E781" s="488"/>
    </row>
    <row r="782" spans="1:5" ht="31.5" x14ac:dyDescent="0.25">
      <c r="A782" s="960"/>
      <c r="B782" s="1397"/>
      <c r="C782" s="836" t="s">
        <v>3471</v>
      </c>
      <c r="D782" s="1078"/>
      <c r="E782" s="488"/>
    </row>
    <row r="783" spans="1:5" ht="47.25" x14ac:dyDescent="0.25">
      <c r="A783" s="960"/>
      <c r="B783" s="1397"/>
      <c r="C783" s="836" t="s">
        <v>3472</v>
      </c>
      <c r="D783" s="1078"/>
      <c r="E783" s="488"/>
    </row>
    <row r="784" spans="1:5" ht="47.25" x14ac:dyDescent="0.25">
      <c r="A784" s="960"/>
      <c r="B784" s="1397"/>
      <c r="C784" s="836" t="s">
        <v>3473</v>
      </c>
      <c r="D784" s="1078"/>
      <c r="E784" s="488"/>
    </row>
    <row r="785" spans="1:5" ht="31.5" x14ac:dyDescent="0.25">
      <c r="A785" s="960"/>
      <c r="B785" s="1397"/>
      <c r="C785" s="836" t="s">
        <v>3474</v>
      </c>
      <c r="D785" s="1078"/>
      <c r="E785" s="488"/>
    </row>
    <row r="786" spans="1:5" ht="78.75" x14ac:dyDescent="0.25">
      <c r="A786" s="960"/>
      <c r="B786" s="1397"/>
      <c r="C786" s="836" t="s">
        <v>3475</v>
      </c>
      <c r="D786" s="1078"/>
      <c r="E786" s="488"/>
    </row>
    <row r="787" spans="1:5" ht="31.5" x14ac:dyDescent="0.25">
      <c r="A787" s="960"/>
      <c r="B787" s="1397"/>
      <c r="C787" s="836" t="s">
        <v>3476</v>
      </c>
      <c r="D787" s="1078"/>
      <c r="E787" s="488"/>
    </row>
    <row r="788" spans="1:5" ht="31.5" x14ac:dyDescent="0.25">
      <c r="A788" s="960"/>
      <c r="B788" s="1397"/>
      <c r="C788" s="836" t="s">
        <v>3477</v>
      </c>
      <c r="D788" s="1078"/>
      <c r="E788" s="488"/>
    </row>
    <row r="789" spans="1:5" ht="31.5" x14ac:dyDescent="0.25">
      <c r="A789" s="960"/>
      <c r="B789" s="1397"/>
      <c r="C789" s="836" t="s">
        <v>3478</v>
      </c>
      <c r="D789" s="1078"/>
      <c r="E789" s="488"/>
    </row>
    <row r="790" spans="1:5" ht="47.25" x14ac:dyDescent="0.25">
      <c r="A790" s="960"/>
      <c r="B790" s="1397"/>
      <c r="C790" s="836" t="s">
        <v>3479</v>
      </c>
      <c r="D790" s="1078"/>
      <c r="E790" s="488"/>
    </row>
    <row r="791" spans="1:5" x14ac:dyDescent="0.25">
      <c r="A791" s="960"/>
      <c r="B791" s="1397"/>
      <c r="C791" s="836" t="s">
        <v>3480</v>
      </c>
      <c r="D791" s="1078"/>
      <c r="E791" s="488"/>
    </row>
    <row r="792" spans="1:5" x14ac:dyDescent="0.25">
      <c r="A792" s="960"/>
      <c r="B792" s="1397"/>
      <c r="C792" s="836" t="s">
        <v>3481</v>
      </c>
      <c r="D792" s="1078"/>
      <c r="E792" s="488"/>
    </row>
    <row r="793" spans="1:5" ht="31.5" x14ac:dyDescent="0.25">
      <c r="A793" s="960"/>
      <c r="B793" s="1397"/>
      <c r="C793" s="836" t="s">
        <v>3482</v>
      </c>
      <c r="D793" s="1078"/>
      <c r="E793" s="488"/>
    </row>
    <row r="794" spans="1:5" ht="47.25" x14ac:dyDescent="0.25">
      <c r="A794" s="960"/>
      <c r="B794" s="1397"/>
      <c r="C794" s="836" t="s">
        <v>3483</v>
      </c>
      <c r="D794" s="1078"/>
      <c r="E794" s="488"/>
    </row>
    <row r="795" spans="1:5" x14ac:dyDescent="0.25">
      <c r="A795" s="960"/>
      <c r="B795" s="1397"/>
      <c r="C795" s="836" t="s">
        <v>3484</v>
      </c>
      <c r="D795" s="1078"/>
      <c r="E795" s="488"/>
    </row>
    <row r="796" spans="1:5" ht="31.5" x14ac:dyDescent="0.25">
      <c r="A796" s="960"/>
      <c r="B796" s="1397"/>
      <c r="C796" s="836" t="s">
        <v>3485</v>
      </c>
      <c r="D796" s="1078"/>
      <c r="E796" s="488"/>
    </row>
    <row r="797" spans="1:5" ht="31.5" x14ac:dyDescent="0.25">
      <c r="A797" s="960"/>
      <c r="B797" s="1397"/>
      <c r="C797" s="836" t="s">
        <v>3486</v>
      </c>
      <c r="D797" s="1078"/>
      <c r="E797" s="488"/>
    </row>
    <row r="798" spans="1:5" ht="31.5" x14ac:dyDescent="0.25">
      <c r="A798" s="960"/>
      <c r="B798" s="1397"/>
      <c r="C798" s="836" t="s">
        <v>3487</v>
      </c>
      <c r="D798" s="1078"/>
      <c r="E798" s="488"/>
    </row>
    <row r="799" spans="1:5" ht="47.25" x14ac:dyDescent="0.25">
      <c r="A799" s="960"/>
      <c r="B799" s="1397"/>
      <c r="C799" s="837" t="s">
        <v>3488</v>
      </c>
      <c r="D799" s="1078"/>
      <c r="E799" s="488"/>
    </row>
    <row r="800" spans="1:5" x14ac:dyDescent="0.25">
      <c r="A800" s="960"/>
      <c r="B800" s="1397"/>
      <c r="C800" s="836" t="s">
        <v>3489</v>
      </c>
      <c r="D800" s="1078"/>
      <c r="E800" s="488"/>
    </row>
    <row r="801" spans="1:5" ht="63" x14ac:dyDescent="0.25">
      <c r="A801" s="960"/>
      <c r="B801" s="1397"/>
      <c r="C801" s="837" t="s">
        <v>3490</v>
      </c>
      <c r="D801" s="1078"/>
      <c r="E801" s="488"/>
    </row>
    <row r="802" spans="1:5" ht="31.5" x14ac:dyDescent="0.25">
      <c r="A802" s="960"/>
      <c r="B802" s="1397"/>
      <c r="C802" s="836" t="s">
        <v>3491</v>
      </c>
      <c r="D802" s="1078"/>
      <c r="E802" s="488"/>
    </row>
    <row r="803" spans="1:5" ht="31.5" x14ac:dyDescent="0.25">
      <c r="A803" s="960"/>
      <c r="B803" s="1397"/>
      <c r="C803" s="836" t="s">
        <v>3492</v>
      </c>
      <c r="D803" s="1078"/>
      <c r="E803" s="488"/>
    </row>
    <row r="804" spans="1:5" ht="31.5" x14ac:dyDescent="0.25">
      <c r="A804" s="960"/>
      <c r="B804" s="1397"/>
      <c r="C804" s="836" t="s">
        <v>3493</v>
      </c>
      <c r="D804" s="1078"/>
      <c r="E804" s="488"/>
    </row>
    <row r="805" spans="1:5" ht="31.5" x14ac:dyDescent="0.25">
      <c r="A805" s="960"/>
      <c r="B805" s="1397"/>
      <c r="C805" s="836" t="s">
        <v>3494</v>
      </c>
      <c r="D805" s="1078"/>
      <c r="E805" s="488"/>
    </row>
    <row r="806" spans="1:5" ht="47.25" x14ac:dyDescent="0.25">
      <c r="A806" s="960"/>
      <c r="B806" s="1397"/>
      <c r="C806" s="836" t="s">
        <v>3495</v>
      </c>
      <c r="D806" s="1078"/>
      <c r="E806" s="488"/>
    </row>
    <row r="807" spans="1:5" ht="31.5" x14ac:dyDescent="0.25">
      <c r="A807" s="960"/>
      <c r="B807" s="1397"/>
      <c r="C807" s="836" t="s">
        <v>3496</v>
      </c>
      <c r="D807" s="1078"/>
      <c r="E807" s="488"/>
    </row>
    <row r="808" spans="1:5" x14ac:dyDescent="0.25">
      <c r="A808" s="960"/>
      <c r="B808" s="1397"/>
      <c r="C808" s="836" t="s">
        <v>3497</v>
      </c>
      <c r="D808" s="1078"/>
      <c r="E808" s="488"/>
    </row>
    <row r="809" spans="1:5" ht="31.5" x14ac:dyDescent="0.25">
      <c r="A809" s="960"/>
      <c r="B809" s="1397"/>
      <c r="C809" s="836" t="s">
        <v>3498</v>
      </c>
      <c r="D809" s="1078"/>
      <c r="E809" s="488"/>
    </row>
    <row r="810" spans="1:5" ht="31.5" x14ac:dyDescent="0.25">
      <c r="A810" s="960"/>
      <c r="B810" s="1397"/>
      <c r="C810" s="836" t="s">
        <v>3499</v>
      </c>
      <c r="D810" s="1078"/>
      <c r="E810" s="488"/>
    </row>
    <row r="811" spans="1:5" x14ac:dyDescent="0.25">
      <c r="A811" s="960"/>
      <c r="B811" s="1397"/>
      <c r="C811" s="836" t="s">
        <v>3500</v>
      </c>
      <c r="D811" s="1078"/>
      <c r="E811" s="488"/>
    </row>
    <row r="812" spans="1:5" x14ac:dyDescent="0.25">
      <c r="A812" s="960"/>
      <c r="B812" s="1397"/>
      <c r="C812" s="836" t="s">
        <v>3501</v>
      </c>
      <c r="D812" s="1078"/>
      <c r="E812" s="488"/>
    </row>
    <row r="813" spans="1:5" ht="31.5" x14ac:dyDescent="0.25">
      <c r="A813" s="960"/>
      <c r="B813" s="1397"/>
      <c r="C813" s="836" t="s">
        <v>3502</v>
      </c>
      <c r="D813" s="1078"/>
      <c r="E813" s="488"/>
    </row>
    <row r="814" spans="1:5" x14ac:dyDescent="0.25">
      <c r="A814" s="960"/>
      <c r="B814" s="1397"/>
      <c r="C814" s="836" t="s">
        <v>3503</v>
      </c>
      <c r="D814" s="1078"/>
      <c r="E814" s="488"/>
    </row>
    <row r="815" spans="1:5" ht="31.5" x14ac:dyDescent="0.25">
      <c r="A815" s="960"/>
      <c r="B815" s="1397"/>
      <c r="C815" s="836" t="s">
        <v>3504</v>
      </c>
      <c r="D815" s="1078"/>
      <c r="E815" s="488"/>
    </row>
    <row r="816" spans="1:5" ht="47.25" x14ac:dyDescent="0.25">
      <c r="A816" s="960"/>
      <c r="B816" s="1397"/>
      <c r="C816" s="836" t="s">
        <v>3505</v>
      </c>
      <c r="D816" s="1078"/>
      <c r="E816" s="488"/>
    </row>
    <row r="817" spans="1:5" ht="31.5" x14ac:dyDescent="0.25">
      <c r="A817" s="960"/>
      <c r="B817" s="1397"/>
      <c r="C817" s="836" t="s">
        <v>3506</v>
      </c>
      <c r="D817" s="1078"/>
      <c r="E817" s="488"/>
    </row>
    <row r="818" spans="1:5" ht="31.5" x14ac:dyDescent="0.25">
      <c r="A818" s="960"/>
      <c r="B818" s="1397"/>
      <c r="C818" s="836" t="s">
        <v>3507</v>
      </c>
      <c r="D818" s="1078"/>
      <c r="E818" s="488"/>
    </row>
    <row r="819" spans="1:5" ht="31.5" x14ac:dyDescent="0.25">
      <c r="A819" s="960"/>
      <c r="B819" s="1397"/>
      <c r="C819" s="836" t="s">
        <v>3508</v>
      </c>
      <c r="D819" s="1078"/>
      <c r="E819" s="488"/>
    </row>
    <row r="820" spans="1:5" x14ac:dyDescent="0.25">
      <c r="A820" s="960"/>
      <c r="B820" s="1397"/>
      <c r="C820" s="836" t="s">
        <v>3509</v>
      </c>
      <c r="D820" s="1078"/>
      <c r="E820" s="488"/>
    </row>
    <row r="821" spans="1:5" ht="47.25" x14ac:dyDescent="0.25">
      <c r="A821" s="960"/>
      <c r="B821" s="1397"/>
      <c r="C821" s="836" t="s">
        <v>3510</v>
      </c>
      <c r="D821" s="1078"/>
      <c r="E821" s="488"/>
    </row>
    <row r="822" spans="1:5" ht="47.25" x14ac:dyDescent="0.25">
      <c r="A822" s="960"/>
      <c r="B822" s="1397"/>
      <c r="C822" s="836" t="s">
        <v>3511</v>
      </c>
      <c r="D822" s="1078"/>
      <c r="E822" s="488"/>
    </row>
    <row r="823" spans="1:5" x14ac:dyDescent="0.25">
      <c r="A823" s="960"/>
      <c r="B823" s="1397"/>
      <c r="C823" s="836" t="s">
        <v>3512</v>
      </c>
      <c r="D823" s="1078"/>
      <c r="E823" s="488"/>
    </row>
    <row r="824" spans="1:5" ht="31.5" x14ac:dyDescent="0.25">
      <c r="A824" s="960"/>
      <c r="B824" s="1397"/>
      <c r="C824" s="836" t="s">
        <v>3513</v>
      </c>
      <c r="D824" s="1078"/>
      <c r="E824" s="488"/>
    </row>
    <row r="825" spans="1:5" x14ac:dyDescent="0.25">
      <c r="A825" s="960"/>
      <c r="B825" s="1397"/>
      <c r="C825" s="836" t="s">
        <v>3514</v>
      </c>
      <c r="D825" s="1078"/>
      <c r="E825" s="488"/>
    </row>
    <row r="826" spans="1:5" ht="47.25" x14ac:dyDescent="0.25">
      <c r="A826" s="960"/>
      <c r="B826" s="1397"/>
      <c r="C826" s="837" t="s">
        <v>3515</v>
      </c>
      <c r="D826" s="1078"/>
      <c r="E826" s="488"/>
    </row>
    <row r="827" spans="1:5" ht="47.25" x14ac:dyDescent="0.25">
      <c r="A827" s="960"/>
      <c r="B827" s="1397"/>
      <c r="C827" s="836" t="s">
        <v>3516</v>
      </c>
      <c r="D827" s="1078"/>
      <c r="E827" s="488"/>
    </row>
    <row r="828" spans="1:5" ht="31.5" x14ac:dyDescent="0.25">
      <c r="A828" s="960"/>
      <c r="B828" s="1397"/>
      <c r="C828" s="836" t="s">
        <v>3517</v>
      </c>
      <c r="D828" s="1078"/>
      <c r="E828" s="488"/>
    </row>
    <row r="829" spans="1:5" x14ac:dyDescent="0.25">
      <c r="A829" s="960"/>
      <c r="B829" s="1397"/>
      <c r="C829" s="836" t="s">
        <v>3518</v>
      </c>
      <c r="D829" s="1078"/>
      <c r="E829" s="488"/>
    </row>
    <row r="830" spans="1:5" ht="31.5" x14ac:dyDescent="0.25">
      <c r="A830" s="960"/>
      <c r="B830" s="1397"/>
      <c r="C830" s="836" t="s">
        <v>3519</v>
      </c>
      <c r="D830" s="1078"/>
      <c r="E830" s="488"/>
    </row>
    <row r="831" spans="1:5" ht="31.5" x14ac:dyDescent="0.25">
      <c r="A831" s="960"/>
      <c r="B831" s="1397"/>
      <c r="C831" s="836" t="s">
        <v>3520</v>
      </c>
      <c r="D831" s="1078"/>
      <c r="E831" s="488"/>
    </row>
    <row r="832" spans="1:5" ht="31.5" x14ac:dyDescent="0.25">
      <c r="A832" s="960"/>
      <c r="B832" s="1397"/>
      <c r="C832" s="836" t="s">
        <v>3521</v>
      </c>
      <c r="D832" s="1078"/>
      <c r="E832" s="488"/>
    </row>
    <row r="833" spans="1:5" ht="31.5" x14ac:dyDescent="0.25">
      <c r="A833" s="960"/>
      <c r="B833" s="1397"/>
      <c r="C833" s="836" t="s">
        <v>3522</v>
      </c>
      <c r="D833" s="1078"/>
      <c r="E833" s="488"/>
    </row>
    <row r="834" spans="1:5" x14ac:dyDescent="0.25">
      <c r="A834" s="960"/>
      <c r="B834" s="1397"/>
      <c r="C834" s="836" t="s">
        <v>3523</v>
      </c>
      <c r="D834" s="1078"/>
      <c r="E834" s="488"/>
    </row>
    <row r="835" spans="1:5" ht="31.5" x14ac:dyDescent="0.25">
      <c r="A835" s="960"/>
      <c r="B835" s="1397"/>
      <c r="C835" s="836" t="s">
        <v>3524</v>
      </c>
      <c r="D835" s="1078"/>
      <c r="E835" s="488"/>
    </row>
    <row r="836" spans="1:5" ht="47.25" x14ac:dyDescent="0.25">
      <c r="A836" s="960"/>
      <c r="B836" s="1397"/>
      <c r="C836" s="836" t="s">
        <v>3525</v>
      </c>
      <c r="D836" s="1078"/>
      <c r="E836" s="488"/>
    </row>
    <row r="837" spans="1:5" ht="31.5" x14ac:dyDescent="0.25">
      <c r="A837" s="960"/>
      <c r="B837" s="1397"/>
      <c r="C837" s="836" t="s">
        <v>3526</v>
      </c>
      <c r="D837" s="1078"/>
      <c r="E837" s="488"/>
    </row>
    <row r="838" spans="1:5" ht="31.5" x14ac:dyDescent="0.25">
      <c r="A838" s="960"/>
      <c r="B838" s="1397"/>
      <c r="C838" s="836" t="s">
        <v>3527</v>
      </c>
      <c r="D838" s="1078"/>
      <c r="E838" s="488"/>
    </row>
    <row r="839" spans="1:5" ht="47.25" x14ac:dyDescent="0.25">
      <c r="A839" s="960"/>
      <c r="B839" s="1397"/>
      <c r="C839" s="836" t="s">
        <v>3528</v>
      </c>
      <c r="D839" s="1078"/>
      <c r="E839" s="488"/>
    </row>
    <row r="840" spans="1:5" ht="47.25" x14ac:dyDescent="0.25">
      <c r="A840" s="960"/>
      <c r="B840" s="1397"/>
      <c r="C840" s="836" t="s">
        <v>3529</v>
      </c>
      <c r="D840" s="1078"/>
      <c r="E840" s="488"/>
    </row>
    <row r="841" spans="1:5" x14ac:dyDescent="0.25">
      <c r="A841" s="960"/>
      <c r="B841" s="1397"/>
      <c r="C841" s="836" t="s">
        <v>3530</v>
      </c>
      <c r="D841" s="1078"/>
      <c r="E841" s="488"/>
    </row>
    <row r="842" spans="1:5" ht="31.5" x14ac:dyDescent="0.25">
      <c r="A842" s="960"/>
      <c r="B842" s="1397"/>
      <c r="C842" s="836" t="s">
        <v>3531</v>
      </c>
      <c r="D842" s="1078"/>
      <c r="E842" s="488"/>
    </row>
    <row r="843" spans="1:5" ht="31.5" x14ac:dyDescent="0.25">
      <c r="A843" s="960"/>
      <c r="B843" s="1397"/>
      <c r="C843" s="836" t="s">
        <v>3532</v>
      </c>
      <c r="D843" s="1078"/>
      <c r="E843" s="488"/>
    </row>
    <row r="844" spans="1:5" ht="31.5" x14ac:dyDescent="0.25">
      <c r="A844" s="960"/>
      <c r="B844" s="1397"/>
      <c r="C844" s="836" t="s">
        <v>3533</v>
      </c>
      <c r="D844" s="1078"/>
      <c r="E844" s="488"/>
    </row>
    <row r="845" spans="1:5" x14ac:dyDescent="0.25">
      <c r="A845" s="960"/>
      <c r="B845" s="1397"/>
      <c r="C845" s="836" t="s">
        <v>3534</v>
      </c>
      <c r="D845" s="1078"/>
      <c r="E845" s="488"/>
    </row>
    <row r="846" spans="1:5" ht="31.5" x14ac:dyDescent="0.25">
      <c r="A846" s="960"/>
      <c r="B846" s="1397"/>
      <c r="C846" s="836" t="s">
        <v>3535</v>
      </c>
      <c r="D846" s="1078"/>
      <c r="E846" s="488"/>
    </row>
    <row r="847" spans="1:5" ht="31.5" x14ac:dyDescent="0.25">
      <c r="A847" s="960"/>
      <c r="B847" s="1397"/>
      <c r="C847" s="836" t="s">
        <v>3536</v>
      </c>
      <c r="D847" s="1078"/>
      <c r="E847" s="488"/>
    </row>
    <row r="848" spans="1:5" x14ac:dyDescent="0.25">
      <c r="A848" s="960"/>
      <c r="B848" s="1397"/>
      <c r="C848" s="836" t="s">
        <v>3537</v>
      </c>
      <c r="D848" s="1078"/>
      <c r="E848" s="488"/>
    </row>
    <row r="849" spans="1:5" x14ac:dyDescent="0.25">
      <c r="A849" s="960"/>
      <c r="B849" s="1397"/>
      <c r="C849" s="836" t="s">
        <v>3538</v>
      </c>
      <c r="D849" s="1078"/>
      <c r="E849" s="488"/>
    </row>
    <row r="850" spans="1:5" x14ac:dyDescent="0.25">
      <c r="A850" s="960"/>
      <c r="B850" s="1397"/>
      <c r="C850" s="836" t="s">
        <v>3539</v>
      </c>
      <c r="D850" s="1078"/>
      <c r="E850" s="488"/>
    </row>
    <row r="851" spans="1:5" x14ac:dyDescent="0.25">
      <c r="A851" s="960"/>
      <c r="B851" s="1397"/>
      <c r="C851" s="836" t="s">
        <v>3540</v>
      </c>
      <c r="D851" s="1078"/>
      <c r="E851" s="488"/>
    </row>
    <row r="852" spans="1:5" ht="31.5" x14ac:dyDescent="0.25">
      <c r="A852" s="960"/>
      <c r="B852" s="1397"/>
      <c r="C852" s="836" t="s">
        <v>3541</v>
      </c>
      <c r="D852" s="1078"/>
      <c r="E852" s="488"/>
    </row>
    <row r="853" spans="1:5" ht="47.25" x14ac:dyDescent="0.25">
      <c r="A853" s="960"/>
      <c r="B853" s="1397"/>
      <c r="C853" s="836" t="s">
        <v>3542</v>
      </c>
      <c r="D853" s="1078"/>
      <c r="E853" s="488"/>
    </row>
    <row r="854" spans="1:5" ht="31.5" x14ac:dyDescent="0.25">
      <c r="A854" s="960"/>
      <c r="B854" s="1397"/>
      <c r="C854" s="836" t="s">
        <v>3543</v>
      </c>
      <c r="D854" s="1078"/>
      <c r="E854" s="488"/>
    </row>
    <row r="855" spans="1:5" ht="31.5" x14ac:dyDescent="0.25">
      <c r="A855" s="960"/>
      <c r="B855" s="1397"/>
      <c r="C855" s="836" t="s">
        <v>3544</v>
      </c>
      <c r="D855" s="1078"/>
      <c r="E855" s="488"/>
    </row>
    <row r="856" spans="1:5" ht="63" x14ac:dyDescent="0.25">
      <c r="A856" s="960"/>
      <c r="B856" s="1397"/>
      <c r="C856" s="837" t="s">
        <v>3545</v>
      </c>
      <c r="D856" s="1078"/>
      <c r="E856" s="488"/>
    </row>
    <row r="857" spans="1:5" ht="63" x14ac:dyDescent="0.25">
      <c r="A857" s="960"/>
      <c r="B857" s="1397"/>
      <c r="C857" s="836" t="s">
        <v>3546</v>
      </c>
      <c r="D857" s="1078"/>
      <c r="E857" s="488"/>
    </row>
    <row r="858" spans="1:5" ht="31.5" x14ac:dyDescent="0.25">
      <c r="A858" s="960"/>
      <c r="B858" s="1397"/>
      <c r="C858" s="836" t="s">
        <v>3547</v>
      </c>
      <c r="D858" s="1078"/>
      <c r="E858" s="488"/>
    </row>
    <row r="859" spans="1:5" ht="31.5" x14ac:dyDescent="0.25">
      <c r="A859" s="960"/>
      <c r="B859" s="1397"/>
      <c r="C859" s="836" t="s">
        <v>3548</v>
      </c>
      <c r="D859" s="1078"/>
      <c r="E859" s="488"/>
    </row>
    <row r="860" spans="1:5" ht="31.5" x14ac:dyDescent="0.25">
      <c r="A860" s="960"/>
      <c r="B860" s="1397"/>
      <c r="C860" s="836" t="s">
        <v>3549</v>
      </c>
      <c r="D860" s="1078"/>
      <c r="E860" s="488"/>
    </row>
    <row r="861" spans="1:5" ht="47.25" x14ac:dyDescent="0.25">
      <c r="A861" s="960"/>
      <c r="B861" s="1397"/>
      <c r="C861" s="836" t="s">
        <v>3550</v>
      </c>
      <c r="D861" s="1078"/>
      <c r="E861" s="488"/>
    </row>
    <row r="862" spans="1:5" x14ac:dyDescent="0.25">
      <c r="A862" s="960"/>
      <c r="B862" s="1397"/>
      <c r="C862" s="836" t="s">
        <v>3551</v>
      </c>
      <c r="D862" s="1078"/>
      <c r="E862" s="488"/>
    </row>
    <row r="863" spans="1:5" ht="47.25" x14ac:dyDescent="0.25">
      <c r="A863" s="960"/>
      <c r="B863" s="1397"/>
      <c r="C863" s="836" t="s">
        <v>3552</v>
      </c>
      <c r="D863" s="1078"/>
      <c r="E863" s="488"/>
    </row>
    <row r="864" spans="1:5" x14ac:dyDescent="0.25">
      <c r="A864" s="960"/>
      <c r="B864" s="1397"/>
      <c r="C864" s="836" t="s">
        <v>3553</v>
      </c>
      <c r="D864" s="1078"/>
      <c r="E864" s="488"/>
    </row>
    <row r="865" spans="1:5" ht="31.5" x14ac:dyDescent="0.25">
      <c r="A865" s="960"/>
      <c r="B865" s="1397"/>
      <c r="C865" s="836" t="s">
        <v>3554</v>
      </c>
      <c r="D865" s="1078"/>
      <c r="E865" s="488"/>
    </row>
    <row r="866" spans="1:5" ht="31.5" x14ac:dyDescent="0.25">
      <c r="A866" s="960"/>
      <c r="B866" s="1397"/>
      <c r="C866" s="836" t="s">
        <v>3555</v>
      </c>
      <c r="D866" s="1078"/>
      <c r="E866" s="488"/>
    </row>
    <row r="867" spans="1:5" ht="31.5" x14ac:dyDescent="0.25">
      <c r="A867" s="960"/>
      <c r="B867" s="1397"/>
      <c r="C867" s="836" t="s">
        <v>3556</v>
      </c>
      <c r="D867" s="1078"/>
      <c r="E867" s="488"/>
    </row>
    <row r="868" spans="1:5" x14ac:dyDescent="0.25">
      <c r="A868" s="960"/>
      <c r="B868" s="1397"/>
      <c r="C868" s="836" t="s">
        <v>3557</v>
      </c>
      <c r="D868" s="1078"/>
      <c r="E868" s="488"/>
    </row>
    <row r="869" spans="1:5" ht="31.5" x14ac:dyDescent="0.25">
      <c r="A869" s="960"/>
      <c r="B869" s="1397"/>
      <c r="C869" s="836" t="s">
        <v>3558</v>
      </c>
      <c r="D869" s="1078"/>
      <c r="E869" s="488"/>
    </row>
    <row r="870" spans="1:5" ht="47.25" x14ac:dyDescent="0.25">
      <c r="A870" s="960"/>
      <c r="B870" s="1397"/>
      <c r="C870" s="836" t="s">
        <v>3559</v>
      </c>
      <c r="D870" s="1078"/>
      <c r="E870" s="488"/>
    </row>
    <row r="871" spans="1:5" ht="31.5" x14ac:dyDescent="0.25">
      <c r="A871" s="960"/>
      <c r="B871" s="1397"/>
      <c r="C871" s="836" t="s">
        <v>3560</v>
      </c>
      <c r="D871" s="1078"/>
      <c r="E871" s="488"/>
    </row>
    <row r="872" spans="1:5" x14ac:dyDescent="0.25">
      <c r="A872" s="960"/>
      <c r="B872" s="1397"/>
      <c r="C872" s="836" t="s">
        <v>3561</v>
      </c>
      <c r="D872" s="1078"/>
      <c r="E872" s="488"/>
    </row>
    <row r="873" spans="1:5" x14ac:dyDescent="0.25">
      <c r="A873" s="960"/>
      <c r="B873" s="1397"/>
      <c r="C873" s="836" t="s">
        <v>3562</v>
      </c>
      <c r="D873" s="1078"/>
      <c r="E873" s="488"/>
    </row>
    <row r="874" spans="1:5" ht="31.5" x14ac:dyDescent="0.25">
      <c r="A874" s="960"/>
      <c r="B874" s="1397"/>
      <c r="C874" s="836" t="s">
        <v>3563</v>
      </c>
      <c r="D874" s="1078"/>
      <c r="E874" s="488"/>
    </row>
    <row r="875" spans="1:5" x14ac:dyDescent="0.25">
      <c r="A875" s="960"/>
      <c r="B875" s="1397"/>
      <c r="C875" s="836" t="s">
        <v>3564</v>
      </c>
      <c r="D875" s="1078"/>
      <c r="E875" s="488"/>
    </row>
    <row r="876" spans="1:5" ht="31.5" x14ac:dyDescent="0.25">
      <c r="A876" s="960"/>
      <c r="B876" s="1397"/>
      <c r="C876" s="836" t="s">
        <v>3565</v>
      </c>
      <c r="D876" s="1078"/>
      <c r="E876" s="488"/>
    </row>
    <row r="877" spans="1:5" ht="31.5" x14ac:dyDescent="0.25">
      <c r="A877" s="960"/>
      <c r="B877" s="1397"/>
      <c r="C877" s="836" t="s">
        <v>3566</v>
      </c>
      <c r="D877" s="1078"/>
      <c r="E877" s="488"/>
    </row>
    <row r="878" spans="1:5" x14ac:dyDescent="0.25">
      <c r="A878" s="960"/>
      <c r="B878" s="1397"/>
      <c r="C878" s="836" t="s">
        <v>3567</v>
      </c>
      <c r="D878" s="1078"/>
      <c r="E878" s="488"/>
    </row>
    <row r="879" spans="1:5" ht="31.5" x14ac:dyDescent="0.25">
      <c r="A879" s="960"/>
      <c r="B879" s="1397"/>
      <c r="C879" s="836" t="s">
        <v>3568</v>
      </c>
      <c r="D879" s="1078"/>
      <c r="E879" s="488"/>
    </row>
    <row r="880" spans="1:5" ht="47.25" x14ac:dyDescent="0.25">
      <c r="A880" s="960"/>
      <c r="B880" s="1397"/>
      <c r="C880" s="836" t="s">
        <v>3569</v>
      </c>
      <c r="D880" s="1078"/>
      <c r="E880" s="488"/>
    </row>
    <row r="881" spans="1:5" ht="31.5" x14ac:dyDescent="0.25">
      <c r="A881" s="960"/>
      <c r="B881" s="1397"/>
      <c r="C881" s="836" t="s">
        <v>3570</v>
      </c>
      <c r="D881" s="1078"/>
      <c r="E881" s="488"/>
    </row>
    <row r="882" spans="1:5" x14ac:dyDescent="0.25">
      <c r="A882" s="960"/>
      <c r="B882" s="1397"/>
      <c r="C882" s="836" t="s">
        <v>3571</v>
      </c>
      <c r="D882" s="1078"/>
      <c r="E882" s="488"/>
    </row>
    <row r="883" spans="1:5" x14ac:dyDescent="0.25">
      <c r="A883" s="960"/>
      <c r="B883" s="1397"/>
      <c r="C883" s="836" t="s">
        <v>3572</v>
      </c>
      <c r="D883" s="1078"/>
      <c r="E883" s="488"/>
    </row>
    <row r="884" spans="1:5" ht="47.25" x14ac:dyDescent="0.25">
      <c r="A884" s="960"/>
      <c r="B884" s="1397"/>
      <c r="C884" s="836" t="s">
        <v>3573</v>
      </c>
      <c r="D884" s="1078"/>
      <c r="E884" s="488"/>
    </row>
    <row r="885" spans="1:5" ht="63" x14ac:dyDescent="0.25">
      <c r="A885" s="960"/>
      <c r="B885" s="1397"/>
      <c r="C885" s="837" t="s">
        <v>3574</v>
      </c>
      <c r="D885" s="1078"/>
      <c r="E885" s="488"/>
    </row>
    <row r="886" spans="1:5" ht="47.25" x14ac:dyDescent="0.25">
      <c r="A886" s="960"/>
      <c r="B886" s="1397"/>
      <c r="C886" s="836" t="s">
        <v>3575</v>
      </c>
      <c r="D886" s="1078"/>
      <c r="E886" s="488"/>
    </row>
    <row r="887" spans="1:5" ht="63" x14ac:dyDescent="0.25">
      <c r="A887" s="960"/>
      <c r="B887" s="1397"/>
      <c r="C887" s="837" t="s">
        <v>3576</v>
      </c>
      <c r="D887" s="1078"/>
      <c r="E887" s="488"/>
    </row>
    <row r="888" spans="1:5" ht="47.25" x14ac:dyDescent="0.25">
      <c r="A888" s="960"/>
      <c r="B888" s="1397"/>
      <c r="C888" s="836" t="s">
        <v>3577</v>
      </c>
      <c r="D888" s="1078"/>
      <c r="E888" s="488"/>
    </row>
    <row r="889" spans="1:5" ht="31.5" x14ac:dyDescent="0.25">
      <c r="A889" s="960"/>
      <c r="B889" s="1397"/>
      <c r="C889" s="836" t="s">
        <v>3578</v>
      </c>
      <c r="D889" s="1078"/>
      <c r="E889" s="488"/>
    </row>
    <row r="890" spans="1:5" ht="31.5" x14ac:dyDescent="0.25">
      <c r="A890" s="960"/>
      <c r="B890" s="1397"/>
      <c r="C890" s="836" t="s">
        <v>3579</v>
      </c>
      <c r="D890" s="1078"/>
      <c r="E890" s="488"/>
    </row>
    <row r="891" spans="1:5" x14ac:dyDescent="0.25">
      <c r="A891" s="960"/>
      <c r="B891" s="1397"/>
      <c r="C891" s="836" t="s">
        <v>3580</v>
      </c>
      <c r="D891" s="1078"/>
      <c r="E891" s="488"/>
    </row>
    <row r="892" spans="1:5" ht="47.25" x14ac:dyDescent="0.25">
      <c r="A892" s="960"/>
      <c r="B892" s="1397"/>
      <c r="C892" s="836" t="s">
        <v>3581</v>
      </c>
      <c r="D892" s="1078"/>
      <c r="E892" s="488"/>
    </row>
    <row r="893" spans="1:5" ht="31.5" x14ac:dyDescent="0.25">
      <c r="A893" s="960"/>
      <c r="B893" s="1397"/>
      <c r="C893" s="836" t="s">
        <v>3582</v>
      </c>
      <c r="D893" s="1078"/>
      <c r="E893" s="488"/>
    </row>
    <row r="894" spans="1:5" ht="31.5" x14ac:dyDescent="0.25">
      <c r="A894" s="960"/>
      <c r="B894" s="1397"/>
      <c r="C894" s="836" t="s">
        <v>3583</v>
      </c>
      <c r="D894" s="1078"/>
      <c r="E894" s="488"/>
    </row>
    <row r="895" spans="1:5" x14ac:dyDescent="0.25">
      <c r="A895" s="960"/>
      <c r="B895" s="1397"/>
      <c r="C895" s="836" t="s">
        <v>3584</v>
      </c>
      <c r="D895" s="1078"/>
      <c r="E895" s="488"/>
    </row>
    <row r="896" spans="1:5" ht="47.25" x14ac:dyDescent="0.25">
      <c r="A896" s="960"/>
      <c r="B896" s="1397"/>
      <c r="C896" s="837" t="s">
        <v>3585</v>
      </c>
      <c r="D896" s="1078"/>
      <c r="E896" s="488"/>
    </row>
    <row r="897" spans="1:5" ht="31.5" x14ac:dyDescent="0.25">
      <c r="A897" s="960"/>
      <c r="B897" s="1397"/>
      <c r="C897" s="836" t="s">
        <v>3586</v>
      </c>
      <c r="D897" s="1078"/>
      <c r="E897" s="488"/>
    </row>
    <row r="898" spans="1:5" ht="31.5" x14ac:dyDescent="0.25">
      <c r="A898" s="960"/>
      <c r="B898" s="1397"/>
      <c r="C898" s="836" t="s">
        <v>3587</v>
      </c>
      <c r="D898" s="1078"/>
      <c r="E898" s="488"/>
    </row>
    <row r="899" spans="1:5" ht="47.25" x14ac:dyDescent="0.25">
      <c r="A899" s="960"/>
      <c r="B899" s="1397"/>
      <c r="C899" s="836" t="s">
        <v>3588</v>
      </c>
      <c r="D899" s="1078"/>
      <c r="E899" s="488"/>
    </row>
    <row r="900" spans="1:5" ht="47.25" x14ac:dyDescent="0.25">
      <c r="A900" s="960"/>
      <c r="B900" s="1397"/>
      <c r="C900" s="836" t="s">
        <v>3589</v>
      </c>
      <c r="D900" s="1078"/>
      <c r="E900" s="488"/>
    </row>
    <row r="901" spans="1:5" ht="47.25" x14ac:dyDescent="0.25">
      <c r="A901" s="960"/>
      <c r="B901" s="1397"/>
      <c r="C901" s="836" t="s">
        <v>3590</v>
      </c>
      <c r="D901" s="1078"/>
      <c r="E901" s="488"/>
    </row>
    <row r="902" spans="1:5" ht="31.5" x14ac:dyDescent="0.25">
      <c r="A902" s="960"/>
      <c r="B902" s="1397"/>
      <c r="C902" s="836" t="s">
        <v>3591</v>
      </c>
      <c r="D902" s="1078"/>
      <c r="E902" s="488"/>
    </row>
    <row r="903" spans="1:5" x14ac:dyDescent="0.25">
      <c r="A903" s="960"/>
      <c r="B903" s="1397"/>
      <c r="C903" s="836" t="s">
        <v>3592</v>
      </c>
      <c r="D903" s="1078"/>
      <c r="E903" s="488"/>
    </row>
    <row r="904" spans="1:5" ht="31.5" x14ac:dyDescent="0.25">
      <c r="A904" s="960"/>
      <c r="B904" s="1397"/>
      <c r="C904" s="836" t="s">
        <v>3593</v>
      </c>
      <c r="D904" s="1078"/>
      <c r="E904" s="488"/>
    </row>
    <row r="905" spans="1:5" ht="47.25" x14ac:dyDescent="0.25">
      <c r="A905" s="960"/>
      <c r="B905" s="1397"/>
      <c r="C905" s="837" t="s">
        <v>3594</v>
      </c>
      <c r="D905" s="1078"/>
      <c r="E905" s="488"/>
    </row>
    <row r="906" spans="1:5" ht="47.25" x14ac:dyDescent="0.25">
      <c r="A906" s="960"/>
      <c r="B906" s="1397"/>
      <c r="C906" s="836" t="s">
        <v>3595</v>
      </c>
      <c r="D906" s="1078"/>
      <c r="E906" s="488"/>
    </row>
    <row r="907" spans="1:5" ht="31.5" x14ac:dyDescent="0.25">
      <c r="A907" s="960"/>
      <c r="B907" s="1397"/>
      <c r="C907" s="836" t="s">
        <v>3596</v>
      </c>
      <c r="D907" s="1078"/>
      <c r="E907" s="488"/>
    </row>
    <row r="908" spans="1:5" ht="47.25" x14ac:dyDescent="0.25">
      <c r="A908" s="960"/>
      <c r="B908" s="1397"/>
      <c r="C908" s="837" t="s">
        <v>3597</v>
      </c>
      <c r="D908" s="1078"/>
      <c r="E908" s="488"/>
    </row>
    <row r="909" spans="1:5" ht="31.5" x14ac:dyDescent="0.25">
      <c r="A909" s="960"/>
      <c r="B909" s="1397"/>
      <c r="C909" s="836" t="s">
        <v>3598</v>
      </c>
      <c r="D909" s="1078"/>
      <c r="E909" s="488"/>
    </row>
    <row r="910" spans="1:5" ht="47.25" x14ac:dyDescent="0.25">
      <c r="A910" s="960"/>
      <c r="B910" s="1397"/>
      <c r="C910" s="836" t="s">
        <v>3599</v>
      </c>
      <c r="D910" s="1078"/>
      <c r="E910" s="488"/>
    </row>
    <row r="911" spans="1:5" ht="31.5" x14ac:dyDescent="0.25">
      <c r="A911" s="960"/>
      <c r="B911" s="1397"/>
      <c r="C911" s="836" t="s">
        <v>3600</v>
      </c>
      <c r="D911" s="1078"/>
      <c r="E911" s="488"/>
    </row>
    <row r="912" spans="1:5" ht="47.25" x14ac:dyDescent="0.25">
      <c r="A912" s="960"/>
      <c r="B912" s="1397"/>
      <c r="C912" s="836" t="s">
        <v>3601</v>
      </c>
      <c r="D912" s="1078"/>
      <c r="E912" s="488"/>
    </row>
    <row r="913" spans="1:5" ht="47.25" x14ac:dyDescent="0.25">
      <c r="A913" s="960"/>
      <c r="B913" s="1397"/>
      <c r="C913" s="836" t="s">
        <v>3602</v>
      </c>
      <c r="D913" s="1078"/>
      <c r="E913" s="488"/>
    </row>
    <row r="914" spans="1:5" ht="47.25" x14ac:dyDescent="0.25">
      <c r="A914" s="960"/>
      <c r="B914" s="1397"/>
      <c r="C914" s="836" t="s">
        <v>3603</v>
      </c>
      <c r="D914" s="1078"/>
      <c r="E914" s="488"/>
    </row>
    <row r="915" spans="1:5" x14ac:dyDescent="0.25">
      <c r="A915" s="960"/>
      <c r="B915" s="1397"/>
      <c r="C915" s="836" t="s">
        <v>3604</v>
      </c>
      <c r="D915" s="1078"/>
      <c r="E915" s="488"/>
    </row>
    <row r="916" spans="1:5" x14ac:dyDescent="0.25">
      <c r="A916" s="960"/>
      <c r="B916" s="1397"/>
      <c r="C916" s="836" t="s">
        <v>3605</v>
      </c>
      <c r="D916" s="1078"/>
      <c r="E916" s="488"/>
    </row>
    <row r="917" spans="1:5" ht="31.5" x14ac:dyDescent="0.25">
      <c r="A917" s="960"/>
      <c r="B917" s="1397"/>
      <c r="C917" s="836" t="s">
        <v>3606</v>
      </c>
      <c r="D917" s="1078"/>
      <c r="E917" s="488"/>
    </row>
    <row r="918" spans="1:5" x14ac:dyDescent="0.25">
      <c r="A918" s="960"/>
      <c r="B918" s="1397"/>
      <c r="C918" s="836" t="s">
        <v>3607</v>
      </c>
      <c r="D918" s="1078"/>
      <c r="E918" s="488"/>
    </row>
    <row r="919" spans="1:5" ht="47.25" x14ac:dyDescent="0.25">
      <c r="A919" s="960"/>
      <c r="B919" s="1397"/>
      <c r="C919" s="836" t="s">
        <v>3608</v>
      </c>
      <c r="D919" s="1078"/>
      <c r="E919" s="488"/>
    </row>
    <row r="920" spans="1:5" ht="63" x14ac:dyDescent="0.25">
      <c r="A920" s="960"/>
      <c r="B920" s="1397"/>
      <c r="C920" s="836" t="s">
        <v>3609</v>
      </c>
      <c r="D920" s="1078"/>
      <c r="E920" s="488"/>
    </row>
    <row r="921" spans="1:5" x14ac:dyDescent="0.25">
      <c r="A921" s="960"/>
      <c r="B921" s="1397"/>
      <c r="C921" s="836" t="s">
        <v>3610</v>
      </c>
      <c r="D921" s="1078"/>
      <c r="E921" s="488"/>
    </row>
    <row r="922" spans="1:5" x14ac:dyDescent="0.25">
      <c r="A922" s="960"/>
      <c r="B922" s="1397"/>
      <c r="C922" s="836" t="s">
        <v>3611</v>
      </c>
      <c r="D922" s="1078"/>
      <c r="E922" s="488"/>
    </row>
    <row r="923" spans="1:5" x14ac:dyDescent="0.25">
      <c r="A923" s="960"/>
      <c r="B923" s="1397"/>
      <c r="C923" s="836" t="s">
        <v>3612</v>
      </c>
      <c r="D923" s="1078"/>
      <c r="E923" s="488"/>
    </row>
    <row r="924" spans="1:5" ht="31.5" x14ac:dyDescent="0.25">
      <c r="A924" s="960"/>
      <c r="B924" s="1397"/>
      <c r="C924" s="836" t="s">
        <v>3613</v>
      </c>
      <c r="D924" s="1078"/>
      <c r="E924" s="488"/>
    </row>
    <row r="925" spans="1:5" ht="47.25" x14ac:dyDescent="0.25">
      <c r="A925" s="960"/>
      <c r="B925" s="1397"/>
      <c r="C925" s="836" t="s">
        <v>3614</v>
      </c>
      <c r="D925" s="1078"/>
      <c r="E925" s="488"/>
    </row>
    <row r="926" spans="1:5" ht="47.25" x14ac:dyDescent="0.25">
      <c r="A926" s="960"/>
      <c r="B926" s="1397"/>
      <c r="C926" s="836" t="s">
        <v>3615</v>
      </c>
      <c r="D926" s="1078"/>
      <c r="E926" s="488"/>
    </row>
    <row r="927" spans="1:5" ht="31.5" x14ac:dyDescent="0.25">
      <c r="A927" s="960"/>
      <c r="B927" s="1397"/>
      <c r="C927" s="836" t="s">
        <v>3616</v>
      </c>
      <c r="D927" s="1078"/>
      <c r="E927" s="488"/>
    </row>
    <row r="928" spans="1:5" x14ac:dyDescent="0.25">
      <c r="A928" s="960"/>
      <c r="B928" s="1397"/>
      <c r="C928" s="836" t="s">
        <v>3617</v>
      </c>
      <c r="D928" s="1078"/>
      <c r="E928" s="488"/>
    </row>
    <row r="929" spans="1:5" ht="31.5" x14ac:dyDescent="0.25">
      <c r="A929" s="960"/>
      <c r="B929" s="1397"/>
      <c r="C929" s="836" t="s">
        <v>3618</v>
      </c>
      <c r="D929" s="1078"/>
      <c r="E929" s="488"/>
    </row>
    <row r="930" spans="1:5" ht="31.5" x14ac:dyDescent="0.25">
      <c r="A930" s="960"/>
      <c r="B930" s="1397"/>
      <c r="C930" s="836" t="s">
        <v>3619</v>
      </c>
      <c r="D930" s="1078"/>
      <c r="E930" s="488"/>
    </row>
    <row r="931" spans="1:5" x14ac:dyDescent="0.25">
      <c r="A931" s="960"/>
      <c r="B931" s="1397"/>
      <c r="C931" s="836" t="s">
        <v>3620</v>
      </c>
      <c r="D931" s="1078"/>
      <c r="E931" s="488"/>
    </row>
    <row r="932" spans="1:5" ht="31.5" x14ac:dyDescent="0.25">
      <c r="A932" s="960"/>
      <c r="B932" s="1397"/>
      <c r="C932" s="836" t="s">
        <v>3621</v>
      </c>
      <c r="D932" s="1078"/>
      <c r="E932" s="488"/>
    </row>
    <row r="933" spans="1:5" x14ac:dyDescent="0.25">
      <c r="A933" s="960"/>
      <c r="B933" s="1397"/>
      <c r="C933" s="836" t="s">
        <v>3622</v>
      </c>
      <c r="D933" s="1078"/>
      <c r="E933" s="488"/>
    </row>
    <row r="934" spans="1:5" x14ac:dyDescent="0.25">
      <c r="A934" s="960"/>
      <c r="B934" s="1397"/>
      <c r="C934" s="836" t="s">
        <v>3623</v>
      </c>
      <c r="D934" s="1078"/>
      <c r="E934" s="488"/>
    </row>
    <row r="935" spans="1:5" ht="31.5" x14ac:dyDescent="0.25">
      <c r="A935" s="960"/>
      <c r="B935" s="1397"/>
      <c r="C935" s="836" t="s">
        <v>3624</v>
      </c>
      <c r="D935" s="1078"/>
      <c r="E935" s="488"/>
    </row>
    <row r="936" spans="1:5" ht="47.25" x14ac:dyDescent="0.25">
      <c r="A936" s="960"/>
      <c r="B936" s="1397"/>
      <c r="C936" s="836" t="s">
        <v>3625</v>
      </c>
      <c r="D936" s="1078"/>
      <c r="E936" s="488"/>
    </row>
    <row r="937" spans="1:5" ht="31.5" x14ac:dyDescent="0.25">
      <c r="A937" s="960"/>
      <c r="B937" s="1397"/>
      <c r="C937" s="836" t="s">
        <v>3626</v>
      </c>
      <c r="D937" s="1078"/>
      <c r="E937" s="488"/>
    </row>
    <row r="938" spans="1:5" x14ac:dyDescent="0.25">
      <c r="A938" s="960"/>
      <c r="B938" s="1397"/>
      <c r="C938" s="836" t="s">
        <v>3627</v>
      </c>
      <c r="D938" s="1078"/>
      <c r="E938" s="488"/>
    </row>
    <row r="939" spans="1:5" ht="31.5" x14ac:dyDescent="0.25">
      <c r="A939" s="960"/>
      <c r="B939" s="1397"/>
      <c r="C939" s="836" t="s">
        <v>3628</v>
      </c>
      <c r="D939" s="1078"/>
      <c r="E939" s="488"/>
    </row>
    <row r="940" spans="1:5" ht="47.25" x14ac:dyDescent="0.25">
      <c r="A940" s="960"/>
      <c r="B940" s="1397"/>
      <c r="C940" s="836" t="s">
        <v>3629</v>
      </c>
      <c r="D940" s="1078"/>
      <c r="E940" s="488"/>
    </row>
    <row r="941" spans="1:5" x14ac:dyDescent="0.25">
      <c r="A941" s="960"/>
      <c r="B941" s="1397"/>
      <c r="C941" s="836" t="s">
        <v>3630</v>
      </c>
      <c r="D941" s="1078"/>
      <c r="E941" s="488"/>
    </row>
    <row r="942" spans="1:5" x14ac:dyDescent="0.25">
      <c r="A942" s="960"/>
      <c r="B942" s="1397"/>
      <c r="C942" s="836" t="s">
        <v>3631</v>
      </c>
      <c r="D942" s="1078"/>
      <c r="E942" s="488"/>
    </row>
    <row r="943" spans="1:5" ht="31.5" x14ac:dyDescent="0.25">
      <c r="A943" s="960"/>
      <c r="B943" s="1397"/>
      <c r="C943" s="836" t="s">
        <v>3632</v>
      </c>
      <c r="D943" s="1078"/>
      <c r="E943" s="488"/>
    </row>
    <row r="944" spans="1:5" ht="47.25" x14ac:dyDescent="0.25">
      <c r="A944" s="960"/>
      <c r="B944" s="1397"/>
      <c r="C944" s="837" t="s">
        <v>3633</v>
      </c>
      <c r="D944" s="1078"/>
      <c r="E944" s="488"/>
    </row>
    <row r="945" spans="1:5" ht="31.5" x14ac:dyDescent="0.25">
      <c r="A945" s="960"/>
      <c r="B945" s="1397"/>
      <c r="C945" s="836" t="s">
        <v>3634</v>
      </c>
      <c r="D945" s="1078"/>
      <c r="E945" s="488"/>
    </row>
    <row r="946" spans="1:5" ht="31.5" x14ac:dyDescent="0.25">
      <c r="A946" s="960"/>
      <c r="B946" s="1397"/>
      <c r="C946" s="836" t="s">
        <v>3635</v>
      </c>
      <c r="D946" s="1078"/>
      <c r="E946" s="488"/>
    </row>
    <row r="947" spans="1:5" ht="31.5" x14ac:dyDescent="0.25">
      <c r="A947" s="960"/>
      <c r="B947" s="1397"/>
      <c r="C947" s="836" t="s">
        <v>3636</v>
      </c>
      <c r="D947" s="1078"/>
      <c r="E947" s="488"/>
    </row>
    <row r="948" spans="1:5" ht="31.5" x14ac:dyDescent="0.25">
      <c r="A948" s="960"/>
      <c r="B948" s="1397"/>
      <c r="C948" s="836" t="s">
        <v>3637</v>
      </c>
      <c r="D948" s="1078"/>
      <c r="E948" s="488"/>
    </row>
    <row r="949" spans="1:5" ht="31.5" x14ac:dyDescent="0.25">
      <c r="A949" s="960"/>
      <c r="B949" s="1397"/>
      <c r="C949" s="836" t="s">
        <v>3638</v>
      </c>
      <c r="D949" s="1078"/>
      <c r="E949" s="488"/>
    </row>
    <row r="950" spans="1:5" ht="31.5" x14ac:dyDescent="0.25">
      <c r="A950" s="960"/>
      <c r="B950" s="1397"/>
      <c r="C950" s="836" t="s">
        <v>3639</v>
      </c>
      <c r="D950" s="1078"/>
      <c r="E950" s="488"/>
    </row>
    <row r="951" spans="1:5" ht="47.25" x14ac:dyDescent="0.25">
      <c r="A951" s="960"/>
      <c r="B951" s="1397"/>
      <c r="C951" s="836" t="s">
        <v>3640</v>
      </c>
      <c r="D951" s="1078"/>
      <c r="E951" s="488"/>
    </row>
    <row r="952" spans="1:5" ht="31.5" x14ac:dyDescent="0.25">
      <c r="A952" s="960"/>
      <c r="B952" s="1397"/>
      <c r="C952" s="836" t="s">
        <v>3641</v>
      </c>
      <c r="D952" s="1078"/>
      <c r="E952" s="488"/>
    </row>
    <row r="953" spans="1:5" ht="31.5" x14ac:dyDescent="0.25">
      <c r="A953" s="960"/>
      <c r="B953" s="1397"/>
      <c r="C953" s="836" t="s">
        <v>3642</v>
      </c>
      <c r="D953" s="1078"/>
      <c r="E953" s="488"/>
    </row>
    <row r="954" spans="1:5" x14ac:dyDescent="0.25">
      <c r="A954" s="960"/>
      <c r="B954" s="1397"/>
      <c r="C954" s="836" t="s">
        <v>3643</v>
      </c>
      <c r="D954" s="1078"/>
      <c r="E954" s="488"/>
    </row>
    <row r="955" spans="1:5" ht="31.5" x14ac:dyDescent="0.25">
      <c r="A955" s="960"/>
      <c r="B955" s="1397"/>
      <c r="C955" s="836" t="s">
        <v>3644</v>
      </c>
      <c r="D955" s="1078"/>
      <c r="E955" s="488"/>
    </row>
    <row r="956" spans="1:5" ht="78.75" x14ac:dyDescent="0.25">
      <c r="A956" s="960"/>
      <c r="B956" s="1397"/>
      <c r="C956" s="836" t="s">
        <v>3645</v>
      </c>
      <c r="D956" s="1078"/>
      <c r="E956" s="488"/>
    </row>
    <row r="957" spans="1:5" ht="31.5" x14ac:dyDescent="0.25">
      <c r="A957" s="960"/>
      <c r="B957" s="1397"/>
      <c r="C957" s="836" t="s">
        <v>3646</v>
      </c>
      <c r="D957" s="1078"/>
      <c r="E957" s="488"/>
    </row>
    <row r="958" spans="1:5" ht="31.5" x14ac:dyDescent="0.25">
      <c r="A958" s="960"/>
      <c r="B958" s="1397"/>
      <c r="C958" s="836" t="s">
        <v>3647</v>
      </c>
      <c r="D958" s="1078"/>
      <c r="E958" s="488"/>
    </row>
    <row r="959" spans="1:5" ht="47.25" x14ac:dyDescent="0.25">
      <c r="A959" s="960"/>
      <c r="B959" s="1397"/>
      <c r="C959" s="836" t="s">
        <v>3648</v>
      </c>
      <c r="D959" s="1078"/>
      <c r="E959" s="488"/>
    </row>
    <row r="960" spans="1:5" x14ac:dyDescent="0.25">
      <c r="A960" s="960"/>
      <c r="B960" s="1397"/>
      <c r="C960" s="836" t="s">
        <v>3649</v>
      </c>
      <c r="D960" s="1078"/>
      <c r="E960" s="488"/>
    </row>
    <row r="961" spans="1:5" x14ac:dyDescent="0.25">
      <c r="A961" s="960"/>
      <c r="B961" s="1397"/>
      <c r="C961" s="836" t="s">
        <v>3650</v>
      </c>
      <c r="D961" s="1078"/>
      <c r="E961" s="488"/>
    </row>
    <row r="962" spans="1:5" ht="47.25" x14ac:dyDescent="0.25">
      <c r="A962" s="960"/>
      <c r="B962" s="1397"/>
      <c r="C962" s="837" t="s">
        <v>3651</v>
      </c>
      <c r="D962" s="1078"/>
      <c r="E962" s="488"/>
    </row>
    <row r="963" spans="1:5" ht="31.5" x14ac:dyDescent="0.25">
      <c r="A963" s="960"/>
      <c r="B963" s="1397"/>
      <c r="C963" s="836" t="s">
        <v>3652</v>
      </c>
      <c r="D963" s="1078"/>
      <c r="E963" s="488"/>
    </row>
    <row r="964" spans="1:5" x14ac:dyDescent="0.25">
      <c r="A964" s="960"/>
      <c r="B964" s="1397"/>
      <c r="C964" s="836" t="s">
        <v>3653</v>
      </c>
      <c r="D964" s="1078"/>
      <c r="E964" s="488"/>
    </row>
    <row r="965" spans="1:5" ht="47.25" x14ac:dyDescent="0.25">
      <c r="A965" s="960"/>
      <c r="B965" s="1397"/>
      <c r="C965" s="836" t="s">
        <v>3654</v>
      </c>
      <c r="D965" s="1078"/>
      <c r="E965" s="488"/>
    </row>
    <row r="966" spans="1:5" ht="31.5" x14ac:dyDescent="0.25">
      <c r="A966" s="960"/>
      <c r="B966" s="1397"/>
      <c r="C966" s="836" t="s">
        <v>3655</v>
      </c>
      <c r="D966" s="1078"/>
      <c r="E966" s="488"/>
    </row>
    <row r="967" spans="1:5" x14ac:dyDescent="0.25">
      <c r="A967" s="960"/>
      <c r="B967" s="1397"/>
      <c r="C967" s="836" t="s">
        <v>3656</v>
      </c>
      <c r="D967" s="1078"/>
      <c r="E967" s="488"/>
    </row>
    <row r="968" spans="1:5" ht="31.5" x14ac:dyDescent="0.25">
      <c r="A968" s="960"/>
      <c r="B968" s="1397"/>
      <c r="C968" s="836" t="s">
        <v>3657</v>
      </c>
      <c r="D968" s="1078"/>
      <c r="E968" s="488"/>
    </row>
    <row r="969" spans="1:5" ht="31.5" x14ac:dyDescent="0.25">
      <c r="A969" s="960"/>
      <c r="B969" s="1397"/>
      <c r="C969" s="836" t="s">
        <v>3658</v>
      </c>
      <c r="D969" s="1078"/>
      <c r="E969" s="488"/>
    </row>
    <row r="970" spans="1:5" ht="47.25" x14ac:dyDescent="0.25">
      <c r="A970" s="960"/>
      <c r="B970" s="1397"/>
      <c r="C970" s="836" t="s">
        <v>3659</v>
      </c>
      <c r="D970" s="1078"/>
      <c r="E970" s="488"/>
    </row>
    <row r="971" spans="1:5" x14ac:dyDescent="0.25">
      <c r="A971" s="960"/>
      <c r="B971" s="1397"/>
      <c r="C971" s="836" t="s">
        <v>3660</v>
      </c>
      <c r="D971" s="1078"/>
      <c r="E971" s="488"/>
    </row>
    <row r="972" spans="1:5" ht="31.5" x14ac:dyDescent="0.25">
      <c r="A972" s="960"/>
      <c r="B972" s="1397"/>
      <c r="C972" s="836" t="s">
        <v>3661</v>
      </c>
      <c r="D972" s="1078"/>
      <c r="E972" s="488"/>
    </row>
    <row r="973" spans="1:5" ht="31.5" x14ac:dyDescent="0.25">
      <c r="A973" s="960"/>
      <c r="B973" s="1397"/>
      <c r="C973" s="836" t="s">
        <v>3662</v>
      </c>
      <c r="D973" s="1078"/>
      <c r="E973" s="488"/>
    </row>
    <row r="974" spans="1:5" x14ac:dyDescent="0.25">
      <c r="A974" s="960"/>
      <c r="B974" s="1397"/>
      <c r="C974" s="836" t="s">
        <v>3663</v>
      </c>
      <c r="D974" s="1078"/>
      <c r="E974" s="488"/>
    </row>
    <row r="975" spans="1:5" x14ac:dyDescent="0.25">
      <c r="A975" s="960"/>
      <c r="B975" s="1397"/>
      <c r="C975" s="836" t="s">
        <v>3664</v>
      </c>
      <c r="D975" s="1078"/>
      <c r="E975" s="488"/>
    </row>
    <row r="976" spans="1:5" ht="63" x14ac:dyDescent="0.25">
      <c r="A976" s="960"/>
      <c r="B976" s="1397"/>
      <c r="C976" s="836" t="s">
        <v>3665</v>
      </c>
      <c r="D976" s="1078"/>
      <c r="E976" s="488"/>
    </row>
    <row r="977" spans="1:5" x14ac:dyDescent="0.25">
      <c r="A977" s="960"/>
      <c r="B977" s="1397"/>
      <c r="C977" s="836" t="s">
        <v>3666</v>
      </c>
      <c r="D977" s="1078"/>
      <c r="E977" s="488"/>
    </row>
    <row r="978" spans="1:5" x14ac:dyDescent="0.25">
      <c r="A978" s="960"/>
      <c r="B978" s="1397"/>
      <c r="C978" s="836" t="s">
        <v>3667</v>
      </c>
      <c r="D978" s="1078"/>
      <c r="E978" s="488"/>
    </row>
    <row r="979" spans="1:5" ht="31.5" x14ac:dyDescent="0.25">
      <c r="A979" s="960"/>
      <c r="B979" s="1397"/>
      <c r="C979" s="836" t="s">
        <v>3668</v>
      </c>
      <c r="D979" s="1078"/>
      <c r="E979" s="488"/>
    </row>
    <row r="980" spans="1:5" x14ac:dyDescent="0.25">
      <c r="A980" s="960"/>
      <c r="B980" s="1397"/>
      <c r="C980" s="836" t="s">
        <v>3669</v>
      </c>
      <c r="D980" s="1078"/>
      <c r="E980" s="488"/>
    </row>
    <row r="981" spans="1:5" ht="31.5" x14ac:dyDescent="0.25">
      <c r="A981" s="960"/>
      <c r="B981" s="1397"/>
      <c r="C981" s="836" t="s">
        <v>3670</v>
      </c>
      <c r="D981" s="1078"/>
      <c r="E981" s="488"/>
    </row>
    <row r="982" spans="1:5" ht="31.5" x14ac:dyDescent="0.25">
      <c r="A982" s="960"/>
      <c r="B982" s="1397"/>
      <c r="C982" s="836" t="s">
        <v>3671</v>
      </c>
      <c r="D982" s="1078"/>
      <c r="E982" s="488"/>
    </row>
    <row r="983" spans="1:5" x14ac:dyDescent="0.25">
      <c r="A983" s="960"/>
      <c r="B983" s="1397"/>
      <c r="C983" s="836" t="s">
        <v>3672</v>
      </c>
      <c r="D983" s="1078"/>
      <c r="E983" s="488"/>
    </row>
    <row r="984" spans="1:5" ht="31.5" x14ac:dyDescent="0.25">
      <c r="A984" s="960"/>
      <c r="B984" s="1397"/>
      <c r="C984" s="836" t="s">
        <v>3673</v>
      </c>
      <c r="D984" s="1078"/>
      <c r="E984" s="488"/>
    </row>
    <row r="985" spans="1:5" ht="63" x14ac:dyDescent="0.25">
      <c r="A985" s="960"/>
      <c r="B985" s="1397"/>
      <c r="C985" s="837" t="s">
        <v>3674</v>
      </c>
      <c r="D985" s="1078"/>
      <c r="E985" s="488"/>
    </row>
    <row r="986" spans="1:5" x14ac:dyDescent="0.25">
      <c r="A986" s="960"/>
      <c r="B986" s="1397"/>
      <c r="C986" s="836" t="s">
        <v>3675</v>
      </c>
      <c r="D986" s="1078"/>
      <c r="E986" s="488"/>
    </row>
    <row r="987" spans="1:5" x14ac:dyDescent="0.25">
      <c r="A987" s="960"/>
      <c r="B987" s="1397"/>
      <c r="C987" s="836" t="s">
        <v>3676</v>
      </c>
      <c r="D987" s="1078"/>
      <c r="E987" s="488"/>
    </row>
    <row r="988" spans="1:5" ht="47.25" x14ac:dyDescent="0.25">
      <c r="A988" s="960"/>
      <c r="B988" s="1397"/>
      <c r="C988" s="836" t="s">
        <v>3677</v>
      </c>
      <c r="D988" s="1078"/>
      <c r="E988" s="488"/>
    </row>
    <row r="989" spans="1:5" ht="47.25" x14ac:dyDescent="0.25">
      <c r="A989" s="960"/>
      <c r="B989" s="1397"/>
      <c r="C989" s="836" t="s">
        <v>3678</v>
      </c>
      <c r="D989" s="1078"/>
      <c r="E989" s="488"/>
    </row>
    <row r="990" spans="1:5" ht="63" x14ac:dyDescent="0.25">
      <c r="A990" s="960"/>
      <c r="B990" s="1397"/>
      <c r="C990" s="836" t="s">
        <v>3679</v>
      </c>
      <c r="D990" s="1078"/>
      <c r="E990" s="488"/>
    </row>
    <row r="991" spans="1:5" x14ac:dyDescent="0.25">
      <c r="A991" s="960"/>
      <c r="B991" s="1397"/>
      <c r="C991" s="836" t="s">
        <v>3680</v>
      </c>
      <c r="D991" s="1078"/>
      <c r="E991" s="488"/>
    </row>
    <row r="992" spans="1:5" x14ac:dyDescent="0.25">
      <c r="A992" s="960"/>
      <c r="B992" s="1397"/>
      <c r="C992" s="836" t="s">
        <v>3681</v>
      </c>
      <c r="D992" s="1078"/>
      <c r="E992" s="488"/>
    </row>
    <row r="993" spans="1:5" ht="31.5" x14ac:dyDescent="0.25">
      <c r="A993" s="960"/>
      <c r="B993" s="1397"/>
      <c r="C993" s="836" t="s">
        <v>3682</v>
      </c>
      <c r="D993" s="1078"/>
      <c r="E993" s="488"/>
    </row>
    <row r="994" spans="1:5" ht="47.25" x14ac:dyDescent="0.25">
      <c r="A994" s="960"/>
      <c r="B994" s="1397"/>
      <c r="C994" s="837" t="s">
        <v>3683</v>
      </c>
      <c r="D994" s="1078"/>
      <c r="E994" s="488"/>
    </row>
    <row r="995" spans="1:5" ht="31.5" x14ac:dyDescent="0.25">
      <c r="A995" s="960"/>
      <c r="B995" s="1397"/>
      <c r="C995" s="836" t="s">
        <v>3684</v>
      </c>
      <c r="D995" s="1078"/>
      <c r="E995" s="488"/>
    </row>
    <row r="996" spans="1:5" ht="31.5" x14ac:dyDescent="0.25">
      <c r="A996" s="960"/>
      <c r="B996" s="1397"/>
      <c r="C996" s="836" t="s">
        <v>3685</v>
      </c>
      <c r="D996" s="1078"/>
      <c r="E996" s="488"/>
    </row>
    <row r="997" spans="1:5" ht="31.5" x14ac:dyDescent="0.25">
      <c r="A997" s="960"/>
      <c r="B997" s="1397"/>
      <c r="C997" s="836" t="s">
        <v>3686</v>
      </c>
      <c r="D997" s="1078"/>
      <c r="E997" s="488"/>
    </row>
    <row r="998" spans="1:5" ht="31.5" x14ac:dyDescent="0.25">
      <c r="A998" s="960"/>
      <c r="B998" s="1397"/>
      <c r="C998" s="836" t="s">
        <v>3687</v>
      </c>
      <c r="D998" s="1078"/>
      <c r="E998" s="488"/>
    </row>
    <row r="999" spans="1:5" ht="31.5" x14ac:dyDescent="0.25">
      <c r="A999" s="960"/>
      <c r="B999" s="1397"/>
      <c r="C999" s="836" t="s">
        <v>3688</v>
      </c>
      <c r="D999" s="1078"/>
      <c r="E999" s="488"/>
    </row>
    <row r="1000" spans="1:5" x14ac:dyDescent="0.25">
      <c r="A1000" s="960"/>
      <c r="B1000" s="1397"/>
      <c r="C1000" s="836" t="s">
        <v>3689</v>
      </c>
      <c r="D1000" s="1078"/>
      <c r="E1000" s="488"/>
    </row>
    <row r="1001" spans="1:5" ht="31.5" x14ac:dyDescent="0.25">
      <c r="A1001" s="960"/>
      <c r="B1001" s="1397"/>
      <c r="C1001" s="836" t="s">
        <v>3690</v>
      </c>
      <c r="D1001" s="1078"/>
      <c r="E1001" s="488"/>
    </row>
    <row r="1002" spans="1:5" ht="31.5" x14ac:dyDescent="0.25">
      <c r="A1002" s="960"/>
      <c r="B1002" s="1397"/>
      <c r="C1002" s="836" t="s">
        <v>3691</v>
      </c>
      <c r="D1002" s="1078"/>
      <c r="E1002" s="488"/>
    </row>
    <row r="1003" spans="1:5" x14ac:dyDescent="0.25">
      <c r="A1003" s="960"/>
      <c r="B1003" s="1397"/>
      <c r="C1003" s="836" t="s">
        <v>3692</v>
      </c>
      <c r="D1003" s="1078"/>
      <c r="E1003" s="488"/>
    </row>
    <row r="1004" spans="1:5" ht="31.5" x14ac:dyDescent="0.25">
      <c r="A1004" s="960"/>
      <c r="B1004" s="1397"/>
      <c r="C1004" s="836" t="s">
        <v>3693</v>
      </c>
      <c r="D1004" s="1078"/>
      <c r="E1004" s="488"/>
    </row>
    <row r="1005" spans="1:5" ht="31.5" x14ac:dyDescent="0.25">
      <c r="A1005" s="960"/>
      <c r="B1005" s="1397"/>
      <c r="C1005" s="836" t="s">
        <v>3694</v>
      </c>
      <c r="D1005" s="1078"/>
      <c r="E1005" s="488"/>
    </row>
    <row r="1006" spans="1:5" ht="31.5" x14ac:dyDescent="0.25">
      <c r="A1006" s="960"/>
      <c r="B1006" s="1397"/>
      <c r="C1006" s="836" t="s">
        <v>3695</v>
      </c>
      <c r="D1006" s="1078"/>
      <c r="E1006" s="488"/>
    </row>
    <row r="1007" spans="1:5" ht="31.5" x14ac:dyDescent="0.25">
      <c r="A1007" s="960"/>
      <c r="B1007" s="1397"/>
      <c r="C1007" s="836" t="s">
        <v>3696</v>
      </c>
      <c r="D1007" s="1078"/>
      <c r="E1007" s="488"/>
    </row>
    <row r="1008" spans="1:5" ht="31.5" x14ac:dyDescent="0.25">
      <c r="A1008" s="960"/>
      <c r="B1008" s="1397"/>
      <c r="C1008" s="836" t="s">
        <v>3697</v>
      </c>
      <c r="D1008" s="1078"/>
      <c r="E1008" s="488"/>
    </row>
    <row r="1009" spans="1:5" x14ac:dyDescent="0.25">
      <c r="A1009" s="960"/>
      <c r="B1009" s="1397"/>
      <c r="C1009" s="836" t="s">
        <v>3698</v>
      </c>
      <c r="D1009" s="1078"/>
      <c r="E1009" s="488"/>
    </row>
    <row r="1010" spans="1:5" ht="31.5" x14ac:dyDescent="0.25">
      <c r="A1010" s="960"/>
      <c r="B1010" s="1397"/>
      <c r="C1010" s="836" t="s">
        <v>3699</v>
      </c>
      <c r="D1010" s="1078"/>
      <c r="E1010" s="488"/>
    </row>
    <row r="1011" spans="1:5" ht="31.5" x14ac:dyDescent="0.25">
      <c r="A1011" s="960"/>
      <c r="B1011" s="1397"/>
      <c r="C1011" s="836" t="s">
        <v>3700</v>
      </c>
      <c r="D1011" s="1078"/>
      <c r="E1011" s="488"/>
    </row>
    <row r="1012" spans="1:5" ht="47.25" x14ac:dyDescent="0.25">
      <c r="A1012" s="960"/>
      <c r="B1012" s="1397"/>
      <c r="C1012" s="836" t="s">
        <v>3701</v>
      </c>
      <c r="D1012" s="1078"/>
      <c r="E1012" s="488"/>
    </row>
    <row r="1013" spans="1:5" ht="31.5" x14ac:dyDescent="0.25">
      <c r="A1013" s="960"/>
      <c r="B1013" s="1397"/>
      <c r="C1013" s="836" t="s">
        <v>3702</v>
      </c>
      <c r="D1013" s="1078"/>
      <c r="E1013" s="488"/>
    </row>
    <row r="1014" spans="1:5" ht="31.5" x14ac:dyDescent="0.25">
      <c r="A1014" s="960"/>
      <c r="B1014" s="1397"/>
      <c r="C1014" s="836" t="s">
        <v>3703</v>
      </c>
      <c r="D1014" s="1078"/>
      <c r="E1014" s="488"/>
    </row>
    <row r="1015" spans="1:5" x14ac:dyDescent="0.25">
      <c r="A1015" s="960"/>
      <c r="B1015" s="1397"/>
      <c r="C1015" s="836" t="s">
        <v>3704</v>
      </c>
      <c r="D1015" s="1078"/>
      <c r="E1015" s="488"/>
    </row>
    <row r="1016" spans="1:5" ht="31.5" x14ac:dyDescent="0.25">
      <c r="A1016" s="960"/>
      <c r="B1016" s="1397"/>
      <c r="C1016" s="836" t="s">
        <v>3705</v>
      </c>
      <c r="D1016" s="1078"/>
      <c r="E1016" s="488"/>
    </row>
    <row r="1017" spans="1:5" ht="47.25" x14ac:dyDescent="0.25">
      <c r="A1017" s="960"/>
      <c r="B1017" s="1397"/>
      <c r="C1017" s="836" t="s">
        <v>3706</v>
      </c>
      <c r="D1017" s="1078"/>
      <c r="E1017" s="488"/>
    </row>
    <row r="1018" spans="1:5" ht="31.5" x14ac:dyDescent="0.25">
      <c r="A1018" s="960"/>
      <c r="B1018" s="1397"/>
      <c r="C1018" s="836" t="s">
        <v>3707</v>
      </c>
      <c r="D1018" s="1078"/>
      <c r="E1018" s="488"/>
    </row>
    <row r="1019" spans="1:5" ht="31.5" x14ac:dyDescent="0.25">
      <c r="A1019" s="960"/>
      <c r="B1019" s="1397"/>
      <c r="C1019" s="836" t="s">
        <v>3708</v>
      </c>
      <c r="D1019" s="1078"/>
      <c r="E1019" s="488"/>
    </row>
    <row r="1020" spans="1:5" ht="31.5" x14ac:dyDescent="0.25">
      <c r="A1020" s="960"/>
      <c r="B1020" s="1397"/>
      <c r="C1020" s="836" t="s">
        <v>3709</v>
      </c>
      <c r="D1020" s="1078"/>
      <c r="E1020" s="488"/>
    </row>
    <row r="1021" spans="1:5" ht="31.5" x14ac:dyDescent="0.25">
      <c r="A1021" s="960"/>
      <c r="B1021" s="1397"/>
      <c r="C1021" s="836" t="s">
        <v>3710</v>
      </c>
      <c r="D1021" s="1078"/>
      <c r="E1021" s="488"/>
    </row>
    <row r="1022" spans="1:5" ht="31.5" x14ac:dyDescent="0.25">
      <c r="A1022" s="960"/>
      <c r="B1022" s="1397"/>
      <c r="C1022" s="836" t="s">
        <v>3711</v>
      </c>
      <c r="D1022" s="1078"/>
      <c r="E1022" s="488"/>
    </row>
    <row r="1023" spans="1:5" ht="63" x14ac:dyDescent="0.25">
      <c r="A1023" s="960"/>
      <c r="B1023" s="1397"/>
      <c r="C1023" s="836" t="s">
        <v>3712</v>
      </c>
      <c r="D1023" s="1078"/>
      <c r="E1023" s="488"/>
    </row>
    <row r="1024" spans="1:5" ht="31.5" x14ac:dyDescent="0.25">
      <c r="A1024" s="960"/>
      <c r="B1024" s="1397"/>
      <c r="C1024" s="836" t="s">
        <v>3713</v>
      </c>
      <c r="D1024" s="1078"/>
      <c r="E1024" s="488"/>
    </row>
    <row r="1025" spans="1:5" ht="31.5" x14ac:dyDescent="0.25">
      <c r="A1025" s="960"/>
      <c r="B1025" s="1397"/>
      <c r="C1025" s="836" t="s">
        <v>3714</v>
      </c>
      <c r="D1025" s="1078"/>
      <c r="E1025" s="488"/>
    </row>
    <row r="1026" spans="1:5" ht="31.5" x14ac:dyDescent="0.25">
      <c r="A1026" s="960"/>
      <c r="B1026" s="1397"/>
      <c r="C1026" s="836" t="s">
        <v>3715</v>
      </c>
      <c r="D1026" s="1078"/>
      <c r="E1026" s="488"/>
    </row>
    <row r="1027" spans="1:5" ht="31.5" x14ac:dyDescent="0.25">
      <c r="A1027" s="960"/>
      <c r="B1027" s="1397"/>
      <c r="C1027" s="836" t="s">
        <v>3716</v>
      </c>
      <c r="D1027" s="1078"/>
      <c r="E1027" s="488"/>
    </row>
    <row r="1028" spans="1:5" ht="31.5" x14ac:dyDescent="0.25">
      <c r="A1028" s="960"/>
      <c r="B1028" s="1397"/>
      <c r="C1028" s="836" t="s">
        <v>3717</v>
      </c>
      <c r="D1028" s="1078"/>
      <c r="E1028" s="488"/>
    </row>
    <row r="1029" spans="1:5" ht="31.5" x14ac:dyDescent="0.25">
      <c r="A1029" s="960"/>
      <c r="B1029" s="1397"/>
      <c r="C1029" s="836" t="s">
        <v>3718</v>
      </c>
      <c r="D1029" s="1078"/>
      <c r="E1029" s="488"/>
    </row>
    <row r="1030" spans="1:5" x14ac:dyDescent="0.25">
      <c r="A1030" s="960"/>
      <c r="B1030" s="1397"/>
      <c r="C1030" s="836" t="s">
        <v>3719</v>
      </c>
      <c r="D1030" s="1078"/>
      <c r="E1030" s="488"/>
    </row>
    <row r="1031" spans="1:5" ht="31.5" x14ac:dyDescent="0.25">
      <c r="A1031" s="960"/>
      <c r="B1031" s="1397"/>
      <c r="C1031" s="836" t="s">
        <v>3720</v>
      </c>
      <c r="D1031" s="1078"/>
      <c r="E1031" s="488"/>
    </row>
    <row r="1032" spans="1:5" x14ac:dyDescent="0.25">
      <c r="A1032" s="960"/>
      <c r="B1032" s="1397"/>
      <c r="C1032" s="836" t="s">
        <v>3721</v>
      </c>
      <c r="D1032" s="1078"/>
      <c r="E1032" s="488"/>
    </row>
    <row r="1033" spans="1:5" ht="31.5" x14ac:dyDescent="0.25">
      <c r="A1033" s="960"/>
      <c r="B1033" s="1397"/>
      <c r="C1033" s="836" t="s">
        <v>3722</v>
      </c>
      <c r="D1033" s="1078"/>
      <c r="E1033" s="488"/>
    </row>
    <row r="1034" spans="1:5" x14ac:dyDescent="0.25">
      <c r="A1034" s="960"/>
      <c r="B1034" s="1397"/>
      <c r="C1034" s="836" t="s">
        <v>3723</v>
      </c>
      <c r="D1034" s="1078"/>
      <c r="E1034" s="488"/>
    </row>
    <row r="1035" spans="1:5" ht="31.5" x14ac:dyDescent="0.25">
      <c r="A1035" s="960"/>
      <c r="B1035" s="1397"/>
      <c r="C1035" s="836" t="s">
        <v>3724</v>
      </c>
      <c r="D1035" s="1078"/>
      <c r="E1035" s="488"/>
    </row>
    <row r="1036" spans="1:5" ht="31.5" x14ac:dyDescent="0.25">
      <c r="A1036" s="960"/>
      <c r="B1036" s="1397"/>
      <c r="C1036" s="836" t="s">
        <v>3725</v>
      </c>
      <c r="D1036" s="1078"/>
      <c r="E1036" s="488"/>
    </row>
    <row r="1037" spans="1:5" ht="31.5" x14ac:dyDescent="0.25">
      <c r="A1037" s="960"/>
      <c r="B1037" s="1397"/>
      <c r="C1037" s="836" t="s">
        <v>3726</v>
      </c>
      <c r="D1037" s="1078"/>
      <c r="E1037" s="488"/>
    </row>
    <row r="1038" spans="1:5" ht="31.5" x14ac:dyDescent="0.25">
      <c r="A1038" s="960"/>
      <c r="B1038" s="1397"/>
      <c r="C1038" s="836" t="s">
        <v>3727</v>
      </c>
      <c r="D1038" s="1078"/>
      <c r="E1038" s="488"/>
    </row>
    <row r="1039" spans="1:5" ht="47.25" x14ac:dyDescent="0.25">
      <c r="A1039" s="960"/>
      <c r="B1039" s="1397"/>
      <c r="C1039" s="836" t="s">
        <v>3728</v>
      </c>
      <c r="D1039" s="1078"/>
      <c r="E1039" s="488"/>
    </row>
    <row r="1040" spans="1:5" ht="31.5" x14ac:dyDescent="0.25">
      <c r="A1040" s="960"/>
      <c r="B1040" s="1397"/>
      <c r="C1040" s="836" t="s">
        <v>3729</v>
      </c>
      <c r="D1040" s="1078"/>
      <c r="E1040" s="488"/>
    </row>
    <row r="1041" spans="1:5" ht="31.5" x14ac:dyDescent="0.25">
      <c r="A1041" s="960"/>
      <c r="B1041" s="1397"/>
      <c r="C1041" s="836" t="s">
        <v>3730</v>
      </c>
      <c r="D1041" s="1078"/>
      <c r="E1041" s="488"/>
    </row>
    <row r="1042" spans="1:5" ht="31.5" x14ac:dyDescent="0.25">
      <c r="A1042" s="960"/>
      <c r="B1042" s="1397"/>
      <c r="C1042" s="836" t="s">
        <v>3731</v>
      </c>
      <c r="D1042" s="1078"/>
      <c r="E1042" s="488"/>
    </row>
    <row r="1043" spans="1:5" ht="31.5" x14ac:dyDescent="0.25">
      <c r="A1043" s="960"/>
      <c r="B1043" s="1397"/>
      <c r="C1043" s="836" t="s">
        <v>3732</v>
      </c>
      <c r="D1043" s="1078"/>
      <c r="E1043" s="488"/>
    </row>
    <row r="1044" spans="1:5" ht="31.5" x14ac:dyDescent="0.25">
      <c r="A1044" s="960"/>
      <c r="B1044" s="1397"/>
      <c r="C1044" s="836" t="s">
        <v>3733</v>
      </c>
      <c r="D1044" s="1078"/>
      <c r="E1044" s="488"/>
    </row>
    <row r="1045" spans="1:5" ht="31.5" x14ac:dyDescent="0.25">
      <c r="A1045" s="960"/>
      <c r="B1045" s="1397"/>
      <c r="C1045" s="836" t="s">
        <v>3734</v>
      </c>
      <c r="D1045" s="1078"/>
      <c r="E1045" s="488"/>
    </row>
    <row r="1046" spans="1:5" ht="31.5" x14ac:dyDescent="0.25">
      <c r="A1046" s="960"/>
      <c r="B1046" s="1397"/>
      <c r="C1046" s="836" t="s">
        <v>3735</v>
      </c>
      <c r="D1046" s="1078"/>
      <c r="E1046" s="488"/>
    </row>
    <row r="1047" spans="1:5" ht="31.5" x14ac:dyDescent="0.25">
      <c r="A1047" s="960"/>
      <c r="B1047" s="1397"/>
      <c r="C1047" s="836" t="s">
        <v>3736</v>
      </c>
      <c r="D1047" s="1078"/>
      <c r="E1047" s="488"/>
    </row>
    <row r="1048" spans="1:5" ht="31.5" x14ac:dyDescent="0.25">
      <c r="A1048" s="960"/>
      <c r="B1048" s="1397"/>
      <c r="C1048" s="836" t="s">
        <v>3737</v>
      </c>
      <c r="D1048" s="1078"/>
      <c r="E1048" s="488"/>
    </row>
    <row r="1049" spans="1:5" x14ac:dyDescent="0.25">
      <c r="A1049" s="960"/>
      <c r="B1049" s="1397"/>
      <c r="C1049" s="836" t="s">
        <v>3738</v>
      </c>
      <c r="D1049" s="1078"/>
      <c r="E1049" s="488"/>
    </row>
    <row r="1050" spans="1:5" x14ac:dyDescent="0.25">
      <c r="A1050" s="960"/>
      <c r="B1050" s="1397"/>
      <c r="C1050" s="836" t="s">
        <v>3739</v>
      </c>
      <c r="D1050" s="1078"/>
      <c r="E1050" s="488"/>
    </row>
    <row r="1051" spans="1:5" x14ac:dyDescent="0.25">
      <c r="A1051" s="960"/>
      <c r="B1051" s="1397"/>
      <c r="C1051" s="836" t="s">
        <v>3740</v>
      </c>
      <c r="D1051" s="1078"/>
      <c r="E1051" s="488"/>
    </row>
    <row r="1052" spans="1:5" x14ac:dyDescent="0.25">
      <c r="A1052" s="960"/>
      <c r="B1052" s="1397"/>
      <c r="C1052" s="836" t="s">
        <v>3741</v>
      </c>
      <c r="D1052" s="1078"/>
      <c r="E1052" s="488"/>
    </row>
    <row r="1053" spans="1:5" x14ac:dyDescent="0.25">
      <c r="A1053" s="960"/>
      <c r="B1053" s="1397"/>
      <c r="C1053" s="836" t="s">
        <v>3742</v>
      </c>
      <c r="D1053" s="1078"/>
      <c r="E1053" s="488"/>
    </row>
    <row r="1054" spans="1:5" ht="31.5" x14ac:dyDescent="0.25">
      <c r="A1054" s="960"/>
      <c r="B1054" s="1397"/>
      <c r="C1054" s="836" t="s">
        <v>3743</v>
      </c>
      <c r="D1054" s="1078"/>
      <c r="E1054" s="488"/>
    </row>
    <row r="1055" spans="1:5" x14ac:dyDescent="0.25">
      <c r="A1055" s="960"/>
      <c r="B1055" s="1397"/>
      <c r="C1055" s="836" t="s">
        <v>3744</v>
      </c>
      <c r="D1055" s="1078"/>
      <c r="E1055" s="488"/>
    </row>
    <row r="1056" spans="1:5" x14ac:dyDescent="0.25">
      <c r="A1056" s="960"/>
      <c r="B1056" s="1397"/>
      <c r="C1056" s="836" t="s">
        <v>3745</v>
      </c>
      <c r="D1056" s="1078"/>
      <c r="E1056" s="488"/>
    </row>
    <row r="1057" spans="1:5" x14ac:dyDescent="0.25">
      <c r="A1057" s="960"/>
      <c r="B1057" s="1397"/>
      <c r="C1057" s="836" t="s">
        <v>3746</v>
      </c>
      <c r="D1057" s="1078"/>
      <c r="E1057" s="488"/>
    </row>
    <row r="1058" spans="1:5" ht="31.5" x14ac:dyDescent="0.25">
      <c r="A1058" s="960"/>
      <c r="B1058" s="1397"/>
      <c r="C1058" s="836" t="s">
        <v>3747</v>
      </c>
      <c r="D1058" s="1078"/>
      <c r="E1058" s="488"/>
    </row>
    <row r="1059" spans="1:5" ht="31.5" x14ac:dyDescent="0.25">
      <c r="A1059" s="960"/>
      <c r="B1059" s="1397"/>
      <c r="C1059" s="836" t="s">
        <v>3748</v>
      </c>
      <c r="D1059" s="1078"/>
      <c r="E1059" s="488"/>
    </row>
    <row r="1060" spans="1:5" ht="47.25" x14ac:dyDescent="0.25">
      <c r="A1060" s="960"/>
      <c r="B1060" s="1397"/>
      <c r="C1060" s="836" t="s">
        <v>3749</v>
      </c>
      <c r="D1060" s="1078"/>
      <c r="E1060" s="488"/>
    </row>
    <row r="1061" spans="1:5" ht="31.5" x14ac:dyDescent="0.25">
      <c r="A1061" s="960"/>
      <c r="B1061" s="1397"/>
      <c r="C1061" s="836" t="s">
        <v>3750</v>
      </c>
      <c r="D1061" s="1078"/>
      <c r="E1061" s="488"/>
    </row>
    <row r="1062" spans="1:5" x14ac:dyDescent="0.25">
      <c r="A1062" s="960"/>
      <c r="B1062" s="1397"/>
      <c r="C1062" s="836" t="s">
        <v>3751</v>
      </c>
      <c r="D1062" s="1078"/>
      <c r="E1062" s="488"/>
    </row>
    <row r="1063" spans="1:5" ht="31.5" x14ac:dyDescent="0.25">
      <c r="A1063" s="960"/>
      <c r="B1063" s="1396"/>
      <c r="C1063" s="836" t="s">
        <v>3752</v>
      </c>
      <c r="D1063" s="1078"/>
      <c r="E1063" s="488"/>
    </row>
    <row r="1064" spans="1:5" ht="31.5" x14ac:dyDescent="0.25">
      <c r="A1064" s="960"/>
      <c r="B1064" s="1297" t="s">
        <v>4286</v>
      </c>
      <c r="C1064" s="836" t="s">
        <v>4413</v>
      </c>
      <c r="D1064" s="1078">
        <v>72</v>
      </c>
      <c r="E1064" s="488"/>
    </row>
    <row r="1065" spans="1:5" x14ac:dyDescent="0.25">
      <c r="A1065" s="960"/>
      <c r="B1065" s="1299"/>
      <c r="C1065" s="836" t="s">
        <v>4414</v>
      </c>
      <c r="D1065" s="1078"/>
      <c r="E1065" s="488"/>
    </row>
    <row r="1066" spans="1:5" ht="47.25" x14ac:dyDescent="0.25">
      <c r="A1066" s="960"/>
      <c r="B1066" s="1299"/>
      <c r="C1066" s="837" t="s">
        <v>4415</v>
      </c>
      <c r="D1066" s="1078"/>
      <c r="E1066" s="488"/>
    </row>
    <row r="1067" spans="1:5" ht="31.5" x14ac:dyDescent="0.25">
      <c r="A1067" s="960"/>
      <c r="B1067" s="1299"/>
      <c r="C1067" s="836" t="s">
        <v>4416</v>
      </c>
      <c r="D1067" s="1078"/>
      <c r="E1067" s="488"/>
    </row>
    <row r="1068" spans="1:5" ht="78.75" x14ac:dyDescent="0.25">
      <c r="A1068" s="960"/>
      <c r="B1068" s="1299"/>
      <c r="C1068" s="837" t="s">
        <v>4417</v>
      </c>
      <c r="D1068" s="1078"/>
      <c r="E1068" s="488"/>
    </row>
    <row r="1069" spans="1:5" ht="47.25" x14ac:dyDescent="0.25">
      <c r="A1069" s="960"/>
      <c r="B1069" s="1299"/>
      <c r="C1069" s="837" t="s">
        <v>4418</v>
      </c>
      <c r="D1069" s="1078"/>
      <c r="E1069" s="488"/>
    </row>
    <row r="1070" spans="1:5" ht="31.5" x14ac:dyDescent="0.25">
      <c r="A1070" s="960"/>
      <c r="B1070" s="1299"/>
      <c r="C1070" s="836" t="s">
        <v>4419</v>
      </c>
      <c r="D1070" s="1078"/>
      <c r="E1070" s="488"/>
    </row>
    <row r="1071" spans="1:5" ht="63" x14ac:dyDescent="0.25">
      <c r="A1071" s="960"/>
      <c r="B1071" s="1299"/>
      <c r="C1071" s="836" t="s">
        <v>4420</v>
      </c>
      <c r="D1071" s="1078"/>
      <c r="E1071" s="488"/>
    </row>
    <row r="1072" spans="1:5" x14ac:dyDescent="0.25">
      <c r="A1072" s="960"/>
      <c r="B1072" s="1299"/>
      <c r="C1072" s="836" t="s">
        <v>4421</v>
      </c>
      <c r="D1072" s="1078"/>
      <c r="E1072" s="488"/>
    </row>
    <row r="1073" spans="1:5" x14ac:dyDescent="0.25">
      <c r="A1073" s="960"/>
      <c r="B1073" s="1299"/>
      <c r="C1073" s="836" t="s">
        <v>4422</v>
      </c>
      <c r="D1073" s="1078"/>
      <c r="E1073" s="488"/>
    </row>
    <row r="1074" spans="1:5" ht="47.25" x14ac:dyDescent="0.25">
      <c r="A1074" s="960"/>
      <c r="B1074" s="1299"/>
      <c r="C1074" s="837" t="s">
        <v>4423</v>
      </c>
      <c r="D1074" s="1078"/>
      <c r="E1074" s="488"/>
    </row>
    <row r="1075" spans="1:5" ht="31.5" x14ac:dyDescent="0.25">
      <c r="A1075" s="960"/>
      <c r="B1075" s="1299"/>
      <c r="C1075" s="836" t="s">
        <v>4424</v>
      </c>
      <c r="D1075" s="1078"/>
      <c r="E1075" s="488"/>
    </row>
    <row r="1076" spans="1:5" ht="31.5" x14ac:dyDescent="0.25">
      <c r="A1076" s="960"/>
      <c r="B1076" s="1299"/>
      <c r="C1076" s="836" t="s">
        <v>4425</v>
      </c>
      <c r="D1076" s="1078"/>
      <c r="E1076" s="488"/>
    </row>
    <row r="1077" spans="1:5" ht="31.5" x14ac:dyDescent="0.25">
      <c r="A1077" s="960"/>
      <c r="B1077" s="1299"/>
      <c r="C1077" s="836" t="s">
        <v>4426</v>
      </c>
      <c r="D1077" s="1078"/>
      <c r="E1077" s="488"/>
    </row>
    <row r="1078" spans="1:5" ht="31.5" x14ac:dyDescent="0.25">
      <c r="A1078" s="960"/>
      <c r="B1078" s="1299"/>
      <c r="C1078" s="836" t="s">
        <v>4427</v>
      </c>
      <c r="D1078" s="1078"/>
      <c r="E1078" s="488"/>
    </row>
    <row r="1079" spans="1:5" ht="47.25" x14ac:dyDescent="0.25">
      <c r="A1079" s="960"/>
      <c r="B1079" s="1299"/>
      <c r="C1079" s="836" t="s">
        <v>4428</v>
      </c>
      <c r="D1079" s="1078"/>
      <c r="E1079" s="488"/>
    </row>
    <row r="1080" spans="1:5" ht="63" x14ac:dyDescent="0.25">
      <c r="A1080" s="960"/>
      <c r="B1080" s="1299"/>
      <c r="C1080" s="836" t="s">
        <v>4429</v>
      </c>
      <c r="D1080" s="1078"/>
      <c r="E1080" s="488"/>
    </row>
    <row r="1081" spans="1:5" ht="31.5" x14ac:dyDescent="0.25">
      <c r="A1081" s="960"/>
      <c r="B1081" s="1299"/>
      <c r="C1081" s="836" t="s">
        <v>4430</v>
      </c>
      <c r="D1081" s="1078"/>
      <c r="E1081" s="488"/>
    </row>
    <row r="1082" spans="1:5" ht="47.25" x14ac:dyDescent="0.25">
      <c r="A1082" s="960"/>
      <c r="B1082" s="1299"/>
      <c r="C1082" s="837" t="s">
        <v>4431</v>
      </c>
      <c r="D1082" s="1078"/>
      <c r="E1082" s="488"/>
    </row>
    <row r="1083" spans="1:5" ht="31.5" x14ac:dyDescent="0.25">
      <c r="A1083" s="960"/>
      <c r="B1083" s="1299"/>
      <c r="C1083" s="836" t="s">
        <v>4432</v>
      </c>
      <c r="D1083" s="1078"/>
      <c r="E1083" s="488"/>
    </row>
    <row r="1084" spans="1:5" ht="31.5" x14ac:dyDescent="0.25">
      <c r="A1084" s="960"/>
      <c r="B1084" s="1299"/>
      <c r="C1084" s="836" t="s">
        <v>4433</v>
      </c>
      <c r="D1084" s="1078"/>
      <c r="E1084" s="488"/>
    </row>
    <row r="1085" spans="1:5" ht="78.75" x14ac:dyDescent="0.25">
      <c r="A1085" s="960"/>
      <c r="B1085" s="1299"/>
      <c r="C1085" s="836" t="s">
        <v>4434</v>
      </c>
      <c r="D1085" s="1078"/>
      <c r="E1085" s="488"/>
    </row>
    <row r="1086" spans="1:5" ht="31.5" x14ac:dyDescent="0.25">
      <c r="A1086" s="960"/>
      <c r="B1086" s="1299"/>
      <c r="C1086" s="836" t="s">
        <v>4435</v>
      </c>
      <c r="D1086" s="1078"/>
      <c r="E1086" s="488"/>
    </row>
    <row r="1087" spans="1:5" ht="31.5" x14ac:dyDescent="0.25">
      <c r="A1087" s="960"/>
      <c r="B1087" s="1299"/>
      <c r="C1087" s="836" t="s">
        <v>4436</v>
      </c>
      <c r="D1087" s="1078"/>
      <c r="E1087" s="488"/>
    </row>
    <row r="1088" spans="1:5" ht="31.5" x14ac:dyDescent="0.25">
      <c r="A1088" s="960"/>
      <c r="B1088" s="1299"/>
      <c r="C1088" s="836" t="s">
        <v>4437</v>
      </c>
      <c r="D1088" s="1078"/>
      <c r="E1088" s="488"/>
    </row>
    <row r="1089" spans="1:5" ht="47.25" x14ac:dyDescent="0.25">
      <c r="A1089" s="960"/>
      <c r="B1089" s="1299"/>
      <c r="C1089" s="836" t="s">
        <v>4438</v>
      </c>
      <c r="D1089" s="1078"/>
      <c r="E1089" s="488"/>
    </row>
    <row r="1090" spans="1:5" x14ac:dyDescent="0.25">
      <c r="A1090" s="960"/>
      <c r="B1090" s="1299"/>
      <c r="C1090" s="836" t="s">
        <v>4439</v>
      </c>
      <c r="D1090" s="1078"/>
      <c r="E1090" s="488"/>
    </row>
    <row r="1091" spans="1:5" ht="31.5" x14ac:dyDescent="0.25">
      <c r="A1091" s="960"/>
      <c r="B1091" s="1299"/>
      <c r="C1091" s="836" t="s">
        <v>4440</v>
      </c>
      <c r="D1091" s="1078"/>
      <c r="E1091" s="488"/>
    </row>
    <row r="1092" spans="1:5" ht="47.25" x14ac:dyDescent="0.25">
      <c r="A1092" s="960"/>
      <c r="B1092" s="1299"/>
      <c r="C1092" s="836" t="s">
        <v>4441</v>
      </c>
      <c r="D1092" s="1078"/>
      <c r="E1092" s="488"/>
    </row>
    <row r="1093" spans="1:5" ht="47.25" x14ac:dyDescent="0.25">
      <c r="A1093" s="960"/>
      <c r="B1093" s="1299"/>
      <c r="C1093" s="836" t="s">
        <v>4442</v>
      </c>
      <c r="D1093" s="1078"/>
      <c r="E1093" s="488"/>
    </row>
    <row r="1094" spans="1:5" ht="63" x14ac:dyDescent="0.25">
      <c r="A1094" s="960"/>
      <c r="B1094" s="1299"/>
      <c r="C1094" s="836" t="s">
        <v>4443</v>
      </c>
      <c r="D1094" s="1078"/>
      <c r="E1094" s="488"/>
    </row>
    <row r="1095" spans="1:5" ht="63" x14ac:dyDescent="0.25">
      <c r="A1095" s="960"/>
      <c r="B1095" s="1299"/>
      <c r="C1095" s="836" t="s">
        <v>4444</v>
      </c>
      <c r="D1095" s="1078"/>
      <c r="E1095" s="488"/>
    </row>
    <row r="1096" spans="1:5" x14ac:dyDescent="0.25">
      <c r="A1096" s="960"/>
      <c r="B1096" s="1299"/>
      <c r="C1096" s="836" t="s">
        <v>4445</v>
      </c>
      <c r="D1096" s="1078"/>
      <c r="E1096" s="488"/>
    </row>
    <row r="1097" spans="1:5" ht="31.5" x14ac:dyDescent="0.25">
      <c r="A1097" s="960"/>
      <c r="B1097" s="1299"/>
      <c r="C1097" s="836" t="s">
        <v>4446</v>
      </c>
      <c r="D1097" s="1078"/>
      <c r="E1097" s="488"/>
    </row>
    <row r="1098" spans="1:5" ht="63" x14ac:dyDescent="0.25">
      <c r="A1098" s="960"/>
      <c r="B1098" s="1299"/>
      <c r="C1098" s="837" t="s">
        <v>4447</v>
      </c>
      <c r="D1098" s="1078"/>
      <c r="E1098" s="488"/>
    </row>
    <row r="1099" spans="1:5" x14ac:dyDescent="0.25">
      <c r="A1099" s="960"/>
      <c r="B1099" s="1299"/>
      <c r="C1099" s="836" t="s">
        <v>4448</v>
      </c>
      <c r="D1099" s="1078"/>
      <c r="E1099" s="488"/>
    </row>
    <row r="1100" spans="1:5" ht="47.25" x14ac:dyDescent="0.25">
      <c r="A1100" s="960"/>
      <c r="B1100" s="1299"/>
      <c r="C1100" s="836" t="s">
        <v>4449</v>
      </c>
      <c r="D1100" s="1078"/>
      <c r="E1100" s="488"/>
    </row>
    <row r="1101" spans="1:5" ht="63" x14ac:dyDescent="0.25">
      <c r="A1101" s="960"/>
      <c r="B1101" s="1299"/>
      <c r="C1101" s="837" t="s">
        <v>4450</v>
      </c>
      <c r="D1101" s="1078"/>
      <c r="E1101" s="488"/>
    </row>
    <row r="1102" spans="1:5" x14ac:dyDescent="0.25">
      <c r="A1102" s="960"/>
      <c r="B1102" s="1299"/>
      <c r="C1102" s="836" t="s">
        <v>4451</v>
      </c>
      <c r="D1102" s="1078"/>
      <c r="E1102" s="488"/>
    </row>
    <row r="1103" spans="1:5" x14ac:dyDescent="0.25">
      <c r="A1103" s="960"/>
      <c r="B1103" s="1299"/>
      <c r="C1103" s="836" t="s">
        <v>4452</v>
      </c>
      <c r="D1103" s="1078"/>
      <c r="E1103" s="488"/>
    </row>
    <row r="1104" spans="1:5" x14ac:dyDescent="0.25">
      <c r="A1104" s="960"/>
      <c r="B1104" s="1299"/>
      <c r="C1104" s="836" t="s">
        <v>4453</v>
      </c>
      <c r="D1104" s="1078"/>
      <c r="E1104" s="488"/>
    </row>
    <row r="1105" spans="1:5" ht="47.25" x14ac:dyDescent="0.25">
      <c r="A1105" s="960"/>
      <c r="B1105" s="1299"/>
      <c r="C1105" s="837" t="s">
        <v>4454</v>
      </c>
      <c r="D1105" s="1078"/>
      <c r="E1105" s="488"/>
    </row>
    <row r="1106" spans="1:5" ht="31.5" x14ac:dyDescent="0.25">
      <c r="A1106" s="960"/>
      <c r="B1106" s="1299"/>
      <c r="C1106" s="836" t="s">
        <v>4455</v>
      </c>
      <c r="D1106" s="1078"/>
      <c r="E1106" s="488"/>
    </row>
    <row r="1107" spans="1:5" ht="31.5" x14ac:dyDescent="0.25">
      <c r="A1107" s="960"/>
      <c r="B1107" s="1299"/>
      <c r="C1107" s="836" t="s">
        <v>4456</v>
      </c>
      <c r="D1107" s="1078"/>
      <c r="E1107" s="488"/>
    </row>
    <row r="1108" spans="1:5" ht="31.5" x14ac:dyDescent="0.25">
      <c r="A1108" s="960"/>
      <c r="B1108" s="1299"/>
      <c r="C1108" s="836" t="s">
        <v>4457</v>
      </c>
      <c r="D1108" s="1078"/>
      <c r="E1108" s="488"/>
    </row>
    <row r="1109" spans="1:5" ht="31.5" x14ac:dyDescent="0.25">
      <c r="A1109" s="960"/>
      <c r="B1109" s="1299"/>
      <c r="C1109" s="836" t="s">
        <v>4458</v>
      </c>
      <c r="D1109" s="1078"/>
      <c r="E1109" s="488"/>
    </row>
    <row r="1110" spans="1:5" ht="31.5" x14ac:dyDescent="0.25">
      <c r="A1110" s="960"/>
      <c r="B1110" s="1299"/>
      <c r="C1110" s="836" t="s">
        <v>4459</v>
      </c>
      <c r="D1110" s="1078"/>
      <c r="E1110" s="488"/>
    </row>
    <row r="1111" spans="1:5" x14ac:dyDescent="0.25">
      <c r="A1111" s="960"/>
      <c r="B1111" s="1299"/>
      <c r="C1111" s="836" t="s">
        <v>4460</v>
      </c>
      <c r="D1111" s="1078"/>
      <c r="E1111" s="488"/>
    </row>
    <row r="1112" spans="1:5" ht="31.5" x14ac:dyDescent="0.25">
      <c r="A1112" s="960"/>
      <c r="B1112" s="1299"/>
      <c r="C1112" s="836" t="s">
        <v>4461</v>
      </c>
      <c r="D1112" s="1078"/>
      <c r="E1112" s="488"/>
    </row>
    <row r="1113" spans="1:5" ht="31.5" x14ac:dyDescent="0.25">
      <c r="A1113" s="960"/>
      <c r="B1113" s="1299"/>
      <c r="C1113" s="836" t="s">
        <v>4462</v>
      </c>
      <c r="D1113" s="1078"/>
      <c r="E1113" s="488"/>
    </row>
    <row r="1114" spans="1:5" ht="63" x14ac:dyDescent="0.25">
      <c r="A1114" s="960"/>
      <c r="B1114" s="1299"/>
      <c r="C1114" s="836" t="s">
        <v>4463</v>
      </c>
      <c r="D1114" s="1078"/>
      <c r="E1114" s="488"/>
    </row>
    <row r="1115" spans="1:5" ht="31.5" x14ac:dyDescent="0.25">
      <c r="A1115" s="960"/>
      <c r="B1115" s="1299"/>
      <c r="C1115" s="836" t="s">
        <v>4464</v>
      </c>
      <c r="D1115" s="1078"/>
      <c r="E1115" s="488"/>
    </row>
    <row r="1116" spans="1:5" x14ac:dyDescent="0.25">
      <c r="A1116" s="960"/>
      <c r="B1116" s="1299"/>
      <c r="C1116" s="836" t="s">
        <v>4465</v>
      </c>
      <c r="D1116" s="1078"/>
      <c r="E1116" s="488"/>
    </row>
    <row r="1117" spans="1:5" ht="47.25" x14ac:dyDescent="0.25">
      <c r="A1117" s="960"/>
      <c r="B1117" s="1299"/>
      <c r="C1117" s="837" t="s">
        <v>4466</v>
      </c>
      <c r="D1117" s="1078"/>
      <c r="E1117" s="488"/>
    </row>
    <row r="1118" spans="1:5" ht="31.5" x14ac:dyDescent="0.25">
      <c r="A1118" s="960"/>
      <c r="B1118" s="1299"/>
      <c r="C1118" s="836" t="s">
        <v>4467</v>
      </c>
      <c r="D1118" s="1078"/>
      <c r="E1118" s="488"/>
    </row>
    <row r="1119" spans="1:5" ht="31.5" x14ac:dyDescent="0.25">
      <c r="A1119" s="960"/>
      <c r="B1119" s="1299"/>
      <c r="C1119" s="836" t="s">
        <v>4468</v>
      </c>
      <c r="D1119" s="1078"/>
      <c r="E1119" s="488"/>
    </row>
    <row r="1120" spans="1:5" ht="31.5" x14ac:dyDescent="0.25">
      <c r="A1120" s="960"/>
      <c r="B1120" s="1299"/>
      <c r="C1120" s="836" t="s">
        <v>4469</v>
      </c>
      <c r="D1120" s="1078"/>
      <c r="E1120" s="488"/>
    </row>
    <row r="1121" spans="1:5" ht="47.25" x14ac:dyDescent="0.25">
      <c r="A1121" s="960"/>
      <c r="B1121" s="1299"/>
      <c r="C1121" s="836" t="s">
        <v>4470</v>
      </c>
      <c r="D1121" s="1078"/>
      <c r="E1121" s="488"/>
    </row>
    <row r="1122" spans="1:5" ht="31.5" x14ac:dyDescent="0.25">
      <c r="A1122" s="960"/>
      <c r="B1122" s="1299"/>
      <c r="C1122" s="836" t="s">
        <v>4471</v>
      </c>
      <c r="D1122" s="1078"/>
      <c r="E1122" s="488"/>
    </row>
    <row r="1123" spans="1:5" x14ac:dyDescent="0.25">
      <c r="A1123" s="960"/>
      <c r="B1123" s="1299"/>
      <c r="C1123" s="836" t="s">
        <v>4472</v>
      </c>
      <c r="D1123" s="1078"/>
      <c r="E1123" s="488"/>
    </row>
    <row r="1124" spans="1:5" ht="47.25" x14ac:dyDescent="0.25">
      <c r="A1124" s="960"/>
      <c r="B1124" s="1299"/>
      <c r="C1124" s="836" t="s">
        <v>4473</v>
      </c>
      <c r="D1124" s="1078"/>
      <c r="E1124" s="488"/>
    </row>
    <row r="1125" spans="1:5" x14ac:dyDescent="0.25">
      <c r="A1125" s="960"/>
      <c r="B1125" s="1299"/>
      <c r="C1125" s="836" t="s">
        <v>4474</v>
      </c>
      <c r="D1125" s="1078"/>
      <c r="E1125" s="488"/>
    </row>
    <row r="1126" spans="1:5" ht="31.5" x14ac:dyDescent="0.25">
      <c r="A1126" s="960"/>
      <c r="B1126" s="1299"/>
      <c r="C1126" s="836" t="s">
        <v>4475</v>
      </c>
      <c r="D1126" s="1078"/>
      <c r="E1126" s="488"/>
    </row>
    <row r="1127" spans="1:5" ht="31.5" x14ac:dyDescent="0.25">
      <c r="A1127" s="960"/>
      <c r="B1127" s="1299"/>
      <c r="C1127" s="836" t="s">
        <v>4476</v>
      </c>
      <c r="D1127" s="1078"/>
      <c r="E1127" s="488"/>
    </row>
    <row r="1128" spans="1:5" ht="63" x14ac:dyDescent="0.25">
      <c r="A1128" s="960"/>
      <c r="B1128" s="1299"/>
      <c r="C1128" s="837" t="s">
        <v>4477</v>
      </c>
      <c r="D1128" s="1078"/>
      <c r="E1128" s="488"/>
    </row>
    <row r="1129" spans="1:5" ht="31.5" x14ac:dyDescent="0.25">
      <c r="A1129" s="960"/>
      <c r="B1129" s="1299"/>
      <c r="C1129" s="837" t="s">
        <v>4478</v>
      </c>
      <c r="D1129" s="1078"/>
      <c r="E1129" s="488"/>
    </row>
    <row r="1130" spans="1:5" ht="31.5" x14ac:dyDescent="0.25">
      <c r="A1130" s="960"/>
      <c r="B1130" s="1299"/>
      <c r="C1130" s="837" t="s">
        <v>4479</v>
      </c>
      <c r="D1130" s="1078"/>
      <c r="E1130" s="488"/>
    </row>
    <row r="1131" spans="1:5" ht="63" x14ac:dyDescent="0.25">
      <c r="A1131" s="960"/>
      <c r="B1131" s="1299"/>
      <c r="C1131" s="837" t="s">
        <v>4480</v>
      </c>
      <c r="D1131" s="1078"/>
      <c r="E1131" s="488"/>
    </row>
    <row r="1132" spans="1:5" x14ac:dyDescent="0.25">
      <c r="A1132" s="960"/>
      <c r="B1132" s="1299"/>
      <c r="C1132" s="836" t="s">
        <v>4481</v>
      </c>
      <c r="D1132" s="1078"/>
      <c r="E1132" s="488"/>
    </row>
    <row r="1133" spans="1:5" ht="31.5" x14ac:dyDescent="0.25">
      <c r="A1133" s="960"/>
      <c r="B1133" s="1299"/>
      <c r="C1133" s="836" t="s">
        <v>4482</v>
      </c>
      <c r="D1133" s="1078"/>
      <c r="E1133" s="488"/>
    </row>
    <row r="1134" spans="1:5" ht="31.5" x14ac:dyDescent="0.25">
      <c r="A1134" s="960"/>
      <c r="B1134" s="1299"/>
      <c r="C1134" s="836" t="s">
        <v>4483</v>
      </c>
      <c r="D1134" s="1078"/>
      <c r="E1134" s="488"/>
    </row>
    <row r="1135" spans="1:5" ht="47.25" x14ac:dyDescent="0.25">
      <c r="A1135" s="960"/>
      <c r="B1135" s="1298"/>
      <c r="C1135" s="836" t="s">
        <v>4484</v>
      </c>
      <c r="D1135" s="1078"/>
      <c r="E1135" s="488"/>
    </row>
    <row r="1136" spans="1:5" ht="31.5" x14ac:dyDescent="0.25">
      <c r="A1136" s="960"/>
      <c r="B1136" s="1297" t="s">
        <v>4485</v>
      </c>
      <c r="C1136" s="1044" t="s">
        <v>4486</v>
      </c>
      <c r="D1136" s="1409">
        <v>129</v>
      </c>
      <c r="E1136" s="488"/>
    </row>
    <row r="1137" spans="1:5" ht="31.5" x14ac:dyDescent="0.25">
      <c r="A1137" s="960"/>
      <c r="B1137" s="1299"/>
      <c r="C1137" s="1030" t="s">
        <v>4487</v>
      </c>
      <c r="D1137" s="1410"/>
      <c r="E1137" s="488"/>
    </row>
    <row r="1138" spans="1:5" ht="47.25" x14ac:dyDescent="0.25">
      <c r="A1138" s="960"/>
      <c r="B1138" s="1299"/>
      <c r="C1138" s="1030" t="s">
        <v>4488</v>
      </c>
      <c r="D1138" s="1410"/>
      <c r="E1138" s="488"/>
    </row>
    <row r="1139" spans="1:5" ht="31.5" x14ac:dyDescent="0.25">
      <c r="A1139" s="960"/>
      <c r="B1139" s="1299"/>
      <c r="C1139" s="1030" t="s">
        <v>4489</v>
      </c>
      <c r="D1139" s="1410"/>
      <c r="E1139" s="488"/>
    </row>
    <row r="1140" spans="1:5" ht="31.5" x14ac:dyDescent="0.25">
      <c r="A1140" s="960"/>
      <c r="B1140" s="1299"/>
      <c r="C1140" s="1030" t="s">
        <v>4490</v>
      </c>
      <c r="D1140" s="1410"/>
      <c r="E1140" s="488"/>
    </row>
    <row r="1141" spans="1:5" ht="31.5" x14ac:dyDescent="0.25">
      <c r="A1141" s="960"/>
      <c r="B1141" s="1299"/>
      <c r="C1141" s="1030" t="s">
        <v>4491</v>
      </c>
      <c r="D1141" s="1410"/>
      <c r="E1141" s="488"/>
    </row>
    <row r="1142" spans="1:5" ht="31.5" x14ac:dyDescent="0.25">
      <c r="A1142" s="960"/>
      <c r="B1142" s="1299"/>
      <c r="C1142" s="1030" t="s">
        <v>4492</v>
      </c>
      <c r="D1142" s="1410"/>
      <c r="E1142" s="488"/>
    </row>
    <row r="1143" spans="1:5" ht="31.5" x14ac:dyDescent="0.25">
      <c r="A1143" s="960"/>
      <c r="B1143" s="1299"/>
      <c r="C1143" s="1030" t="s">
        <v>4493</v>
      </c>
      <c r="D1143" s="1410"/>
      <c r="E1143" s="488"/>
    </row>
    <row r="1144" spans="1:5" ht="31.5" x14ac:dyDescent="0.25">
      <c r="A1144" s="960"/>
      <c r="B1144" s="1299"/>
      <c r="C1144" s="1030" t="s">
        <v>4494</v>
      </c>
      <c r="D1144" s="1410"/>
      <c r="E1144" s="488"/>
    </row>
    <row r="1145" spans="1:5" ht="31.5" x14ac:dyDescent="0.25">
      <c r="A1145" s="960"/>
      <c r="B1145" s="1299"/>
      <c r="C1145" s="1030" t="s">
        <v>4495</v>
      </c>
      <c r="D1145" s="1410"/>
      <c r="E1145" s="488"/>
    </row>
    <row r="1146" spans="1:5" ht="31.5" x14ac:dyDescent="0.25">
      <c r="A1146" s="960"/>
      <c r="B1146" s="1299"/>
      <c r="C1146" s="1030" t="s">
        <v>4496</v>
      </c>
      <c r="D1146" s="1410"/>
      <c r="E1146" s="488"/>
    </row>
    <row r="1147" spans="1:5" ht="47.25" x14ac:dyDescent="0.25">
      <c r="A1147" s="960"/>
      <c r="B1147" s="1299"/>
      <c r="C1147" s="1030" t="s">
        <v>4497</v>
      </c>
      <c r="D1147" s="1410"/>
      <c r="E1147" s="488"/>
    </row>
    <row r="1148" spans="1:5" ht="31.5" x14ac:dyDescent="0.25">
      <c r="A1148" s="960"/>
      <c r="B1148" s="1298"/>
      <c r="C1148" s="1044" t="s">
        <v>4498</v>
      </c>
      <c r="D1148" s="1410"/>
      <c r="E1148" s="488"/>
    </row>
    <row r="1149" spans="1:5" ht="31.5" x14ac:dyDescent="0.25">
      <c r="A1149" s="960"/>
      <c r="B1149" s="1384" t="s">
        <v>4499</v>
      </c>
      <c r="C1149" s="1030" t="s">
        <v>4500</v>
      </c>
      <c r="D1149" s="1410"/>
      <c r="E1149" s="488"/>
    </row>
    <row r="1150" spans="1:5" ht="31.5" x14ac:dyDescent="0.25">
      <c r="A1150" s="960"/>
      <c r="B1150" s="1384"/>
      <c r="C1150" s="1030" t="s">
        <v>4501</v>
      </c>
      <c r="D1150" s="1410"/>
      <c r="E1150" s="488"/>
    </row>
    <row r="1151" spans="1:5" ht="31.5" x14ac:dyDescent="0.25">
      <c r="A1151" s="960"/>
      <c r="B1151" s="1384"/>
      <c r="C1151" s="1030" t="s">
        <v>4502</v>
      </c>
      <c r="D1151" s="1410"/>
      <c r="E1151" s="488"/>
    </row>
    <row r="1152" spans="1:5" ht="31.5" x14ac:dyDescent="0.25">
      <c r="A1152" s="960"/>
      <c r="B1152" s="1384"/>
      <c r="C1152" s="1030" t="s">
        <v>4503</v>
      </c>
      <c r="D1152" s="1410"/>
      <c r="E1152" s="488"/>
    </row>
    <row r="1153" spans="1:5" ht="31.5" x14ac:dyDescent="0.25">
      <c r="A1153" s="960"/>
      <c r="B1153" s="1384"/>
      <c r="C1153" s="1030" t="s">
        <v>4504</v>
      </c>
      <c r="D1153" s="1410"/>
      <c r="E1153" s="488"/>
    </row>
    <row r="1154" spans="1:5" ht="31.5" x14ac:dyDescent="0.25">
      <c r="A1154" s="960"/>
      <c r="B1154" s="1384"/>
      <c r="C1154" s="1030" t="s">
        <v>4505</v>
      </c>
      <c r="D1154" s="1410"/>
      <c r="E1154" s="488"/>
    </row>
    <row r="1155" spans="1:5" ht="31.5" x14ac:dyDescent="0.25">
      <c r="A1155" s="960"/>
      <c r="B1155" s="1384"/>
      <c r="C1155" s="1030" t="s">
        <v>4506</v>
      </c>
      <c r="D1155" s="1410"/>
      <c r="E1155" s="488"/>
    </row>
    <row r="1156" spans="1:5" ht="31.5" x14ac:dyDescent="0.25">
      <c r="A1156" s="960"/>
      <c r="B1156" s="1384"/>
      <c r="C1156" s="1030" t="s">
        <v>4507</v>
      </c>
      <c r="D1156" s="1410"/>
      <c r="E1156" s="488"/>
    </row>
    <row r="1157" spans="1:5" ht="31.5" x14ac:dyDescent="0.25">
      <c r="A1157" s="960"/>
      <c r="B1157" s="1384"/>
      <c r="C1157" s="1030" t="s">
        <v>4508</v>
      </c>
      <c r="D1157" s="1410"/>
      <c r="E1157" s="488"/>
    </row>
    <row r="1158" spans="1:5" ht="31.5" x14ac:dyDescent="0.25">
      <c r="A1158" s="960"/>
      <c r="B1158" s="1384"/>
      <c r="C1158" s="1030" t="s">
        <v>4509</v>
      </c>
      <c r="D1158" s="1410"/>
      <c r="E1158" s="488"/>
    </row>
    <row r="1159" spans="1:5" ht="31.5" x14ac:dyDescent="0.25">
      <c r="A1159" s="960"/>
      <c r="B1159" s="1384"/>
      <c r="C1159" s="1030" t="s">
        <v>4510</v>
      </c>
      <c r="D1159" s="1410"/>
      <c r="E1159" s="488"/>
    </row>
    <row r="1160" spans="1:5" ht="31.5" x14ac:dyDescent="0.25">
      <c r="A1160" s="960"/>
      <c r="B1160" s="1384"/>
      <c r="C1160" s="1030" t="s">
        <v>4511</v>
      </c>
      <c r="D1160" s="1410"/>
      <c r="E1160" s="488"/>
    </row>
    <row r="1161" spans="1:5" ht="31.5" x14ac:dyDescent="0.25">
      <c r="A1161" s="960"/>
      <c r="B1161" s="1384"/>
      <c r="C1161" s="1030" t="s">
        <v>4512</v>
      </c>
      <c r="D1161" s="1410"/>
      <c r="E1161" s="488"/>
    </row>
    <row r="1162" spans="1:5" ht="31.5" x14ac:dyDescent="0.25">
      <c r="A1162" s="960"/>
      <c r="B1162" s="1384" t="s">
        <v>4513</v>
      </c>
      <c r="C1162" s="1030" t="s">
        <v>4514</v>
      </c>
      <c r="D1162" s="1410"/>
      <c r="E1162" s="488"/>
    </row>
    <row r="1163" spans="1:5" ht="31.5" x14ac:dyDescent="0.25">
      <c r="A1163" s="960"/>
      <c r="B1163" s="1384"/>
      <c r="C1163" s="1030" t="s">
        <v>4515</v>
      </c>
      <c r="D1163" s="1410"/>
      <c r="E1163" s="488"/>
    </row>
    <row r="1164" spans="1:5" ht="31.5" x14ac:dyDescent="0.25">
      <c r="A1164" s="960"/>
      <c r="B1164" s="1384"/>
      <c r="C1164" s="1030" t="s">
        <v>4516</v>
      </c>
      <c r="D1164" s="1410"/>
      <c r="E1164" s="488"/>
    </row>
    <row r="1165" spans="1:5" ht="31.5" x14ac:dyDescent="0.25">
      <c r="A1165" s="960"/>
      <c r="B1165" s="1384"/>
      <c r="C1165" s="1030" t="s">
        <v>4517</v>
      </c>
      <c r="D1165" s="1410"/>
      <c r="E1165" s="488"/>
    </row>
    <row r="1166" spans="1:5" ht="31.5" x14ac:dyDescent="0.25">
      <c r="A1166" s="960"/>
      <c r="B1166" s="1384"/>
      <c r="C1166" s="1030" t="s">
        <v>4518</v>
      </c>
      <c r="D1166" s="1410"/>
      <c r="E1166" s="488"/>
    </row>
    <row r="1167" spans="1:5" ht="31.5" x14ac:dyDescent="0.25">
      <c r="A1167" s="960"/>
      <c r="B1167" s="1384"/>
      <c r="C1167" s="1030" t="s">
        <v>4519</v>
      </c>
      <c r="D1167" s="1410"/>
      <c r="E1167" s="488"/>
    </row>
    <row r="1168" spans="1:5" ht="31.5" x14ac:dyDescent="0.25">
      <c r="A1168" s="960"/>
      <c r="B1168" s="1384"/>
      <c r="C1168" s="1030" t="s">
        <v>4520</v>
      </c>
      <c r="D1168" s="1410"/>
      <c r="E1168" s="488"/>
    </row>
    <row r="1169" spans="1:5" ht="31.5" x14ac:dyDescent="0.25">
      <c r="A1169" s="960"/>
      <c r="B1169" s="1384"/>
      <c r="C1169" s="1030" t="s">
        <v>4521</v>
      </c>
      <c r="D1169" s="1410"/>
      <c r="E1169" s="488"/>
    </row>
    <row r="1170" spans="1:5" ht="31.5" x14ac:dyDescent="0.25">
      <c r="A1170" s="960"/>
      <c r="B1170" s="1384"/>
      <c r="C1170" s="1030" t="s">
        <v>4522</v>
      </c>
      <c r="D1170" s="1410"/>
      <c r="E1170" s="488"/>
    </row>
    <row r="1171" spans="1:5" ht="31.5" x14ac:dyDescent="0.25">
      <c r="A1171" s="960"/>
      <c r="B1171" s="1384"/>
      <c r="C1171" s="1030" t="s">
        <v>4523</v>
      </c>
      <c r="D1171" s="1410"/>
      <c r="E1171" s="488"/>
    </row>
    <row r="1172" spans="1:5" ht="31.5" x14ac:dyDescent="0.25">
      <c r="A1172" s="960"/>
      <c r="B1172" s="1384"/>
      <c r="C1172" s="1030" t="s">
        <v>4524</v>
      </c>
      <c r="D1172" s="1410"/>
      <c r="E1172" s="488"/>
    </row>
    <row r="1173" spans="1:5" ht="31.5" x14ac:dyDescent="0.25">
      <c r="A1173" s="960"/>
      <c r="B1173" s="1384"/>
      <c r="C1173" s="1030" t="s">
        <v>4525</v>
      </c>
      <c r="D1173" s="1410"/>
      <c r="E1173" s="488"/>
    </row>
    <row r="1174" spans="1:5" ht="31.5" x14ac:dyDescent="0.25">
      <c r="A1174" s="960"/>
      <c r="B1174" s="1384"/>
      <c r="C1174" s="1030" t="s">
        <v>4526</v>
      </c>
      <c r="D1174" s="1410"/>
      <c r="E1174" s="488"/>
    </row>
    <row r="1175" spans="1:5" ht="31.5" x14ac:dyDescent="0.25">
      <c r="A1175" s="960"/>
      <c r="B1175" s="1384"/>
      <c r="C1175" s="1030" t="s">
        <v>4527</v>
      </c>
      <c r="D1175" s="1410"/>
      <c r="E1175" s="488"/>
    </row>
    <row r="1176" spans="1:5" ht="31.5" x14ac:dyDescent="0.25">
      <c r="A1176" s="960"/>
      <c r="B1176" s="1384"/>
      <c r="C1176" s="1030" t="s">
        <v>4528</v>
      </c>
      <c r="D1176" s="1410"/>
      <c r="E1176" s="488"/>
    </row>
    <row r="1177" spans="1:5" ht="31.5" x14ac:dyDescent="0.25">
      <c r="A1177" s="960"/>
      <c r="B1177" s="1384"/>
      <c r="C1177" s="1030" t="s">
        <v>4529</v>
      </c>
      <c r="D1177" s="1410"/>
      <c r="E1177" s="488"/>
    </row>
    <row r="1178" spans="1:5" ht="31.5" x14ac:dyDescent="0.25">
      <c r="A1178" s="960"/>
      <c r="B1178" s="1384"/>
      <c r="C1178" s="1030" t="s">
        <v>4530</v>
      </c>
      <c r="D1178" s="1410"/>
      <c r="E1178" s="488"/>
    </row>
    <row r="1179" spans="1:5" ht="31.5" x14ac:dyDescent="0.25">
      <c r="A1179" s="960"/>
      <c r="B1179" s="1384"/>
      <c r="C1179" s="1030" t="s">
        <v>4531</v>
      </c>
      <c r="D1179" s="1410"/>
      <c r="E1179" s="488"/>
    </row>
    <row r="1180" spans="1:5" ht="31.5" x14ac:dyDescent="0.25">
      <c r="A1180" s="960"/>
      <c r="B1180" s="1384"/>
      <c r="C1180" s="1030" t="s">
        <v>4532</v>
      </c>
      <c r="D1180" s="1410"/>
      <c r="E1180" s="488"/>
    </row>
    <row r="1181" spans="1:5" ht="31.5" x14ac:dyDescent="0.25">
      <c r="A1181" s="960"/>
      <c r="B1181" s="1384"/>
      <c r="C1181" s="1030" t="s">
        <v>4533</v>
      </c>
      <c r="D1181" s="1410"/>
      <c r="E1181" s="488"/>
    </row>
    <row r="1182" spans="1:5" ht="31.5" x14ac:dyDescent="0.25">
      <c r="A1182" s="960"/>
      <c r="B1182" s="1384"/>
      <c r="C1182" s="1030" t="s">
        <v>4534</v>
      </c>
      <c r="D1182" s="1410"/>
      <c r="E1182" s="488"/>
    </row>
    <row r="1183" spans="1:5" ht="31.5" x14ac:dyDescent="0.25">
      <c r="A1183" s="960"/>
      <c r="B1183" s="1384"/>
      <c r="C1183" s="1030" t="s">
        <v>4535</v>
      </c>
      <c r="D1183" s="1410"/>
      <c r="E1183" s="488"/>
    </row>
    <row r="1184" spans="1:5" ht="31.5" x14ac:dyDescent="0.25">
      <c r="A1184" s="960"/>
      <c r="B1184" s="1384"/>
      <c r="C1184" s="1030" t="s">
        <v>4536</v>
      </c>
      <c r="D1184" s="1410"/>
      <c r="E1184" s="488"/>
    </row>
    <row r="1185" spans="1:5" ht="31.5" x14ac:dyDescent="0.25">
      <c r="A1185" s="960"/>
      <c r="B1185" s="1384"/>
      <c r="C1185" s="1030" t="s">
        <v>4537</v>
      </c>
      <c r="D1185" s="1410"/>
      <c r="E1185" s="488"/>
    </row>
    <row r="1186" spans="1:5" ht="31.5" x14ac:dyDescent="0.25">
      <c r="A1186" s="960"/>
      <c r="B1186" s="1384" t="s">
        <v>4538</v>
      </c>
      <c r="C1186" s="1030" t="s">
        <v>4539</v>
      </c>
      <c r="D1186" s="1410"/>
      <c r="E1186" s="488"/>
    </row>
    <row r="1187" spans="1:5" ht="47.25" x14ac:dyDescent="0.25">
      <c r="A1187" s="960"/>
      <c r="B1187" s="1384"/>
      <c r="C1187" s="1030" t="s">
        <v>4540</v>
      </c>
      <c r="D1187" s="1410"/>
      <c r="E1187" s="488"/>
    </row>
    <row r="1188" spans="1:5" ht="31.5" x14ac:dyDescent="0.25">
      <c r="A1188" s="960"/>
      <c r="B1188" s="1384"/>
      <c r="C1188" s="1030" t="s">
        <v>4541</v>
      </c>
      <c r="D1188" s="1410"/>
      <c r="E1188" s="488"/>
    </row>
    <row r="1189" spans="1:5" ht="31.5" x14ac:dyDescent="0.25">
      <c r="A1189" s="960"/>
      <c r="B1189" s="1384"/>
      <c r="C1189" s="1030" t="s">
        <v>4542</v>
      </c>
      <c r="D1189" s="1410"/>
      <c r="E1189" s="488"/>
    </row>
    <row r="1190" spans="1:5" ht="31.5" x14ac:dyDescent="0.25">
      <c r="A1190" s="960"/>
      <c r="B1190" s="1384"/>
      <c r="C1190" s="1030" t="s">
        <v>4543</v>
      </c>
      <c r="D1190" s="1410"/>
      <c r="E1190" s="488"/>
    </row>
    <row r="1191" spans="1:5" ht="31.5" x14ac:dyDescent="0.25">
      <c r="A1191" s="960"/>
      <c r="B1191" s="1384"/>
      <c r="C1191" s="1030" t="s">
        <v>4544</v>
      </c>
      <c r="D1191" s="1410"/>
      <c r="E1191" s="488"/>
    </row>
    <row r="1192" spans="1:5" ht="31.5" x14ac:dyDescent="0.25">
      <c r="A1192" s="960"/>
      <c r="B1192" s="1384"/>
      <c r="C1192" s="1030" t="s">
        <v>4545</v>
      </c>
      <c r="D1192" s="1410"/>
      <c r="E1192" s="488"/>
    </row>
    <row r="1193" spans="1:5" ht="31.5" x14ac:dyDescent="0.25">
      <c r="A1193" s="960"/>
      <c r="B1193" s="1384"/>
      <c r="C1193" s="1030" t="s">
        <v>4546</v>
      </c>
      <c r="D1193" s="1410"/>
      <c r="E1193" s="488"/>
    </row>
    <row r="1194" spans="1:5" ht="31.5" x14ac:dyDescent="0.25">
      <c r="A1194" s="960"/>
      <c r="B1194" s="1384"/>
      <c r="C1194" s="1030" t="s">
        <v>4547</v>
      </c>
      <c r="D1194" s="1410"/>
      <c r="E1194" s="488"/>
    </row>
    <row r="1195" spans="1:5" ht="31.5" x14ac:dyDescent="0.25">
      <c r="A1195" s="960"/>
      <c r="B1195" s="1384"/>
      <c r="C1195" s="1030" t="s">
        <v>4548</v>
      </c>
      <c r="D1195" s="1410"/>
      <c r="E1195" s="488"/>
    </row>
    <row r="1196" spans="1:5" ht="31.5" x14ac:dyDescent="0.25">
      <c r="A1196" s="960"/>
      <c r="B1196" s="1384"/>
      <c r="C1196" s="1030" t="s">
        <v>4549</v>
      </c>
      <c r="D1196" s="1410"/>
      <c r="E1196" s="488"/>
    </row>
    <row r="1197" spans="1:5" ht="31.5" x14ac:dyDescent="0.25">
      <c r="A1197" s="960"/>
      <c r="B1197" s="1384"/>
      <c r="C1197" s="1030" t="s">
        <v>4550</v>
      </c>
      <c r="D1197" s="1410"/>
      <c r="E1197" s="488"/>
    </row>
    <row r="1198" spans="1:5" ht="31.5" x14ac:dyDescent="0.25">
      <c r="A1198" s="960"/>
      <c r="B1198" s="1384" t="s">
        <v>4551</v>
      </c>
      <c r="C1198" s="1030" t="s">
        <v>4552</v>
      </c>
      <c r="D1198" s="1410"/>
      <c r="E1198" s="488"/>
    </row>
    <row r="1199" spans="1:5" ht="31.5" x14ac:dyDescent="0.25">
      <c r="A1199" s="960"/>
      <c r="B1199" s="1384"/>
      <c r="C1199" s="1030" t="s">
        <v>4553</v>
      </c>
      <c r="D1199" s="1410"/>
      <c r="E1199" s="488"/>
    </row>
    <row r="1200" spans="1:5" ht="31.5" x14ac:dyDescent="0.25">
      <c r="A1200" s="960"/>
      <c r="B1200" s="1384"/>
      <c r="C1200" s="1030" t="s">
        <v>4554</v>
      </c>
      <c r="D1200" s="1410"/>
      <c r="E1200" s="488"/>
    </row>
    <row r="1201" spans="1:5" ht="31.5" x14ac:dyDescent="0.25">
      <c r="A1201" s="960"/>
      <c r="B1201" s="1384"/>
      <c r="C1201" s="1030" t="s">
        <v>4555</v>
      </c>
      <c r="D1201" s="1410"/>
      <c r="E1201" s="488"/>
    </row>
    <row r="1202" spans="1:5" ht="31.5" x14ac:dyDescent="0.25">
      <c r="A1202" s="960"/>
      <c r="B1202" s="1384"/>
      <c r="C1202" s="1030" t="s">
        <v>4556</v>
      </c>
      <c r="D1202" s="1410"/>
      <c r="E1202" s="488"/>
    </row>
    <row r="1203" spans="1:5" ht="31.5" x14ac:dyDescent="0.25">
      <c r="A1203" s="960"/>
      <c r="B1203" s="1384"/>
      <c r="C1203" s="1030" t="s">
        <v>4557</v>
      </c>
      <c r="D1203" s="1410"/>
      <c r="E1203" s="488"/>
    </row>
    <row r="1204" spans="1:5" ht="31.5" x14ac:dyDescent="0.25">
      <c r="A1204" s="960"/>
      <c r="B1204" s="1384"/>
      <c r="C1204" s="1030" t="s">
        <v>4558</v>
      </c>
      <c r="D1204" s="1410"/>
      <c r="E1204" s="488"/>
    </row>
    <row r="1205" spans="1:5" ht="31.5" x14ac:dyDescent="0.25">
      <c r="A1205" s="960"/>
      <c r="B1205" s="1384"/>
      <c r="C1205" s="1030" t="s">
        <v>4559</v>
      </c>
      <c r="D1205" s="1410"/>
      <c r="E1205" s="488"/>
    </row>
    <row r="1206" spans="1:5" ht="47.25" x14ac:dyDescent="0.25">
      <c r="A1206" s="960"/>
      <c r="B1206" s="1384"/>
      <c r="C1206" s="1030" t="s">
        <v>4560</v>
      </c>
      <c r="D1206" s="1410"/>
      <c r="E1206" s="488"/>
    </row>
    <row r="1207" spans="1:5" ht="31.5" x14ac:dyDescent="0.25">
      <c r="A1207" s="960"/>
      <c r="B1207" s="1384"/>
      <c r="C1207" s="1030" t="s">
        <v>4561</v>
      </c>
      <c r="D1207" s="1410"/>
      <c r="E1207" s="488"/>
    </row>
    <row r="1208" spans="1:5" ht="31.5" x14ac:dyDescent="0.25">
      <c r="A1208" s="960"/>
      <c r="B1208" s="1384"/>
      <c r="C1208" s="1030" t="s">
        <v>4562</v>
      </c>
      <c r="D1208" s="1410"/>
      <c r="E1208" s="488"/>
    </row>
    <row r="1209" spans="1:5" ht="47.25" x14ac:dyDescent="0.25">
      <c r="A1209" s="960"/>
      <c r="B1209" s="1384"/>
      <c r="C1209" s="1030" t="s">
        <v>4563</v>
      </c>
      <c r="D1209" s="1410"/>
      <c r="E1209" s="488"/>
    </row>
    <row r="1210" spans="1:5" ht="31.5" x14ac:dyDescent="0.25">
      <c r="A1210" s="960"/>
      <c r="B1210" s="1384"/>
      <c r="C1210" s="1030" t="s">
        <v>4564</v>
      </c>
      <c r="D1210" s="1410"/>
      <c r="E1210" s="488"/>
    </row>
    <row r="1211" spans="1:5" x14ac:dyDescent="0.25">
      <c r="A1211" s="960"/>
      <c r="B1211" s="1384"/>
      <c r="C1211" s="1030" t="s">
        <v>4565</v>
      </c>
      <c r="D1211" s="1410"/>
      <c r="E1211" s="488"/>
    </row>
    <row r="1212" spans="1:5" ht="31.5" x14ac:dyDescent="0.25">
      <c r="A1212" s="960"/>
      <c r="B1212" s="1384"/>
      <c r="C1212" s="1030" t="s">
        <v>4566</v>
      </c>
      <c r="D1212" s="1410"/>
      <c r="E1212" s="488"/>
    </row>
    <row r="1213" spans="1:5" ht="31.5" x14ac:dyDescent="0.25">
      <c r="A1213" s="960"/>
      <c r="B1213" s="1384"/>
      <c r="C1213" s="1030" t="s">
        <v>4567</v>
      </c>
      <c r="D1213" s="1410"/>
      <c r="E1213" s="488"/>
    </row>
    <row r="1214" spans="1:5" ht="31.5" x14ac:dyDescent="0.25">
      <c r="A1214" s="960"/>
      <c r="B1214" s="1384"/>
      <c r="C1214" s="1030" t="s">
        <v>4568</v>
      </c>
      <c r="D1214" s="1410"/>
      <c r="E1214" s="488"/>
    </row>
    <row r="1215" spans="1:5" ht="31.5" x14ac:dyDescent="0.25">
      <c r="A1215" s="960"/>
      <c r="B1215" s="1384"/>
      <c r="C1215" s="1030" t="s">
        <v>4569</v>
      </c>
      <c r="D1215" s="1410"/>
      <c r="E1215" s="488"/>
    </row>
    <row r="1216" spans="1:5" ht="31.5" x14ac:dyDescent="0.25">
      <c r="A1216" s="960"/>
      <c r="B1216" s="1384"/>
      <c r="C1216" s="1030" t="s">
        <v>4570</v>
      </c>
      <c r="D1216" s="1410"/>
      <c r="E1216" s="488"/>
    </row>
    <row r="1217" spans="1:5" ht="31.5" x14ac:dyDescent="0.25">
      <c r="A1217" s="960"/>
      <c r="B1217" s="1384"/>
      <c r="C1217" s="1030" t="s">
        <v>4571</v>
      </c>
      <c r="D1217" s="1410"/>
      <c r="E1217" s="488"/>
    </row>
    <row r="1218" spans="1:5" ht="31.5" x14ac:dyDescent="0.25">
      <c r="A1218" s="960"/>
      <c r="B1218" s="1384"/>
      <c r="C1218" s="1044" t="s">
        <v>4572</v>
      </c>
      <c r="D1218" s="1410"/>
      <c r="E1218" s="488"/>
    </row>
    <row r="1219" spans="1:5" ht="31.5" x14ac:dyDescent="0.25">
      <c r="A1219" s="960"/>
      <c r="B1219" s="1384"/>
      <c r="C1219" s="816" t="s">
        <v>4573</v>
      </c>
      <c r="D1219" s="1410"/>
      <c r="E1219" s="488"/>
    </row>
    <row r="1220" spans="1:5" ht="31.5" x14ac:dyDescent="0.25">
      <c r="A1220" s="960"/>
      <c r="B1220" s="1384"/>
      <c r="C1220" s="1030" t="s">
        <v>4574</v>
      </c>
      <c r="D1220" s="1410"/>
      <c r="E1220" s="488"/>
    </row>
    <row r="1221" spans="1:5" ht="47.25" x14ac:dyDescent="0.25">
      <c r="A1221" s="960"/>
      <c r="B1221" s="1384"/>
      <c r="C1221" s="1030" t="s">
        <v>4575</v>
      </c>
      <c r="D1221" s="1410"/>
      <c r="E1221" s="488"/>
    </row>
    <row r="1222" spans="1:5" ht="31.5" x14ac:dyDescent="0.25">
      <c r="A1222" s="960"/>
      <c r="B1222" s="1384"/>
      <c r="C1222" s="1030" t="s">
        <v>4576</v>
      </c>
      <c r="D1222" s="1410"/>
      <c r="E1222" s="488"/>
    </row>
    <row r="1223" spans="1:5" ht="31.5" x14ac:dyDescent="0.25">
      <c r="A1223" s="960"/>
      <c r="B1223" s="1384"/>
      <c r="C1223" s="1030" t="s">
        <v>4577</v>
      </c>
      <c r="D1223" s="1410"/>
      <c r="E1223" s="488"/>
    </row>
    <row r="1224" spans="1:5" ht="47.25" x14ac:dyDescent="0.25">
      <c r="A1224" s="960"/>
      <c r="B1224" s="1384"/>
      <c r="C1224" s="1030" t="s">
        <v>4578</v>
      </c>
      <c r="D1224" s="1410"/>
      <c r="E1224" s="488"/>
    </row>
    <row r="1225" spans="1:5" ht="31.5" x14ac:dyDescent="0.25">
      <c r="A1225" s="960"/>
      <c r="B1225" s="1384"/>
      <c r="C1225" s="1030" t="s">
        <v>4579</v>
      </c>
      <c r="D1225" s="1410"/>
      <c r="E1225" s="488"/>
    </row>
    <row r="1226" spans="1:5" ht="31.5" x14ac:dyDescent="0.25">
      <c r="A1226" s="960"/>
      <c r="B1226" s="1384"/>
      <c r="C1226" s="1030" t="s">
        <v>4580</v>
      </c>
      <c r="D1226" s="1410"/>
      <c r="E1226" s="488"/>
    </row>
    <row r="1227" spans="1:5" ht="31.5" x14ac:dyDescent="0.25">
      <c r="A1227" s="960"/>
      <c r="B1227" s="1297" t="s">
        <v>4581</v>
      </c>
      <c r="C1227" s="1030" t="s">
        <v>4582</v>
      </c>
      <c r="D1227" s="1410"/>
      <c r="E1227" s="488"/>
    </row>
    <row r="1228" spans="1:5" ht="31.5" x14ac:dyDescent="0.25">
      <c r="A1228" s="960"/>
      <c r="B1228" s="1299"/>
      <c r="C1228" s="1030" t="s">
        <v>4583</v>
      </c>
      <c r="D1228" s="1410"/>
      <c r="E1228" s="488"/>
    </row>
    <row r="1229" spans="1:5" ht="31.5" x14ac:dyDescent="0.25">
      <c r="A1229" s="960"/>
      <c r="B1229" s="1299"/>
      <c r="C1229" s="1030" t="s">
        <v>4584</v>
      </c>
      <c r="D1229" s="1410"/>
      <c r="E1229" s="488"/>
    </row>
    <row r="1230" spans="1:5" ht="31.5" x14ac:dyDescent="0.25">
      <c r="A1230" s="960"/>
      <c r="B1230" s="1299"/>
      <c r="C1230" s="1030" t="s">
        <v>4585</v>
      </c>
      <c r="D1230" s="1410"/>
      <c r="E1230" s="488"/>
    </row>
    <row r="1231" spans="1:5" ht="47.25" x14ac:dyDescent="0.25">
      <c r="A1231" s="960"/>
      <c r="B1231" s="1299"/>
      <c r="C1231" s="1030" t="s">
        <v>4586</v>
      </c>
      <c r="D1231" s="1410"/>
      <c r="E1231" s="488"/>
    </row>
    <row r="1232" spans="1:5" ht="47.25" x14ac:dyDescent="0.25">
      <c r="A1232" s="960"/>
      <c r="B1232" s="1299"/>
      <c r="C1232" s="1030" t="s">
        <v>4587</v>
      </c>
      <c r="D1232" s="1410"/>
      <c r="E1232" s="488"/>
    </row>
    <row r="1233" spans="1:5" ht="31.5" x14ac:dyDescent="0.25">
      <c r="A1233" s="960"/>
      <c r="B1233" s="1299"/>
      <c r="C1233" s="1030" t="s">
        <v>4588</v>
      </c>
      <c r="D1233" s="1410"/>
      <c r="E1233" s="488"/>
    </row>
    <row r="1234" spans="1:5" ht="47.25" x14ac:dyDescent="0.25">
      <c r="A1234" s="960"/>
      <c r="B1234" s="1299"/>
      <c r="C1234" s="1030" t="s">
        <v>4589</v>
      </c>
      <c r="D1234" s="1410"/>
      <c r="E1234" s="488"/>
    </row>
    <row r="1235" spans="1:5" ht="31.5" x14ac:dyDescent="0.25">
      <c r="A1235" s="960"/>
      <c r="B1235" s="1299"/>
      <c r="C1235" s="1030" t="s">
        <v>4590</v>
      </c>
      <c r="D1235" s="1410"/>
      <c r="E1235" s="488"/>
    </row>
    <row r="1236" spans="1:5" ht="47.25" x14ac:dyDescent="0.25">
      <c r="A1236" s="960"/>
      <c r="B1236" s="1299"/>
      <c r="C1236" s="1030" t="s">
        <v>4591</v>
      </c>
      <c r="D1236" s="1410"/>
      <c r="E1236" s="488"/>
    </row>
    <row r="1237" spans="1:5" ht="31.5" x14ac:dyDescent="0.25">
      <c r="A1237" s="960"/>
      <c r="B1237" s="1299"/>
      <c r="C1237" s="1030" t="s">
        <v>4592</v>
      </c>
      <c r="D1237" s="1410"/>
      <c r="E1237" s="488"/>
    </row>
    <row r="1238" spans="1:5" ht="31.5" x14ac:dyDescent="0.25">
      <c r="A1238" s="960"/>
      <c r="B1238" s="1299"/>
      <c r="C1238" s="1030" t="s">
        <v>4593</v>
      </c>
      <c r="D1238" s="1410"/>
      <c r="E1238" s="488"/>
    </row>
    <row r="1239" spans="1:5" ht="47.25" x14ac:dyDescent="0.25">
      <c r="A1239" s="960"/>
      <c r="B1239" s="1299"/>
      <c r="C1239" s="1030" t="s">
        <v>4594</v>
      </c>
      <c r="D1239" s="1410"/>
      <c r="E1239" s="488"/>
    </row>
    <row r="1240" spans="1:5" ht="31.5" x14ac:dyDescent="0.25">
      <c r="A1240" s="960"/>
      <c r="B1240" s="1299"/>
      <c r="C1240" s="1030" t="s">
        <v>4595</v>
      </c>
      <c r="D1240" s="1410"/>
      <c r="E1240" s="488"/>
    </row>
    <row r="1241" spans="1:5" ht="31.5" x14ac:dyDescent="0.25">
      <c r="A1241" s="960"/>
      <c r="B1241" s="1298"/>
      <c r="C1241" s="1030" t="s">
        <v>4596</v>
      </c>
      <c r="D1241" s="1410"/>
      <c r="E1241" s="488"/>
    </row>
    <row r="1242" spans="1:5" ht="31.5" x14ac:dyDescent="0.25">
      <c r="A1242" s="960"/>
      <c r="B1242" s="1448" t="s">
        <v>4581</v>
      </c>
      <c r="C1242" s="1030" t="s">
        <v>4597</v>
      </c>
      <c r="D1242" s="1410"/>
      <c r="E1242" s="488"/>
    </row>
    <row r="1243" spans="1:5" ht="31.5" x14ac:dyDescent="0.25">
      <c r="A1243" s="960"/>
      <c r="B1243" s="1449"/>
      <c r="C1243" s="1030" t="s">
        <v>4598</v>
      </c>
      <c r="D1243" s="1410"/>
      <c r="E1243" s="488"/>
    </row>
    <row r="1244" spans="1:5" ht="31.5" x14ac:dyDescent="0.25">
      <c r="A1244" s="960"/>
      <c r="B1244" s="1449"/>
      <c r="C1244" s="1030" t="s">
        <v>4599</v>
      </c>
      <c r="D1244" s="1410"/>
      <c r="E1244" s="488"/>
    </row>
    <row r="1245" spans="1:5" ht="31.5" x14ac:dyDescent="0.25">
      <c r="A1245" s="960"/>
      <c r="B1245" s="1449"/>
      <c r="C1245" s="1030" t="s">
        <v>4600</v>
      </c>
      <c r="D1245" s="1410"/>
      <c r="E1245" s="488"/>
    </row>
    <row r="1246" spans="1:5" ht="31.5" x14ac:dyDescent="0.25">
      <c r="A1246" s="960"/>
      <c r="B1246" s="1449"/>
      <c r="C1246" s="1030" t="s">
        <v>4601</v>
      </c>
      <c r="D1246" s="1410"/>
      <c r="E1246" s="488"/>
    </row>
    <row r="1247" spans="1:5" ht="31.5" x14ac:dyDescent="0.25">
      <c r="A1247" s="960"/>
      <c r="B1247" s="1449"/>
      <c r="C1247" s="1030" t="s">
        <v>4602</v>
      </c>
      <c r="D1247" s="1410"/>
      <c r="E1247" s="488"/>
    </row>
    <row r="1248" spans="1:5" ht="31.5" x14ac:dyDescent="0.25">
      <c r="A1248" s="960"/>
      <c r="B1248" s="1449"/>
      <c r="C1248" s="1030" t="s">
        <v>4603</v>
      </c>
      <c r="D1248" s="1410"/>
      <c r="E1248" s="488"/>
    </row>
    <row r="1249" spans="1:5" ht="31.5" x14ac:dyDescent="0.25">
      <c r="A1249" s="960"/>
      <c r="B1249" s="1449"/>
      <c r="C1249" s="1030" t="s">
        <v>4604</v>
      </c>
      <c r="D1249" s="1410"/>
      <c r="E1249" s="488"/>
    </row>
    <row r="1250" spans="1:5" ht="31.5" x14ac:dyDescent="0.25">
      <c r="A1250" s="960"/>
      <c r="B1250" s="1449"/>
      <c r="C1250" s="1030" t="s">
        <v>4605</v>
      </c>
      <c r="D1250" s="1410"/>
      <c r="E1250" s="488"/>
    </row>
    <row r="1251" spans="1:5" ht="31.5" x14ac:dyDescent="0.25">
      <c r="A1251" s="960"/>
      <c r="B1251" s="1450"/>
      <c r="C1251" s="1030" t="s">
        <v>4562</v>
      </c>
      <c r="D1251" s="1410"/>
      <c r="E1251" s="488"/>
    </row>
    <row r="1252" spans="1:5" ht="31.5" x14ac:dyDescent="0.25">
      <c r="A1252" s="960"/>
      <c r="B1252" s="1297" t="s">
        <v>4581</v>
      </c>
      <c r="C1252" s="1030" t="s">
        <v>4606</v>
      </c>
      <c r="D1252" s="1410"/>
      <c r="E1252" s="488"/>
    </row>
    <row r="1253" spans="1:5" ht="47.25" x14ac:dyDescent="0.25">
      <c r="A1253" s="960"/>
      <c r="B1253" s="1299"/>
      <c r="C1253" s="1030" t="s">
        <v>4607</v>
      </c>
      <c r="D1253" s="1410"/>
      <c r="E1253" s="488"/>
    </row>
    <row r="1254" spans="1:5" ht="31.5" x14ac:dyDescent="0.25">
      <c r="A1254" s="960"/>
      <c r="B1254" s="1299"/>
      <c r="C1254" s="1030" t="s">
        <v>4608</v>
      </c>
      <c r="D1254" s="1410"/>
      <c r="E1254" s="488"/>
    </row>
    <row r="1255" spans="1:5" ht="31.5" x14ac:dyDescent="0.25">
      <c r="A1255" s="960"/>
      <c r="B1255" s="1299"/>
      <c r="C1255" s="1030" t="s">
        <v>4609</v>
      </c>
      <c r="D1255" s="1410"/>
      <c r="E1255" s="488"/>
    </row>
    <row r="1256" spans="1:5" ht="31.5" x14ac:dyDescent="0.25">
      <c r="A1256" s="960"/>
      <c r="B1256" s="1299"/>
      <c r="C1256" s="1030" t="s">
        <v>4610</v>
      </c>
      <c r="D1256" s="1410"/>
      <c r="E1256" s="488"/>
    </row>
    <row r="1257" spans="1:5" ht="31.5" x14ac:dyDescent="0.25">
      <c r="A1257" s="960"/>
      <c r="B1257" s="1299"/>
      <c r="C1257" s="1030" t="s">
        <v>4611</v>
      </c>
      <c r="D1257" s="1410"/>
      <c r="E1257" s="488"/>
    </row>
    <row r="1258" spans="1:5" ht="31.5" x14ac:dyDescent="0.25">
      <c r="A1258" s="960"/>
      <c r="B1258" s="1299"/>
      <c r="C1258" s="1030" t="s">
        <v>4612</v>
      </c>
      <c r="D1258" s="1410"/>
      <c r="E1258" s="488"/>
    </row>
    <row r="1259" spans="1:5" ht="31.5" x14ac:dyDescent="0.25">
      <c r="A1259" s="960"/>
      <c r="B1259" s="1299"/>
      <c r="C1259" s="1030" t="s">
        <v>4613</v>
      </c>
      <c r="D1259" s="1410"/>
      <c r="E1259" s="488"/>
    </row>
    <row r="1260" spans="1:5" ht="31.5" x14ac:dyDescent="0.25">
      <c r="A1260" s="960"/>
      <c r="B1260" s="1299"/>
      <c r="C1260" s="1030" t="s">
        <v>4614</v>
      </c>
      <c r="D1260" s="1410"/>
      <c r="E1260" s="488"/>
    </row>
    <row r="1261" spans="1:5" x14ac:dyDescent="0.25">
      <c r="A1261" s="960"/>
      <c r="B1261" s="1299"/>
      <c r="C1261" s="1030" t="s">
        <v>4615</v>
      </c>
      <c r="D1261" s="1410"/>
      <c r="E1261" s="488"/>
    </row>
    <row r="1262" spans="1:5" ht="31.5" x14ac:dyDescent="0.25">
      <c r="A1262" s="960"/>
      <c r="B1262" s="1299"/>
      <c r="C1262" s="1030" t="s">
        <v>4616</v>
      </c>
      <c r="D1262" s="1410"/>
      <c r="E1262" s="488"/>
    </row>
    <row r="1263" spans="1:5" ht="31.5" x14ac:dyDescent="0.25">
      <c r="A1263" s="960"/>
      <c r="B1263" s="1299"/>
      <c r="C1263" s="1030" t="s">
        <v>4617</v>
      </c>
      <c r="D1263" s="1410"/>
      <c r="E1263" s="488"/>
    </row>
    <row r="1264" spans="1:5" x14ac:dyDescent="0.25">
      <c r="A1264" s="960"/>
      <c r="B1264" s="1298"/>
      <c r="C1264" s="1044" t="s">
        <v>4618</v>
      </c>
      <c r="D1264" s="1410"/>
      <c r="E1264" s="488"/>
    </row>
    <row r="1265" spans="1:5" ht="63" x14ac:dyDescent="0.25">
      <c r="A1265" s="960"/>
      <c r="B1265" s="917" t="s">
        <v>5415</v>
      </c>
      <c r="C1265" s="773" t="s">
        <v>5416</v>
      </c>
      <c r="D1265" s="1078">
        <v>38</v>
      </c>
      <c r="E1265" s="488"/>
    </row>
    <row r="1266" spans="1:5" ht="31.5" x14ac:dyDescent="0.25">
      <c r="A1266" s="960"/>
      <c r="B1266" s="879"/>
      <c r="C1266" s="772" t="s">
        <v>5417</v>
      </c>
      <c r="D1266" s="1078"/>
      <c r="E1266" s="488"/>
    </row>
    <row r="1267" spans="1:5" ht="31.5" x14ac:dyDescent="0.25">
      <c r="A1267" s="960"/>
      <c r="B1267" s="879"/>
      <c r="C1267" s="773" t="s">
        <v>5418</v>
      </c>
      <c r="D1267" s="1078"/>
      <c r="E1267" s="488"/>
    </row>
    <row r="1268" spans="1:5" ht="31.5" x14ac:dyDescent="0.25">
      <c r="A1268" s="960"/>
      <c r="B1268" s="879"/>
      <c r="C1268" s="772" t="s">
        <v>4509</v>
      </c>
      <c r="D1268" s="1078"/>
      <c r="E1268" s="488"/>
    </row>
    <row r="1269" spans="1:5" ht="31.5" x14ac:dyDescent="0.25">
      <c r="A1269" s="960"/>
      <c r="B1269" s="879"/>
      <c r="C1269" s="773" t="s">
        <v>5419</v>
      </c>
      <c r="D1269" s="1078"/>
      <c r="E1269" s="488"/>
    </row>
    <row r="1270" spans="1:5" ht="31.5" x14ac:dyDescent="0.25">
      <c r="A1270" s="960"/>
      <c r="B1270" s="879"/>
      <c r="C1270" s="773" t="s">
        <v>5420</v>
      </c>
      <c r="D1270" s="1078"/>
      <c r="E1270" s="488"/>
    </row>
    <row r="1271" spans="1:5" ht="31.5" x14ac:dyDescent="0.25">
      <c r="A1271" s="960"/>
      <c r="B1271" s="879"/>
      <c r="C1271" s="772" t="s">
        <v>5421</v>
      </c>
      <c r="D1271" s="1078"/>
      <c r="E1271" s="488"/>
    </row>
    <row r="1272" spans="1:5" ht="31.5" x14ac:dyDescent="0.25">
      <c r="A1272" s="960"/>
      <c r="B1272" s="879"/>
      <c r="C1272" s="772" t="s">
        <v>5422</v>
      </c>
      <c r="D1272" s="1078"/>
      <c r="E1272" s="488"/>
    </row>
    <row r="1273" spans="1:5" ht="31.5" x14ac:dyDescent="0.25">
      <c r="A1273" s="960"/>
      <c r="B1273" s="879"/>
      <c r="C1273" s="772" t="s">
        <v>5423</v>
      </c>
      <c r="D1273" s="1078"/>
      <c r="E1273" s="488"/>
    </row>
    <row r="1274" spans="1:5" ht="31.5" x14ac:dyDescent="0.25">
      <c r="A1274" s="960"/>
      <c r="B1274" s="879"/>
      <c r="C1274" s="772" t="s">
        <v>5424</v>
      </c>
      <c r="D1274" s="1078"/>
      <c r="E1274" s="488"/>
    </row>
    <row r="1275" spans="1:5" ht="31.5" x14ac:dyDescent="0.25">
      <c r="A1275" s="960"/>
      <c r="B1275" s="879"/>
      <c r="C1275" s="773" t="s">
        <v>5425</v>
      </c>
      <c r="D1275" s="1078"/>
      <c r="E1275" s="488"/>
    </row>
    <row r="1276" spans="1:5" ht="31.5" x14ac:dyDescent="0.25">
      <c r="A1276" s="960"/>
      <c r="B1276" s="879"/>
      <c r="C1276" s="772" t="s">
        <v>5426</v>
      </c>
      <c r="D1276" s="1078"/>
      <c r="E1276" s="488"/>
    </row>
    <row r="1277" spans="1:5" ht="31.5" x14ac:dyDescent="0.25">
      <c r="A1277" s="960"/>
      <c r="B1277" s="879"/>
      <c r="C1277" s="772" t="s">
        <v>5427</v>
      </c>
      <c r="D1277" s="1078"/>
      <c r="E1277" s="488"/>
    </row>
    <row r="1278" spans="1:5" ht="31.5" x14ac:dyDescent="0.25">
      <c r="A1278" s="960"/>
      <c r="B1278" s="879"/>
      <c r="C1278" s="772" t="s">
        <v>5428</v>
      </c>
      <c r="D1278" s="1078"/>
      <c r="E1278" s="488"/>
    </row>
    <row r="1279" spans="1:5" ht="31.5" x14ac:dyDescent="0.25">
      <c r="A1279" s="960"/>
      <c r="B1279" s="879"/>
      <c r="C1279" s="772" t="s">
        <v>5429</v>
      </c>
      <c r="D1279" s="1078"/>
      <c r="E1279" s="488"/>
    </row>
    <row r="1280" spans="1:5" ht="31.5" x14ac:dyDescent="0.25">
      <c r="A1280" s="960"/>
      <c r="B1280" s="879"/>
      <c r="C1280" s="772" t="s">
        <v>5430</v>
      </c>
      <c r="D1280" s="1078"/>
      <c r="E1280" s="488"/>
    </row>
    <row r="1281" spans="1:5" ht="31.5" x14ac:dyDescent="0.25">
      <c r="A1281" s="960"/>
      <c r="B1281" s="879"/>
      <c r="C1281" s="772" t="s">
        <v>5431</v>
      </c>
      <c r="D1281" s="1078"/>
      <c r="E1281" s="488"/>
    </row>
    <row r="1282" spans="1:5" ht="31.5" x14ac:dyDescent="0.25">
      <c r="A1282" s="960"/>
      <c r="B1282" s="879"/>
      <c r="C1282" s="772" t="s">
        <v>5432</v>
      </c>
      <c r="D1282" s="1078"/>
      <c r="E1282" s="488"/>
    </row>
    <row r="1283" spans="1:5" ht="31.5" x14ac:dyDescent="0.25">
      <c r="A1283" s="960"/>
      <c r="B1283" s="879"/>
      <c r="C1283" s="773" t="s">
        <v>5433</v>
      </c>
      <c r="D1283" s="1078"/>
      <c r="E1283" s="488"/>
    </row>
    <row r="1284" spans="1:5" ht="31.5" x14ac:dyDescent="0.25">
      <c r="A1284" s="960"/>
      <c r="B1284" s="879"/>
      <c r="C1284" s="773" t="s">
        <v>5434</v>
      </c>
      <c r="D1284" s="1078"/>
      <c r="E1284" s="488"/>
    </row>
    <row r="1285" spans="1:5" ht="31.5" x14ac:dyDescent="0.25">
      <c r="A1285" s="960"/>
      <c r="B1285" s="879"/>
      <c r="C1285" s="773" t="s">
        <v>5435</v>
      </c>
      <c r="D1285" s="1078"/>
      <c r="E1285" s="488"/>
    </row>
    <row r="1286" spans="1:5" ht="31.5" x14ac:dyDescent="0.25">
      <c r="A1286" s="960"/>
      <c r="B1286" s="879"/>
      <c r="C1286" s="773" t="s">
        <v>5436</v>
      </c>
      <c r="D1286" s="1078"/>
      <c r="E1286" s="488"/>
    </row>
    <row r="1287" spans="1:5" ht="31.5" x14ac:dyDescent="0.25">
      <c r="A1287" s="960"/>
      <c r="B1287" s="879"/>
      <c r="C1287" s="773" t="s">
        <v>5437</v>
      </c>
      <c r="D1287" s="1078"/>
      <c r="E1287" s="488"/>
    </row>
    <row r="1288" spans="1:5" ht="31.5" x14ac:dyDescent="0.25">
      <c r="A1288" s="960"/>
      <c r="B1288" s="879"/>
      <c r="C1288" s="773" t="s">
        <v>5438</v>
      </c>
      <c r="D1288" s="1078"/>
      <c r="E1288" s="488"/>
    </row>
    <row r="1289" spans="1:5" ht="31.5" x14ac:dyDescent="0.25">
      <c r="A1289" s="960"/>
      <c r="B1289" s="879"/>
      <c r="C1289" s="773" t="s">
        <v>5439</v>
      </c>
      <c r="D1289" s="1078"/>
      <c r="E1289" s="488"/>
    </row>
    <row r="1290" spans="1:5" ht="31.5" x14ac:dyDescent="0.25">
      <c r="A1290" s="960"/>
      <c r="B1290" s="879"/>
      <c r="C1290" s="773" t="s">
        <v>5440</v>
      </c>
      <c r="D1290" s="1078"/>
      <c r="E1290" s="488"/>
    </row>
    <row r="1291" spans="1:5" ht="31.5" x14ac:dyDescent="0.25">
      <c r="A1291" s="960"/>
      <c r="B1291" s="879"/>
      <c r="C1291" s="773" t="s">
        <v>5441</v>
      </c>
      <c r="D1291" s="1078"/>
      <c r="E1291" s="488"/>
    </row>
    <row r="1292" spans="1:5" ht="31.5" x14ac:dyDescent="0.25">
      <c r="A1292" s="960"/>
      <c r="B1292" s="879"/>
      <c r="C1292" s="773" t="s">
        <v>5442</v>
      </c>
      <c r="D1292" s="1078"/>
      <c r="E1292" s="488"/>
    </row>
    <row r="1293" spans="1:5" ht="31.5" x14ac:dyDescent="0.25">
      <c r="A1293" s="960"/>
      <c r="B1293" s="879"/>
      <c r="C1293" s="773" t="s">
        <v>5443</v>
      </c>
      <c r="D1293" s="1078"/>
      <c r="E1293" s="488"/>
    </row>
    <row r="1294" spans="1:5" ht="31.5" x14ac:dyDescent="0.25">
      <c r="A1294" s="960"/>
      <c r="B1294" s="879"/>
      <c r="C1294" s="773" t="s">
        <v>5444</v>
      </c>
      <c r="D1294" s="1078"/>
      <c r="E1294" s="488"/>
    </row>
    <row r="1295" spans="1:5" ht="31.5" x14ac:dyDescent="0.25">
      <c r="A1295" s="960"/>
      <c r="B1295" s="879"/>
      <c r="C1295" s="773" t="s">
        <v>5445</v>
      </c>
      <c r="D1295" s="1078"/>
      <c r="E1295" s="488"/>
    </row>
    <row r="1296" spans="1:5" ht="31.5" x14ac:dyDescent="0.25">
      <c r="A1296" s="960"/>
      <c r="B1296" s="879"/>
      <c r="C1296" s="773" t="s">
        <v>5446</v>
      </c>
      <c r="D1296" s="1078"/>
      <c r="E1296" s="488"/>
    </row>
    <row r="1297" spans="1:5" ht="31.5" x14ac:dyDescent="0.25">
      <c r="A1297" s="960"/>
      <c r="B1297" s="879"/>
      <c r="C1297" s="773" t="s">
        <v>5447</v>
      </c>
      <c r="D1297" s="1078"/>
      <c r="E1297" s="488"/>
    </row>
    <row r="1298" spans="1:5" ht="31.5" x14ac:dyDescent="0.25">
      <c r="A1298" s="960"/>
      <c r="B1298" s="879"/>
      <c r="C1298" s="773" t="s">
        <v>5448</v>
      </c>
      <c r="D1298" s="1078"/>
      <c r="E1298" s="488"/>
    </row>
    <row r="1299" spans="1:5" ht="31.5" x14ac:dyDescent="0.25">
      <c r="A1299" s="960"/>
      <c r="B1299" s="879"/>
      <c r="C1299" s="773" t="s">
        <v>5449</v>
      </c>
      <c r="D1299" s="1078"/>
      <c r="E1299" s="488"/>
    </row>
    <row r="1300" spans="1:5" ht="31.5" x14ac:dyDescent="0.25">
      <c r="A1300" s="960"/>
      <c r="B1300" s="879"/>
      <c r="C1300" s="773" t="s">
        <v>5450</v>
      </c>
      <c r="D1300" s="1078"/>
      <c r="E1300" s="488"/>
    </row>
    <row r="1301" spans="1:5" ht="31.5" x14ac:dyDescent="0.25">
      <c r="A1301" s="960"/>
      <c r="B1301" s="879"/>
      <c r="C1301" s="773" t="s">
        <v>5451</v>
      </c>
      <c r="D1301" s="1078"/>
      <c r="E1301" s="488"/>
    </row>
    <row r="1302" spans="1:5" ht="31.5" x14ac:dyDescent="0.25">
      <c r="A1302" s="960"/>
      <c r="B1302" s="879"/>
      <c r="C1302" s="773" t="s">
        <v>5452</v>
      </c>
      <c r="D1302" s="1078"/>
      <c r="E1302" s="488"/>
    </row>
    <row r="1303" spans="1:5" ht="63" x14ac:dyDescent="0.25">
      <c r="A1303" s="960"/>
      <c r="B1303" s="917" t="s">
        <v>5453</v>
      </c>
      <c r="C1303" s="773" t="s">
        <v>5454</v>
      </c>
      <c r="D1303" s="914">
        <v>63</v>
      </c>
      <c r="E1303" s="488"/>
    </row>
    <row r="1304" spans="1:5" ht="31.5" x14ac:dyDescent="0.25">
      <c r="A1304" s="960"/>
      <c r="B1304" s="879"/>
      <c r="C1304" s="772" t="s">
        <v>5455</v>
      </c>
      <c r="D1304" s="915"/>
      <c r="E1304" s="488"/>
    </row>
    <row r="1305" spans="1:5" ht="31.5" x14ac:dyDescent="0.25">
      <c r="A1305" s="960"/>
      <c r="B1305" s="879"/>
      <c r="C1305" s="772" t="s">
        <v>5456</v>
      </c>
      <c r="D1305" s="915"/>
      <c r="E1305" s="488"/>
    </row>
    <row r="1306" spans="1:5" ht="31.5" x14ac:dyDescent="0.25">
      <c r="A1306" s="960"/>
      <c r="B1306" s="879"/>
      <c r="C1306" s="772" t="s">
        <v>5457</v>
      </c>
      <c r="D1306" s="915"/>
      <c r="E1306" s="488"/>
    </row>
    <row r="1307" spans="1:5" ht="31.5" x14ac:dyDescent="0.25">
      <c r="A1307" s="960"/>
      <c r="B1307" s="879"/>
      <c r="C1307" s="772" t="s">
        <v>5458</v>
      </c>
      <c r="D1307" s="915"/>
      <c r="E1307" s="488"/>
    </row>
    <row r="1308" spans="1:5" ht="31.5" x14ac:dyDescent="0.25">
      <c r="A1308" s="960"/>
      <c r="B1308" s="879"/>
      <c r="C1308" s="772" t="s">
        <v>5459</v>
      </c>
      <c r="D1308" s="915"/>
      <c r="E1308" s="488"/>
    </row>
    <row r="1309" spans="1:5" ht="31.5" x14ac:dyDescent="0.25">
      <c r="A1309" s="960"/>
      <c r="B1309" s="879"/>
      <c r="C1309" s="772" t="s">
        <v>5460</v>
      </c>
      <c r="D1309" s="915"/>
      <c r="E1309" s="488"/>
    </row>
    <row r="1310" spans="1:5" ht="31.5" x14ac:dyDescent="0.25">
      <c r="A1310" s="960"/>
      <c r="B1310" s="879"/>
      <c r="C1310" s="772" t="s">
        <v>5461</v>
      </c>
      <c r="D1310" s="915"/>
      <c r="E1310" s="488"/>
    </row>
    <row r="1311" spans="1:5" ht="31.5" x14ac:dyDescent="0.25">
      <c r="A1311" s="960"/>
      <c r="B1311" s="879"/>
      <c r="C1311" s="772" t="s">
        <v>5462</v>
      </c>
      <c r="D1311" s="915"/>
      <c r="E1311" s="488"/>
    </row>
    <row r="1312" spans="1:5" ht="31.5" x14ac:dyDescent="0.25">
      <c r="A1312" s="960"/>
      <c r="B1312" s="879"/>
      <c r="C1312" s="772" t="s">
        <v>5463</v>
      </c>
      <c r="D1312" s="915"/>
      <c r="E1312" s="488"/>
    </row>
    <row r="1313" spans="1:5" ht="31.5" x14ac:dyDescent="0.25">
      <c r="A1313" s="960"/>
      <c r="B1313" s="879"/>
      <c r="C1313" s="772" t="s">
        <v>5464</v>
      </c>
      <c r="D1313" s="915"/>
      <c r="E1313" s="488"/>
    </row>
    <row r="1314" spans="1:5" ht="31.5" x14ac:dyDescent="0.25">
      <c r="A1314" s="960"/>
      <c r="B1314" s="879"/>
      <c r="C1314" s="772" t="s">
        <v>5465</v>
      </c>
      <c r="D1314" s="915"/>
      <c r="E1314" s="488"/>
    </row>
    <row r="1315" spans="1:5" ht="31.5" x14ac:dyDescent="0.25">
      <c r="A1315" s="960"/>
      <c r="B1315" s="879"/>
      <c r="C1315" s="772" t="s">
        <v>5466</v>
      </c>
      <c r="D1315" s="915"/>
      <c r="E1315" s="488"/>
    </row>
    <row r="1316" spans="1:5" ht="31.5" x14ac:dyDescent="0.25">
      <c r="A1316" s="960"/>
      <c r="B1316" s="879"/>
      <c r="C1316" s="772" t="s">
        <v>5467</v>
      </c>
      <c r="D1316" s="915"/>
      <c r="E1316" s="488"/>
    </row>
    <row r="1317" spans="1:5" ht="31.5" x14ac:dyDescent="0.25">
      <c r="A1317" s="960"/>
      <c r="B1317" s="879"/>
      <c r="C1317" s="772" t="s">
        <v>5468</v>
      </c>
      <c r="D1317" s="915"/>
      <c r="E1317" s="488"/>
    </row>
    <row r="1318" spans="1:5" x14ac:dyDescent="0.25">
      <c r="A1318" s="960"/>
      <c r="B1318" s="879"/>
      <c r="C1318" s="772" t="s">
        <v>5469</v>
      </c>
      <c r="D1318" s="915"/>
      <c r="E1318" s="488"/>
    </row>
    <row r="1319" spans="1:5" ht="31.5" x14ac:dyDescent="0.25">
      <c r="A1319" s="960"/>
      <c r="B1319" s="879"/>
      <c r="C1319" s="772" t="s">
        <v>5470</v>
      </c>
      <c r="D1319" s="915"/>
      <c r="E1319" s="488"/>
    </row>
    <row r="1320" spans="1:5" ht="31.5" x14ac:dyDescent="0.25">
      <c r="A1320" s="960"/>
      <c r="B1320" s="879"/>
      <c r="C1320" s="772" t="s">
        <v>5471</v>
      </c>
      <c r="D1320" s="915"/>
      <c r="E1320" s="488"/>
    </row>
    <row r="1321" spans="1:5" ht="31.5" x14ac:dyDescent="0.25">
      <c r="A1321" s="960"/>
      <c r="B1321" s="879"/>
      <c r="C1321" s="772" t="s">
        <v>5472</v>
      </c>
      <c r="D1321" s="915"/>
      <c r="E1321" s="488"/>
    </row>
    <row r="1322" spans="1:5" ht="31.5" x14ac:dyDescent="0.25">
      <c r="A1322" s="960"/>
      <c r="B1322" s="879"/>
      <c r="C1322" s="772" t="s">
        <v>5473</v>
      </c>
      <c r="D1322" s="915"/>
      <c r="E1322" s="488"/>
    </row>
    <row r="1323" spans="1:5" x14ac:dyDescent="0.25">
      <c r="A1323" s="960"/>
      <c r="B1323" s="879"/>
      <c r="C1323" s="772" t="s">
        <v>5474</v>
      </c>
      <c r="D1323" s="915"/>
      <c r="E1323" s="488"/>
    </row>
    <row r="1324" spans="1:5" x14ac:dyDescent="0.25">
      <c r="A1324" s="960"/>
      <c r="B1324" s="879"/>
      <c r="C1324" s="772" t="s">
        <v>5475</v>
      </c>
      <c r="D1324" s="915"/>
      <c r="E1324" s="488"/>
    </row>
    <row r="1325" spans="1:5" ht="31.5" x14ac:dyDescent="0.25">
      <c r="A1325" s="960"/>
      <c r="B1325" s="879"/>
      <c r="C1325" s="772" t="s">
        <v>5476</v>
      </c>
      <c r="D1325" s="915"/>
      <c r="E1325" s="488"/>
    </row>
    <row r="1326" spans="1:5" ht="31.5" x14ac:dyDescent="0.25">
      <c r="A1326" s="960"/>
      <c r="B1326" s="879"/>
      <c r="C1326" s="772" t="s">
        <v>5477</v>
      </c>
      <c r="D1326" s="915"/>
      <c r="E1326" s="488"/>
    </row>
    <row r="1327" spans="1:5" ht="31.5" x14ac:dyDescent="0.25">
      <c r="A1327" s="960"/>
      <c r="B1327" s="879"/>
      <c r="C1327" s="772" t="s">
        <v>5478</v>
      </c>
      <c r="D1327" s="915"/>
      <c r="E1327" s="488"/>
    </row>
    <row r="1328" spans="1:5" ht="31.5" x14ac:dyDescent="0.25">
      <c r="A1328" s="960"/>
      <c r="B1328" s="879"/>
      <c r="C1328" s="772" t="s">
        <v>5479</v>
      </c>
      <c r="D1328" s="915"/>
      <c r="E1328" s="488"/>
    </row>
    <row r="1329" spans="1:5" ht="31.5" x14ac:dyDescent="0.25">
      <c r="A1329" s="960"/>
      <c r="B1329" s="879"/>
      <c r="C1329" s="772" t="s">
        <v>5480</v>
      </c>
      <c r="D1329" s="915"/>
      <c r="E1329" s="488"/>
    </row>
    <row r="1330" spans="1:5" ht="31.5" x14ac:dyDescent="0.25">
      <c r="A1330" s="960"/>
      <c r="B1330" s="879"/>
      <c r="C1330" s="772" t="s">
        <v>5481</v>
      </c>
      <c r="D1330" s="915"/>
      <c r="E1330" s="488"/>
    </row>
    <row r="1331" spans="1:5" ht="31.5" x14ac:dyDescent="0.25">
      <c r="A1331" s="960"/>
      <c r="B1331" s="879"/>
      <c r="C1331" s="772" t="s">
        <v>5482</v>
      </c>
      <c r="D1331" s="915"/>
      <c r="E1331" s="488"/>
    </row>
    <row r="1332" spans="1:5" ht="31.5" x14ac:dyDescent="0.25">
      <c r="A1332" s="960"/>
      <c r="B1332" s="879"/>
      <c r="C1332" s="772" t="s">
        <v>5483</v>
      </c>
      <c r="D1332" s="915"/>
      <c r="E1332" s="488"/>
    </row>
    <row r="1333" spans="1:5" ht="31.5" x14ac:dyDescent="0.25">
      <c r="A1333" s="960"/>
      <c r="B1333" s="879"/>
      <c r="C1333" s="772" t="s">
        <v>5484</v>
      </c>
      <c r="D1333" s="915"/>
      <c r="E1333" s="488"/>
    </row>
    <row r="1334" spans="1:5" ht="31.5" x14ac:dyDescent="0.25">
      <c r="A1334" s="960"/>
      <c r="B1334" s="879"/>
      <c r="C1334" s="772" t="s">
        <v>5485</v>
      </c>
      <c r="D1334" s="915"/>
      <c r="E1334" s="488"/>
    </row>
    <row r="1335" spans="1:5" ht="31.5" x14ac:dyDescent="0.25">
      <c r="A1335" s="960"/>
      <c r="B1335" s="879"/>
      <c r="C1335" s="772" t="s">
        <v>5486</v>
      </c>
      <c r="D1335" s="915"/>
      <c r="E1335" s="488"/>
    </row>
    <row r="1336" spans="1:5" ht="31.5" x14ac:dyDescent="0.25">
      <c r="A1336" s="960"/>
      <c r="B1336" s="879"/>
      <c r="C1336" s="772" t="s">
        <v>5487</v>
      </c>
      <c r="D1336" s="915"/>
      <c r="E1336" s="488"/>
    </row>
    <row r="1337" spans="1:5" ht="31.5" x14ac:dyDescent="0.25">
      <c r="A1337" s="960"/>
      <c r="B1337" s="879"/>
      <c r="C1337" s="772" t="s">
        <v>5488</v>
      </c>
      <c r="D1337" s="915"/>
      <c r="E1337" s="488"/>
    </row>
    <row r="1338" spans="1:5" ht="31.5" x14ac:dyDescent="0.25">
      <c r="A1338" s="960"/>
      <c r="B1338" s="879"/>
      <c r="C1338" s="772" t="s">
        <v>5489</v>
      </c>
      <c r="D1338" s="915"/>
      <c r="E1338" s="488"/>
    </row>
    <row r="1339" spans="1:5" ht="31.5" x14ac:dyDescent="0.25">
      <c r="A1339" s="960"/>
      <c r="B1339" s="879"/>
      <c r="C1339" s="772" t="s">
        <v>5490</v>
      </c>
      <c r="D1339" s="915"/>
      <c r="E1339" s="488"/>
    </row>
    <row r="1340" spans="1:5" ht="31.5" x14ac:dyDescent="0.25">
      <c r="A1340" s="960"/>
      <c r="B1340" s="879"/>
      <c r="C1340" s="772" t="s">
        <v>5491</v>
      </c>
      <c r="D1340" s="915"/>
      <c r="E1340" s="488"/>
    </row>
    <row r="1341" spans="1:5" ht="31.5" x14ac:dyDescent="0.25">
      <c r="A1341" s="960"/>
      <c r="B1341" s="879"/>
      <c r="C1341" s="772" t="s">
        <v>5492</v>
      </c>
      <c r="D1341" s="915"/>
      <c r="E1341" s="488"/>
    </row>
    <row r="1342" spans="1:5" ht="31.5" x14ac:dyDescent="0.25">
      <c r="A1342" s="960"/>
      <c r="B1342" s="879"/>
      <c r="C1342" s="772" t="s">
        <v>5493</v>
      </c>
      <c r="D1342" s="915"/>
      <c r="E1342" s="488"/>
    </row>
    <row r="1343" spans="1:5" ht="31.5" x14ac:dyDescent="0.25">
      <c r="A1343" s="960"/>
      <c r="B1343" s="879"/>
      <c r="C1343" s="772" t="s">
        <v>5494</v>
      </c>
      <c r="D1343" s="915"/>
      <c r="E1343" s="488"/>
    </row>
    <row r="1344" spans="1:5" ht="31.5" x14ac:dyDescent="0.25">
      <c r="A1344" s="960"/>
      <c r="B1344" s="879"/>
      <c r="C1344" s="772" t="s">
        <v>5495</v>
      </c>
      <c r="D1344" s="915"/>
      <c r="E1344" s="488"/>
    </row>
    <row r="1345" spans="1:5" ht="31.5" x14ac:dyDescent="0.25">
      <c r="A1345" s="960"/>
      <c r="B1345" s="879"/>
      <c r="C1345" s="772" t="s">
        <v>5496</v>
      </c>
      <c r="D1345" s="915"/>
      <c r="E1345" s="488"/>
    </row>
    <row r="1346" spans="1:5" ht="31.5" x14ac:dyDescent="0.25">
      <c r="A1346" s="960"/>
      <c r="B1346" s="879"/>
      <c r="C1346" s="772" t="s">
        <v>5497</v>
      </c>
      <c r="D1346" s="915"/>
      <c r="E1346" s="488"/>
    </row>
    <row r="1347" spans="1:5" ht="31.5" x14ac:dyDescent="0.25">
      <c r="A1347" s="960"/>
      <c r="B1347" s="879"/>
      <c r="C1347" s="772" t="s">
        <v>5498</v>
      </c>
      <c r="D1347" s="915"/>
      <c r="E1347" s="488"/>
    </row>
    <row r="1348" spans="1:5" ht="31.5" x14ac:dyDescent="0.25">
      <c r="A1348" s="960"/>
      <c r="B1348" s="879"/>
      <c r="C1348" s="772" t="s">
        <v>5499</v>
      </c>
      <c r="D1348" s="915"/>
      <c r="E1348" s="488"/>
    </row>
    <row r="1349" spans="1:5" ht="31.5" x14ac:dyDescent="0.25">
      <c r="A1349" s="960"/>
      <c r="B1349" s="879"/>
      <c r="C1349" s="772" t="s">
        <v>5500</v>
      </c>
      <c r="D1349" s="915"/>
      <c r="E1349" s="488"/>
    </row>
    <row r="1350" spans="1:5" ht="31.5" x14ac:dyDescent="0.25">
      <c r="A1350" s="960"/>
      <c r="B1350" s="879"/>
      <c r="C1350" s="772" t="s">
        <v>5501</v>
      </c>
      <c r="D1350" s="915"/>
      <c r="E1350" s="488"/>
    </row>
    <row r="1351" spans="1:5" x14ac:dyDescent="0.25">
      <c r="A1351" s="960"/>
      <c r="B1351" s="879"/>
      <c r="C1351" s="772" t="s">
        <v>5502</v>
      </c>
      <c r="D1351" s="915"/>
      <c r="E1351" s="488"/>
    </row>
    <row r="1352" spans="1:5" ht="31.5" x14ac:dyDescent="0.25">
      <c r="A1352" s="960"/>
      <c r="B1352" s="879"/>
      <c r="C1352" s="772" t="s">
        <v>5503</v>
      </c>
      <c r="D1352" s="915"/>
      <c r="E1352" s="488"/>
    </row>
    <row r="1353" spans="1:5" ht="31.5" x14ac:dyDescent="0.25">
      <c r="A1353" s="960"/>
      <c r="B1353" s="879"/>
      <c r="C1353" s="772" t="s">
        <v>5504</v>
      </c>
      <c r="D1353" s="915"/>
      <c r="E1353" s="488"/>
    </row>
    <row r="1354" spans="1:5" ht="31.5" x14ac:dyDescent="0.25">
      <c r="A1354" s="960"/>
      <c r="B1354" s="879"/>
      <c r="C1354" s="772" t="s">
        <v>5505</v>
      </c>
      <c r="D1354" s="915"/>
      <c r="E1354" s="488"/>
    </row>
    <row r="1355" spans="1:5" ht="31.5" x14ac:dyDescent="0.25">
      <c r="A1355" s="960"/>
      <c r="B1355" s="879"/>
      <c r="C1355" s="772" t="s">
        <v>5506</v>
      </c>
      <c r="D1355" s="915"/>
      <c r="E1355" s="488"/>
    </row>
    <row r="1356" spans="1:5" ht="31.5" x14ac:dyDescent="0.25">
      <c r="A1356" s="960"/>
      <c r="B1356" s="879"/>
      <c r="C1356" s="772" t="s">
        <v>5507</v>
      </c>
      <c r="D1356" s="915"/>
      <c r="E1356" s="488"/>
    </row>
    <row r="1357" spans="1:5" ht="31.5" x14ac:dyDescent="0.25">
      <c r="A1357" s="960"/>
      <c r="B1357" s="879"/>
      <c r="C1357" s="772" t="s">
        <v>5508</v>
      </c>
      <c r="D1357" s="915"/>
      <c r="E1357" s="488"/>
    </row>
    <row r="1358" spans="1:5" ht="31.5" x14ac:dyDescent="0.25">
      <c r="A1358" s="960"/>
      <c r="B1358" s="879"/>
      <c r="C1358" s="772" t="s">
        <v>5509</v>
      </c>
      <c r="D1358" s="915"/>
      <c r="E1358" s="488"/>
    </row>
    <row r="1359" spans="1:5" ht="31.5" x14ac:dyDescent="0.25">
      <c r="A1359" s="960"/>
      <c r="B1359" s="879"/>
      <c r="C1359" s="772" t="s">
        <v>5510</v>
      </c>
      <c r="D1359" s="915"/>
      <c r="E1359" s="488"/>
    </row>
    <row r="1360" spans="1:5" ht="31.5" x14ac:dyDescent="0.25">
      <c r="A1360" s="960"/>
      <c r="B1360" s="879"/>
      <c r="C1360" s="772" t="s">
        <v>5511</v>
      </c>
      <c r="D1360" s="915"/>
      <c r="E1360" s="488"/>
    </row>
    <row r="1361" spans="1:5" ht="31.5" x14ac:dyDescent="0.25">
      <c r="A1361" s="960"/>
      <c r="B1361" s="879"/>
      <c r="C1361" s="772" t="s">
        <v>5512</v>
      </c>
      <c r="D1361" s="915"/>
      <c r="E1361" s="488"/>
    </row>
    <row r="1362" spans="1:5" ht="31.5" x14ac:dyDescent="0.25">
      <c r="A1362" s="960"/>
      <c r="B1362" s="879"/>
      <c r="C1362" s="772" t="s">
        <v>5513</v>
      </c>
      <c r="D1362" s="915"/>
      <c r="E1362" s="488"/>
    </row>
    <row r="1363" spans="1:5" ht="31.5" x14ac:dyDescent="0.25">
      <c r="A1363" s="960"/>
      <c r="B1363" s="879"/>
      <c r="C1363" s="772" t="s">
        <v>5514</v>
      </c>
      <c r="D1363" s="915"/>
      <c r="E1363" s="488"/>
    </row>
    <row r="1364" spans="1:5" ht="31.5" x14ac:dyDescent="0.25">
      <c r="A1364" s="960"/>
      <c r="B1364" s="879"/>
      <c r="C1364" s="772" t="s">
        <v>5515</v>
      </c>
      <c r="D1364" s="915"/>
      <c r="E1364" s="488"/>
    </row>
    <row r="1365" spans="1:5" ht="31.5" x14ac:dyDescent="0.25">
      <c r="A1365" s="961"/>
      <c r="B1365" s="880"/>
      <c r="C1365" s="772" t="s">
        <v>5516</v>
      </c>
      <c r="D1365" s="916"/>
      <c r="E1365" s="488"/>
    </row>
    <row r="1366" spans="1:5" ht="47.25" x14ac:dyDescent="0.25">
      <c r="A1366" s="1043" t="s">
        <v>19</v>
      </c>
      <c r="B1366" s="1083" t="s">
        <v>2142</v>
      </c>
      <c r="C1366" s="1094"/>
      <c r="D1366" s="487">
        <v>11</v>
      </c>
      <c r="E1366" s="488"/>
    </row>
    <row r="1367" spans="1:5" ht="47.25" x14ac:dyDescent="0.25">
      <c r="A1367" s="474"/>
      <c r="B1367" s="1083" t="s">
        <v>2143</v>
      </c>
      <c r="C1367" s="1057" t="s">
        <v>2144</v>
      </c>
      <c r="D1367" s="1343">
        <v>24</v>
      </c>
      <c r="E1367" s="1069"/>
    </row>
    <row r="1368" spans="1:5" ht="31.5" x14ac:dyDescent="0.25">
      <c r="A1368" s="474"/>
      <c r="B1368" s="1084"/>
      <c r="C1368" s="1057" t="s">
        <v>2145</v>
      </c>
      <c r="D1368" s="1344"/>
      <c r="E1368" s="1069"/>
    </row>
    <row r="1369" spans="1:5" ht="31.5" x14ac:dyDescent="0.25">
      <c r="A1369" s="474"/>
      <c r="B1369" s="1084"/>
      <c r="C1369" s="1057" t="s">
        <v>2146</v>
      </c>
      <c r="D1369" s="1344"/>
      <c r="E1369" s="1069"/>
    </row>
    <row r="1370" spans="1:5" ht="31.5" x14ac:dyDescent="0.25">
      <c r="A1370" s="474"/>
      <c r="B1370" s="1084"/>
      <c r="C1370" s="1057" t="s">
        <v>2147</v>
      </c>
      <c r="D1370" s="1344"/>
      <c r="E1370" s="1069"/>
    </row>
    <row r="1371" spans="1:5" ht="31.5" x14ac:dyDescent="0.25">
      <c r="A1371" s="474"/>
      <c r="B1371" s="1084"/>
      <c r="C1371" s="1057" t="s">
        <v>2148</v>
      </c>
      <c r="D1371" s="1344"/>
      <c r="E1371" s="1069"/>
    </row>
    <row r="1372" spans="1:5" ht="31.5" x14ac:dyDescent="0.25">
      <c r="A1372" s="474"/>
      <c r="B1372" s="1084"/>
      <c r="C1372" s="1057" t="s">
        <v>2149</v>
      </c>
      <c r="D1372" s="1344"/>
      <c r="E1372" s="1069"/>
    </row>
    <row r="1373" spans="1:5" ht="31.5" x14ac:dyDescent="0.25">
      <c r="A1373" s="474"/>
      <c r="B1373" s="1084"/>
      <c r="C1373" s="1095" t="s">
        <v>2150</v>
      </c>
      <c r="D1373" s="1344"/>
      <c r="E1373" s="1069"/>
    </row>
    <row r="1374" spans="1:5" ht="31.5" x14ac:dyDescent="0.25">
      <c r="A1374" s="474"/>
      <c r="B1374" s="1084"/>
      <c r="C1374" s="1095" t="s">
        <v>2151</v>
      </c>
      <c r="D1374" s="1344"/>
      <c r="E1374" s="1069"/>
    </row>
    <row r="1375" spans="1:5" ht="31.5" x14ac:dyDescent="0.25">
      <c r="A1375" s="474"/>
      <c r="B1375" s="1084"/>
      <c r="C1375" s="1057" t="s">
        <v>2152</v>
      </c>
      <c r="D1375" s="1344"/>
      <c r="E1375" s="1069"/>
    </row>
    <row r="1376" spans="1:5" ht="31.5" x14ac:dyDescent="0.25">
      <c r="A1376" s="474"/>
      <c r="B1376" s="1084"/>
      <c r="C1376" s="1095" t="s">
        <v>2153</v>
      </c>
      <c r="D1376" s="1344"/>
      <c r="E1376" s="1069"/>
    </row>
    <row r="1377" spans="1:6" ht="31.5" x14ac:dyDescent="0.25">
      <c r="A1377" s="474"/>
      <c r="B1377" s="1084"/>
      <c r="C1377" s="1095" t="s">
        <v>2154</v>
      </c>
      <c r="D1377" s="1344"/>
      <c r="E1377" s="1069"/>
    </row>
    <row r="1378" spans="1:6" ht="31.5" x14ac:dyDescent="0.25">
      <c r="A1378" s="474"/>
      <c r="B1378" s="1084"/>
      <c r="C1378" s="1095" t="s">
        <v>2155</v>
      </c>
      <c r="D1378" s="1345"/>
      <c r="E1378" s="1069"/>
      <c r="F1378" s="630"/>
    </row>
    <row r="1379" spans="1:6" ht="47.25" x14ac:dyDescent="0.25">
      <c r="A1379" s="474"/>
      <c r="B1379" s="1083" t="s">
        <v>2122</v>
      </c>
      <c r="C1379" s="1057" t="s">
        <v>2144</v>
      </c>
      <c r="D1379" s="1343">
        <v>20</v>
      </c>
      <c r="E1379" s="1069"/>
      <c r="F1379" s="630"/>
    </row>
    <row r="1380" spans="1:6" ht="31.5" x14ac:dyDescent="0.25">
      <c r="A1380" s="474"/>
      <c r="B1380" s="1084"/>
      <c r="C1380" s="1057" t="s">
        <v>2145</v>
      </c>
      <c r="D1380" s="1344"/>
      <c r="E1380" s="1069"/>
      <c r="F1380" s="630"/>
    </row>
    <row r="1381" spans="1:6" ht="31.5" x14ac:dyDescent="0.25">
      <c r="A1381" s="474"/>
      <c r="B1381" s="1084"/>
      <c r="C1381" s="1057" t="s">
        <v>2149</v>
      </c>
      <c r="D1381" s="1344"/>
      <c r="E1381" s="1069"/>
      <c r="F1381" s="630"/>
    </row>
    <row r="1382" spans="1:6" ht="31.5" x14ac:dyDescent="0.25">
      <c r="A1382" s="474"/>
      <c r="B1382" s="1084"/>
      <c r="C1382" s="1057" t="s">
        <v>2152</v>
      </c>
      <c r="D1382" s="1344"/>
      <c r="E1382" s="1069"/>
      <c r="F1382" s="630"/>
    </row>
    <row r="1383" spans="1:6" ht="31.5" x14ac:dyDescent="0.25">
      <c r="A1383" s="474"/>
      <c r="B1383" s="1084"/>
      <c r="C1383" s="1095" t="s">
        <v>2156</v>
      </c>
      <c r="D1383" s="1345"/>
      <c r="E1383" s="1069"/>
      <c r="F1383" s="630"/>
    </row>
    <row r="1384" spans="1:6" ht="31.5" x14ac:dyDescent="0.25">
      <c r="A1384" s="474"/>
      <c r="B1384" s="1083" t="s">
        <v>2157</v>
      </c>
      <c r="C1384" s="1057" t="s">
        <v>2152</v>
      </c>
      <c r="D1384" s="1343">
        <v>6</v>
      </c>
      <c r="E1384" s="1069"/>
      <c r="F1384" s="630"/>
    </row>
    <row r="1385" spans="1:6" ht="31.5" x14ac:dyDescent="0.25">
      <c r="A1385" s="474"/>
      <c r="B1385" s="1084"/>
      <c r="C1385" s="1095" t="s">
        <v>2158</v>
      </c>
      <c r="D1385" s="1344"/>
      <c r="E1385" s="1069"/>
      <c r="F1385" s="630"/>
    </row>
    <row r="1386" spans="1:6" ht="47.25" x14ac:dyDescent="0.25">
      <c r="A1386" s="474"/>
      <c r="B1386" s="1084"/>
      <c r="C1386" s="1057" t="s">
        <v>2144</v>
      </c>
      <c r="D1386" s="1344"/>
      <c r="E1386" s="1069"/>
      <c r="F1386" s="630"/>
    </row>
    <row r="1387" spans="1:6" ht="31.5" x14ac:dyDescent="0.25">
      <c r="A1387" s="474"/>
      <c r="B1387" s="1084"/>
      <c r="C1387" s="1057" t="s">
        <v>1729</v>
      </c>
      <c r="D1387" s="1344"/>
      <c r="E1387" s="1069"/>
      <c r="F1387" s="630"/>
    </row>
    <row r="1388" spans="1:6" ht="31.5" x14ac:dyDescent="0.25">
      <c r="A1388" s="474"/>
      <c r="B1388" s="1084"/>
      <c r="C1388" s="1095" t="s">
        <v>2159</v>
      </c>
      <c r="D1388" s="1345"/>
      <c r="E1388" s="1069"/>
      <c r="F1388" s="630"/>
    </row>
    <row r="1389" spans="1:6" x14ac:dyDescent="0.25">
      <c r="A1389" s="474"/>
      <c r="B1389" s="1083" t="s">
        <v>2160</v>
      </c>
      <c r="C1389" s="1095" t="s">
        <v>2161</v>
      </c>
      <c r="D1389" s="1343">
        <v>4</v>
      </c>
      <c r="E1389" s="1069"/>
      <c r="F1389" s="630"/>
    </row>
    <row r="1390" spans="1:6" ht="47.25" x14ac:dyDescent="0.25">
      <c r="A1390" s="474"/>
      <c r="B1390" s="1084"/>
      <c r="C1390" s="1057" t="s">
        <v>1937</v>
      </c>
      <c r="D1390" s="1344"/>
      <c r="E1390" s="1069"/>
      <c r="F1390" s="630"/>
    </row>
    <row r="1391" spans="1:6" ht="31.5" x14ac:dyDescent="0.25">
      <c r="A1391" s="474"/>
      <c r="B1391" s="1084"/>
      <c r="C1391" s="1095" t="s">
        <v>2162</v>
      </c>
      <c r="D1391" s="1345"/>
      <c r="E1391" s="1069"/>
      <c r="F1391" s="630"/>
    </row>
    <row r="1392" spans="1:6" ht="31.5" x14ac:dyDescent="0.25">
      <c r="A1392" s="474"/>
      <c r="B1392" s="1083" t="s">
        <v>2163</v>
      </c>
      <c r="C1392" s="1057" t="s">
        <v>2145</v>
      </c>
      <c r="D1392" s="1343">
        <v>5</v>
      </c>
      <c r="E1392" s="1069"/>
      <c r="F1392" s="630"/>
    </row>
    <row r="1393" spans="1:6" ht="47.25" x14ac:dyDescent="0.25">
      <c r="A1393" s="474"/>
      <c r="B1393" s="1084"/>
      <c r="C1393" s="1057" t="s">
        <v>2144</v>
      </c>
      <c r="D1393" s="1344"/>
      <c r="E1393" s="1069"/>
      <c r="F1393" s="630"/>
    </row>
    <row r="1394" spans="1:6" ht="31.5" x14ac:dyDescent="0.25">
      <c r="A1394" s="474"/>
      <c r="B1394" s="1084"/>
      <c r="C1394" s="1057" t="s">
        <v>2148</v>
      </c>
      <c r="D1394" s="1344"/>
      <c r="E1394" s="1069"/>
      <c r="F1394" s="630"/>
    </row>
    <row r="1395" spans="1:6" ht="31.5" x14ac:dyDescent="0.25">
      <c r="A1395" s="474"/>
      <c r="B1395" s="1084"/>
      <c r="C1395" s="1095" t="s">
        <v>1478</v>
      </c>
      <c r="D1395" s="1344"/>
      <c r="E1395" s="1069"/>
      <c r="F1395" s="630"/>
    </row>
    <row r="1396" spans="1:6" ht="31.5" x14ac:dyDescent="0.25">
      <c r="A1396" s="474"/>
      <c r="B1396" s="1084"/>
      <c r="C1396" s="856" t="s">
        <v>2159</v>
      </c>
      <c r="D1396" s="1345"/>
      <c r="E1396" s="1069"/>
      <c r="F1396" s="630"/>
    </row>
    <row r="1397" spans="1:6" ht="47.25" x14ac:dyDescent="0.25">
      <c r="A1397" s="474"/>
      <c r="B1397" s="1083" t="s">
        <v>2586</v>
      </c>
      <c r="C1397" s="1094" t="s">
        <v>2144</v>
      </c>
      <c r="D1397" s="487">
        <v>1</v>
      </c>
      <c r="E1397" s="1069"/>
      <c r="F1397" s="630"/>
    </row>
    <row r="1398" spans="1:6" ht="31.5" x14ac:dyDescent="0.25">
      <c r="A1398" s="474"/>
      <c r="B1398" s="1084"/>
      <c r="C1398" s="1057" t="s">
        <v>2145</v>
      </c>
      <c r="D1398" s="1077">
        <v>1</v>
      </c>
      <c r="E1398" s="1069"/>
      <c r="F1398" s="630"/>
    </row>
    <row r="1399" spans="1:6" ht="31.5" x14ac:dyDescent="0.25">
      <c r="A1399" s="474"/>
      <c r="B1399" s="1084"/>
      <c r="C1399" s="1057" t="s">
        <v>2148</v>
      </c>
      <c r="D1399" s="1077">
        <v>1</v>
      </c>
      <c r="E1399" s="1069"/>
      <c r="F1399" s="630"/>
    </row>
    <row r="1400" spans="1:6" ht="31.5" x14ac:dyDescent="0.25">
      <c r="A1400" s="474"/>
      <c r="B1400" s="1084"/>
      <c r="C1400" s="1057" t="s">
        <v>2156</v>
      </c>
      <c r="D1400" s="1077">
        <v>1</v>
      </c>
      <c r="E1400" s="1069"/>
      <c r="F1400" s="630"/>
    </row>
    <row r="1401" spans="1:6" ht="31.5" x14ac:dyDescent="0.25">
      <c r="A1401" s="474"/>
      <c r="B1401" s="1084"/>
      <c r="C1401" s="1057" t="s">
        <v>2587</v>
      </c>
      <c r="D1401" s="1077">
        <v>1</v>
      </c>
      <c r="E1401" s="1069"/>
      <c r="F1401" s="630"/>
    </row>
    <row r="1402" spans="1:6" ht="31.5" x14ac:dyDescent="0.25">
      <c r="A1402" s="474"/>
      <c r="B1402" s="1085"/>
      <c r="C1402" s="1057" t="s">
        <v>2152</v>
      </c>
      <c r="D1402" s="1077">
        <v>1</v>
      </c>
      <c r="E1402" s="1069"/>
      <c r="F1402" s="630"/>
    </row>
    <row r="1403" spans="1:6" ht="47.25" x14ac:dyDescent="0.25">
      <c r="A1403" s="474"/>
      <c r="B1403" s="1083" t="s">
        <v>2588</v>
      </c>
      <c r="C1403" s="1094" t="s">
        <v>2144</v>
      </c>
      <c r="D1403" s="1077">
        <v>1</v>
      </c>
      <c r="E1403" s="1069"/>
      <c r="F1403" s="630"/>
    </row>
    <row r="1404" spans="1:6" ht="31.5" x14ac:dyDescent="0.25">
      <c r="A1404" s="474"/>
      <c r="B1404" s="1084"/>
      <c r="C1404" s="1057" t="s">
        <v>2145</v>
      </c>
      <c r="D1404" s="1077">
        <v>1</v>
      </c>
      <c r="E1404" s="1069"/>
      <c r="F1404" s="630"/>
    </row>
    <row r="1405" spans="1:6" ht="31.5" x14ac:dyDescent="0.25">
      <c r="A1405" s="474"/>
      <c r="B1405" s="1084"/>
      <c r="C1405" s="1057" t="s">
        <v>2148</v>
      </c>
      <c r="D1405" s="1077">
        <v>1</v>
      </c>
      <c r="E1405" s="1069"/>
      <c r="F1405" s="630"/>
    </row>
    <row r="1406" spans="1:6" ht="31.5" x14ac:dyDescent="0.25">
      <c r="A1406" s="474"/>
      <c r="B1406" s="1084"/>
      <c r="C1406" s="1057" t="s">
        <v>2156</v>
      </c>
      <c r="D1406" s="1077">
        <v>1</v>
      </c>
      <c r="E1406" s="1069"/>
      <c r="F1406" s="630"/>
    </row>
    <row r="1407" spans="1:6" ht="31.5" x14ac:dyDescent="0.25">
      <c r="A1407" s="474"/>
      <c r="B1407" s="1084"/>
      <c r="C1407" s="1057" t="s">
        <v>2587</v>
      </c>
      <c r="D1407" s="1077">
        <v>1</v>
      </c>
      <c r="E1407" s="1069"/>
      <c r="F1407" s="630"/>
    </row>
    <row r="1408" spans="1:6" ht="31.5" x14ac:dyDescent="0.25">
      <c r="A1408" s="474"/>
      <c r="B1408" s="1085"/>
      <c r="C1408" s="1057" t="s">
        <v>2152</v>
      </c>
      <c r="D1408" s="1077">
        <v>1</v>
      </c>
      <c r="E1408" s="1069"/>
      <c r="F1408" s="630"/>
    </row>
    <row r="1409" spans="1:6" ht="47.25" x14ac:dyDescent="0.25">
      <c r="A1409" s="474"/>
      <c r="B1409" s="1083" t="s">
        <v>2589</v>
      </c>
      <c r="C1409" s="1094" t="s">
        <v>2144</v>
      </c>
      <c r="D1409" s="1077">
        <v>1</v>
      </c>
      <c r="E1409" s="1069"/>
      <c r="F1409" s="630"/>
    </row>
    <row r="1410" spans="1:6" ht="31.5" x14ac:dyDescent="0.25">
      <c r="A1410" s="474"/>
      <c r="B1410" s="1084"/>
      <c r="C1410" s="1057" t="s">
        <v>2145</v>
      </c>
      <c r="D1410" s="1077">
        <v>1</v>
      </c>
      <c r="E1410" s="1069"/>
      <c r="F1410" s="630"/>
    </row>
    <row r="1411" spans="1:6" ht="31.5" x14ac:dyDescent="0.25">
      <c r="A1411" s="474"/>
      <c r="B1411" s="1084"/>
      <c r="C1411" s="1057" t="s">
        <v>2148</v>
      </c>
      <c r="D1411" s="1077">
        <v>1</v>
      </c>
      <c r="E1411" s="1069"/>
      <c r="F1411" s="630"/>
    </row>
    <row r="1412" spans="1:6" ht="31.5" x14ac:dyDescent="0.25">
      <c r="A1412" s="474"/>
      <c r="B1412" s="1084"/>
      <c r="C1412" s="1057" t="s">
        <v>2587</v>
      </c>
      <c r="D1412" s="1077">
        <v>1</v>
      </c>
      <c r="E1412" s="1069"/>
      <c r="F1412" s="630"/>
    </row>
    <row r="1413" spans="1:6" ht="47.25" x14ac:dyDescent="0.25">
      <c r="A1413" s="474"/>
      <c r="B1413" s="1083" t="s">
        <v>2590</v>
      </c>
      <c r="C1413" s="1094" t="s">
        <v>2144</v>
      </c>
      <c r="D1413" s="1077">
        <v>1</v>
      </c>
      <c r="E1413" s="1069"/>
      <c r="F1413" s="630"/>
    </row>
    <row r="1414" spans="1:6" ht="31.5" x14ac:dyDescent="0.25">
      <c r="A1414" s="474"/>
      <c r="B1414" s="1084"/>
      <c r="C1414" s="1057" t="s">
        <v>2145</v>
      </c>
      <c r="D1414" s="1077">
        <v>1</v>
      </c>
      <c r="E1414" s="1069"/>
      <c r="F1414" s="630"/>
    </row>
    <row r="1415" spans="1:6" ht="31.5" x14ac:dyDescent="0.25">
      <c r="A1415" s="474"/>
      <c r="B1415" s="1084"/>
      <c r="C1415" s="1057" t="s">
        <v>2148</v>
      </c>
      <c r="D1415" s="1077">
        <v>1</v>
      </c>
      <c r="E1415" s="1069"/>
      <c r="F1415" s="630"/>
    </row>
    <row r="1416" spans="1:6" ht="31.5" x14ac:dyDescent="0.25">
      <c r="A1416" s="474"/>
      <c r="B1416" s="1085"/>
      <c r="C1416" s="1057" t="s">
        <v>2587</v>
      </c>
      <c r="D1416" s="1077">
        <v>1</v>
      </c>
      <c r="E1416" s="1069"/>
      <c r="F1416" s="630"/>
    </row>
    <row r="1417" spans="1:6" ht="47.25" x14ac:dyDescent="0.25">
      <c r="A1417" s="474"/>
      <c r="B1417" s="1251" t="s">
        <v>2591</v>
      </c>
      <c r="C1417" s="1094" t="s">
        <v>2144</v>
      </c>
      <c r="D1417" s="1077">
        <v>1</v>
      </c>
      <c r="E1417" s="1069"/>
      <c r="F1417" s="630"/>
    </row>
    <row r="1418" spans="1:6" ht="31.5" x14ac:dyDescent="0.25">
      <c r="A1418" s="474"/>
      <c r="B1418" s="1253"/>
      <c r="C1418" s="1057" t="s">
        <v>2159</v>
      </c>
      <c r="D1418" s="1077">
        <v>1</v>
      </c>
      <c r="E1418" s="1069"/>
      <c r="F1418" s="630"/>
    </row>
    <row r="1419" spans="1:6" ht="31.5" x14ac:dyDescent="0.25">
      <c r="A1419" s="474"/>
      <c r="B1419" s="1253"/>
      <c r="C1419" s="1057" t="s">
        <v>2148</v>
      </c>
      <c r="D1419" s="1077">
        <v>1</v>
      </c>
      <c r="E1419" s="1069"/>
      <c r="F1419" s="630"/>
    </row>
    <row r="1420" spans="1:6" ht="31.5" x14ac:dyDescent="0.25">
      <c r="A1420" s="474"/>
      <c r="B1420" s="1252"/>
      <c r="C1420" s="1057" t="s">
        <v>2587</v>
      </c>
      <c r="D1420" s="1077">
        <v>1</v>
      </c>
      <c r="E1420" s="1069"/>
      <c r="F1420" s="630"/>
    </row>
    <row r="1421" spans="1:6" ht="47.25" x14ac:dyDescent="0.25">
      <c r="A1421" s="474"/>
      <c r="B1421" s="1083" t="s">
        <v>2592</v>
      </c>
      <c r="C1421" s="1094" t="s">
        <v>2144</v>
      </c>
      <c r="D1421" s="1077">
        <v>1</v>
      </c>
      <c r="E1421" s="1069"/>
      <c r="F1421" s="630"/>
    </row>
    <row r="1422" spans="1:6" ht="31.5" x14ac:dyDescent="0.25">
      <c r="A1422" s="474"/>
      <c r="B1422" s="1084"/>
      <c r="C1422" s="1057" t="s">
        <v>2156</v>
      </c>
      <c r="D1422" s="1077">
        <v>1</v>
      </c>
      <c r="E1422" s="1069"/>
      <c r="F1422" s="630"/>
    </row>
    <row r="1423" spans="1:6" ht="31.5" x14ac:dyDescent="0.25">
      <c r="A1423" s="474"/>
      <c r="B1423" s="1084"/>
      <c r="C1423" s="1057" t="s">
        <v>2148</v>
      </c>
      <c r="D1423" s="1077">
        <v>1</v>
      </c>
      <c r="E1423" s="1069"/>
      <c r="F1423" s="630"/>
    </row>
    <row r="1424" spans="1:6" ht="31.5" x14ac:dyDescent="0.25">
      <c r="A1424" s="474"/>
      <c r="B1424" s="1084"/>
      <c r="C1424" s="1057" t="s">
        <v>2587</v>
      </c>
      <c r="D1424" s="1077">
        <v>1</v>
      </c>
      <c r="E1424" s="1069"/>
      <c r="F1424" s="630"/>
    </row>
    <row r="1425" spans="1:6" ht="31.5" x14ac:dyDescent="0.25">
      <c r="A1425" s="474"/>
      <c r="B1425" s="1085"/>
      <c r="C1425" s="1057" t="s">
        <v>2145</v>
      </c>
      <c r="D1425" s="1077">
        <v>1</v>
      </c>
      <c r="E1425" s="1069"/>
      <c r="F1425" s="630"/>
    </row>
    <row r="1426" spans="1:6" ht="47.25" x14ac:dyDescent="0.25">
      <c r="A1426" s="474"/>
      <c r="B1426" s="1083" t="s">
        <v>2894</v>
      </c>
      <c r="C1426" s="1094" t="s">
        <v>2145</v>
      </c>
      <c r="D1426" s="1077"/>
      <c r="E1426" s="1069"/>
      <c r="F1426" s="630"/>
    </row>
    <row r="1427" spans="1:6" ht="47.25" x14ac:dyDescent="0.25">
      <c r="A1427" s="474"/>
      <c r="B1427" s="1084"/>
      <c r="C1427" s="1057" t="s">
        <v>2144</v>
      </c>
      <c r="D1427" s="1077"/>
      <c r="E1427" s="1069"/>
      <c r="F1427" s="630"/>
    </row>
    <row r="1428" spans="1:6" ht="31.5" x14ac:dyDescent="0.25">
      <c r="A1428" s="474"/>
      <c r="B1428" s="1085"/>
      <c r="C1428" s="1057" t="s">
        <v>1478</v>
      </c>
      <c r="D1428" s="1077"/>
      <c r="E1428" s="1069"/>
      <c r="F1428" s="630"/>
    </row>
    <row r="1429" spans="1:6" ht="31.5" x14ac:dyDescent="0.25">
      <c r="A1429" s="474"/>
      <c r="B1429" s="1251" t="s">
        <v>3753</v>
      </c>
      <c r="C1429" s="837" t="s">
        <v>3754</v>
      </c>
      <c r="D1429" s="1077">
        <v>37</v>
      </c>
      <c r="E1429" s="1069"/>
      <c r="F1429" s="630"/>
    </row>
    <row r="1430" spans="1:6" ht="31.5" x14ac:dyDescent="0.25">
      <c r="A1430" s="474"/>
      <c r="B1430" s="1253"/>
      <c r="C1430" s="843" t="s">
        <v>3755</v>
      </c>
      <c r="D1430" s="1078"/>
      <c r="E1430" s="1069"/>
      <c r="F1430" s="630"/>
    </row>
    <row r="1431" spans="1:6" ht="31.5" x14ac:dyDescent="0.25">
      <c r="A1431" s="474"/>
      <c r="B1431" s="1253"/>
      <c r="C1431" s="843" t="s">
        <v>3756</v>
      </c>
      <c r="D1431" s="1078"/>
      <c r="E1431" s="1069"/>
      <c r="F1431" s="630"/>
    </row>
    <row r="1432" spans="1:6" ht="31.5" x14ac:dyDescent="0.25">
      <c r="A1432" s="474"/>
      <c r="B1432" s="1253"/>
      <c r="C1432" s="843" t="s">
        <v>3757</v>
      </c>
      <c r="D1432" s="1078"/>
      <c r="E1432" s="1069"/>
      <c r="F1432" s="630"/>
    </row>
    <row r="1433" spans="1:6" ht="31.5" x14ac:dyDescent="0.25">
      <c r="A1433" s="474"/>
      <c r="B1433" s="1253"/>
      <c r="C1433" s="843" t="s">
        <v>3758</v>
      </c>
      <c r="D1433" s="1078"/>
      <c r="E1433" s="1069"/>
      <c r="F1433" s="630"/>
    </row>
    <row r="1434" spans="1:6" ht="31.5" x14ac:dyDescent="0.25">
      <c r="A1434" s="474"/>
      <c r="B1434" s="1253"/>
      <c r="C1434" s="843" t="s">
        <v>3759</v>
      </c>
      <c r="D1434" s="1078"/>
      <c r="E1434" s="1069"/>
      <c r="F1434" s="630"/>
    </row>
    <row r="1435" spans="1:6" x14ac:dyDescent="0.25">
      <c r="A1435" s="474"/>
      <c r="B1435" s="1253"/>
      <c r="C1435" s="843" t="s">
        <v>3760</v>
      </c>
      <c r="D1435" s="1078"/>
      <c r="E1435" s="1069"/>
      <c r="F1435" s="630"/>
    </row>
    <row r="1436" spans="1:6" ht="31.5" x14ac:dyDescent="0.25">
      <c r="A1436" s="474"/>
      <c r="B1436" s="1253"/>
      <c r="C1436" s="843" t="s">
        <v>3761</v>
      </c>
      <c r="D1436" s="1078"/>
      <c r="E1436" s="1069"/>
      <c r="F1436" s="630"/>
    </row>
    <row r="1437" spans="1:6" ht="31.5" x14ac:dyDescent="0.25">
      <c r="A1437" s="474"/>
      <c r="B1437" s="1253"/>
      <c r="C1437" s="843" t="s">
        <v>3762</v>
      </c>
      <c r="D1437" s="1078"/>
      <c r="E1437" s="1069"/>
      <c r="F1437" s="630"/>
    </row>
    <row r="1438" spans="1:6" ht="31.5" x14ac:dyDescent="0.25">
      <c r="A1438" s="474"/>
      <c r="B1438" s="1253"/>
      <c r="C1438" s="843" t="s">
        <v>3763</v>
      </c>
      <c r="D1438" s="1078"/>
      <c r="E1438" s="1069"/>
      <c r="F1438" s="630"/>
    </row>
    <row r="1439" spans="1:6" ht="31.5" x14ac:dyDescent="0.25">
      <c r="A1439" s="474"/>
      <c r="B1439" s="1253"/>
      <c r="C1439" s="843" t="s">
        <v>3764</v>
      </c>
      <c r="D1439" s="1078"/>
      <c r="E1439" s="1069"/>
      <c r="F1439" s="630"/>
    </row>
    <row r="1440" spans="1:6" ht="31.5" x14ac:dyDescent="0.25">
      <c r="A1440" s="474"/>
      <c r="B1440" s="1253"/>
      <c r="C1440" s="843" t="s">
        <v>3765</v>
      </c>
      <c r="D1440" s="1078"/>
      <c r="E1440" s="1069"/>
      <c r="F1440" s="630"/>
    </row>
    <row r="1441" spans="1:6" ht="31.5" x14ac:dyDescent="0.25">
      <c r="A1441" s="474"/>
      <c r="B1441" s="1253"/>
      <c r="C1441" s="843" t="s">
        <v>3766</v>
      </c>
      <c r="D1441" s="1078"/>
      <c r="E1441" s="1069"/>
      <c r="F1441" s="630"/>
    </row>
    <row r="1442" spans="1:6" ht="31.5" x14ac:dyDescent="0.25">
      <c r="A1442" s="474"/>
      <c r="B1442" s="1253"/>
      <c r="C1442" s="843" t="s">
        <v>3767</v>
      </c>
      <c r="D1442" s="1078"/>
      <c r="E1442" s="1069"/>
      <c r="F1442" s="630"/>
    </row>
    <row r="1443" spans="1:6" ht="31.5" x14ac:dyDescent="0.25">
      <c r="A1443" s="474"/>
      <c r="B1443" s="1253"/>
      <c r="C1443" s="843" t="s">
        <v>3768</v>
      </c>
      <c r="D1443" s="1078"/>
      <c r="E1443" s="1069"/>
      <c r="F1443" s="630"/>
    </row>
    <row r="1444" spans="1:6" ht="31.5" x14ac:dyDescent="0.25">
      <c r="A1444" s="474"/>
      <c r="B1444" s="1253"/>
      <c r="C1444" s="843" t="s">
        <v>3769</v>
      </c>
      <c r="D1444" s="1078"/>
      <c r="E1444" s="1069"/>
      <c r="F1444" s="630"/>
    </row>
    <row r="1445" spans="1:6" ht="31.5" x14ac:dyDescent="0.25">
      <c r="A1445" s="474"/>
      <c r="B1445" s="1253"/>
      <c r="C1445" s="843" t="s">
        <v>3770</v>
      </c>
      <c r="D1445" s="1078"/>
      <c r="E1445" s="1069"/>
      <c r="F1445" s="630"/>
    </row>
    <row r="1446" spans="1:6" ht="31.5" x14ac:dyDescent="0.25">
      <c r="A1446" s="474"/>
      <c r="B1446" s="1253"/>
      <c r="C1446" s="843" t="s">
        <v>3771</v>
      </c>
      <c r="D1446" s="1078"/>
      <c r="E1446" s="1069"/>
      <c r="F1446" s="630"/>
    </row>
    <row r="1447" spans="1:6" ht="31.5" x14ac:dyDescent="0.25">
      <c r="A1447" s="474"/>
      <c r="B1447" s="1253"/>
      <c r="C1447" s="843" t="s">
        <v>3772</v>
      </c>
      <c r="D1447" s="1078"/>
      <c r="E1447" s="1069"/>
      <c r="F1447" s="630"/>
    </row>
    <row r="1448" spans="1:6" ht="31.5" x14ac:dyDescent="0.25">
      <c r="A1448" s="474"/>
      <c r="B1448" s="1253"/>
      <c r="C1448" s="843" t="s">
        <v>3773</v>
      </c>
      <c r="D1448" s="1078"/>
      <c r="E1448" s="1069"/>
      <c r="F1448" s="630"/>
    </row>
    <row r="1449" spans="1:6" ht="31.5" x14ac:dyDescent="0.25">
      <c r="A1449" s="474"/>
      <c r="B1449" s="1253"/>
      <c r="C1449" s="843" t="s">
        <v>3774</v>
      </c>
      <c r="D1449" s="1078"/>
      <c r="E1449" s="1069"/>
      <c r="F1449" s="630"/>
    </row>
    <row r="1450" spans="1:6" ht="31.5" x14ac:dyDescent="0.25">
      <c r="A1450" s="474"/>
      <c r="B1450" s="1253"/>
      <c r="C1450" s="843" t="s">
        <v>3775</v>
      </c>
      <c r="D1450" s="1078"/>
      <c r="E1450" s="1069"/>
      <c r="F1450" s="630"/>
    </row>
    <row r="1451" spans="1:6" ht="31.5" x14ac:dyDescent="0.25">
      <c r="A1451" s="474"/>
      <c r="B1451" s="1253"/>
      <c r="C1451" s="843" t="s">
        <v>3776</v>
      </c>
      <c r="D1451" s="1078"/>
      <c r="E1451" s="1069"/>
      <c r="F1451" s="630"/>
    </row>
    <row r="1452" spans="1:6" ht="31.5" x14ac:dyDescent="0.25">
      <c r="A1452" s="474"/>
      <c r="B1452" s="1253"/>
      <c r="C1452" s="843" t="s">
        <v>3777</v>
      </c>
      <c r="D1452" s="1078"/>
      <c r="E1452" s="1069"/>
      <c r="F1452" s="630"/>
    </row>
    <row r="1453" spans="1:6" ht="31.5" x14ac:dyDescent="0.25">
      <c r="A1453" s="474"/>
      <c r="B1453" s="1253"/>
      <c r="C1453" s="843" t="s">
        <v>3778</v>
      </c>
      <c r="D1453" s="1078"/>
      <c r="E1453" s="1069"/>
      <c r="F1453" s="630"/>
    </row>
    <row r="1454" spans="1:6" ht="31.5" x14ac:dyDescent="0.25">
      <c r="A1454" s="474"/>
      <c r="B1454" s="1253"/>
      <c r="C1454" s="843" t="s">
        <v>3779</v>
      </c>
      <c r="D1454" s="1078"/>
      <c r="E1454" s="1069"/>
      <c r="F1454" s="630"/>
    </row>
    <row r="1455" spans="1:6" ht="31.5" x14ac:dyDescent="0.25">
      <c r="A1455" s="474"/>
      <c r="B1455" s="1253"/>
      <c r="C1455" s="843" t="s">
        <v>3780</v>
      </c>
      <c r="D1455" s="1078"/>
      <c r="E1455" s="1069"/>
      <c r="F1455" s="630"/>
    </row>
    <row r="1456" spans="1:6" ht="31.5" x14ac:dyDescent="0.25">
      <c r="A1456" s="474"/>
      <c r="B1456" s="1253"/>
      <c r="C1456" s="843" t="s">
        <v>3781</v>
      </c>
      <c r="D1456" s="1078"/>
      <c r="E1456" s="1069"/>
      <c r="F1456" s="630"/>
    </row>
    <row r="1457" spans="1:6" ht="31.5" x14ac:dyDescent="0.25">
      <c r="A1457" s="474"/>
      <c r="B1457" s="1253"/>
      <c r="C1457" s="843" t="s">
        <v>3782</v>
      </c>
      <c r="D1457" s="1078"/>
      <c r="E1457" s="1069"/>
      <c r="F1457" s="630"/>
    </row>
    <row r="1458" spans="1:6" ht="31.5" x14ac:dyDescent="0.25">
      <c r="A1458" s="474"/>
      <c r="B1458" s="1253"/>
      <c r="C1458" s="843" t="s">
        <v>3783</v>
      </c>
      <c r="D1458" s="1078"/>
      <c r="E1458" s="1069"/>
      <c r="F1458" s="630"/>
    </row>
    <row r="1459" spans="1:6" ht="31.5" x14ac:dyDescent="0.25">
      <c r="A1459" s="474"/>
      <c r="B1459" s="1253"/>
      <c r="C1459" s="843" t="s">
        <v>3784</v>
      </c>
      <c r="D1459" s="1078"/>
      <c r="E1459" s="1069"/>
      <c r="F1459" s="630"/>
    </row>
    <row r="1460" spans="1:6" ht="31.5" x14ac:dyDescent="0.25">
      <c r="A1460" s="474"/>
      <c r="B1460" s="1253"/>
      <c r="C1460" s="843" t="s">
        <v>3785</v>
      </c>
      <c r="D1460" s="1078"/>
      <c r="E1460" s="1069"/>
      <c r="F1460" s="630"/>
    </row>
    <row r="1461" spans="1:6" ht="31.5" x14ac:dyDescent="0.25">
      <c r="A1461" s="474"/>
      <c r="B1461" s="1253"/>
      <c r="C1461" s="843" t="s">
        <v>3786</v>
      </c>
      <c r="D1461" s="1078"/>
      <c r="E1461" s="1069"/>
      <c r="F1461" s="630"/>
    </row>
    <row r="1462" spans="1:6" ht="31.5" x14ac:dyDescent="0.25">
      <c r="A1462" s="474"/>
      <c r="B1462" s="1253"/>
      <c r="C1462" s="843" t="s">
        <v>3787</v>
      </c>
      <c r="D1462" s="1078"/>
      <c r="E1462" s="1069"/>
      <c r="F1462" s="630"/>
    </row>
    <row r="1463" spans="1:6" ht="31.5" x14ac:dyDescent="0.25">
      <c r="A1463" s="474"/>
      <c r="B1463" s="1253"/>
      <c r="C1463" s="843" t="s">
        <v>3788</v>
      </c>
      <c r="D1463" s="1078"/>
      <c r="E1463" s="1069"/>
      <c r="F1463" s="630"/>
    </row>
    <row r="1464" spans="1:6" ht="31.5" x14ac:dyDescent="0.25">
      <c r="A1464" s="474"/>
      <c r="B1464" s="1253"/>
      <c r="C1464" s="843" t="s">
        <v>3789</v>
      </c>
      <c r="D1464" s="1078"/>
      <c r="E1464" s="1069"/>
      <c r="F1464" s="630"/>
    </row>
    <row r="1465" spans="1:6" ht="31.5" x14ac:dyDescent="0.25">
      <c r="A1465" s="474"/>
      <c r="B1465" s="1252"/>
      <c r="C1465" s="843" t="s">
        <v>3790</v>
      </c>
      <c r="D1465" s="1079"/>
      <c r="E1465" s="1069"/>
      <c r="F1465" s="630"/>
    </row>
    <row r="1466" spans="1:6" ht="31.5" x14ac:dyDescent="0.25">
      <c r="A1466" s="474"/>
      <c r="B1466" s="1251" t="s">
        <v>4619</v>
      </c>
      <c r="C1466" s="430" t="s">
        <v>4620</v>
      </c>
      <c r="D1466" s="1077">
        <v>37</v>
      </c>
      <c r="E1466" s="1069"/>
      <c r="F1466" s="630"/>
    </row>
    <row r="1467" spans="1:6" ht="31.5" x14ac:dyDescent="0.25">
      <c r="A1467" s="474"/>
      <c r="B1467" s="1253"/>
      <c r="C1467" s="477" t="s">
        <v>4621</v>
      </c>
      <c r="D1467" s="1078"/>
      <c r="E1467" s="1069"/>
      <c r="F1467" s="630"/>
    </row>
    <row r="1468" spans="1:6" ht="47.25" x14ac:dyDescent="0.25">
      <c r="A1468" s="474"/>
      <c r="B1468" s="1253"/>
      <c r="C1468" s="477" t="s">
        <v>4622</v>
      </c>
      <c r="D1468" s="1078"/>
      <c r="E1468" s="1069"/>
      <c r="F1468" s="630"/>
    </row>
    <row r="1469" spans="1:6" ht="31.5" x14ac:dyDescent="0.25">
      <c r="A1469" s="474"/>
      <c r="B1469" s="1253"/>
      <c r="C1469" s="477" t="s">
        <v>4623</v>
      </c>
      <c r="D1469" s="1078"/>
      <c r="E1469" s="1069"/>
      <c r="F1469" s="630"/>
    </row>
    <row r="1470" spans="1:6" x14ac:dyDescent="0.25">
      <c r="A1470" s="474"/>
      <c r="B1470" s="1253"/>
      <c r="C1470" s="477" t="s">
        <v>4624</v>
      </c>
      <c r="D1470" s="1078"/>
      <c r="E1470" s="1069"/>
      <c r="F1470" s="630"/>
    </row>
    <row r="1471" spans="1:6" x14ac:dyDescent="0.25">
      <c r="A1471" s="474"/>
      <c r="B1471" s="1253"/>
      <c r="C1471" s="477" t="s">
        <v>4625</v>
      </c>
      <c r="D1471" s="1078"/>
      <c r="E1471" s="1069"/>
      <c r="F1471" s="630"/>
    </row>
    <row r="1472" spans="1:6" ht="31.5" x14ac:dyDescent="0.25">
      <c r="A1472" s="474"/>
      <c r="B1472" s="1253"/>
      <c r="C1472" s="477" t="s">
        <v>4626</v>
      </c>
      <c r="D1472" s="1078"/>
      <c r="E1472" s="1069"/>
      <c r="F1472" s="630"/>
    </row>
    <row r="1473" spans="1:6" ht="31.5" x14ac:dyDescent="0.25">
      <c r="A1473" s="474"/>
      <c r="B1473" s="1253"/>
      <c r="C1473" s="477" t="s">
        <v>4627</v>
      </c>
      <c r="D1473" s="1078"/>
      <c r="E1473" s="1069"/>
      <c r="F1473" s="630"/>
    </row>
    <row r="1474" spans="1:6" ht="47.25" x14ac:dyDescent="0.25">
      <c r="A1474" s="474"/>
      <c r="B1474" s="1253"/>
      <c r="C1474" s="477" t="s">
        <v>4628</v>
      </c>
      <c r="D1474" s="1078"/>
      <c r="E1474" s="1069"/>
      <c r="F1474" s="630"/>
    </row>
    <row r="1475" spans="1:6" x14ac:dyDescent="0.25">
      <c r="A1475" s="474"/>
      <c r="B1475" s="1253"/>
      <c r="C1475" s="477" t="s">
        <v>4629</v>
      </c>
      <c r="D1475" s="1078"/>
      <c r="E1475" s="1069"/>
      <c r="F1475" s="630"/>
    </row>
    <row r="1476" spans="1:6" x14ac:dyDescent="0.25">
      <c r="A1476" s="474"/>
      <c r="B1476" s="1253"/>
      <c r="C1476" s="477" t="s">
        <v>4630</v>
      </c>
      <c r="D1476" s="1078"/>
      <c r="E1476" s="1069"/>
      <c r="F1476" s="630"/>
    </row>
    <row r="1477" spans="1:6" x14ac:dyDescent="0.25">
      <c r="A1477" s="474"/>
      <c r="B1477" s="1253"/>
      <c r="C1477" s="477" t="s">
        <v>4631</v>
      </c>
      <c r="D1477" s="1078"/>
      <c r="E1477" s="1069"/>
      <c r="F1477" s="630"/>
    </row>
    <row r="1478" spans="1:6" ht="31.5" x14ac:dyDescent="0.25">
      <c r="A1478" s="474"/>
      <c r="B1478" s="1253"/>
      <c r="C1478" s="477" t="s">
        <v>4632</v>
      </c>
      <c r="D1478" s="1078"/>
      <c r="E1478" s="1069"/>
      <c r="F1478" s="630"/>
    </row>
    <row r="1479" spans="1:6" ht="31.5" x14ac:dyDescent="0.25">
      <c r="A1479" s="474"/>
      <c r="B1479" s="1253"/>
      <c r="C1479" s="477" t="s">
        <v>4633</v>
      </c>
      <c r="D1479" s="1078"/>
      <c r="E1479" s="1069"/>
      <c r="F1479" s="630"/>
    </row>
    <row r="1480" spans="1:6" x14ac:dyDescent="0.25">
      <c r="A1480" s="474"/>
      <c r="B1480" s="1253"/>
      <c r="C1480" s="477" t="s">
        <v>4634</v>
      </c>
      <c r="D1480" s="1078"/>
      <c r="E1480" s="1069"/>
      <c r="F1480" s="630"/>
    </row>
    <row r="1481" spans="1:6" ht="47.25" x14ac:dyDescent="0.25">
      <c r="A1481" s="474"/>
      <c r="B1481" s="1253"/>
      <c r="C1481" s="430" t="s">
        <v>4635</v>
      </c>
      <c r="D1481" s="1078"/>
      <c r="E1481" s="1069"/>
      <c r="F1481" s="630"/>
    </row>
    <row r="1482" spans="1:6" ht="31.5" x14ac:dyDescent="0.25">
      <c r="A1482" s="474"/>
      <c r="B1482" s="1253"/>
      <c r="C1482" s="477" t="s">
        <v>4636</v>
      </c>
      <c r="D1482" s="1078"/>
      <c r="E1482" s="1069"/>
      <c r="F1482" s="630"/>
    </row>
    <row r="1483" spans="1:6" ht="31.5" x14ac:dyDescent="0.25">
      <c r="A1483" s="474"/>
      <c r="B1483" s="1253"/>
      <c r="C1483" s="477" t="s">
        <v>4637</v>
      </c>
      <c r="D1483" s="1078"/>
      <c r="E1483" s="1069"/>
      <c r="F1483" s="630"/>
    </row>
    <row r="1484" spans="1:6" ht="31.5" x14ac:dyDescent="0.25">
      <c r="A1484" s="474"/>
      <c r="B1484" s="1253"/>
      <c r="C1484" s="477" t="s">
        <v>4638</v>
      </c>
      <c r="D1484" s="1078"/>
      <c r="E1484" s="1069"/>
      <c r="F1484" s="630"/>
    </row>
    <row r="1485" spans="1:6" ht="47.25" x14ac:dyDescent="0.25">
      <c r="A1485" s="474"/>
      <c r="B1485" s="1253"/>
      <c r="C1485" s="477" t="s">
        <v>4639</v>
      </c>
      <c r="D1485" s="1078"/>
      <c r="E1485" s="1069"/>
      <c r="F1485" s="630"/>
    </row>
    <row r="1486" spans="1:6" ht="47.25" x14ac:dyDescent="0.25">
      <c r="A1486" s="474"/>
      <c r="B1486" s="1253"/>
      <c r="C1486" s="477" t="s">
        <v>4640</v>
      </c>
      <c r="D1486" s="1078"/>
      <c r="E1486" s="1069"/>
      <c r="F1486" s="630"/>
    </row>
    <row r="1487" spans="1:6" ht="47.25" x14ac:dyDescent="0.25">
      <c r="A1487" s="474"/>
      <c r="B1487" s="1253"/>
      <c r="C1487" s="477" t="s">
        <v>4641</v>
      </c>
      <c r="D1487" s="1078"/>
      <c r="E1487" s="1069"/>
      <c r="F1487" s="630"/>
    </row>
    <row r="1488" spans="1:6" ht="31.5" x14ac:dyDescent="0.25">
      <c r="A1488" s="474"/>
      <c r="B1488" s="1253"/>
      <c r="C1488" s="477" t="s">
        <v>4642</v>
      </c>
      <c r="D1488" s="1078"/>
      <c r="E1488" s="1069"/>
      <c r="F1488" s="630"/>
    </row>
    <row r="1489" spans="1:6" ht="31.5" x14ac:dyDescent="0.25">
      <c r="A1489" s="474"/>
      <c r="B1489" s="1253"/>
      <c r="C1489" s="477" t="s">
        <v>4643</v>
      </c>
      <c r="D1489" s="1078"/>
      <c r="E1489" s="1069"/>
      <c r="F1489" s="630"/>
    </row>
    <row r="1490" spans="1:6" ht="47.25" x14ac:dyDescent="0.25">
      <c r="A1490" s="474"/>
      <c r="B1490" s="1253"/>
      <c r="C1490" s="477" t="s">
        <v>4644</v>
      </c>
      <c r="D1490" s="1078"/>
      <c r="E1490" s="1069"/>
      <c r="F1490" s="630"/>
    </row>
    <row r="1491" spans="1:6" ht="47.25" x14ac:dyDescent="0.25">
      <c r="A1491" s="474"/>
      <c r="B1491" s="1253"/>
      <c r="C1491" s="430" t="s">
        <v>4645</v>
      </c>
      <c r="D1491" s="1078"/>
      <c r="E1491" s="1069"/>
      <c r="F1491" s="630"/>
    </row>
    <row r="1492" spans="1:6" x14ac:dyDescent="0.25">
      <c r="A1492" s="474"/>
      <c r="B1492" s="1253"/>
      <c r="C1492" s="477" t="s">
        <v>4630</v>
      </c>
      <c r="D1492" s="1078"/>
      <c r="E1492" s="1069"/>
      <c r="F1492" s="630"/>
    </row>
    <row r="1493" spans="1:6" ht="47.25" x14ac:dyDescent="0.25">
      <c r="A1493" s="474"/>
      <c r="B1493" s="1253"/>
      <c r="C1493" s="477" t="s">
        <v>4646</v>
      </c>
      <c r="D1493" s="1078"/>
      <c r="E1493" s="1069"/>
      <c r="F1493" s="630"/>
    </row>
    <row r="1494" spans="1:6" ht="31.5" x14ac:dyDescent="0.25">
      <c r="A1494" s="474"/>
      <c r="B1494" s="1253"/>
      <c r="C1494" s="477" t="s">
        <v>3405</v>
      </c>
      <c r="D1494" s="1078"/>
      <c r="E1494" s="1069"/>
      <c r="F1494" s="630"/>
    </row>
    <row r="1495" spans="1:6" ht="31.5" x14ac:dyDescent="0.25">
      <c r="A1495" s="474"/>
      <c r="B1495" s="1253"/>
      <c r="C1495" s="843" t="s">
        <v>4647</v>
      </c>
      <c r="D1495" s="1078"/>
      <c r="E1495" s="1069"/>
      <c r="F1495" s="630"/>
    </row>
    <row r="1496" spans="1:6" x14ac:dyDescent="0.25">
      <c r="A1496" s="474"/>
      <c r="B1496" s="1253"/>
      <c r="C1496" s="843" t="s">
        <v>4648</v>
      </c>
      <c r="D1496" s="1078"/>
      <c r="E1496" s="1069"/>
      <c r="F1496" s="630"/>
    </row>
    <row r="1497" spans="1:6" ht="31.5" x14ac:dyDescent="0.25">
      <c r="A1497" s="474"/>
      <c r="B1497" s="1253"/>
      <c r="C1497" s="843" t="s">
        <v>4649</v>
      </c>
      <c r="D1497" s="1078"/>
      <c r="E1497" s="1069"/>
      <c r="F1497" s="630"/>
    </row>
    <row r="1498" spans="1:6" ht="31.5" x14ac:dyDescent="0.25">
      <c r="A1498" s="474"/>
      <c r="B1498" s="1253"/>
      <c r="C1498" s="843" t="s">
        <v>4650</v>
      </c>
      <c r="D1498" s="1078"/>
      <c r="E1498" s="1069"/>
      <c r="F1498" s="630"/>
    </row>
    <row r="1499" spans="1:6" ht="63" x14ac:dyDescent="0.25">
      <c r="A1499" s="474"/>
      <c r="B1499" s="1253"/>
      <c r="C1499" s="843" t="s">
        <v>4651</v>
      </c>
      <c r="D1499" s="1078"/>
      <c r="E1499" s="1069"/>
      <c r="F1499" s="630"/>
    </row>
    <row r="1500" spans="1:6" ht="31.5" x14ac:dyDescent="0.25">
      <c r="A1500" s="474"/>
      <c r="B1500" s="1253"/>
      <c r="C1500" s="843" t="s">
        <v>4652</v>
      </c>
      <c r="D1500" s="1078"/>
      <c r="E1500" s="1069"/>
      <c r="F1500" s="630"/>
    </row>
    <row r="1501" spans="1:6" ht="47.25" x14ac:dyDescent="0.25">
      <c r="A1501" s="474"/>
      <c r="B1501" s="1253"/>
      <c r="C1501" s="843" t="s">
        <v>4653</v>
      </c>
      <c r="D1501" s="1078"/>
      <c r="E1501" s="1069"/>
      <c r="F1501" s="630"/>
    </row>
    <row r="1502" spans="1:6" ht="47.25" x14ac:dyDescent="0.25">
      <c r="A1502" s="474"/>
      <c r="B1502" s="1253"/>
      <c r="C1502" s="843" t="s">
        <v>4654</v>
      </c>
      <c r="D1502" s="1079"/>
      <c r="E1502" s="1069"/>
      <c r="F1502" s="630"/>
    </row>
    <row r="1503" spans="1:6" ht="31.5" x14ac:dyDescent="0.25">
      <c r="A1503" s="1042" t="s">
        <v>20</v>
      </c>
      <c r="B1503" s="1251" t="s">
        <v>2164</v>
      </c>
      <c r="C1503" s="491" t="s">
        <v>2165</v>
      </c>
      <c r="D1503" s="1338" t="s">
        <v>2166</v>
      </c>
      <c r="E1503" s="1048"/>
    </row>
    <row r="1504" spans="1:6" ht="31.5" x14ac:dyDescent="0.25">
      <c r="A1504" s="497"/>
      <c r="B1504" s="1253"/>
      <c r="C1504" s="491" t="s">
        <v>2167</v>
      </c>
      <c r="D1504" s="1339"/>
      <c r="E1504" s="1048"/>
    </row>
    <row r="1505" spans="1:5" ht="31.5" x14ac:dyDescent="0.25">
      <c r="A1505" s="497"/>
      <c r="B1505" s="1253"/>
      <c r="C1505" s="491" t="s">
        <v>2168</v>
      </c>
      <c r="D1505" s="1339"/>
      <c r="E1505" s="1048"/>
    </row>
    <row r="1506" spans="1:5" ht="33" customHeight="1" x14ac:dyDescent="0.25">
      <c r="A1506" s="497"/>
      <c r="B1506" s="1253"/>
      <c r="C1506" s="1083" t="s">
        <v>2169</v>
      </c>
      <c r="D1506" s="1339"/>
      <c r="E1506" s="1048"/>
    </row>
    <row r="1507" spans="1:5" ht="31.5" x14ac:dyDescent="0.25">
      <c r="A1507" s="497"/>
      <c r="B1507" s="1253"/>
      <c r="C1507" s="491" t="s">
        <v>2170</v>
      </c>
      <c r="D1507" s="1339"/>
      <c r="E1507" s="1048"/>
    </row>
    <row r="1508" spans="1:5" ht="31.5" x14ac:dyDescent="0.25">
      <c r="A1508" s="497"/>
      <c r="B1508" s="1253"/>
      <c r="C1508" s="491" t="s">
        <v>2171</v>
      </c>
      <c r="D1508" s="1339"/>
      <c r="E1508" s="1048"/>
    </row>
    <row r="1509" spans="1:5" ht="31.5" x14ac:dyDescent="0.25">
      <c r="A1509" s="497"/>
      <c r="B1509" s="1253"/>
      <c r="C1509" s="491" t="s">
        <v>2172</v>
      </c>
      <c r="D1509" s="1339"/>
      <c r="E1509" s="1048"/>
    </row>
    <row r="1510" spans="1:5" ht="31.5" x14ac:dyDescent="0.25">
      <c r="A1510" s="497"/>
      <c r="B1510" s="1253"/>
      <c r="C1510" s="491" t="s">
        <v>2173</v>
      </c>
      <c r="D1510" s="1339"/>
      <c r="E1510" s="1048"/>
    </row>
    <row r="1511" spans="1:5" ht="36" customHeight="1" x14ac:dyDescent="0.25">
      <c r="A1511" s="497"/>
      <c r="B1511" s="1253"/>
      <c r="C1511" s="1083" t="s">
        <v>2174</v>
      </c>
      <c r="D1511" s="1339"/>
      <c r="E1511" s="1048"/>
    </row>
    <row r="1512" spans="1:5" ht="47.25" x14ac:dyDescent="0.25">
      <c r="A1512" s="497"/>
      <c r="B1512" s="1253"/>
      <c r="C1512" s="491" t="s">
        <v>2175</v>
      </c>
      <c r="D1512" s="1339"/>
      <c r="E1512" s="1048"/>
    </row>
    <row r="1513" spans="1:5" ht="47.25" x14ac:dyDescent="0.25">
      <c r="A1513" s="497"/>
      <c r="B1513" s="1252"/>
      <c r="C1513" s="491" t="s">
        <v>2176</v>
      </c>
      <c r="D1513" s="1340"/>
      <c r="E1513" s="1048"/>
    </row>
    <row r="1514" spans="1:5" ht="31.5" x14ac:dyDescent="0.25">
      <c r="A1514" s="497"/>
      <c r="B1514" s="1251" t="s">
        <v>2177</v>
      </c>
      <c r="C1514" s="491" t="s">
        <v>2165</v>
      </c>
      <c r="D1514" s="1338" t="s">
        <v>2166</v>
      </c>
      <c r="E1514" s="1048"/>
    </row>
    <row r="1515" spans="1:5" ht="31.5" x14ac:dyDescent="0.25">
      <c r="A1515" s="497"/>
      <c r="B1515" s="1253"/>
      <c r="C1515" s="491" t="s">
        <v>2167</v>
      </c>
      <c r="D1515" s="1339"/>
      <c r="E1515" s="1048"/>
    </row>
    <row r="1516" spans="1:5" ht="31.5" x14ac:dyDescent="0.25">
      <c r="A1516" s="497"/>
      <c r="B1516" s="1253"/>
      <c r="C1516" s="491" t="s">
        <v>2168</v>
      </c>
      <c r="D1516" s="1339"/>
      <c r="E1516" s="1048"/>
    </row>
    <row r="1517" spans="1:5" ht="31.5" x14ac:dyDescent="0.25">
      <c r="A1517" s="497"/>
      <c r="B1517" s="1253"/>
      <c r="C1517" s="1083" t="s">
        <v>2169</v>
      </c>
      <c r="D1517" s="1339"/>
      <c r="E1517" s="1048"/>
    </row>
    <row r="1518" spans="1:5" ht="31.5" x14ac:dyDescent="0.25">
      <c r="A1518" s="497"/>
      <c r="B1518" s="1253"/>
      <c r="C1518" s="491" t="s">
        <v>2170</v>
      </c>
      <c r="D1518" s="1339"/>
      <c r="E1518" s="1048"/>
    </row>
    <row r="1519" spans="1:5" ht="31.5" x14ac:dyDescent="0.25">
      <c r="A1519" s="497"/>
      <c r="B1519" s="1253"/>
      <c r="C1519" s="491" t="s">
        <v>2171</v>
      </c>
      <c r="D1519" s="1339"/>
      <c r="E1519" s="1048"/>
    </row>
    <row r="1520" spans="1:5" ht="31.5" x14ac:dyDescent="0.25">
      <c r="A1520" s="497"/>
      <c r="B1520" s="1253"/>
      <c r="C1520" s="491" t="s">
        <v>2172</v>
      </c>
      <c r="D1520" s="1339"/>
      <c r="E1520" s="1048"/>
    </row>
    <row r="1521" spans="1:5" ht="31.5" x14ac:dyDescent="0.25">
      <c r="A1521" s="497"/>
      <c r="B1521" s="1253"/>
      <c r="C1521" s="491" t="s">
        <v>2173</v>
      </c>
      <c r="D1521" s="1339"/>
      <c r="E1521" s="1048"/>
    </row>
    <row r="1522" spans="1:5" ht="31.5" x14ac:dyDescent="0.25">
      <c r="A1522" s="497"/>
      <c r="B1522" s="1253"/>
      <c r="C1522" s="1083" t="s">
        <v>2174</v>
      </c>
      <c r="D1522" s="1339"/>
      <c r="E1522" s="1048"/>
    </row>
    <row r="1523" spans="1:5" ht="47.25" x14ac:dyDescent="0.25">
      <c r="A1523" s="497"/>
      <c r="B1523" s="1253"/>
      <c r="C1523" s="491" t="s">
        <v>2175</v>
      </c>
      <c r="D1523" s="1339"/>
      <c r="E1523" s="1048"/>
    </row>
    <row r="1524" spans="1:5" ht="47.25" x14ac:dyDescent="0.25">
      <c r="A1524" s="497"/>
      <c r="B1524" s="1252"/>
      <c r="C1524" s="491" t="s">
        <v>2176</v>
      </c>
      <c r="D1524" s="1340"/>
      <c r="E1524" s="1048"/>
    </row>
    <row r="1525" spans="1:5" ht="31.5" x14ac:dyDescent="0.25">
      <c r="A1525" s="497"/>
      <c r="B1525" s="1251" t="s">
        <v>2178</v>
      </c>
      <c r="C1525" s="491" t="s">
        <v>2179</v>
      </c>
      <c r="D1525" s="1338" t="s">
        <v>2180</v>
      </c>
      <c r="E1525" s="1048"/>
    </row>
    <row r="1526" spans="1:5" ht="36" customHeight="1" x14ac:dyDescent="0.25">
      <c r="A1526" s="497"/>
      <c r="B1526" s="1253"/>
      <c r="C1526" s="491" t="s">
        <v>2167</v>
      </c>
      <c r="D1526" s="1339"/>
      <c r="E1526" s="1048"/>
    </row>
    <row r="1527" spans="1:5" ht="31.5" x14ac:dyDescent="0.25">
      <c r="A1527" s="497"/>
      <c r="B1527" s="1253"/>
      <c r="C1527" s="491" t="s">
        <v>2181</v>
      </c>
      <c r="D1527" s="1339"/>
      <c r="E1527" s="1048"/>
    </row>
    <row r="1528" spans="1:5" ht="31.5" x14ac:dyDescent="0.25">
      <c r="A1528" s="497"/>
      <c r="B1528" s="1253"/>
      <c r="C1528" s="491" t="s">
        <v>2169</v>
      </c>
      <c r="D1528" s="1339"/>
      <c r="E1528" s="1048"/>
    </row>
    <row r="1529" spans="1:5" ht="31.5" x14ac:dyDescent="0.25">
      <c r="A1529" s="497"/>
      <c r="B1529" s="1253"/>
      <c r="C1529" s="491" t="s">
        <v>2182</v>
      </c>
      <c r="D1529" s="1339"/>
      <c r="E1529" s="1048"/>
    </row>
    <row r="1530" spans="1:5" ht="31.5" x14ac:dyDescent="0.25">
      <c r="A1530" s="497"/>
      <c r="B1530" s="1253"/>
      <c r="C1530" s="491" t="s">
        <v>2183</v>
      </c>
      <c r="D1530" s="1339"/>
      <c r="E1530" s="1048"/>
    </row>
    <row r="1531" spans="1:5" ht="31.5" x14ac:dyDescent="0.25">
      <c r="A1531" s="497"/>
      <c r="B1531" s="1253"/>
      <c r="C1531" s="491" t="s">
        <v>2184</v>
      </c>
      <c r="D1531" s="1339"/>
      <c r="E1531" s="1048"/>
    </row>
    <row r="1532" spans="1:5" ht="31.5" x14ac:dyDescent="0.25">
      <c r="A1532" s="497"/>
      <c r="B1532" s="1253"/>
      <c r="C1532" s="491" t="s">
        <v>2185</v>
      </c>
      <c r="D1532" s="1339"/>
      <c r="E1532" s="1048"/>
    </row>
    <row r="1533" spans="1:5" ht="47.25" x14ac:dyDescent="0.25">
      <c r="A1533" s="497"/>
      <c r="B1533" s="1253"/>
      <c r="C1533" s="491" t="s">
        <v>2175</v>
      </c>
      <c r="D1533" s="1339"/>
      <c r="E1533" s="1048"/>
    </row>
    <row r="1534" spans="1:5" ht="47.25" x14ac:dyDescent="0.25">
      <c r="A1534" s="497"/>
      <c r="B1534" s="1252"/>
      <c r="C1534" s="491" t="s">
        <v>2176</v>
      </c>
      <c r="D1534" s="1340"/>
      <c r="E1534" s="1048"/>
    </row>
    <row r="1535" spans="1:5" ht="31.5" x14ac:dyDescent="0.25">
      <c r="A1535" s="497"/>
      <c r="B1535" s="1251" t="s">
        <v>2186</v>
      </c>
      <c r="C1535" s="491" t="s">
        <v>2187</v>
      </c>
      <c r="D1535" s="1338" t="s">
        <v>2180</v>
      </c>
      <c r="E1535" s="1048"/>
    </row>
    <row r="1536" spans="1:5" ht="31.5" x14ac:dyDescent="0.25">
      <c r="A1536" s="497"/>
      <c r="B1536" s="1253"/>
      <c r="C1536" s="491" t="s">
        <v>2188</v>
      </c>
      <c r="D1536" s="1339"/>
      <c r="E1536" s="1048"/>
    </row>
    <row r="1537" spans="1:5" ht="31.5" x14ac:dyDescent="0.25">
      <c r="A1537" s="497"/>
      <c r="B1537" s="1253"/>
      <c r="C1537" s="491" t="s">
        <v>2168</v>
      </c>
      <c r="D1537" s="1339"/>
      <c r="E1537" s="1048"/>
    </row>
    <row r="1538" spans="1:5" ht="31.5" x14ac:dyDescent="0.25">
      <c r="A1538" s="497"/>
      <c r="B1538" s="1253"/>
      <c r="C1538" s="491" t="s">
        <v>2189</v>
      </c>
      <c r="D1538" s="1339"/>
      <c r="E1538" s="1048"/>
    </row>
    <row r="1539" spans="1:5" ht="31.5" x14ac:dyDescent="0.25">
      <c r="A1539" s="497"/>
      <c r="B1539" s="1253"/>
      <c r="C1539" s="491" t="s">
        <v>2182</v>
      </c>
      <c r="D1539" s="1339"/>
      <c r="E1539" s="1048"/>
    </row>
    <row r="1540" spans="1:5" ht="31.5" x14ac:dyDescent="0.25">
      <c r="A1540" s="497"/>
      <c r="B1540" s="1253"/>
      <c r="C1540" s="491" t="s">
        <v>2183</v>
      </c>
      <c r="D1540" s="1339"/>
      <c r="E1540" s="1048"/>
    </row>
    <row r="1541" spans="1:5" ht="31.5" x14ac:dyDescent="0.25">
      <c r="A1541" s="497"/>
      <c r="B1541" s="1253"/>
      <c r="C1541" s="491" t="s">
        <v>2190</v>
      </c>
      <c r="D1541" s="1339"/>
      <c r="E1541" s="1048"/>
    </row>
    <row r="1542" spans="1:5" ht="31.5" x14ac:dyDescent="0.25">
      <c r="A1542" s="497"/>
      <c r="B1542" s="1253"/>
      <c r="C1542" s="491" t="s">
        <v>2185</v>
      </c>
      <c r="D1542" s="1339"/>
      <c r="E1542" s="1048"/>
    </row>
    <row r="1543" spans="1:5" ht="47.25" x14ac:dyDescent="0.25">
      <c r="A1543" s="497"/>
      <c r="B1543" s="1253"/>
      <c r="C1543" s="491" t="s">
        <v>2175</v>
      </c>
      <c r="D1543" s="1339"/>
      <c r="E1543" s="1048"/>
    </row>
    <row r="1544" spans="1:5" ht="47.25" x14ac:dyDescent="0.25">
      <c r="A1544" s="498"/>
      <c r="B1544" s="1252"/>
      <c r="C1544" s="491" t="s">
        <v>2176</v>
      </c>
      <c r="D1544" s="1340"/>
      <c r="E1544" s="1048"/>
    </row>
    <row r="1545" spans="1:5" ht="31.5" x14ac:dyDescent="0.25">
      <c r="A1545" s="497"/>
      <c r="B1545" s="1083" t="s">
        <v>2586</v>
      </c>
      <c r="C1545" s="491" t="s">
        <v>2593</v>
      </c>
      <c r="D1545" s="492">
        <v>1</v>
      </c>
      <c r="E1545" s="1364" t="s">
        <v>2594</v>
      </c>
    </row>
    <row r="1546" spans="1:5" ht="31.5" x14ac:dyDescent="0.25">
      <c r="A1546" s="497"/>
      <c r="B1546" s="1084"/>
      <c r="C1546" s="491" t="s">
        <v>2595</v>
      </c>
      <c r="D1546" s="492">
        <v>1</v>
      </c>
      <c r="E1546" s="1365"/>
    </row>
    <row r="1547" spans="1:5" ht="31.5" x14ac:dyDescent="0.25">
      <c r="A1547" s="497"/>
      <c r="B1547" s="1084"/>
      <c r="C1547" s="491" t="s">
        <v>2596</v>
      </c>
      <c r="D1547" s="492">
        <v>1</v>
      </c>
      <c r="E1547" s="1365"/>
    </row>
    <row r="1548" spans="1:5" ht="31.5" x14ac:dyDescent="0.25">
      <c r="A1548" s="497"/>
      <c r="B1548" s="1084"/>
      <c r="C1548" s="491" t="s">
        <v>2597</v>
      </c>
      <c r="D1548" s="492">
        <v>1</v>
      </c>
      <c r="E1548" s="1365"/>
    </row>
    <row r="1549" spans="1:5" ht="31.5" x14ac:dyDescent="0.25">
      <c r="A1549" s="497"/>
      <c r="B1549" s="1084"/>
      <c r="C1549" s="491" t="s">
        <v>2598</v>
      </c>
      <c r="D1549" s="492">
        <v>1</v>
      </c>
      <c r="E1549" s="1365"/>
    </row>
    <row r="1550" spans="1:5" ht="31.5" x14ac:dyDescent="0.25">
      <c r="A1550" s="497"/>
      <c r="B1550" s="1084"/>
      <c r="C1550" s="491" t="s">
        <v>2235</v>
      </c>
      <c r="D1550" s="492">
        <v>1</v>
      </c>
      <c r="E1550" s="1365"/>
    </row>
    <row r="1551" spans="1:5" ht="31.5" customHeight="1" x14ac:dyDescent="0.25">
      <c r="A1551" s="497"/>
      <c r="B1551" s="1084"/>
      <c r="C1551" s="491" t="s">
        <v>2599</v>
      </c>
      <c r="D1551" s="492">
        <v>1</v>
      </c>
      <c r="E1551" s="1365"/>
    </row>
    <row r="1552" spans="1:5" ht="31.5" x14ac:dyDescent="0.25">
      <c r="A1552" s="497"/>
      <c r="B1552" s="1084"/>
      <c r="C1552" s="491" t="s">
        <v>2600</v>
      </c>
      <c r="D1552" s="492">
        <v>1</v>
      </c>
      <c r="E1552" s="1365"/>
    </row>
    <row r="1553" spans="1:5" ht="31.5" x14ac:dyDescent="0.25">
      <c r="A1553" s="497"/>
      <c r="B1553" s="1084"/>
      <c r="C1553" s="491" t="s">
        <v>2601</v>
      </c>
      <c r="D1553" s="492">
        <v>1</v>
      </c>
      <c r="E1553" s="1365"/>
    </row>
    <row r="1554" spans="1:5" ht="47.25" x14ac:dyDescent="0.25">
      <c r="A1554" s="497"/>
      <c r="B1554" s="1084"/>
      <c r="C1554" s="491" t="s">
        <v>2175</v>
      </c>
      <c r="D1554" s="492">
        <v>1</v>
      </c>
      <c r="E1554" s="1365"/>
    </row>
    <row r="1555" spans="1:5" ht="47.25" x14ac:dyDescent="0.25">
      <c r="A1555" s="497"/>
      <c r="B1555" s="1085"/>
      <c r="C1555" s="491" t="s">
        <v>2176</v>
      </c>
      <c r="D1555" s="492">
        <v>1</v>
      </c>
      <c r="E1555" s="1366"/>
    </row>
    <row r="1556" spans="1:5" ht="31.5" x14ac:dyDescent="0.25">
      <c r="A1556" s="497"/>
      <c r="B1556" s="1083" t="s">
        <v>2588</v>
      </c>
      <c r="C1556" s="491" t="s">
        <v>2593</v>
      </c>
      <c r="D1556" s="492">
        <v>1</v>
      </c>
      <c r="E1556" s="1364" t="s">
        <v>2594</v>
      </c>
    </row>
    <row r="1557" spans="1:5" ht="31.5" x14ac:dyDescent="0.25">
      <c r="A1557" s="497"/>
      <c r="B1557" s="1084"/>
      <c r="C1557" s="491" t="s">
        <v>2595</v>
      </c>
      <c r="D1557" s="492">
        <v>1</v>
      </c>
      <c r="E1557" s="1365"/>
    </row>
    <row r="1558" spans="1:5" ht="31.5" x14ac:dyDescent="0.25">
      <c r="A1558" s="497"/>
      <c r="B1558" s="1084"/>
      <c r="C1558" s="491" t="s">
        <v>2596</v>
      </c>
      <c r="D1558" s="492">
        <v>1</v>
      </c>
      <c r="E1558" s="1365"/>
    </row>
    <row r="1559" spans="1:5" ht="31.5" x14ac:dyDescent="0.25">
      <c r="A1559" s="497"/>
      <c r="B1559" s="1084"/>
      <c r="C1559" s="491" t="s">
        <v>2597</v>
      </c>
      <c r="D1559" s="492">
        <v>1</v>
      </c>
      <c r="E1559" s="1365"/>
    </row>
    <row r="1560" spans="1:5" ht="31.5" x14ac:dyDescent="0.25">
      <c r="A1560" s="497"/>
      <c r="B1560" s="1084"/>
      <c r="C1560" s="491" t="s">
        <v>2598</v>
      </c>
      <c r="D1560" s="492">
        <v>1</v>
      </c>
      <c r="E1560" s="1365"/>
    </row>
    <row r="1561" spans="1:5" ht="31.5" x14ac:dyDescent="0.25">
      <c r="A1561" s="497"/>
      <c r="B1561" s="1084"/>
      <c r="C1561" s="491" t="s">
        <v>2235</v>
      </c>
      <c r="D1561" s="492">
        <v>1</v>
      </c>
      <c r="E1561" s="1365"/>
    </row>
    <row r="1562" spans="1:5" ht="31.5" x14ac:dyDescent="0.25">
      <c r="A1562" s="497"/>
      <c r="B1562" s="1084"/>
      <c r="C1562" s="491" t="s">
        <v>2599</v>
      </c>
      <c r="D1562" s="492">
        <v>1</v>
      </c>
      <c r="E1562" s="1365"/>
    </row>
    <row r="1563" spans="1:5" ht="31.5" x14ac:dyDescent="0.25">
      <c r="A1563" s="497"/>
      <c r="B1563" s="1084"/>
      <c r="C1563" s="491" t="s">
        <v>2600</v>
      </c>
      <c r="D1563" s="492">
        <v>1</v>
      </c>
      <c r="E1563" s="1365"/>
    </row>
    <row r="1564" spans="1:5" ht="31.5" x14ac:dyDescent="0.25">
      <c r="A1564" s="497"/>
      <c r="B1564" s="1084"/>
      <c r="C1564" s="491" t="s">
        <v>2601</v>
      </c>
      <c r="D1564" s="492">
        <v>1</v>
      </c>
      <c r="E1564" s="1365"/>
    </row>
    <row r="1565" spans="1:5" ht="47.25" x14ac:dyDescent="0.25">
      <c r="A1565" s="497"/>
      <c r="B1565" s="1084"/>
      <c r="C1565" s="491" t="s">
        <v>2175</v>
      </c>
      <c r="D1565" s="492">
        <v>1</v>
      </c>
      <c r="E1565" s="1365"/>
    </row>
    <row r="1566" spans="1:5" ht="47.25" x14ac:dyDescent="0.25">
      <c r="A1566" s="497"/>
      <c r="B1566" s="1085"/>
      <c r="C1566" s="491" t="s">
        <v>2176</v>
      </c>
      <c r="D1566" s="492">
        <v>1</v>
      </c>
      <c r="E1566" s="1366"/>
    </row>
    <row r="1567" spans="1:5" ht="31.5" x14ac:dyDescent="0.25">
      <c r="A1567" s="497"/>
      <c r="B1567" s="1083" t="s">
        <v>2602</v>
      </c>
      <c r="C1567" s="491" t="s">
        <v>2593</v>
      </c>
      <c r="D1567" s="492">
        <v>1</v>
      </c>
      <c r="E1567" s="1364" t="s">
        <v>2594</v>
      </c>
    </row>
    <row r="1568" spans="1:5" ht="31.5" x14ac:dyDescent="0.25">
      <c r="A1568" s="497"/>
      <c r="B1568" s="1084"/>
      <c r="C1568" s="491" t="s">
        <v>2595</v>
      </c>
      <c r="D1568" s="492">
        <v>1</v>
      </c>
      <c r="E1568" s="1365"/>
    </row>
    <row r="1569" spans="1:5" ht="31.5" x14ac:dyDescent="0.25">
      <c r="A1569" s="497"/>
      <c r="B1569" s="1084"/>
      <c r="C1569" s="491" t="s">
        <v>2596</v>
      </c>
      <c r="D1569" s="492">
        <v>1</v>
      </c>
      <c r="E1569" s="1365"/>
    </row>
    <row r="1570" spans="1:5" ht="31.5" x14ac:dyDescent="0.25">
      <c r="A1570" s="497"/>
      <c r="B1570" s="1084"/>
      <c r="C1570" s="491" t="s">
        <v>2597</v>
      </c>
      <c r="D1570" s="492">
        <v>1</v>
      </c>
      <c r="E1570" s="1365"/>
    </row>
    <row r="1571" spans="1:5" ht="31.5" x14ac:dyDescent="0.25">
      <c r="A1571" s="497"/>
      <c r="B1571" s="1084"/>
      <c r="C1571" s="491" t="s">
        <v>2598</v>
      </c>
      <c r="D1571" s="492">
        <v>1</v>
      </c>
      <c r="E1571" s="1365"/>
    </row>
    <row r="1572" spans="1:5" ht="31.5" x14ac:dyDescent="0.25">
      <c r="A1572" s="497"/>
      <c r="B1572" s="1084"/>
      <c r="C1572" s="491" t="s">
        <v>2235</v>
      </c>
      <c r="D1572" s="492">
        <v>1</v>
      </c>
      <c r="E1572" s="1365"/>
    </row>
    <row r="1573" spans="1:5" ht="31.5" x14ac:dyDescent="0.25">
      <c r="A1573" s="497"/>
      <c r="B1573" s="1084"/>
      <c r="C1573" s="491" t="s">
        <v>2599</v>
      </c>
      <c r="D1573" s="492">
        <v>1</v>
      </c>
      <c r="E1573" s="1365"/>
    </row>
    <row r="1574" spans="1:5" ht="31.5" x14ac:dyDescent="0.25">
      <c r="A1574" s="497"/>
      <c r="B1574" s="1084"/>
      <c r="C1574" s="491" t="s">
        <v>2601</v>
      </c>
      <c r="D1574" s="492">
        <v>1</v>
      </c>
      <c r="E1574" s="1365"/>
    </row>
    <row r="1575" spans="1:5" ht="47.25" x14ac:dyDescent="0.25">
      <c r="A1575" s="497"/>
      <c r="B1575" s="1084"/>
      <c r="C1575" s="491" t="s">
        <v>2175</v>
      </c>
      <c r="D1575" s="492">
        <v>1</v>
      </c>
      <c r="E1575" s="1365"/>
    </row>
    <row r="1576" spans="1:5" ht="47.25" x14ac:dyDescent="0.25">
      <c r="A1576" s="497"/>
      <c r="B1576" s="1085"/>
      <c r="C1576" s="491" t="s">
        <v>2176</v>
      </c>
      <c r="D1576" s="492">
        <v>1</v>
      </c>
      <c r="E1576" s="1366"/>
    </row>
    <row r="1577" spans="1:5" ht="31.5" x14ac:dyDescent="0.25">
      <c r="A1577" s="497"/>
      <c r="B1577" s="1083" t="s">
        <v>2591</v>
      </c>
      <c r="C1577" s="491" t="s">
        <v>2593</v>
      </c>
      <c r="D1577" s="492">
        <v>1</v>
      </c>
      <c r="E1577" s="1364" t="s">
        <v>2594</v>
      </c>
    </row>
    <row r="1578" spans="1:5" ht="31.5" x14ac:dyDescent="0.25">
      <c r="A1578" s="497"/>
      <c r="B1578" s="1084"/>
      <c r="C1578" s="491" t="s">
        <v>2595</v>
      </c>
      <c r="D1578" s="492">
        <v>1</v>
      </c>
      <c r="E1578" s="1365"/>
    </row>
    <row r="1579" spans="1:5" ht="31.5" x14ac:dyDescent="0.25">
      <c r="A1579" s="497"/>
      <c r="B1579" s="1084"/>
      <c r="C1579" s="491" t="s">
        <v>2596</v>
      </c>
      <c r="D1579" s="492">
        <v>1</v>
      </c>
      <c r="E1579" s="1365"/>
    </row>
    <row r="1580" spans="1:5" ht="31.5" x14ac:dyDescent="0.25">
      <c r="A1580" s="497"/>
      <c r="B1580" s="1084"/>
      <c r="C1580" s="491" t="s">
        <v>2597</v>
      </c>
      <c r="D1580" s="492">
        <v>1</v>
      </c>
      <c r="E1580" s="1365"/>
    </row>
    <row r="1581" spans="1:5" ht="31.5" x14ac:dyDescent="0.25">
      <c r="A1581" s="497"/>
      <c r="B1581" s="1084"/>
      <c r="C1581" s="491" t="s">
        <v>2598</v>
      </c>
      <c r="D1581" s="492">
        <v>1</v>
      </c>
      <c r="E1581" s="1365"/>
    </row>
    <row r="1582" spans="1:5" ht="31.5" x14ac:dyDescent="0.25">
      <c r="A1582" s="497"/>
      <c r="B1582" s="1084"/>
      <c r="C1582" s="491" t="s">
        <v>2235</v>
      </c>
      <c r="D1582" s="492">
        <v>1</v>
      </c>
      <c r="E1582" s="1365"/>
    </row>
    <row r="1583" spans="1:5" ht="31.5" x14ac:dyDescent="0.25">
      <c r="A1583" s="497"/>
      <c r="B1583" s="1084"/>
      <c r="C1583" s="491" t="s">
        <v>2599</v>
      </c>
      <c r="D1583" s="492">
        <v>1</v>
      </c>
      <c r="E1583" s="1365"/>
    </row>
    <row r="1584" spans="1:5" ht="31.5" x14ac:dyDescent="0.25">
      <c r="A1584" s="497"/>
      <c r="B1584" s="1084"/>
      <c r="C1584" s="491" t="s">
        <v>2601</v>
      </c>
      <c r="D1584" s="492">
        <v>1</v>
      </c>
      <c r="E1584" s="1365"/>
    </row>
    <row r="1585" spans="1:5" ht="47.25" x14ac:dyDescent="0.25">
      <c r="A1585" s="497"/>
      <c r="B1585" s="1084"/>
      <c r="C1585" s="491" t="s">
        <v>2175</v>
      </c>
      <c r="D1585" s="492">
        <v>1</v>
      </c>
      <c r="E1585" s="1365"/>
    </row>
    <row r="1586" spans="1:5" ht="47.25" x14ac:dyDescent="0.25">
      <c r="A1586" s="497"/>
      <c r="B1586" s="1085"/>
      <c r="C1586" s="491" t="s">
        <v>2176</v>
      </c>
      <c r="D1586" s="492">
        <v>1</v>
      </c>
      <c r="E1586" s="1366"/>
    </row>
    <row r="1587" spans="1:5" ht="31.5" x14ac:dyDescent="0.25">
      <c r="A1587" s="497"/>
      <c r="B1587" s="1083" t="s">
        <v>2592</v>
      </c>
      <c r="C1587" s="491" t="s">
        <v>2593</v>
      </c>
      <c r="D1587" s="492">
        <v>1</v>
      </c>
      <c r="E1587" s="1251" t="s">
        <v>2594</v>
      </c>
    </row>
    <row r="1588" spans="1:5" ht="31.5" x14ac:dyDescent="0.25">
      <c r="A1588" s="497"/>
      <c r="B1588" s="1084"/>
      <c r="C1588" s="491" t="s">
        <v>2595</v>
      </c>
      <c r="D1588" s="492">
        <v>1</v>
      </c>
      <c r="E1588" s="1253"/>
    </row>
    <row r="1589" spans="1:5" ht="31.5" x14ac:dyDescent="0.25">
      <c r="A1589" s="497"/>
      <c r="B1589" s="1084"/>
      <c r="C1589" s="491" t="s">
        <v>2596</v>
      </c>
      <c r="D1589" s="492">
        <v>1</v>
      </c>
      <c r="E1589" s="1253"/>
    </row>
    <row r="1590" spans="1:5" ht="31.5" x14ac:dyDescent="0.25">
      <c r="A1590" s="497"/>
      <c r="B1590" s="1084"/>
      <c r="C1590" s="491" t="s">
        <v>2597</v>
      </c>
      <c r="D1590" s="492">
        <v>1</v>
      </c>
      <c r="E1590" s="1253"/>
    </row>
    <row r="1591" spans="1:5" ht="31.5" x14ac:dyDescent="0.25">
      <c r="A1591" s="497"/>
      <c r="B1591" s="1084"/>
      <c r="C1591" s="491" t="s">
        <v>2598</v>
      </c>
      <c r="D1591" s="492">
        <v>1</v>
      </c>
      <c r="E1591" s="1253"/>
    </row>
    <row r="1592" spans="1:5" ht="31.5" x14ac:dyDescent="0.25">
      <c r="A1592" s="497"/>
      <c r="B1592" s="1084"/>
      <c r="C1592" s="491" t="s">
        <v>2235</v>
      </c>
      <c r="D1592" s="492">
        <v>1</v>
      </c>
      <c r="E1592" s="1253"/>
    </row>
    <row r="1593" spans="1:5" ht="31.5" x14ac:dyDescent="0.25">
      <c r="A1593" s="497"/>
      <c r="B1593" s="1084"/>
      <c r="C1593" s="491" t="s">
        <v>2599</v>
      </c>
      <c r="D1593" s="492">
        <v>1</v>
      </c>
      <c r="E1593" s="1253"/>
    </row>
    <row r="1594" spans="1:5" ht="31.5" x14ac:dyDescent="0.25">
      <c r="A1594" s="497"/>
      <c r="B1594" s="1084"/>
      <c r="C1594" s="491" t="s">
        <v>2601</v>
      </c>
      <c r="D1594" s="492">
        <v>1</v>
      </c>
      <c r="E1594" s="1253"/>
    </row>
    <row r="1595" spans="1:5" ht="47.25" x14ac:dyDescent="0.25">
      <c r="A1595" s="497"/>
      <c r="B1595" s="1084"/>
      <c r="C1595" s="491" t="s">
        <v>2175</v>
      </c>
      <c r="D1595" s="492">
        <v>1</v>
      </c>
      <c r="E1595" s="1253"/>
    </row>
    <row r="1596" spans="1:5" ht="47.25" x14ac:dyDescent="0.25">
      <c r="A1596" s="497"/>
      <c r="B1596" s="1085"/>
      <c r="C1596" s="491" t="s">
        <v>2176</v>
      </c>
      <c r="D1596" s="492">
        <v>1</v>
      </c>
      <c r="E1596" s="1252"/>
    </row>
    <row r="1597" spans="1:5" ht="47.25" x14ac:dyDescent="0.25">
      <c r="A1597" s="862"/>
      <c r="B1597" s="430" t="s">
        <v>2603</v>
      </c>
      <c r="C1597" s="472" t="s">
        <v>2604</v>
      </c>
      <c r="D1597" s="492">
        <v>10</v>
      </c>
      <c r="E1597" s="1044" t="s">
        <v>2605</v>
      </c>
    </row>
    <row r="1598" spans="1:5" ht="47.25" x14ac:dyDescent="0.25">
      <c r="A1598" s="862"/>
      <c r="B1598" s="430" t="s">
        <v>2606</v>
      </c>
      <c r="C1598" s="472" t="s">
        <v>2604</v>
      </c>
      <c r="D1598" s="492">
        <v>12</v>
      </c>
      <c r="E1598" s="1044" t="s">
        <v>2605</v>
      </c>
    </row>
    <row r="1599" spans="1:5" ht="47.25" x14ac:dyDescent="0.25">
      <c r="A1599" s="862"/>
      <c r="B1599" s="1058" t="s">
        <v>2232</v>
      </c>
      <c r="C1599" s="466" t="s">
        <v>2903</v>
      </c>
      <c r="D1599" s="492">
        <v>1</v>
      </c>
      <c r="E1599" s="430" t="s">
        <v>2527</v>
      </c>
    </row>
    <row r="1600" spans="1:5" x14ac:dyDescent="0.25">
      <c r="A1600" s="862"/>
      <c r="B1600" s="1058" t="s">
        <v>2232</v>
      </c>
      <c r="C1600" s="1048" t="s">
        <v>1819</v>
      </c>
      <c r="D1600" s="492">
        <v>1</v>
      </c>
      <c r="E1600" s="430" t="s">
        <v>2527</v>
      </c>
    </row>
    <row r="1601" spans="1:5" ht="31.5" x14ac:dyDescent="0.25">
      <c r="A1601" s="862"/>
      <c r="B1601" s="1058" t="s">
        <v>2232</v>
      </c>
      <c r="C1601" s="1048" t="s">
        <v>2904</v>
      </c>
      <c r="D1601" s="492">
        <v>1</v>
      </c>
      <c r="E1601" s="430" t="s">
        <v>2905</v>
      </c>
    </row>
    <row r="1602" spans="1:5" ht="47.25" x14ac:dyDescent="0.25">
      <c r="A1602" s="863"/>
      <c r="B1602" s="430" t="s">
        <v>4655</v>
      </c>
      <c r="C1602" s="1030" t="s">
        <v>4656</v>
      </c>
      <c r="D1602" s="492">
        <v>23</v>
      </c>
      <c r="E1602" s="430" t="s">
        <v>4657</v>
      </c>
    </row>
    <row r="1603" spans="1:5" ht="47.25" x14ac:dyDescent="0.25">
      <c r="A1603" s="1043" t="s">
        <v>21</v>
      </c>
      <c r="B1603" s="1251" t="s">
        <v>2191</v>
      </c>
      <c r="C1603" s="329" t="s">
        <v>2192</v>
      </c>
      <c r="D1603" s="1338">
        <v>13</v>
      </c>
      <c r="E1603" s="1029"/>
    </row>
    <row r="1604" spans="1:5" ht="31.5" x14ac:dyDescent="0.25">
      <c r="A1604" s="497"/>
      <c r="B1604" s="1253"/>
      <c r="C1604" s="1094" t="s">
        <v>1946</v>
      </c>
      <c r="D1604" s="1339"/>
      <c r="E1604" s="1046"/>
    </row>
    <row r="1605" spans="1:5" ht="47.25" x14ac:dyDescent="0.25">
      <c r="A1605" s="497"/>
      <c r="B1605" s="1253"/>
      <c r="C1605" s="1094" t="s">
        <v>2193</v>
      </c>
      <c r="D1605" s="1339"/>
      <c r="E1605" s="1046"/>
    </row>
    <row r="1606" spans="1:5" ht="31.5" x14ac:dyDescent="0.25">
      <c r="A1606" s="497"/>
      <c r="B1606" s="1253"/>
      <c r="C1606" s="1094" t="s">
        <v>2194</v>
      </c>
      <c r="D1606" s="1339"/>
      <c r="E1606" s="1046"/>
    </row>
    <row r="1607" spans="1:5" ht="31.5" x14ac:dyDescent="0.25">
      <c r="A1607" s="497"/>
      <c r="B1607" s="1253"/>
      <c r="C1607" s="1094" t="s">
        <v>2195</v>
      </c>
      <c r="D1607" s="1339"/>
      <c r="E1607" s="1046"/>
    </row>
    <row r="1608" spans="1:5" ht="31.5" x14ac:dyDescent="0.25">
      <c r="A1608" s="497"/>
      <c r="B1608" s="1253"/>
      <c r="C1608" s="1094" t="s">
        <v>2196</v>
      </c>
      <c r="D1608" s="1339"/>
      <c r="E1608" s="1046"/>
    </row>
    <row r="1609" spans="1:5" ht="31.5" x14ac:dyDescent="0.25">
      <c r="A1609" s="497"/>
      <c r="B1609" s="1253"/>
      <c r="C1609" s="1094" t="s">
        <v>2197</v>
      </c>
      <c r="D1609" s="1339"/>
      <c r="E1609" s="1046"/>
    </row>
    <row r="1610" spans="1:5" ht="31.5" x14ac:dyDescent="0.25">
      <c r="A1610" s="497"/>
      <c r="B1610" s="1253"/>
      <c r="C1610" s="1094" t="s">
        <v>2198</v>
      </c>
      <c r="D1610" s="1339"/>
      <c r="E1610" s="1046"/>
    </row>
    <row r="1611" spans="1:5" ht="31.5" x14ac:dyDescent="0.25">
      <c r="A1611" s="497"/>
      <c r="B1611" s="1253"/>
      <c r="C1611" s="1094" t="s">
        <v>2199</v>
      </c>
      <c r="D1611" s="1339"/>
      <c r="E1611" s="1046"/>
    </row>
    <row r="1612" spans="1:5" ht="47.25" x14ac:dyDescent="0.25">
      <c r="A1612" s="497"/>
      <c r="B1612" s="1253"/>
      <c r="C1612" s="1094" t="s">
        <v>2200</v>
      </c>
      <c r="D1612" s="1339"/>
      <c r="E1612" s="1046"/>
    </row>
    <row r="1613" spans="1:5" ht="36" customHeight="1" x14ac:dyDescent="0.25">
      <c r="A1613" s="497"/>
      <c r="B1613" s="1252"/>
      <c r="C1613" s="1094" t="s">
        <v>2201</v>
      </c>
      <c r="D1613" s="1340"/>
      <c r="E1613" s="1046"/>
    </row>
    <row r="1614" spans="1:5" ht="47.25" x14ac:dyDescent="0.25">
      <c r="A1614" s="497"/>
      <c r="B1614" s="1251" t="s">
        <v>2202</v>
      </c>
      <c r="C1614" s="329" t="s">
        <v>2192</v>
      </c>
      <c r="D1614" s="1338">
        <v>38</v>
      </c>
      <c r="E1614" s="1046"/>
    </row>
    <row r="1615" spans="1:5" ht="31.5" x14ac:dyDescent="0.25">
      <c r="A1615" s="497"/>
      <c r="B1615" s="1253"/>
      <c r="C1615" s="1094" t="s">
        <v>1946</v>
      </c>
      <c r="D1615" s="1339"/>
      <c r="E1615" s="1046"/>
    </row>
    <row r="1616" spans="1:5" ht="47.25" x14ac:dyDescent="0.25">
      <c r="A1616" s="497"/>
      <c r="B1616" s="1253"/>
      <c r="C1616" s="1094" t="s">
        <v>2193</v>
      </c>
      <c r="D1616" s="1339"/>
      <c r="E1616" s="1046"/>
    </row>
    <row r="1617" spans="1:5" ht="31.5" x14ac:dyDescent="0.25">
      <c r="A1617" s="497"/>
      <c r="B1617" s="1253"/>
      <c r="C1617" s="1094" t="s">
        <v>2194</v>
      </c>
      <c r="D1617" s="1339"/>
      <c r="E1617" s="1046"/>
    </row>
    <row r="1618" spans="1:5" ht="31.5" x14ac:dyDescent="0.25">
      <c r="A1618" s="497"/>
      <c r="B1618" s="1253"/>
      <c r="C1618" s="1094" t="s">
        <v>2195</v>
      </c>
      <c r="D1618" s="1339"/>
      <c r="E1618" s="1046"/>
    </row>
    <row r="1619" spans="1:5" ht="31.5" x14ac:dyDescent="0.25">
      <c r="A1619" s="497"/>
      <c r="B1619" s="1253"/>
      <c r="C1619" s="1094" t="s">
        <v>2196</v>
      </c>
      <c r="D1619" s="1339"/>
      <c r="E1619" s="1046"/>
    </row>
    <row r="1620" spans="1:5" ht="31.5" x14ac:dyDescent="0.25">
      <c r="A1620" s="497"/>
      <c r="B1620" s="1253"/>
      <c r="C1620" s="1094" t="s">
        <v>2197</v>
      </c>
      <c r="D1620" s="1339"/>
      <c r="E1620" s="1046"/>
    </row>
    <row r="1621" spans="1:5" ht="31.5" x14ac:dyDescent="0.25">
      <c r="A1621" s="497"/>
      <c r="B1621" s="1253"/>
      <c r="C1621" s="1094" t="s">
        <v>2198</v>
      </c>
      <c r="D1621" s="1339"/>
      <c r="E1621" s="1046"/>
    </row>
    <row r="1622" spans="1:5" ht="31.5" x14ac:dyDescent="0.25">
      <c r="A1622" s="497"/>
      <c r="B1622" s="1253"/>
      <c r="C1622" s="1094" t="s">
        <v>2203</v>
      </c>
      <c r="D1622" s="1339"/>
      <c r="E1622" s="1046"/>
    </row>
    <row r="1623" spans="1:5" ht="47.25" x14ac:dyDescent="0.25">
      <c r="A1623" s="497"/>
      <c r="B1623" s="1252"/>
      <c r="C1623" s="1094" t="s">
        <v>2200</v>
      </c>
      <c r="D1623" s="1340"/>
      <c r="E1623" s="1046"/>
    </row>
    <row r="1624" spans="1:5" ht="47.25" x14ac:dyDescent="0.25">
      <c r="A1624" s="497"/>
      <c r="B1624" s="1251" t="s">
        <v>2204</v>
      </c>
      <c r="C1624" s="329" t="s">
        <v>2192</v>
      </c>
      <c r="D1624" s="1338">
        <v>39</v>
      </c>
      <c r="E1624" s="1046"/>
    </row>
    <row r="1625" spans="1:5" ht="31.5" x14ac:dyDescent="0.25">
      <c r="A1625" s="497"/>
      <c r="B1625" s="1253"/>
      <c r="C1625" s="1094" t="s">
        <v>1946</v>
      </c>
      <c r="D1625" s="1339"/>
      <c r="E1625" s="1046"/>
    </row>
    <row r="1626" spans="1:5" ht="31.5" x14ac:dyDescent="0.25">
      <c r="A1626" s="497"/>
      <c r="B1626" s="1253"/>
      <c r="C1626" s="1094" t="s">
        <v>2205</v>
      </c>
      <c r="D1626" s="1339"/>
      <c r="E1626" s="1046"/>
    </row>
    <row r="1627" spans="1:5" ht="47.25" x14ac:dyDescent="0.25">
      <c r="A1627" s="497"/>
      <c r="B1627" s="1253"/>
      <c r="C1627" s="1094" t="s">
        <v>2193</v>
      </c>
      <c r="D1627" s="1339"/>
      <c r="E1627" s="1046"/>
    </row>
    <row r="1628" spans="1:5" ht="47.25" x14ac:dyDescent="0.25">
      <c r="A1628" s="497"/>
      <c r="B1628" s="1253"/>
      <c r="C1628" s="1094" t="s">
        <v>2201</v>
      </c>
      <c r="D1628" s="1339"/>
      <c r="E1628" s="1046"/>
    </row>
    <row r="1629" spans="1:5" ht="31.5" x14ac:dyDescent="0.25">
      <c r="A1629" s="497"/>
      <c r="B1629" s="1253"/>
      <c r="C1629" s="1094" t="s">
        <v>2194</v>
      </c>
      <c r="D1629" s="1339"/>
      <c r="E1629" s="1046"/>
    </row>
    <row r="1630" spans="1:5" ht="31.5" x14ac:dyDescent="0.25">
      <c r="A1630" s="497"/>
      <c r="B1630" s="1253"/>
      <c r="C1630" s="1094" t="s">
        <v>2195</v>
      </c>
      <c r="D1630" s="1339"/>
      <c r="E1630" s="1046"/>
    </row>
    <row r="1631" spans="1:5" ht="31.5" x14ac:dyDescent="0.25">
      <c r="A1631" s="497"/>
      <c r="B1631" s="1253"/>
      <c r="C1631" s="1094" t="s">
        <v>2196</v>
      </c>
      <c r="D1631" s="1339"/>
      <c r="E1631" s="1046"/>
    </row>
    <row r="1632" spans="1:5" ht="31.5" x14ac:dyDescent="0.25">
      <c r="A1632" s="497"/>
      <c r="B1632" s="1253"/>
      <c r="C1632" s="1094" t="s">
        <v>2197</v>
      </c>
      <c r="D1632" s="1339"/>
      <c r="E1632" s="1046"/>
    </row>
    <row r="1633" spans="1:5" ht="31.5" x14ac:dyDescent="0.25">
      <c r="A1633" s="497"/>
      <c r="B1633" s="1252"/>
      <c r="C1633" s="1094" t="s">
        <v>2198</v>
      </c>
      <c r="D1633" s="1340"/>
      <c r="E1633" s="1046"/>
    </row>
    <row r="1634" spans="1:5" ht="47.25" x14ac:dyDescent="0.25">
      <c r="A1634" s="497"/>
      <c r="B1634" s="1251" t="s">
        <v>2206</v>
      </c>
      <c r="C1634" s="329" t="s">
        <v>2192</v>
      </c>
      <c r="D1634" s="1338">
        <v>37</v>
      </c>
      <c r="E1634" s="1046"/>
    </row>
    <row r="1635" spans="1:5" ht="47.25" x14ac:dyDescent="0.25">
      <c r="A1635" s="497"/>
      <c r="B1635" s="1253"/>
      <c r="C1635" s="1094" t="s">
        <v>2193</v>
      </c>
      <c r="D1635" s="1339"/>
      <c r="E1635" s="1046"/>
    </row>
    <row r="1636" spans="1:5" ht="47.25" x14ac:dyDescent="0.25">
      <c r="A1636" s="497"/>
      <c r="B1636" s="1253"/>
      <c r="C1636" s="1094" t="s">
        <v>2201</v>
      </c>
      <c r="D1636" s="1339"/>
      <c r="E1636" s="1046"/>
    </row>
    <row r="1637" spans="1:5" ht="31.5" x14ac:dyDescent="0.25">
      <c r="A1637" s="497"/>
      <c r="B1637" s="1253"/>
      <c r="C1637" s="1094" t="s">
        <v>2194</v>
      </c>
      <c r="D1637" s="1339"/>
      <c r="E1637" s="1046"/>
    </row>
    <row r="1638" spans="1:5" ht="31.5" x14ac:dyDescent="0.25">
      <c r="A1638" s="497"/>
      <c r="B1638" s="1253"/>
      <c r="C1638" s="1094" t="s">
        <v>2195</v>
      </c>
      <c r="D1638" s="1339"/>
      <c r="E1638" s="1046"/>
    </row>
    <row r="1639" spans="1:5" ht="31.5" x14ac:dyDescent="0.25">
      <c r="A1639" s="497"/>
      <c r="B1639" s="1253"/>
      <c r="C1639" s="1094" t="s">
        <v>2196</v>
      </c>
      <c r="D1639" s="1339"/>
      <c r="E1639" s="1046"/>
    </row>
    <row r="1640" spans="1:5" ht="31.5" x14ac:dyDescent="0.25">
      <c r="A1640" s="497"/>
      <c r="B1640" s="1253"/>
      <c r="C1640" s="1094" t="s">
        <v>2197</v>
      </c>
      <c r="D1640" s="1339"/>
      <c r="E1640" s="1046"/>
    </row>
    <row r="1641" spans="1:5" ht="31.5" x14ac:dyDescent="0.25">
      <c r="A1641" s="497"/>
      <c r="B1641" s="1252"/>
      <c r="C1641" s="1094" t="s">
        <v>2198</v>
      </c>
      <c r="D1641" s="1340"/>
      <c r="E1641" s="1046"/>
    </row>
    <row r="1642" spans="1:5" ht="31.5" x14ac:dyDescent="0.25">
      <c r="A1642" s="497"/>
      <c r="B1642" s="1251" t="s">
        <v>2207</v>
      </c>
      <c r="C1642" s="1094" t="s">
        <v>2208</v>
      </c>
      <c r="D1642" s="1338" t="s">
        <v>2209</v>
      </c>
      <c r="E1642" s="1046"/>
    </row>
    <row r="1643" spans="1:5" ht="31.5" x14ac:dyDescent="0.25">
      <c r="A1643" s="497"/>
      <c r="B1643" s="1253"/>
      <c r="C1643" s="1094" t="s">
        <v>2210</v>
      </c>
      <c r="D1643" s="1339"/>
      <c r="E1643" s="1046"/>
    </row>
    <row r="1644" spans="1:5" ht="31.5" x14ac:dyDescent="0.25">
      <c r="A1644" s="498"/>
      <c r="B1644" s="1252"/>
      <c r="C1644" s="1094" t="s">
        <v>2211</v>
      </c>
      <c r="D1644" s="1340"/>
      <c r="E1644" s="1046"/>
    </row>
    <row r="1645" spans="1:5" ht="47.25" x14ac:dyDescent="0.25">
      <c r="A1645" s="497"/>
      <c r="B1645" s="1083" t="s">
        <v>2607</v>
      </c>
      <c r="C1645" s="329" t="s">
        <v>2192</v>
      </c>
      <c r="D1645" s="492">
        <v>10</v>
      </c>
      <c r="E1645" s="732"/>
    </row>
    <row r="1646" spans="1:5" ht="47.25" x14ac:dyDescent="0.25">
      <c r="A1646" s="497"/>
      <c r="B1646" s="1084"/>
      <c r="C1646" s="682" t="s">
        <v>2193</v>
      </c>
      <c r="D1646" s="492">
        <v>1</v>
      </c>
      <c r="E1646" s="732"/>
    </row>
    <row r="1647" spans="1:5" ht="47.25" x14ac:dyDescent="0.25">
      <c r="A1647" s="497"/>
      <c r="B1647" s="1084"/>
      <c r="C1647" s="682" t="s">
        <v>2608</v>
      </c>
      <c r="D1647" s="492">
        <v>2</v>
      </c>
      <c r="E1647" s="732"/>
    </row>
    <row r="1648" spans="1:5" ht="31.5" x14ac:dyDescent="0.25">
      <c r="A1648" s="497"/>
      <c r="B1648" s="1084"/>
      <c r="C1648" s="682" t="s">
        <v>2609</v>
      </c>
      <c r="D1648" s="492">
        <v>2</v>
      </c>
      <c r="E1648" s="732"/>
    </row>
    <row r="1649" spans="1:5" ht="31.5" x14ac:dyDescent="0.25">
      <c r="A1649" s="497"/>
      <c r="B1649" s="1084"/>
      <c r="C1649" s="682" t="s">
        <v>2196</v>
      </c>
      <c r="D1649" s="492">
        <v>1</v>
      </c>
      <c r="E1649" s="732"/>
    </row>
    <row r="1650" spans="1:5" ht="31.5" x14ac:dyDescent="0.25">
      <c r="A1650" s="497"/>
      <c r="B1650" s="1084"/>
      <c r="C1650" s="682" t="s">
        <v>2197</v>
      </c>
      <c r="D1650" s="492">
        <v>1</v>
      </c>
      <c r="E1650" s="732"/>
    </row>
    <row r="1651" spans="1:5" ht="47.25" x14ac:dyDescent="0.25">
      <c r="A1651" s="497"/>
      <c r="B1651" s="1085"/>
      <c r="C1651" s="682" t="s">
        <v>2610</v>
      </c>
      <c r="D1651" s="492">
        <v>1</v>
      </c>
      <c r="E1651" s="732"/>
    </row>
    <row r="1652" spans="1:5" ht="47.25" x14ac:dyDescent="0.25">
      <c r="A1652" s="497"/>
      <c r="B1652" s="1083" t="s">
        <v>2611</v>
      </c>
      <c r="C1652" s="329" t="s">
        <v>2192</v>
      </c>
      <c r="D1652" s="492">
        <v>7</v>
      </c>
      <c r="E1652" s="732"/>
    </row>
    <row r="1653" spans="1:5" ht="47.25" x14ac:dyDescent="0.25">
      <c r="A1653" s="497"/>
      <c r="B1653" s="1084"/>
      <c r="C1653" s="682" t="s">
        <v>2193</v>
      </c>
      <c r="D1653" s="492">
        <v>1</v>
      </c>
      <c r="E1653" s="732"/>
    </row>
    <row r="1654" spans="1:5" ht="47.25" x14ac:dyDescent="0.25">
      <c r="A1654" s="497"/>
      <c r="B1654" s="1084"/>
      <c r="C1654" s="682" t="s">
        <v>2608</v>
      </c>
      <c r="D1654" s="492">
        <v>2</v>
      </c>
      <c r="E1654" s="732"/>
    </row>
    <row r="1655" spans="1:5" ht="31.5" x14ac:dyDescent="0.25">
      <c r="A1655" s="497"/>
      <c r="B1655" s="1084"/>
      <c r="C1655" s="682" t="s">
        <v>2609</v>
      </c>
      <c r="D1655" s="492">
        <v>2</v>
      </c>
      <c r="E1655" s="732"/>
    </row>
    <row r="1656" spans="1:5" ht="31.5" x14ac:dyDescent="0.25">
      <c r="A1656" s="497"/>
      <c r="B1656" s="1084"/>
      <c r="C1656" s="682" t="s">
        <v>2196</v>
      </c>
      <c r="D1656" s="492">
        <v>1</v>
      </c>
      <c r="E1656" s="732"/>
    </row>
    <row r="1657" spans="1:5" ht="31.5" x14ac:dyDescent="0.25">
      <c r="A1657" s="497"/>
      <c r="B1657" s="1084"/>
      <c r="C1657" s="682" t="s">
        <v>2197</v>
      </c>
      <c r="D1657" s="492">
        <v>1</v>
      </c>
      <c r="E1657" s="732"/>
    </row>
    <row r="1658" spans="1:5" ht="63" x14ac:dyDescent="0.25">
      <c r="A1658" s="497"/>
      <c r="B1658" s="1085"/>
      <c r="C1658" s="682" t="s">
        <v>2612</v>
      </c>
      <c r="D1658" s="492">
        <v>1</v>
      </c>
      <c r="E1658" s="732"/>
    </row>
    <row r="1659" spans="1:5" ht="47.25" x14ac:dyDescent="0.25">
      <c r="A1659" s="497"/>
      <c r="B1659" s="1083" t="s">
        <v>2613</v>
      </c>
      <c r="C1659" s="329" t="s">
        <v>2192</v>
      </c>
      <c r="D1659" s="492">
        <v>4</v>
      </c>
      <c r="E1659" s="732"/>
    </row>
    <row r="1660" spans="1:5" ht="47.25" x14ac:dyDescent="0.25">
      <c r="A1660" s="497"/>
      <c r="B1660" s="1084"/>
      <c r="C1660" s="682" t="s">
        <v>2193</v>
      </c>
      <c r="D1660" s="492">
        <v>1</v>
      </c>
      <c r="E1660" s="732"/>
    </row>
    <row r="1661" spans="1:5" ht="47.25" x14ac:dyDescent="0.25">
      <c r="A1661" s="497"/>
      <c r="B1661" s="1084"/>
      <c r="C1661" s="682" t="s">
        <v>2608</v>
      </c>
      <c r="D1661" s="492">
        <v>2</v>
      </c>
      <c r="E1661" s="732"/>
    </row>
    <row r="1662" spans="1:5" ht="31.5" x14ac:dyDescent="0.25">
      <c r="A1662" s="497"/>
      <c r="B1662" s="1084"/>
      <c r="C1662" s="682" t="s">
        <v>2609</v>
      </c>
      <c r="D1662" s="492">
        <v>2</v>
      </c>
      <c r="E1662" s="732"/>
    </row>
    <row r="1663" spans="1:5" ht="31.5" x14ac:dyDescent="0.25">
      <c r="A1663" s="497"/>
      <c r="B1663" s="1084"/>
      <c r="C1663" s="682" t="s">
        <v>2196</v>
      </c>
      <c r="D1663" s="492">
        <v>1</v>
      </c>
      <c r="E1663" s="732"/>
    </row>
    <row r="1664" spans="1:5" ht="63" x14ac:dyDescent="0.25">
      <c r="A1664" s="497"/>
      <c r="B1664" s="1084"/>
      <c r="C1664" s="682" t="s">
        <v>2612</v>
      </c>
      <c r="D1664" s="492">
        <v>2</v>
      </c>
      <c r="E1664" s="732"/>
    </row>
    <row r="1665" spans="1:5" ht="47.25" x14ac:dyDescent="0.25">
      <c r="A1665" s="497"/>
      <c r="B1665" s="1085"/>
      <c r="C1665" s="682" t="s">
        <v>2610</v>
      </c>
      <c r="D1665" s="492">
        <v>1</v>
      </c>
      <c r="E1665" s="732"/>
    </row>
    <row r="1666" spans="1:5" ht="47.25" x14ac:dyDescent="0.25">
      <c r="A1666" s="497"/>
      <c r="B1666" s="1083" t="s">
        <v>2614</v>
      </c>
      <c r="C1666" s="329" t="s">
        <v>2192</v>
      </c>
      <c r="D1666" s="492">
        <v>5</v>
      </c>
      <c r="E1666" s="732"/>
    </row>
    <row r="1667" spans="1:5" ht="31.5" x14ac:dyDescent="0.25">
      <c r="A1667" s="497"/>
      <c r="B1667" s="1084"/>
      <c r="C1667" s="682" t="s">
        <v>2197</v>
      </c>
      <c r="D1667" s="492">
        <v>1</v>
      </c>
      <c r="E1667" s="732"/>
    </row>
    <row r="1668" spans="1:5" ht="47.25" x14ac:dyDescent="0.25">
      <c r="A1668" s="497"/>
      <c r="B1668" s="1084"/>
      <c r="C1668" s="682" t="s">
        <v>2193</v>
      </c>
      <c r="D1668" s="492">
        <v>1</v>
      </c>
      <c r="E1668" s="732"/>
    </row>
    <row r="1669" spans="1:5" ht="47.25" x14ac:dyDescent="0.25">
      <c r="A1669" s="497"/>
      <c r="B1669" s="1084"/>
      <c r="C1669" s="682" t="s">
        <v>2608</v>
      </c>
      <c r="D1669" s="492">
        <v>1</v>
      </c>
      <c r="E1669" s="732"/>
    </row>
    <row r="1670" spans="1:5" ht="31.5" x14ac:dyDescent="0.25">
      <c r="A1670" s="497"/>
      <c r="B1670" s="1084"/>
      <c r="C1670" s="682" t="s">
        <v>2609</v>
      </c>
      <c r="D1670" s="492">
        <v>2</v>
      </c>
      <c r="E1670" s="732"/>
    </row>
    <row r="1671" spans="1:5" ht="31.5" x14ac:dyDescent="0.25">
      <c r="A1671" s="497"/>
      <c r="B1671" s="1084"/>
      <c r="C1671" s="682" t="s">
        <v>2196</v>
      </c>
      <c r="D1671" s="492">
        <v>1</v>
      </c>
      <c r="E1671" s="732"/>
    </row>
    <row r="1672" spans="1:5" ht="47.25" x14ac:dyDescent="0.25">
      <c r="A1672" s="497"/>
      <c r="B1672" s="1085"/>
      <c r="C1672" s="682" t="s">
        <v>2610</v>
      </c>
      <c r="D1672" s="492">
        <v>1</v>
      </c>
      <c r="E1672" s="732"/>
    </row>
    <row r="1673" spans="1:5" ht="47.25" x14ac:dyDescent="0.25">
      <c r="A1673" s="497"/>
      <c r="B1673" s="1083" t="s">
        <v>2615</v>
      </c>
      <c r="C1673" s="329" t="s">
        <v>2192</v>
      </c>
      <c r="D1673" s="492">
        <v>1</v>
      </c>
      <c r="E1673" s="732"/>
    </row>
    <row r="1674" spans="1:5" ht="47.25" x14ac:dyDescent="0.25">
      <c r="A1674" s="497"/>
      <c r="B1674" s="1084"/>
      <c r="C1674" s="682" t="s">
        <v>2193</v>
      </c>
      <c r="D1674" s="492">
        <v>1</v>
      </c>
      <c r="E1674" s="732"/>
    </row>
    <row r="1675" spans="1:5" ht="31.5" x14ac:dyDescent="0.25">
      <c r="A1675" s="497"/>
      <c r="B1675" s="1084"/>
      <c r="C1675" s="682" t="s">
        <v>2616</v>
      </c>
      <c r="D1675" s="492">
        <v>1</v>
      </c>
      <c r="E1675" s="732"/>
    </row>
    <row r="1676" spans="1:5" ht="47.25" x14ac:dyDescent="0.25">
      <c r="A1676" s="497"/>
      <c r="B1676" s="1084"/>
      <c r="C1676" s="682" t="s">
        <v>2608</v>
      </c>
      <c r="D1676" s="492">
        <v>1</v>
      </c>
      <c r="E1676" s="732"/>
    </row>
    <row r="1677" spans="1:5" ht="31.5" x14ac:dyDescent="0.25">
      <c r="A1677" s="497"/>
      <c r="B1677" s="1084"/>
      <c r="C1677" s="682" t="s">
        <v>2609</v>
      </c>
      <c r="D1677" s="492">
        <v>2</v>
      </c>
      <c r="E1677" s="732"/>
    </row>
    <row r="1678" spans="1:5" ht="31.5" x14ac:dyDescent="0.25">
      <c r="A1678" s="497"/>
      <c r="B1678" s="1084"/>
      <c r="C1678" s="682" t="s">
        <v>2196</v>
      </c>
      <c r="D1678" s="492">
        <v>2</v>
      </c>
      <c r="E1678" s="732"/>
    </row>
    <row r="1679" spans="1:5" ht="63" x14ac:dyDescent="0.25">
      <c r="A1679" s="497"/>
      <c r="B1679" s="1085"/>
      <c r="C1679" s="682" t="s">
        <v>2612</v>
      </c>
      <c r="D1679" s="492">
        <v>3</v>
      </c>
      <c r="E1679" s="732"/>
    </row>
    <row r="1680" spans="1:5" ht="47.25" x14ac:dyDescent="0.25">
      <c r="A1680" s="497"/>
      <c r="B1680" s="1083" t="s">
        <v>2617</v>
      </c>
      <c r="C1680" s="329" t="s">
        <v>2192</v>
      </c>
      <c r="D1680" s="492">
        <v>7</v>
      </c>
      <c r="E1680" s="732"/>
    </row>
    <row r="1681" spans="1:5" ht="31.5" x14ac:dyDescent="0.25">
      <c r="A1681" s="497"/>
      <c r="B1681" s="1084"/>
      <c r="C1681" s="682" t="s">
        <v>2197</v>
      </c>
      <c r="D1681" s="492">
        <v>1</v>
      </c>
      <c r="E1681" s="732"/>
    </row>
    <row r="1682" spans="1:5" ht="31.5" x14ac:dyDescent="0.25">
      <c r="A1682" s="497"/>
      <c r="B1682" s="1084"/>
      <c r="C1682" s="682" t="s">
        <v>2616</v>
      </c>
      <c r="D1682" s="492">
        <v>1</v>
      </c>
      <c r="E1682" s="732"/>
    </row>
    <row r="1683" spans="1:5" ht="47.25" x14ac:dyDescent="0.25">
      <c r="A1683" s="497"/>
      <c r="B1683" s="1084"/>
      <c r="C1683" s="682" t="s">
        <v>2608</v>
      </c>
      <c r="D1683" s="492">
        <v>1</v>
      </c>
      <c r="E1683" s="732"/>
    </row>
    <row r="1684" spans="1:5" ht="31.5" x14ac:dyDescent="0.25">
      <c r="A1684" s="497"/>
      <c r="B1684" s="1084"/>
      <c r="C1684" s="682" t="s">
        <v>2609</v>
      </c>
      <c r="D1684" s="492">
        <v>1</v>
      </c>
      <c r="E1684" s="732"/>
    </row>
    <row r="1685" spans="1:5" ht="31.5" x14ac:dyDescent="0.25">
      <c r="A1685" s="497"/>
      <c r="B1685" s="1084"/>
      <c r="C1685" s="682" t="s">
        <v>2196</v>
      </c>
      <c r="D1685" s="492">
        <v>1</v>
      </c>
      <c r="E1685" s="732"/>
    </row>
    <row r="1686" spans="1:5" ht="47.25" x14ac:dyDescent="0.25">
      <c r="A1686" s="497"/>
      <c r="B1686" s="1084"/>
      <c r="C1686" s="682" t="s">
        <v>2610</v>
      </c>
      <c r="D1686" s="492">
        <v>1</v>
      </c>
      <c r="E1686" s="732"/>
    </row>
    <row r="1687" spans="1:5" ht="63" x14ac:dyDescent="0.25">
      <c r="A1687" s="862"/>
      <c r="B1687" s="1085"/>
      <c r="C1687" s="682" t="s">
        <v>2612</v>
      </c>
      <c r="D1687" s="492">
        <v>2</v>
      </c>
      <c r="E1687" s="732"/>
    </row>
    <row r="1688" spans="1:5" ht="47.25" x14ac:dyDescent="0.25">
      <c r="A1688" s="863"/>
      <c r="B1688" s="430" t="s">
        <v>2906</v>
      </c>
      <c r="C1688" s="1083" t="s">
        <v>2899</v>
      </c>
      <c r="D1688" s="492">
        <v>1</v>
      </c>
      <c r="E1688" s="732"/>
    </row>
    <row r="1689" spans="1:5" x14ac:dyDescent="0.25">
      <c r="A1689" s="1043" t="s">
        <v>151</v>
      </c>
      <c r="B1689" s="1251" t="s">
        <v>2212</v>
      </c>
      <c r="C1689" s="1065" t="s">
        <v>2134</v>
      </c>
      <c r="D1689" s="1338">
        <v>3</v>
      </c>
      <c r="E1689" s="1290" t="s">
        <v>786</v>
      </c>
    </row>
    <row r="1690" spans="1:5" x14ac:dyDescent="0.25">
      <c r="A1690" s="1043"/>
      <c r="B1690" s="1253"/>
      <c r="C1690" s="661" t="s">
        <v>782</v>
      </c>
      <c r="D1690" s="1339"/>
      <c r="E1690" s="1341"/>
    </row>
    <row r="1691" spans="1:5" x14ac:dyDescent="0.25">
      <c r="A1691" s="1043"/>
      <c r="B1691" s="1252"/>
      <c r="C1691" s="1065" t="s">
        <v>2213</v>
      </c>
      <c r="D1691" s="1340"/>
      <c r="E1691" s="1341"/>
    </row>
    <row r="1692" spans="1:5" ht="33.75" customHeight="1" x14ac:dyDescent="0.25">
      <c r="A1692" s="1043"/>
      <c r="B1692" s="1251" t="s">
        <v>2214</v>
      </c>
      <c r="C1692" s="1065" t="s">
        <v>832</v>
      </c>
      <c r="D1692" s="1338">
        <v>10</v>
      </c>
      <c r="E1692" s="1341"/>
    </row>
    <row r="1693" spans="1:5" x14ac:dyDescent="0.25">
      <c r="A1693" s="1043"/>
      <c r="B1693" s="1253"/>
      <c r="C1693" s="1065" t="s">
        <v>2134</v>
      </c>
      <c r="D1693" s="1339"/>
      <c r="E1693" s="1341"/>
    </row>
    <row r="1694" spans="1:5" x14ac:dyDescent="0.25">
      <c r="A1694" s="1043"/>
      <c r="B1694" s="1253"/>
      <c r="C1694" s="1065" t="s">
        <v>2215</v>
      </c>
      <c r="D1694" s="1339"/>
      <c r="E1694" s="1341"/>
    </row>
    <row r="1695" spans="1:5" x14ac:dyDescent="0.25">
      <c r="A1695" s="1043"/>
      <c r="B1695" s="1253"/>
      <c r="C1695" s="1065" t="s">
        <v>782</v>
      </c>
      <c r="D1695" s="1339"/>
      <c r="E1695" s="1341"/>
    </row>
    <row r="1696" spans="1:5" ht="31.5" x14ac:dyDescent="0.25">
      <c r="A1696" s="1043"/>
      <c r="B1696" s="1253"/>
      <c r="C1696" s="1065" t="s">
        <v>2216</v>
      </c>
      <c r="D1696" s="1339"/>
      <c r="E1696" s="1341"/>
    </row>
    <row r="1697" spans="1:5" ht="31.5" customHeight="1" x14ac:dyDescent="0.25">
      <c r="A1697" s="1043"/>
      <c r="B1697" s="1253"/>
      <c r="C1697" s="1065" t="s">
        <v>2217</v>
      </c>
      <c r="D1697" s="1339"/>
      <c r="E1697" s="1341"/>
    </row>
    <row r="1698" spans="1:5" x14ac:dyDescent="0.25">
      <c r="A1698" s="1043"/>
      <c r="B1698" s="1253"/>
      <c r="C1698" s="1065" t="s">
        <v>2213</v>
      </c>
      <c r="D1698" s="1339"/>
      <c r="E1698" s="1341"/>
    </row>
    <row r="1699" spans="1:5" x14ac:dyDescent="0.25">
      <c r="A1699" s="1043"/>
      <c r="B1699" s="1252"/>
      <c r="C1699" s="1065" t="s">
        <v>2218</v>
      </c>
      <c r="D1699" s="1340"/>
      <c r="E1699" s="1341"/>
    </row>
    <row r="1700" spans="1:5" ht="31.5" x14ac:dyDescent="0.25">
      <c r="A1700" s="1043"/>
      <c r="B1700" s="1251" t="s">
        <v>2219</v>
      </c>
      <c r="C1700" s="1065" t="s">
        <v>832</v>
      </c>
      <c r="D1700" s="1338">
        <v>9</v>
      </c>
      <c r="E1700" s="1341"/>
    </row>
    <row r="1701" spans="1:5" x14ac:dyDescent="0.25">
      <c r="A1701" s="1043"/>
      <c r="B1701" s="1253"/>
      <c r="C1701" s="1065" t="s">
        <v>2134</v>
      </c>
      <c r="D1701" s="1339"/>
      <c r="E1701" s="1341"/>
    </row>
    <row r="1702" spans="1:5" x14ac:dyDescent="0.25">
      <c r="A1702" s="1043"/>
      <c r="B1702" s="1253"/>
      <c r="C1702" s="1065" t="s">
        <v>2215</v>
      </c>
      <c r="D1702" s="1339"/>
      <c r="E1702" s="1341"/>
    </row>
    <row r="1703" spans="1:5" x14ac:dyDescent="0.25">
      <c r="A1703" s="1043"/>
      <c r="B1703" s="1253"/>
      <c r="C1703" s="1065" t="s">
        <v>782</v>
      </c>
      <c r="D1703" s="1339"/>
      <c r="E1703" s="1341"/>
    </row>
    <row r="1704" spans="1:5" ht="31.5" x14ac:dyDescent="0.25">
      <c r="A1704" s="1043"/>
      <c r="B1704" s="1253"/>
      <c r="C1704" s="1065" t="s">
        <v>2216</v>
      </c>
      <c r="D1704" s="1339"/>
      <c r="E1704" s="1341"/>
    </row>
    <row r="1705" spans="1:5" ht="31.5" x14ac:dyDescent="0.25">
      <c r="A1705" s="1043"/>
      <c r="B1705" s="1253"/>
      <c r="C1705" s="1065" t="s">
        <v>2220</v>
      </c>
      <c r="D1705" s="1339"/>
      <c r="E1705" s="1341"/>
    </row>
    <row r="1706" spans="1:5" x14ac:dyDescent="0.25">
      <c r="A1706" s="1043"/>
      <c r="B1706" s="1252"/>
      <c r="C1706" s="1065" t="s">
        <v>2218</v>
      </c>
      <c r="D1706" s="1340"/>
      <c r="E1706" s="1341"/>
    </row>
    <row r="1707" spans="1:5" x14ac:dyDescent="0.25">
      <c r="A1707" s="1043"/>
      <c r="B1707" s="1251" t="s">
        <v>2221</v>
      </c>
      <c r="C1707" s="1065" t="s">
        <v>2134</v>
      </c>
      <c r="D1707" s="1338">
        <v>7</v>
      </c>
      <c r="E1707" s="1341"/>
    </row>
    <row r="1708" spans="1:5" x14ac:dyDescent="0.25">
      <c r="A1708" s="1043"/>
      <c r="B1708" s="1253"/>
      <c r="C1708" s="1065" t="s">
        <v>2215</v>
      </c>
      <c r="D1708" s="1339"/>
      <c r="E1708" s="1341"/>
    </row>
    <row r="1709" spans="1:5" x14ac:dyDescent="0.25">
      <c r="A1709" s="1043"/>
      <c r="B1709" s="1253"/>
      <c r="C1709" s="1065" t="s">
        <v>782</v>
      </c>
      <c r="D1709" s="1339"/>
      <c r="E1709" s="1341"/>
    </row>
    <row r="1710" spans="1:5" ht="31.5" x14ac:dyDescent="0.25">
      <c r="A1710" s="1043"/>
      <c r="B1710" s="1253"/>
      <c r="C1710" s="1065" t="s">
        <v>2220</v>
      </c>
      <c r="D1710" s="1339"/>
      <c r="E1710" s="1341"/>
    </row>
    <row r="1711" spans="1:5" x14ac:dyDescent="0.25">
      <c r="A1711" s="1043"/>
      <c r="B1711" s="1252"/>
      <c r="C1711" s="1065" t="s">
        <v>2218</v>
      </c>
      <c r="D1711" s="1340"/>
      <c r="E1711" s="1291"/>
    </row>
    <row r="1712" spans="1:5" ht="47.25" x14ac:dyDescent="0.25">
      <c r="A1712" s="1043"/>
      <c r="B1712" s="1083" t="s">
        <v>2618</v>
      </c>
      <c r="C1712" s="1044" t="s">
        <v>2619</v>
      </c>
      <c r="D1712" s="1076"/>
      <c r="E1712" s="1055"/>
    </row>
    <row r="1713" spans="1:5" x14ac:dyDescent="0.25">
      <c r="A1713" s="1043"/>
      <c r="B1713" s="1084"/>
      <c r="C1713" s="1044" t="s">
        <v>2620</v>
      </c>
      <c r="D1713" s="1076"/>
      <c r="E1713" s="1055"/>
    </row>
    <row r="1714" spans="1:5" ht="47.25" x14ac:dyDescent="0.25">
      <c r="A1714" s="1043"/>
      <c r="B1714" s="1084"/>
      <c r="C1714" s="1044" t="s">
        <v>2621</v>
      </c>
      <c r="D1714" s="1076"/>
      <c r="E1714" s="1055"/>
    </row>
    <row r="1715" spans="1:5" ht="31.5" x14ac:dyDescent="0.25">
      <c r="A1715" s="1043"/>
      <c r="B1715" s="1084"/>
      <c r="C1715" s="1044" t="s">
        <v>2622</v>
      </c>
      <c r="D1715" s="1076"/>
      <c r="E1715" s="1055"/>
    </row>
    <row r="1716" spans="1:5" ht="31.5" x14ac:dyDescent="0.25">
      <c r="A1716" s="1043"/>
      <c r="B1716" s="1084"/>
      <c r="C1716" s="1044" t="s">
        <v>2623</v>
      </c>
      <c r="D1716" s="1076"/>
      <c r="E1716" s="1055"/>
    </row>
    <row r="1717" spans="1:5" ht="47.25" x14ac:dyDescent="0.25">
      <c r="A1717" s="1043"/>
      <c r="B1717" s="1083" t="s">
        <v>2624</v>
      </c>
      <c r="C1717" s="1044" t="s">
        <v>2619</v>
      </c>
      <c r="D1717" s="1076"/>
      <c r="E1717" s="1055"/>
    </row>
    <row r="1718" spans="1:5" x14ac:dyDescent="0.25">
      <c r="A1718" s="1043"/>
      <c r="B1718" s="1084"/>
      <c r="C1718" s="1044" t="s">
        <v>2625</v>
      </c>
      <c r="D1718" s="1076"/>
      <c r="E1718" s="1055"/>
    </row>
    <row r="1719" spans="1:5" ht="47.25" x14ac:dyDescent="0.25">
      <c r="A1719" s="1043"/>
      <c r="B1719" s="1084"/>
      <c r="C1719" s="1044" t="s">
        <v>2621</v>
      </c>
      <c r="D1719" s="1076"/>
      <c r="E1719" s="1055"/>
    </row>
    <row r="1720" spans="1:5" ht="31.5" x14ac:dyDescent="0.25">
      <c r="A1720" s="1043"/>
      <c r="B1720" s="1084"/>
      <c r="C1720" s="1044" t="s">
        <v>2622</v>
      </c>
      <c r="D1720" s="1076"/>
      <c r="E1720" s="1055"/>
    </row>
    <row r="1721" spans="1:5" ht="31.5" x14ac:dyDescent="0.25">
      <c r="A1721" s="1043"/>
      <c r="B1721" s="1084"/>
      <c r="C1721" s="1044" t="s">
        <v>2626</v>
      </c>
      <c r="D1721" s="1076"/>
      <c r="E1721" s="1055"/>
    </row>
    <row r="1722" spans="1:5" ht="31.5" x14ac:dyDescent="0.25">
      <c r="A1722" s="1043"/>
      <c r="B1722" s="1084"/>
      <c r="C1722" s="857" t="s">
        <v>2627</v>
      </c>
      <c r="D1722" s="1076"/>
      <c r="E1722" s="1055"/>
    </row>
    <row r="1723" spans="1:5" ht="47.25" x14ac:dyDescent="0.25">
      <c r="A1723" s="1043"/>
      <c r="B1723" s="1084"/>
      <c r="C1723" s="1044" t="s">
        <v>2628</v>
      </c>
      <c r="D1723" s="1076"/>
      <c r="E1723" s="1055"/>
    </row>
    <row r="1724" spans="1:5" ht="47.25" x14ac:dyDescent="0.25">
      <c r="A1724" s="1043"/>
      <c r="B1724" s="1083" t="s">
        <v>2629</v>
      </c>
      <c r="C1724" s="1094" t="s">
        <v>2630</v>
      </c>
      <c r="D1724" s="1076"/>
      <c r="E1724" s="1055"/>
    </row>
    <row r="1725" spans="1:5" x14ac:dyDescent="0.25">
      <c r="A1725" s="1043"/>
      <c r="B1725" s="1084"/>
      <c r="C1725" s="1094" t="s">
        <v>2625</v>
      </c>
      <c r="D1725" s="1076"/>
      <c r="E1725" s="1055"/>
    </row>
    <row r="1726" spans="1:5" ht="47.25" x14ac:dyDescent="0.25">
      <c r="A1726" s="1043"/>
      <c r="B1726" s="1084"/>
      <c r="C1726" s="1094" t="s">
        <v>2621</v>
      </c>
      <c r="D1726" s="1076"/>
      <c r="E1726" s="1055"/>
    </row>
    <row r="1727" spans="1:5" ht="31.5" x14ac:dyDescent="0.25">
      <c r="A1727" s="1043"/>
      <c r="B1727" s="1084"/>
      <c r="C1727" s="1094" t="s">
        <v>2622</v>
      </c>
      <c r="D1727" s="1076"/>
      <c r="E1727" s="1055"/>
    </row>
    <row r="1728" spans="1:5" ht="31.5" x14ac:dyDescent="0.25">
      <c r="A1728" s="1043"/>
      <c r="B1728" s="1084"/>
      <c r="C1728" s="857" t="s">
        <v>2627</v>
      </c>
      <c r="D1728" s="1076"/>
      <c r="E1728" s="1055"/>
    </row>
    <row r="1729" spans="1:5" ht="47.25" x14ac:dyDescent="0.25">
      <c r="A1729" s="1043"/>
      <c r="B1729" s="1085"/>
      <c r="C1729" s="1044" t="s">
        <v>2628</v>
      </c>
      <c r="D1729" s="1076"/>
      <c r="E1729" s="1055"/>
    </row>
    <row r="1730" spans="1:5" ht="47.25" x14ac:dyDescent="0.25">
      <c r="A1730" s="1043"/>
      <c r="B1730" s="1083" t="s">
        <v>2631</v>
      </c>
      <c r="C1730" s="1044" t="s">
        <v>2628</v>
      </c>
      <c r="D1730" s="1076"/>
      <c r="E1730" s="1055"/>
    </row>
    <row r="1731" spans="1:5" x14ac:dyDescent="0.25">
      <c r="A1731" s="1043"/>
      <c r="B1731" s="1084"/>
      <c r="C1731" s="1094" t="s">
        <v>2632</v>
      </c>
      <c r="D1731" s="1076"/>
      <c r="E1731" s="1055"/>
    </row>
    <row r="1732" spans="1:5" ht="47.25" x14ac:dyDescent="0.25">
      <c r="A1732" s="1043"/>
      <c r="B1732" s="1084"/>
      <c r="C1732" s="1094" t="s">
        <v>2621</v>
      </c>
      <c r="D1732" s="1076"/>
      <c r="E1732" s="1055"/>
    </row>
    <row r="1733" spans="1:5" ht="31.5" x14ac:dyDescent="0.25">
      <c r="A1733" s="1043"/>
      <c r="B1733" s="1084"/>
      <c r="C1733" s="857" t="s">
        <v>2627</v>
      </c>
      <c r="D1733" s="1076"/>
      <c r="E1733" s="1055"/>
    </row>
    <row r="1734" spans="1:5" ht="31.5" x14ac:dyDescent="0.25">
      <c r="A1734" s="1043"/>
      <c r="B1734" s="1084"/>
      <c r="C1734" s="1044" t="s">
        <v>2619</v>
      </c>
      <c r="D1734" s="1076"/>
      <c r="E1734" s="1055"/>
    </row>
    <row r="1735" spans="1:5" ht="47.25" x14ac:dyDescent="0.25">
      <c r="A1735" s="1043"/>
      <c r="B1735" s="1083" t="s">
        <v>2633</v>
      </c>
      <c r="C1735" s="1094" t="s">
        <v>2628</v>
      </c>
      <c r="D1735" s="1076"/>
      <c r="E1735" s="1055"/>
    </row>
    <row r="1736" spans="1:5" x14ac:dyDescent="0.25">
      <c r="A1736" s="1043"/>
      <c r="B1736" s="1084"/>
      <c r="C1736" s="1094" t="s">
        <v>2632</v>
      </c>
      <c r="D1736" s="1076"/>
      <c r="E1736" s="1055"/>
    </row>
    <row r="1737" spans="1:5" ht="47.25" x14ac:dyDescent="0.25">
      <c r="A1737" s="1043"/>
      <c r="B1737" s="1084"/>
      <c r="C1737" s="1094" t="s">
        <v>2621</v>
      </c>
      <c r="D1737" s="1076"/>
      <c r="E1737" s="1055"/>
    </row>
    <row r="1738" spans="1:5" ht="31.5" x14ac:dyDescent="0.25">
      <c r="A1738" s="1043"/>
      <c r="B1738" s="1084"/>
      <c r="C1738" s="1094" t="s">
        <v>2622</v>
      </c>
      <c r="D1738" s="1076"/>
      <c r="E1738" s="1055"/>
    </row>
    <row r="1739" spans="1:5" ht="31.5" x14ac:dyDescent="0.25">
      <c r="A1739" s="1043"/>
      <c r="B1739" s="1084"/>
      <c r="C1739" s="858" t="s">
        <v>2627</v>
      </c>
      <c r="D1739" s="1076"/>
      <c r="E1739" s="1055"/>
    </row>
    <row r="1740" spans="1:5" ht="31.5" x14ac:dyDescent="0.25">
      <c r="A1740" s="1043"/>
      <c r="B1740" s="1085"/>
      <c r="C1740" s="1094" t="s">
        <v>2619</v>
      </c>
      <c r="D1740" s="1076"/>
      <c r="E1740" s="1055"/>
    </row>
    <row r="1741" spans="1:5" ht="31.5" x14ac:dyDescent="0.25">
      <c r="A1741" s="640"/>
      <c r="B1741" s="430" t="s">
        <v>586</v>
      </c>
      <c r="C1741" s="430" t="s">
        <v>2907</v>
      </c>
      <c r="D1741" s="492">
        <v>5</v>
      </c>
      <c r="E1741" s="1055"/>
    </row>
    <row r="1742" spans="1:5" ht="47.25" x14ac:dyDescent="0.25">
      <c r="A1742" s="1445" t="s">
        <v>160</v>
      </c>
      <c r="B1742" s="1094" t="s">
        <v>2222</v>
      </c>
      <c r="C1742" s="1037" t="s">
        <v>2223</v>
      </c>
      <c r="D1742" s="487" t="s">
        <v>2224</v>
      </c>
      <c r="E1742" s="493"/>
    </row>
    <row r="1743" spans="1:5" ht="47.25" customHeight="1" x14ac:dyDescent="0.25">
      <c r="A1743" s="1446"/>
      <c r="B1743" s="1457" t="s">
        <v>2225</v>
      </c>
      <c r="C1743" s="1037" t="s">
        <v>2226</v>
      </c>
      <c r="D1743" s="1343">
        <v>14</v>
      </c>
      <c r="E1743" s="1263" t="s">
        <v>2090</v>
      </c>
    </row>
    <row r="1744" spans="1:5" ht="47.25" x14ac:dyDescent="0.25">
      <c r="A1744" s="1446"/>
      <c r="B1744" s="1458"/>
      <c r="C1744" s="1037" t="s">
        <v>2227</v>
      </c>
      <c r="D1744" s="1345"/>
      <c r="E1744" s="1263"/>
    </row>
    <row r="1745" spans="1:6" ht="31.5" x14ac:dyDescent="0.25">
      <c r="A1745" s="1447"/>
      <c r="B1745" s="1094" t="s">
        <v>2634</v>
      </c>
      <c r="C1745" s="1037" t="s">
        <v>2571</v>
      </c>
      <c r="D1745" s="487">
        <v>11</v>
      </c>
      <c r="E1745" s="493" t="s">
        <v>786</v>
      </c>
    </row>
    <row r="1746" spans="1:6" x14ac:dyDescent="0.25">
      <c r="A1746" s="494"/>
      <c r="B1746" s="494"/>
      <c r="C1746" s="446"/>
      <c r="D1746" s="446"/>
      <c r="E1746" s="1035"/>
    </row>
    <row r="1747" spans="1:6" x14ac:dyDescent="0.25">
      <c r="A1747" s="494"/>
      <c r="B1747" s="494"/>
      <c r="C1747" s="446"/>
      <c r="D1747" s="446"/>
      <c r="E1747" s="1035"/>
    </row>
    <row r="1748" spans="1:6" x14ac:dyDescent="0.25">
      <c r="A1748" s="494"/>
      <c r="B1748" s="494"/>
      <c r="C1748" s="446"/>
      <c r="D1748" s="446"/>
      <c r="E1748" s="1035"/>
    </row>
    <row r="1751" spans="1:6" x14ac:dyDescent="0.25">
      <c r="A1751" s="461" t="s">
        <v>253</v>
      </c>
      <c r="B1751" s="462"/>
      <c r="C1751" s="463"/>
      <c r="D1751" s="463"/>
      <c r="E1751" s="464"/>
    </row>
    <row r="1752" spans="1:6" ht="47.25" x14ac:dyDescent="0.25">
      <c r="A1752" s="1036" t="s">
        <v>122</v>
      </c>
      <c r="B1752" s="1036" t="s">
        <v>254</v>
      </c>
      <c r="C1752" s="1029" t="s">
        <v>125</v>
      </c>
      <c r="D1752" s="1056" t="s">
        <v>255</v>
      </c>
      <c r="E1752" s="1056" t="s">
        <v>126</v>
      </c>
      <c r="F1752" s="1035"/>
    </row>
    <row r="1753" spans="1:6" x14ac:dyDescent="0.25">
      <c r="A1753" s="484" t="s">
        <v>18</v>
      </c>
      <c r="B1753" s="634"/>
      <c r="C1753" s="470"/>
      <c r="D1753" s="492"/>
      <c r="E1753" s="492"/>
      <c r="F1753" s="496"/>
    </row>
    <row r="1754" spans="1:6" ht="31.5" x14ac:dyDescent="0.25">
      <c r="A1754" s="469" t="s">
        <v>19</v>
      </c>
      <c r="B1754" s="1251" t="s">
        <v>2228</v>
      </c>
      <c r="C1754" s="475" t="s">
        <v>2229</v>
      </c>
      <c r="D1754" s="487">
        <v>7</v>
      </c>
      <c r="E1754" s="493" t="s">
        <v>2230</v>
      </c>
      <c r="F1754" s="496"/>
    </row>
    <row r="1755" spans="1:6" x14ac:dyDescent="0.25">
      <c r="A1755" s="469"/>
      <c r="B1755" s="1252"/>
      <c r="C1755" s="636" t="s">
        <v>2231</v>
      </c>
      <c r="D1755" s="487">
        <v>3</v>
      </c>
      <c r="E1755" s="493" t="s">
        <v>2230</v>
      </c>
      <c r="F1755" s="496"/>
    </row>
    <row r="1756" spans="1:6" x14ac:dyDescent="0.25">
      <c r="A1756" s="469"/>
      <c r="B1756" s="430" t="s">
        <v>3791</v>
      </c>
      <c r="C1756" s="1251" t="s">
        <v>3792</v>
      </c>
      <c r="D1756" s="487"/>
      <c r="E1756" s="493"/>
      <c r="F1756" s="496"/>
    </row>
    <row r="1757" spans="1:6" ht="31.5" x14ac:dyDescent="0.25">
      <c r="A1757" s="469"/>
      <c r="B1757" s="430" t="s">
        <v>3793</v>
      </c>
      <c r="C1757" s="1252"/>
      <c r="D1757" s="487"/>
      <c r="E1757" s="493"/>
      <c r="F1757" s="496"/>
    </row>
    <row r="1758" spans="1:6" ht="31.5" x14ac:dyDescent="0.25">
      <c r="A1758" s="469"/>
      <c r="B1758" s="430" t="s">
        <v>186</v>
      </c>
      <c r="C1758" s="778" t="s">
        <v>5517</v>
      </c>
      <c r="D1758" s="487"/>
      <c r="E1758" s="493"/>
      <c r="F1758" s="496"/>
    </row>
    <row r="1759" spans="1:6" ht="47.25" x14ac:dyDescent="0.25">
      <c r="A1759" s="1097" t="s">
        <v>20</v>
      </c>
      <c r="B1759" s="1058" t="s">
        <v>2232</v>
      </c>
      <c r="C1759" s="466" t="s">
        <v>2233</v>
      </c>
      <c r="D1759" s="492">
        <v>1</v>
      </c>
      <c r="E1759" s="472" t="s">
        <v>2234</v>
      </c>
      <c r="F1759" s="496"/>
    </row>
    <row r="1760" spans="1:6" ht="31.5" x14ac:dyDescent="0.25">
      <c r="A1760" s="1098"/>
      <c r="B1760" s="1094" t="s">
        <v>2232</v>
      </c>
      <c r="C1760" s="490" t="s">
        <v>2235</v>
      </c>
      <c r="D1760" s="492">
        <v>3</v>
      </c>
      <c r="E1760" s="472" t="s">
        <v>2236</v>
      </c>
      <c r="F1760" s="496"/>
    </row>
    <row r="1761" spans="1:6" ht="31.5" x14ac:dyDescent="0.25">
      <c r="A1761" s="960"/>
      <c r="B1761" s="1094" t="s">
        <v>2232</v>
      </c>
      <c r="C1761" s="490" t="s">
        <v>1940</v>
      </c>
      <c r="D1761" s="492">
        <v>1</v>
      </c>
      <c r="E1761" s="472" t="s">
        <v>2237</v>
      </c>
      <c r="F1761" s="496"/>
    </row>
    <row r="1762" spans="1:6" ht="47.25" x14ac:dyDescent="0.25">
      <c r="A1762" s="960"/>
      <c r="B1762" s="1058" t="s">
        <v>3794</v>
      </c>
      <c r="C1762" s="466" t="s">
        <v>3795</v>
      </c>
      <c r="D1762" s="492">
        <v>1</v>
      </c>
      <c r="E1762" s="430" t="s">
        <v>3796</v>
      </c>
      <c r="F1762" s="496"/>
    </row>
    <row r="1763" spans="1:6" ht="31.5" x14ac:dyDescent="0.25">
      <c r="A1763" s="950"/>
      <c r="B1763" s="1058" t="s">
        <v>3797</v>
      </c>
      <c r="C1763" s="1048" t="s">
        <v>3798</v>
      </c>
      <c r="D1763" s="492">
        <v>1</v>
      </c>
      <c r="E1763" s="430" t="s">
        <v>3799</v>
      </c>
      <c r="F1763" s="496"/>
    </row>
    <row r="1764" spans="1:6" ht="31.5" x14ac:dyDescent="0.25">
      <c r="A1764" s="950"/>
      <c r="B1764" s="1058" t="s">
        <v>3800</v>
      </c>
      <c r="C1764" s="1048" t="s">
        <v>3801</v>
      </c>
      <c r="D1764" s="492">
        <v>1</v>
      </c>
      <c r="E1764" s="430" t="s">
        <v>3121</v>
      </c>
      <c r="F1764" s="496"/>
    </row>
    <row r="1765" spans="1:6" ht="31.5" x14ac:dyDescent="0.25">
      <c r="A1765" s="950"/>
      <c r="B1765" s="1058" t="s">
        <v>3802</v>
      </c>
      <c r="C1765" s="1048" t="s">
        <v>3803</v>
      </c>
      <c r="D1765" s="492">
        <v>1</v>
      </c>
      <c r="E1765" s="430" t="s">
        <v>2527</v>
      </c>
      <c r="F1765" s="496"/>
    </row>
    <row r="1766" spans="1:6" ht="31.5" x14ac:dyDescent="0.25">
      <c r="A1766" s="950"/>
      <c r="B1766" s="1058" t="s">
        <v>3802</v>
      </c>
      <c r="C1766" s="1048" t="s">
        <v>3804</v>
      </c>
      <c r="D1766" s="492">
        <v>1</v>
      </c>
      <c r="E1766" s="430" t="s">
        <v>2527</v>
      </c>
      <c r="F1766" s="496"/>
    </row>
    <row r="1767" spans="1:6" x14ac:dyDescent="0.25">
      <c r="A1767" s="950"/>
      <c r="B1767" s="1058" t="s">
        <v>2232</v>
      </c>
      <c r="C1767" s="1048" t="s">
        <v>3805</v>
      </c>
      <c r="D1767" s="492">
        <v>1</v>
      </c>
      <c r="E1767" s="430" t="s">
        <v>2527</v>
      </c>
      <c r="F1767" s="496"/>
    </row>
    <row r="1768" spans="1:6" ht="31.5" x14ac:dyDescent="0.25">
      <c r="A1768" s="960"/>
      <c r="B1768" s="1058" t="s">
        <v>2232</v>
      </c>
      <c r="C1768" s="1048" t="s">
        <v>3806</v>
      </c>
      <c r="D1768" s="492">
        <v>1</v>
      </c>
      <c r="E1768" s="430" t="s">
        <v>2527</v>
      </c>
      <c r="F1768" s="496"/>
    </row>
    <row r="1769" spans="1:6" ht="47.25" x14ac:dyDescent="0.25">
      <c r="A1769" s="960"/>
      <c r="B1769" s="1058" t="s">
        <v>3794</v>
      </c>
      <c r="C1769" s="466" t="s">
        <v>4658</v>
      </c>
      <c r="D1769" s="492">
        <v>1</v>
      </c>
      <c r="E1769" s="430" t="s">
        <v>4659</v>
      </c>
      <c r="F1769" s="496"/>
    </row>
    <row r="1770" spans="1:6" ht="47.25" x14ac:dyDescent="0.25">
      <c r="A1770" s="950"/>
      <c r="B1770" s="1058" t="s">
        <v>4660</v>
      </c>
      <c r="C1770" s="1048" t="s">
        <v>4658</v>
      </c>
      <c r="D1770" s="492"/>
      <c r="E1770" s="430" t="s">
        <v>4661</v>
      </c>
      <c r="F1770" s="496"/>
    </row>
    <row r="1771" spans="1:6" ht="31.5" x14ac:dyDescent="0.25">
      <c r="A1771" s="950"/>
      <c r="B1771" s="1058" t="s">
        <v>4662</v>
      </c>
      <c r="C1771" s="1048" t="s">
        <v>4663</v>
      </c>
      <c r="D1771" s="492"/>
      <c r="E1771" s="430" t="s">
        <v>4664</v>
      </c>
      <c r="F1771" s="496"/>
    </row>
    <row r="1772" spans="1:6" ht="31.5" x14ac:dyDescent="0.25">
      <c r="A1772" s="950"/>
      <c r="B1772" s="1058" t="s">
        <v>4665</v>
      </c>
      <c r="C1772" s="1048" t="s">
        <v>4666</v>
      </c>
      <c r="D1772" s="492"/>
      <c r="E1772" s="430" t="s">
        <v>758</v>
      </c>
      <c r="F1772" s="496"/>
    </row>
    <row r="1773" spans="1:6" ht="31.5" x14ac:dyDescent="0.25">
      <c r="A1773" s="950"/>
      <c r="B1773" s="1058" t="s">
        <v>4667</v>
      </c>
      <c r="C1773" s="1048" t="s">
        <v>4668</v>
      </c>
      <c r="D1773" s="492"/>
      <c r="E1773" s="430" t="s">
        <v>4669</v>
      </c>
      <c r="F1773" s="496"/>
    </row>
    <row r="1774" spans="1:6" ht="31.5" x14ac:dyDescent="0.25">
      <c r="A1774" s="950"/>
      <c r="B1774" s="1058" t="s">
        <v>4670</v>
      </c>
      <c r="C1774" s="1048" t="s">
        <v>4671</v>
      </c>
      <c r="D1774" s="492"/>
      <c r="E1774" s="430"/>
      <c r="F1774" s="496"/>
    </row>
    <row r="1775" spans="1:6" ht="31.5" x14ac:dyDescent="0.25">
      <c r="A1775" s="950"/>
      <c r="B1775" s="1058" t="s">
        <v>4667</v>
      </c>
      <c r="C1775" s="1048" t="s">
        <v>4672</v>
      </c>
      <c r="D1775" s="492"/>
      <c r="E1775" s="430" t="s">
        <v>2527</v>
      </c>
      <c r="F1775" s="496"/>
    </row>
    <row r="1776" spans="1:6" ht="31.5" x14ac:dyDescent="0.25">
      <c r="A1776" s="950"/>
      <c r="B1776" s="1058" t="s">
        <v>5518</v>
      </c>
      <c r="C1776" s="466" t="s">
        <v>5329</v>
      </c>
      <c r="D1776" s="492"/>
      <c r="E1776" s="430" t="s">
        <v>758</v>
      </c>
      <c r="F1776" s="496"/>
    </row>
    <row r="1777" spans="1:6" ht="47.25" x14ac:dyDescent="0.25">
      <c r="A1777" s="950"/>
      <c r="B1777" s="1058" t="s">
        <v>5519</v>
      </c>
      <c r="C1777" s="1048" t="s">
        <v>3809</v>
      </c>
      <c r="D1777" s="492"/>
      <c r="E1777" s="430" t="s">
        <v>5520</v>
      </c>
      <c r="F1777" s="496"/>
    </row>
    <row r="1778" spans="1:6" ht="31.5" x14ac:dyDescent="0.25">
      <c r="A1778" s="951"/>
      <c r="B1778" s="1058" t="s">
        <v>5521</v>
      </c>
      <c r="C1778" s="1048" t="s">
        <v>5318</v>
      </c>
      <c r="D1778" s="492"/>
      <c r="E1778" s="430" t="s">
        <v>758</v>
      </c>
      <c r="F1778" s="496"/>
    </row>
    <row r="1779" spans="1:6" ht="47.25" x14ac:dyDescent="0.25">
      <c r="A1779" s="452" t="s">
        <v>21</v>
      </c>
      <c r="B1779" s="430" t="s">
        <v>2238</v>
      </c>
      <c r="C1779" s="1094" t="s">
        <v>2239</v>
      </c>
      <c r="D1779" s="492">
        <v>2</v>
      </c>
      <c r="E1779" s="1056"/>
      <c r="F1779" s="1035"/>
    </row>
    <row r="1780" spans="1:6" ht="47.25" x14ac:dyDescent="0.25">
      <c r="A1780" s="452"/>
      <c r="B1780" s="430" t="s">
        <v>2240</v>
      </c>
      <c r="C1780" s="1094" t="s">
        <v>2241</v>
      </c>
      <c r="D1780" s="492">
        <v>4</v>
      </c>
      <c r="E1780" s="1056"/>
      <c r="F1780" s="1035"/>
    </row>
    <row r="1781" spans="1:6" ht="31.5" x14ac:dyDescent="0.25">
      <c r="A1781" s="452"/>
      <c r="B1781" s="430" t="s">
        <v>3807</v>
      </c>
      <c r="C1781" s="1083" t="s">
        <v>2760</v>
      </c>
      <c r="D1781" s="492">
        <v>1</v>
      </c>
      <c r="E1781" s="1056"/>
      <c r="F1781" s="1035"/>
    </row>
    <row r="1782" spans="1:6" ht="47.25" x14ac:dyDescent="0.25">
      <c r="A1782" s="452"/>
      <c r="B1782" s="1276" t="s">
        <v>264</v>
      </c>
      <c r="C1782" s="430" t="s">
        <v>4673</v>
      </c>
      <c r="D1782" s="1338">
        <v>50</v>
      </c>
      <c r="E1782" s="1056"/>
      <c r="F1782" s="1035"/>
    </row>
    <row r="1783" spans="1:6" ht="31.5" x14ac:dyDescent="0.25">
      <c r="A1783" s="452"/>
      <c r="B1783" s="1276"/>
      <c r="C1783" s="430" t="s">
        <v>4674</v>
      </c>
      <c r="D1783" s="1339"/>
      <c r="E1783" s="1056"/>
      <c r="F1783" s="1035"/>
    </row>
    <row r="1784" spans="1:6" ht="47.25" x14ac:dyDescent="0.25">
      <c r="A1784" s="452"/>
      <c r="B1784" s="1276"/>
      <c r="C1784" s="430" t="s">
        <v>4675</v>
      </c>
      <c r="D1784" s="1339"/>
      <c r="E1784" s="1056"/>
      <c r="F1784" s="1035"/>
    </row>
    <row r="1785" spans="1:6" ht="31.5" x14ac:dyDescent="0.25">
      <c r="A1785" s="452"/>
      <c r="B1785" s="1276"/>
      <c r="C1785" s="430" t="s">
        <v>4676</v>
      </c>
      <c r="D1785" s="1339"/>
      <c r="E1785" s="1056"/>
      <c r="F1785" s="1035"/>
    </row>
    <row r="1786" spans="1:6" ht="31.5" x14ac:dyDescent="0.25">
      <c r="A1786" s="452"/>
      <c r="B1786" s="1276"/>
      <c r="C1786" s="477" t="s">
        <v>4677</v>
      </c>
      <c r="D1786" s="1340"/>
      <c r="E1786" s="1056"/>
      <c r="F1786" s="1035"/>
    </row>
    <row r="1787" spans="1:6" ht="47.25" x14ac:dyDescent="0.25">
      <c r="A1787" s="443" t="s">
        <v>151</v>
      </c>
      <c r="B1787" s="430" t="s">
        <v>2242</v>
      </c>
      <c r="C1787" s="658" t="s">
        <v>2243</v>
      </c>
      <c r="D1787" s="492">
        <v>2</v>
      </c>
      <c r="E1787" s="659" t="s">
        <v>2244</v>
      </c>
      <c r="F1787" s="440"/>
    </row>
    <row r="1788" spans="1:6" ht="47.25" x14ac:dyDescent="0.25">
      <c r="A1788" s="447"/>
      <c r="B1788" s="455" t="s">
        <v>2245</v>
      </c>
      <c r="C1788" s="655" t="s">
        <v>2246</v>
      </c>
      <c r="D1788" s="492">
        <v>2</v>
      </c>
      <c r="E1788" s="659" t="s">
        <v>2244</v>
      </c>
      <c r="F1788" s="440"/>
    </row>
    <row r="1789" spans="1:6" ht="50.25" customHeight="1" x14ac:dyDescent="0.25">
      <c r="A1789" s="564"/>
      <c r="B1789" s="430" t="s">
        <v>2247</v>
      </c>
      <c r="C1789" s="430" t="s">
        <v>2248</v>
      </c>
      <c r="D1789" s="1072">
        <v>1</v>
      </c>
      <c r="E1789" s="659" t="s">
        <v>2244</v>
      </c>
    </row>
    <row r="1793" spans="1:6" x14ac:dyDescent="0.25">
      <c r="A1793" s="461" t="s">
        <v>272</v>
      </c>
      <c r="B1793" s="462"/>
      <c r="C1793" s="463"/>
      <c r="D1793" s="464"/>
    </row>
    <row r="1794" spans="1:6" x14ac:dyDescent="0.25">
      <c r="A1794" s="1029" t="s">
        <v>122</v>
      </c>
      <c r="B1794" s="1036" t="s">
        <v>273</v>
      </c>
      <c r="C1794" s="1036" t="s">
        <v>274</v>
      </c>
      <c r="D1794" s="1036" t="s">
        <v>126</v>
      </c>
    </row>
    <row r="1795" spans="1:6" x14ac:dyDescent="0.25">
      <c r="A1795" s="454" t="s">
        <v>18</v>
      </c>
      <c r="B1795" s="454"/>
      <c r="C1795" s="499"/>
      <c r="D1795" s="472"/>
      <c r="E1795" s="1035"/>
    </row>
    <row r="1796" spans="1:6" x14ac:dyDescent="0.25">
      <c r="A1796" s="454" t="s">
        <v>19</v>
      </c>
      <c r="B1796" s="454"/>
      <c r="C1796" s="499"/>
      <c r="D1796" s="472"/>
      <c r="E1796" s="1035"/>
    </row>
    <row r="1797" spans="1:6" x14ac:dyDescent="0.25">
      <c r="A1797" s="861" t="s">
        <v>20</v>
      </c>
      <c r="B1797" s="765" t="s">
        <v>3808</v>
      </c>
      <c r="C1797" s="1280" t="s">
        <v>3809</v>
      </c>
      <c r="D1797" s="1338" t="s">
        <v>758</v>
      </c>
      <c r="E1797" s="496"/>
    </row>
    <row r="1798" spans="1:6" x14ac:dyDescent="0.25">
      <c r="A1798" s="864"/>
      <c r="B1798" s="765" t="s">
        <v>3810</v>
      </c>
      <c r="C1798" s="1282"/>
      <c r="D1798" s="1340"/>
      <c r="E1798" s="496"/>
    </row>
    <row r="1799" spans="1:6" x14ac:dyDescent="0.25">
      <c r="A1799" s="484" t="s">
        <v>21</v>
      </c>
      <c r="B1799" s="484"/>
      <c r="C1799" s="472"/>
      <c r="D1799" s="466"/>
      <c r="E1799" s="496"/>
    </row>
    <row r="1800" spans="1:6" x14ac:dyDescent="0.25">
      <c r="A1800" s="500" t="s">
        <v>151</v>
      </c>
      <c r="B1800" s="500"/>
      <c r="C1800" s="430"/>
      <c r="D1800" s="466"/>
      <c r="E1800" s="496"/>
    </row>
    <row r="1801" spans="1:6" ht="47.25" x14ac:dyDescent="0.25">
      <c r="A1801" s="454" t="s">
        <v>160</v>
      </c>
      <c r="B1801" s="455" t="s">
        <v>2650</v>
      </c>
      <c r="C1801" s="430" t="s">
        <v>2651</v>
      </c>
      <c r="D1801" s="1044" t="s">
        <v>2652</v>
      </c>
      <c r="E1801" s="496"/>
    </row>
    <row r="1802" spans="1:6" x14ac:dyDescent="0.25">
      <c r="A1802" s="483"/>
      <c r="B1802" s="483"/>
      <c r="C1802" s="448"/>
      <c r="D1802" s="448"/>
    </row>
    <row r="1803" spans="1:6" x14ac:dyDescent="0.25">
      <c r="A1803" s="483"/>
      <c r="B1803" s="483"/>
      <c r="C1803" s="448"/>
      <c r="D1803" s="448"/>
    </row>
    <row r="1806" spans="1:6" x14ac:dyDescent="0.25">
      <c r="A1806" s="461" t="s">
        <v>275</v>
      </c>
      <c r="B1806" s="461"/>
      <c r="C1806" s="463"/>
      <c r="D1806" s="464"/>
      <c r="E1806" s="502"/>
      <c r="F1806" s="502"/>
    </row>
    <row r="1807" spans="1:6" x14ac:dyDescent="0.25">
      <c r="A1807" s="503" t="s">
        <v>122</v>
      </c>
      <c r="B1807" s="1033" t="s">
        <v>276</v>
      </c>
      <c r="C1807" s="1035" t="s">
        <v>125</v>
      </c>
      <c r="D1807" s="1056" t="s">
        <v>277</v>
      </c>
      <c r="E1807" s="504"/>
      <c r="F1807" s="505"/>
    </row>
    <row r="1808" spans="1:6" ht="31.5" x14ac:dyDescent="0.25">
      <c r="A1808" s="1097" t="s">
        <v>18</v>
      </c>
      <c r="B1808" s="740" t="s">
        <v>2249</v>
      </c>
      <c r="C1808" s="475" t="s">
        <v>2250</v>
      </c>
      <c r="D1808" s="507"/>
      <c r="E1808" s="508"/>
      <c r="F1808" s="509"/>
    </row>
    <row r="1809" spans="1:6" ht="31.5" x14ac:dyDescent="0.25">
      <c r="A1809" s="950"/>
      <c r="B1809" s="741"/>
      <c r="C1809" s="475" t="s">
        <v>2251</v>
      </c>
      <c r="D1809" s="507"/>
      <c r="E1809" s="508"/>
      <c r="F1809" s="509"/>
    </row>
    <row r="1810" spans="1:6" ht="31.5" x14ac:dyDescent="0.25">
      <c r="A1810" s="950"/>
      <c r="B1810" s="741"/>
      <c r="C1810" s="475" t="s">
        <v>2252</v>
      </c>
      <c r="D1810" s="507"/>
      <c r="E1810" s="508"/>
      <c r="F1810" s="509"/>
    </row>
    <row r="1811" spans="1:6" ht="31.5" x14ac:dyDescent="0.25">
      <c r="A1811" s="950"/>
      <c r="B1811" s="741"/>
      <c r="C1811" s="475" t="s">
        <v>2253</v>
      </c>
      <c r="D1811" s="507"/>
      <c r="E1811" s="508"/>
      <c r="F1811" s="509"/>
    </row>
    <row r="1812" spans="1:6" ht="31.5" x14ac:dyDescent="0.25">
      <c r="A1812" s="950"/>
      <c r="B1812" s="741"/>
      <c r="C1812" s="475" t="s">
        <v>2254</v>
      </c>
      <c r="D1812" s="507"/>
      <c r="E1812" s="508"/>
      <c r="F1812" s="509"/>
    </row>
    <row r="1813" spans="1:6" ht="31.5" x14ac:dyDescent="0.25">
      <c r="A1813" s="950"/>
      <c r="B1813" s="741"/>
      <c r="C1813" s="475" t="s">
        <v>2255</v>
      </c>
      <c r="D1813" s="507"/>
      <c r="E1813" s="508"/>
      <c r="F1813" s="509"/>
    </row>
    <row r="1814" spans="1:6" ht="31.5" x14ac:dyDescent="0.25">
      <c r="A1814" s="950"/>
      <c r="B1814" s="741"/>
      <c r="C1814" s="475" t="s">
        <v>2256</v>
      </c>
      <c r="D1814" s="507"/>
      <c r="E1814" s="508"/>
      <c r="F1814" s="509"/>
    </row>
    <row r="1815" spans="1:6" ht="31.5" x14ac:dyDescent="0.25">
      <c r="A1815" s="950"/>
      <c r="B1815" s="741"/>
      <c r="C1815" s="475" t="s">
        <v>2257</v>
      </c>
      <c r="D1815" s="507"/>
      <c r="E1815" s="508"/>
      <c r="F1815" s="509"/>
    </row>
    <row r="1816" spans="1:6" ht="31.5" x14ac:dyDescent="0.25">
      <c r="A1816" s="950"/>
      <c r="B1816" s="741"/>
      <c r="C1816" s="475" t="s">
        <v>2258</v>
      </c>
      <c r="D1816" s="507"/>
      <c r="E1816" s="508"/>
      <c r="F1816" s="509"/>
    </row>
    <row r="1817" spans="1:6" ht="31.5" x14ac:dyDescent="0.25">
      <c r="A1817" s="950"/>
      <c r="B1817" s="741"/>
      <c r="C1817" s="475" t="s">
        <v>2259</v>
      </c>
      <c r="D1817" s="507"/>
      <c r="E1817" s="508"/>
      <c r="F1817" s="509"/>
    </row>
    <row r="1818" spans="1:6" ht="31.5" x14ac:dyDescent="0.25">
      <c r="A1818" s="950"/>
      <c r="B1818" s="741"/>
      <c r="C1818" s="475" t="s">
        <v>2260</v>
      </c>
      <c r="D1818" s="507"/>
      <c r="E1818" s="508"/>
      <c r="F1818" s="509"/>
    </row>
    <row r="1819" spans="1:6" ht="31.5" x14ac:dyDescent="0.25">
      <c r="A1819" s="950"/>
      <c r="B1819" s="741"/>
      <c r="C1819" s="475" t="s">
        <v>2261</v>
      </c>
      <c r="D1819" s="507"/>
      <c r="E1819" s="508"/>
      <c r="F1819" s="509"/>
    </row>
    <row r="1820" spans="1:6" ht="31.5" x14ac:dyDescent="0.25">
      <c r="A1820" s="950"/>
      <c r="B1820" s="741"/>
      <c r="C1820" s="475" t="s">
        <v>2262</v>
      </c>
      <c r="D1820" s="507"/>
      <c r="E1820" s="508"/>
      <c r="F1820" s="509"/>
    </row>
    <row r="1821" spans="1:6" ht="31.5" x14ac:dyDescent="0.25">
      <c r="A1821" s="950"/>
      <c r="B1821" s="741"/>
      <c r="C1821" s="475" t="s">
        <v>2263</v>
      </c>
      <c r="D1821" s="507"/>
      <c r="E1821" s="508"/>
      <c r="F1821" s="509"/>
    </row>
    <row r="1822" spans="1:6" ht="31.5" x14ac:dyDescent="0.25">
      <c r="A1822" s="950"/>
      <c r="B1822" s="741"/>
      <c r="C1822" s="475" t="s">
        <v>2264</v>
      </c>
      <c r="D1822" s="507"/>
      <c r="E1822" s="508"/>
      <c r="F1822" s="509"/>
    </row>
    <row r="1823" spans="1:6" ht="31.5" x14ac:dyDescent="0.25">
      <c r="A1823" s="950"/>
      <c r="B1823" s="741"/>
      <c r="C1823" s="475" t="s">
        <v>2265</v>
      </c>
      <c r="D1823" s="507"/>
      <c r="E1823" s="508"/>
      <c r="F1823" s="509"/>
    </row>
    <row r="1824" spans="1:6" ht="31.5" x14ac:dyDescent="0.25">
      <c r="A1824" s="950"/>
      <c r="B1824" s="741"/>
      <c r="C1824" s="475" t="s">
        <v>2266</v>
      </c>
      <c r="D1824" s="507"/>
      <c r="E1824" s="508"/>
      <c r="F1824" s="509"/>
    </row>
    <row r="1825" spans="1:6" ht="31.5" customHeight="1" x14ac:dyDescent="0.25">
      <c r="A1825" s="950"/>
      <c r="B1825" s="741"/>
      <c r="C1825" s="475" t="s">
        <v>2267</v>
      </c>
      <c r="D1825" s="507"/>
      <c r="E1825" s="508"/>
      <c r="F1825" s="509"/>
    </row>
    <row r="1826" spans="1:6" ht="31.5" x14ac:dyDescent="0.25">
      <c r="A1826" s="950"/>
      <c r="B1826" s="741"/>
      <c r="C1826" s="475" t="s">
        <v>2268</v>
      </c>
      <c r="D1826" s="507"/>
      <c r="E1826" s="508"/>
      <c r="F1826" s="509"/>
    </row>
    <row r="1827" spans="1:6" ht="31.5" x14ac:dyDescent="0.25">
      <c r="A1827" s="950"/>
      <c r="B1827" s="741"/>
      <c r="C1827" s="475" t="s">
        <v>2269</v>
      </c>
      <c r="D1827" s="507"/>
      <c r="E1827" s="508"/>
      <c r="F1827" s="509"/>
    </row>
    <row r="1828" spans="1:6" ht="31.5" x14ac:dyDescent="0.25">
      <c r="A1828" s="950"/>
      <c r="B1828" s="741"/>
      <c r="C1828" s="475" t="s">
        <v>2270</v>
      </c>
      <c r="D1828" s="507"/>
      <c r="E1828" s="508"/>
      <c r="F1828" s="509"/>
    </row>
    <row r="1829" spans="1:6" ht="31.5" x14ac:dyDescent="0.25">
      <c r="A1829" s="950"/>
      <c r="B1829" s="741"/>
      <c r="C1829" s="475" t="s">
        <v>2271</v>
      </c>
      <c r="D1829" s="507"/>
      <c r="E1829" s="508"/>
      <c r="F1829" s="509"/>
    </row>
    <row r="1830" spans="1:6" ht="31.5" x14ac:dyDescent="0.25">
      <c r="A1830" s="950"/>
      <c r="B1830" s="741"/>
      <c r="C1830" s="475" t="s">
        <v>2272</v>
      </c>
      <c r="D1830" s="507"/>
      <c r="E1830" s="508"/>
      <c r="F1830" s="509"/>
    </row>
    <row r="1831" spans="1:6" ht="31.5" x14ac:dyDescent="0.25">
      <c r="A1831" s="950"/>
      <c r="B1831" s="741"/>
      <c r="C1831" s="475" t="s">
        <v>2273</v>
      </c>
      <c r="D1831" s="507"/>
      <c r="E1831" s="508"/>
      <c r="F1831" s="509"/>
    </row>
    <row r="1832" spans="1:6" x14ac:dyDescent="0.25">
      <c r="A1832" s="950"/>
      <c r="B1832" s="741"/>
      <c r="C1832" s="475" t="s">
        <v>2274</v>
      </c>
      <c r="D1832" s="507"/>
      <c r="E1832" s="508"/>
      <c r="F1832" s="509"/>
    </row>
    <row r="1833" spans="1:6" ht="31.5" x14ac:dyDescent="0.25">
      <c r="A1833" s="950"/>
      <c r="B1833" s="741"/>
      <c r="C1833" s="475" t="s">
        <v>2275</v>
      </c>
      <c r="D1833" s="507"/>
      <c r="E1833" s="508"/>
      <c r="F1833" s="509"/>
    </row>
    <row r="1834" spans="1:6" ht="31.5" x14ac:dyDescent="0.25">
      <c r="A1834" s="950"/>
      <c r="B1834" s="741"/>
      <c r="C1834" s="475" t="s">
        <v>2276</v>
      </c>
      <c r="D1834" s="507"/>
      <c r="E1834" s="508"/>
      <c r="F1834" s="509"/>
    </row>
    <row r="1835" spans="1:6" ht="31.5" x14ac:dyDescent="0.25">
      <c r="A1835" s="950"/>
      <c r="B1835" s="741"/>
      <c r="C1835" s="475" t="s">
        <v>2277</v>
      </c>
      <c r="D1835" s="507"/>
      <c r="E1835" s="508"/>
      <c r="F1835" s="509"/>
    </row>
    <row r="1836" spans="1:6" ht="31.5" x14ac:dyDescent="0.25">
      <c r="A1836" s="950"/>
      <c r="B1836" s="741"/>
      <c r="C1836" s="475" t="s">
        <v>2278</v>
      </c>
      <c r="D1836" s="507"/>
      <c r="E1836" s="508"/>
      <c r="F1836" s="509"/>
    </row>
    <row r="1837" spans="1:6" ht="31.5" x14ac:dyDescent="0.25">
      <c r="A1837" s="950"/>
      <c r="B1837" s="741"/>
      <c r="C1837" s="475" t="s">
        <v>2279</v>
      </c>
      <c r="D1837" s="507"/>
      <c r="E1837" s="508"/>
      <c r="F1837" s="509"/>
    </row>
    <row r="1838" spans="1:6" ht="31.5" x14ac:dyDescent="0.25">
      <c r="A1838" s="950"/>
      <c r="B1838" s="741"/>
      <c r="C1838" s="475" t="s">
        <v>2280</v>
      </c>
      <c r="D1838" s="507"/>
      <c r="E1838" s="508"/>
      <c r="F1838" s="509"/>
    </row>
    <row r="1839" spans="1:6" ht="31.5" x14ac:dyDescent="0.25">
      <c r="A1839" s="950"/>
      <c r="B1839" s="741"/>
      <c r="C1839" s="475" t="s">
        <v>2281</v>
      </c>
      <c r="D1839" s="507"/>
      <c r="E1839" s="508"/>
      <c r="F1839" s="509"/>
    </row>
    <row r="1840" spans="1:6" x14ac:dyDescent="0.25">
      <c r="A1840" s="950"/>
      <c r="B1840" s="741"/>
      <c r="C1840" s="475" t="s">
        <v>2282</v>
      </c>
      <c r="D1840" s="507"/>
      <c r="E1840" s="508"/>
      <c r="F1840" s="509"/>
    </row>
    <row r="1841" spans="1:6" x14ac:dyDescent="0.25">
      <c r="A1841" s="950"/>
      <c r="B1841" s="741"/>
      <c r="C1841" s="475" t="s">
        <v>2283</v>
      </c>
      <c r="D1841" s="507"/>
      <c r="E1841" s="508"/>
      <c r="F1841" s="509"/>
    </row>
    <row r="1842" spans="1:6" ht="18" customHeight="1" x14ac:dyDescent="0.25">
      <c r="A1842" s="950"/>
      <c r="B1842" s="741"/>
      <c r="C1842" s="444" t="s">
        <v>2284</v>
      </c>
      <c r="D1842" s="507"/>
      <c r="E1842" s="508"/>
      <c r="F1842" s="509"/>
    </row>
    <row r="1843" spans="1:6" ht="31.5" x14ac:dyDescent="0.25">
      <c r="A1843" s="950"/>
      <c r="B1843" s="741"/>
      <c r="C1843" s="475" t="s">
        <v>2285</v>
      </c>
      <c r="D1843" s="507"/>
      <c r="E1843" s="508"/>
      <c r="F1843" s="509"/>
    </row>
    <row r="1844" spans="1:6" x14ac:dyDescent="0.25">
      <c r="A1844" s="950"/>
      <c r="B1844" s="741"/>
      <c r="C1844" s="475" t="s">
        <v>2286</v>
      </c>
      <c r="D1844" s="507"/>
      <c r="E1844" s="508"/>
      <c r="F1844" s="509"/>
    </row>
    <row r="1845" spans="1:6" ht="31.5" x14ac:dyDescent="0.25">
      <c r="A1845" s="950"/>
      <c r="B1845" s="741"/>
      <c r="C1845" s="475" t="s">
        <v>2287</v>
      </c>
      <c r="D1845" s="507"/>
      <c r="E1845" s="508"/>
      <c r="F1845" s="509"/>
    </row>
    <row r="1846" spans="1:6" ht="31.5" x14ac:dyDescent="0.25">
      <c r="A1846" s="950"/>
      <c r="B1846" s="741"/>
      <c r="C1846" s="475" t="s">
        <v>2288</v>
      </c>
      <c r="D1846" s="507"/>
      <c r="E1846" s="508"/>
      <c r="F1846" s="509"/>
    </row>
    <row r="1847" spans="1:6" ht="31.5" x14ac:dyDescent="0.25">
      <c r="A1847" s="950"/>
      <c r="B1847" s="741"/>
      <c r="C1847" s="475" t="s">
        <v>2289</v>
      </c>
      <c r="D1847" s="507"/>
      <c r="E1847" s="508"/>
      <c r="F1847" s="509"/>
    </row>
    <row r="1848" spans="1:6" x14ac:dyDescent="0.25">
      <c r="A1848" s="950"/>
      <c r="B1848" s="741"/>
      <c r="C1848" s="475" t="s">
        <v>2290</v>
      </c>
      <c r="D1848" s="507"/>
      <c r="E1848" s="508"/>
      <c r="F1848" s="509"/>
    </row>
    <row r="1849" spans="1:6" ht="31.5" x14ac:dyDescent="0.25">
      <c r="A1849" s="950"/>
      <c r="B1849" s="741"/>
      <c r="C1849" s="475" t="s">
        <v>2291</v>
      </c>
      <c r="D1849" s="507"/>
      <c r="E1849" s="508"/>
      <c r="F1849" s="509"/>
    </row>
    <row r="1850" spans="1:6" ht="31.5" x14ac:dyDescent="0.25">
      <c r="A1850" s="950"/>
      <c r="B1850" s="741"/>
      <c r="C1850" s="475" t="s">
        <v>2292</v>
      </c>
      <c r="D1850" s="507"/>
      <c r="E1850" s="508"/>
      <c r="F1850" s="509"/>
    </row>
    <row r="1851" spans="1:6" ht="31.5" x14ac:dyDescent="0.25">
      <c r="A1851" s="950"/>
      <c r="B1851" s="741"/>
      <c r="C1851" s="475" t="s">
        <v>2293</v>
      </c>
      <c r="D1851" s="507"/>
      <c r="E1851" s="508"/>
      <c r="F1851" s="509"/>
    </row>
    <row r="1852" spans="1:6" ht="31.5" x14ac:dyDescent="0.25">
      <c r="A1852" s="950"/>
      <c r="B1852" s="741"/>
      <c r="C1852" s="475" t="s">
        <v>2294</v>
      </c>
      <c r="D1852" s="507"/>
      <c r="E1852" s="508"/>
      <c r="F1852" s="509"/>
    </row>
    <row r="1853" spans="1:6" ht="31.5" x14ac:dyDescent="0.25">
      <c r="A1853" s="950"/>
      <c r="B1853" s="741"/>
      <c r="C1853" s="475" t="s">
        <v>2295</v>
      </c>
      <c r="D1853" s="507"/>
      <c r="E1853" s="508"/>
      <c r="F1853" s="509"/>
    </row>
    <row r="1854" spans="1:6" ht="31.5" x14ac:dyDescent="0.25">
      <c r="A1854" s="950"/>
      <c r="B1854" s="741"/>
      <c r="C1854" s="475" t="s">
        <v>2296</v>
      </c>
      <c r="D1854" s="507"/>
      <c r="E1854" s="508"/>
      <c r="F1854" s="509"/>
    </row>
    <row r="1855" spans="1:6" ht="31.5" x14ac:dyDescent="0.25">
      <c r="A1855" s="950"/>
      <c r="B1855" s="741"/>
      <c r="C1855" s="475" t="s">
        <v>2297</v>
      </c>
      <c r="D1855" s="507"/>
      <c r="E1855" s="508"/>
      <c r="F1855" s="509"/>
    </row>
    <row r="1856" spans="1:6" ht="31.5" x14ac:dyDescent="0.25">
      <c r="A1856" s="950"/>
      <c r="B1856" s="741"/>
      <c r="C1856" s="475" t="s">
        <v>2298</v>
      </c>
      <c r="D1856" s="507"/>
      <c r="E1856" s="508"/>
      <c r="F1856" s="509"/>
    </row>
    <row r="1857" spans="1:6" ht="31.5" x14ac:dyDescent="0.25">
      <c r="A1857" s="950"/>
      <c r="B1857" s="741"/>
      <c r="C1857" s="475" t="s">
        <v>2299</v>
      </c>
      <c r="D1857" s="507"/>
      <c r="E1857" s="508"/>
      <c r="F1857" s="509"/>
    </row>
    <row r="1858" spans="1:6" ht="31.5" x14ac:dyDescent="0.25">
      <c r="A1858" s="950"/>
      <c r="B1858" s="741"/>
      <c r="C1858" s="475" t="s">
        <v>2300</v>
      </c>
      <c r="D1858" s="507"/>
      <c r="E1858" s="508"/>
      <c r="F1858" s="509"/>
    </row>
    <row r="1859" spans="1:6" ht="31.5" x14ac:dyDescent="0.25">
      <c r="A1859" s="950"/>
      <c r="B1859" s="741"/>
      <c r="C1859" s="475" t="s">
        <v>2301</v>
      </c>
      <c r="D1859" s="507"/>
      <c r="E1859" s="508"/>
      <c r="F1859" s="509"/>
    </row>
    <row r="1860" spans="1:6" x14ac:dyDescent="0.25">
      <c r="A1860" s="950"/>
      <c r="B1860" s="741"/>
      <c r="C1860" s="475" t="s">
        <v>2302</v>
      </c>
      <c r="D1860" s="507"/>
      <c r="E1860" s="508"/>
      <c r="F1860" s="509"/>
    </row>
    <row r="1861" spans="1:6" x14ac:dyDescent="0.25">
      <c r="A1861" s="950"/>
      <c r="B1861" s="741"/>
      <c r="C1861" s="475" t="s">
        <v>2303</v>
      </c>
      <c r="D1861" s="507"/>
      <c r="E1861" s="508"/>
      <c r="F1861" s="509"/>
    </row>
    <row r="1862" spans="1:6" ht="31.5" x14ac:dyDescent="0.25">
      <c r="A1862" s="950"/>
      <c r="B1862" s="741"/>
      <c r="C1862" s="475" t="s">
        <v>2304</v>
      </c>
      <c r="D1862" s="507"/>
      <c r="E1862" s="508"/>
      <c r="F1862" s="509"/>
    </row>
    <row r="1863" spans="1:6" ht="31.5" x14ac:dyDescent="0.25">
      <c r="A1863" s="950"/>
      <c r="B1863" s="741"/>
      <c r="C1863" s="475" t="s">
        <v>2305</v>
      </c>
      <c r="D1863" s="507"/>
      <c r="E1863" s="508"/>
      <c r="F1863" s="509"/>
    </row>
    <row r="1864" spans="1:6" ht="31.5" x14ac:dyDescent="0.25">
      <c r="A1864" s="950"/>
      <c r="B1864" s="741"/>
      <c r="C1864" s="475" t="s">
        <v>2306</v>
      </c>
      <c r="D1864" s="507"/>
      <c r="E1864" s="508"/>
      <c r="F1864" s="509"/>
    </row>
    <row r="1865" spans="1:6" ht="31.5" x14ac:dyDescent="0.25">
      <c r="A1865" s="950"/>
      <c r="B1865" s="741"/>
      <c r="C1865" s="475" t="s">
        <v>2307</v>
      </c>
      <c r="D1865" s="507"/>
      <c r="E1865" s="508"/>
      <c r="F1865" s="509"/>
    </row>
    <row r="1866" spans="1:6" ht="31.5" x14ac:dyDescent="0.25">
      <c r="A1866" s="950"/>
      <c r="B1866" s="741"/>
      <c r="C1866" s="475" t="s">
        <v>2308</v>
      </c>
      <c r="D1866" s="507"/>
      <c r="E1866" s="508"/>
      <c r="F1866" s="509"/>
    </row>
    <row r="1867" spans="1:6" ht="31.5" x14ac:dyDescent="0.25">
      <c r="A1867" s="950"/>
      <c r="B1867" s="741"/>
      <c r="C1867" s="475" t="s">
        <v>2309</v>
      </c>
      <c r="D1867" s="507"/>
      <c r="E1867" s="508"/>
      <c r="F1867" s="509"/>
    </row>
    <row r="1868" spans="1:6" ht="31.5" x14ac:dyDescent="0.25">
      <c r="A1868" s="950"/>
      <c r="B1868" s="741"/>
      <c r="C1868" s="475" t="s">
        <v>2310</v>
      </c>
      <c r="D1868" s="507"/>
      <c r="E1868" s="508"/>
      <c r="F1868" s="509"/>
    </row>
    <row r="1869" spans="1:6" ht="31.5" x14ac:dyDescent="0.25">
      <c r="A1869" s="950"/>
      <c r="B1869" s="741"/>
      <c r="C1869" s="475" t="s">
        <v>2311</v>
      </c>
      <c r="D1869" s="507"/>
      <c r="E1869" s="508"/>
      <c r="F1869" s="509"/>
    </row>
    <row r="1870" spans="1:6" x14ac:dyDescent="0.25">
      <c r="A1870" s="950"/>
      <c r="B1870" s="741"/>
      <c r="C1870" s="475" t="s">
        <v>2312</v>
      </c>
      <c r="D1870" s="507"/>
      <c r="E1870" s="508"/>
      <c r="F1870" s="509"/>
    </row>
    <row r="1871" spans="1:6" ht="31.5" x14ac:dyDescent="0.25">
      <c r="A1871" s="950"/>
      <c r="B1871" s="741"/>
      <c r="C1871" s="475" t="s">
        <v>2313</v>
      </c>
      <c r="D1871" s="507"/>
      <c r="E1871" s="508"/>
      <c r="F1871" s="509"/>
    </row>
    <row r="1872" spans="1:6" ht="31.5" x14ac:dyDescent="0.25">
      <c r="A1872" s="950"/>
      <c r="B1872" s="741"/>
      <c r="C1872" s="475" t="s">
        <v>2314</v>
      </c>
      <c r="D1872" s="507"/>
      <c r="E1872" s="508"/>
      <c r="F1872" s="509"/>
    </row>
    <row r="1873" spans="1:6" x14ac:dyDescent="0.25">
      <c r="A1873" s="950"/>
      <c r="B1873" s="741"/>
      <c r="C1873" s="475" t="s">
        <v>2315</v>
      </c>
      <c r="D1873" s="507"/>
      <c r="E1873" s="508"/>
      <c r="F1873" s="509"/>
    </row>
    <row r="1874" spans="1:6" ht="31.5" x14ac:dyDescent="0.25">
      <c r="A1874" s="950"/>
      <c r="B1874" s="741"/>
      <c r="C1874" s="475" t="s">
        <v>2316</v>
      </c>
      <c r="D1874" s="507"/>
      <c r="E1874" s="508"/>
      <c r="F1874" s="509"/>
    </row>
    <row r="1875" spans="1:6" ht="31.5" x14ac:dyDescent="0.25">
      <c r="A1875" s="950"/>
      <c r="B1875" s="741"/>
      <c r="C1875" s="475" t="s">
        <v>2317</v>
      </c>
      <c r="D1875" s="507"/>
      <c r="E1875" s="508"/>
      <c r="F1875" s="509"/>
    </row>
    <row r="1876" spans="1:6" ht="31.5" x14ac:dyDescent="0.25">
      <c r="A1876" s="950"/>
      <c r="B1876" s="741"/>
      <c r="C1876" s="475" t="s">
        <v>2318</v>
      </c>
      <c r="D1876" s="507"/>
      <c r="E1876" s="508"/>
      <c r="F1876" s="509"/>
    </row>
    <row r="1877" spans="1:6" ht="31.5" x14ac:dyDescent="0.25">
      <c r="A1877" s="950"/>
      <c r="B1877" s="741"/>
      <c r="C1877" s="475" t="s">
        <v>2319</v>
      </c>
      <c r="D1877" s="507"/>
      <c r="E1877" s="508"/>
      <c r="F1877" s="509"/>
    </row>
    <row r="1878" spans="1:6" ht="31.5" x14ac:dyDescent="0.25">
      <c r="A1878" s="950"/>
      <c r="B1878" s="741"/>
      <c r="C1878" s="475" t="s">
        <v>2320</v>
      </c>
      <c r="D1878" s="507"/>
      <c r="E1878" s="508"/>
      <c r="F1878" s="509"/>
    </row>
    <row r="1879" spans="1:6" ht="31.5" x14ac:dyDescent="0.25">
      <c r="A1879" s="950"/>
      <c r="B1879" s="741"/>
      <c r="C1879" s="475" t="s">
        <v>2321</v>
      </c>
      <c r="D1879" s="507"/>
      <c r="E1879" s="508"/>
      <c r="F1879" s="509"/>
    </row>
    <row r="1880" spans="1:6" ht="31.5" x14ac:dyDescent="0.25">
      <c r="A1880" s="950"/>
      <c r="B1880" s="741"/>
      <c r="C1880" s="475" t="s">
        <v>2322</v>
      </c>
      <c r="D1880" s="507"/>
      <c r="E1880" s="508"/>
      <c r="F1880" s="509"/>
    </row>
    <row r="1881" spans="1:6" ht="31.5" x14ac:dyDescent="0.25">
      <c r="A1881" s="950"/>
      <c r="B1881" s="741"/>
      <c r="C1881" s="475" t="s">
        <v>2323</v>
      </c>
      <c r="D1881" s="507"/>
      <c r="E1881" s="508"/>
      <c r="F1881" s="509"/>
    </row>
    <row r="1882" spans="1:6" ht="31.5" x14ac:dyDescent="0.25">
      <c r="A1882" s="950"/>
      <c r="B1882" s="741"/>
      <c r="C1882" s="475" t="s">
        <v>2324</v>
      </c>
      <c r="D1882" s="507"/>
      <c r="E1882" s="508"/>
      <c r="F1882" s="509"/>
    </row>
    <row r="1883" spans="1:6" ht="31.5" x14ac:dyDescent="0.25">
      <c r="A1883" s="950"/>
      <c r="B1883" s="741"/>
      <c r="C1883" s="475" t="s">
        <v>2325</v>
      </c>
      <c r="D1883" s="507"/>
      <c r="E1883" s="508"/>
      <c r="F1883" s="509"/>
    </row>
    <row r="1884" spans="1:6" ht="31.5" x14ac:dyDescent="0.25">
      <c r="A1884" s="960"/>
      <c r="B1884" s="741"/>
      <c r="C1884" s="475" t="s">
        <v>2326</v>
      </c>
      <c r="D1884" s="507"/>
      <c r="E1884" s="508"/>
      <c r="F1884" s="509"/>
    </row>
    <row r="1885" spans="1:6" ht="31.5" x14ac:dyDescent="0.25">
      <c r="A1885" s="960"/>
      <c r="B1885" s="741"/>
      <c r="C1885" s="475" t="s">
        <v>2327</v>
      </c>
      <c r="D1885" s="507"/>
      <c r="E1885" s="508"/>
      <c r="F1885" s="509"/>
    </row>
    <row r="1886" spans="1:6" ht="47.25" x14ac:dyDescent="0.25">
      <c r="A1886" s="960"/>
      <c r="B1886" s="962" t="s">
        <v>303</v>
      </c>
      <c r="C1886" s="475" t="s">
        <v>2653</v>
      </c>
      <c r="D1886" s="507">
        <v>280</v>
      </c>
      <c r="E1886" s="508"/>
      <c r="F1886" s="509"/>
    </row>
    <row r="1887" spans="1:6" x14ac:dyDescent="0.25">
      <c r="A1887" s="960"/>
      <c r="B1887" s="740" t="s">
        <v>2908</v>
      </c>
      <c r="C1887" s="475" t="s">
        <v>2909</v>
      </c>
      <c r="D1887" s="722"/>
      <c r="E1887" s="508"/>
      <c r="F1887" s="509"/>
    </row>
    <row r="1888" spans="1:6" ht="31.5" x14ac:dyDescent="0.25">
      <c r="A1888" s="960"/>
      <c r="B1888" s="740" t="s">
        <v>278</v>
      </c>
      <c r="C1888" s="475" t="s">
        <v>3811</v>
      </c>
      <c r="D1888" s="507">
        <v>0.56000000000000005</v>
      </c>
      <c r="E1888" s="508"/>
      <c r="F1888" s="509"/>
    </row>
    <row r="1889" spans="1:6" x14ac:dyDescent="0.25">
      <c r="A1889" s="960"/>
      <c r="B1889" s="740" t="s">
        <v>4678</v>
      </c>
      <c r="C1889" s="475" t="s">
        <v>4679</v>
      </c>
      <c r="D1889" s="507"/>
      <c r="E1889" s="508"/>
      <c r="F1889" s="509"/>
    </row>
    <row r="1890" spans="1:6" x14ac:dyDescent="0.25">
      <c r="A1890" s="960"/>
      <c r="B1890" s="741"/>
      <c r="C1890" s="842" t="s">
        <v>4680</v>
      </c>
      <c r="D1890" s="507"/>
      <c r="E1890" s="508"/>
      <c r="F1890" s="509"/>
    </row>
    <row r="1891" spans="1:6" ht="31.5" x14ac:dyDescent="0.25">
      <c r="A1891" s="960"/>
      <c r="B1891" s="741"/>
      <c r="C1891" s="842" t="s">
        <v>4681</v>
      </c>
      <c r="D1891" s="507"/>
      <c r="E1891" s="508"/>
      <c r="F1891" s="509"/>
    </row>
    <row r="1892" spans="1:6" ht="31.5" x14ac:dyDescent="0.25">
      <c r="A1892" s="960"/>
      <c r="B1892" s="741"/>
      <c r="C1892" s="842" t="s">
        <v>4682</v>
      </c>
      <c r="D1892" s="507"/>
      <c r="E1892" s="508"/>
      <c r="F1892" s="509"/>
    </row>
    <row r="1893" spans="1:6" ht="31.5" x14ac:dyDescent="0.25">
      <c r="A1893" s="960"/>
      <c r="B1893" s="741"/>
      <c r="C1893" s="842" t="s">
        <v>4682</v>
      </c>
      <c r="D1893" s="507"/>
      <c r="E1893" s="508"/>
      <c r="F1893" s="509"/>
    </row>
    <row r="1894" spans="1:6" ht="31.5" x14ac:dyDescent="0.25">
      <c r="A1894" s="960"/>
      <c r="B1894" s="741"/>
      <c r="C1894" s="842" t="s">
        <v>4683</v>
      </c>
      <c r="D1894" s="507"/>
      <c r="E1894" s="508"/>
      <c r="F1894" s="509"/>
    </row>
    <row r="1895" spans="1:6" ht="31.5" x14ac:dyDescent="0.25">
      <c r="A1895" s="960"/>
      <c r="B1895" s="741"/>
      <c r="C1895" s="842" t="s">
        <v>4684</v>
      </c>
      <c r="D1895" s="507"/>
      <c r="E1895" s="508"/>
      <c r="F1895" s="509"/>
    </row>
    <row r="1896" spans="1:6" ht="31.5" x14ac:dyDescent="0.25">
      <c r="A1896" s="960"/>
      <c r="B1896" s="741"/>
      <c r="C1896" s="842" t="s">
        <v>4684</v>
      </c>
      <c r="D1896" s="507"/>
      <c r="E1896" s="508"/>
      <c r="F1896" s="509"/>
    </row>
    <row r="1897" spans="1:6" x14ac:dyDescent="0.25">
      <c r="A1897" s="960"/>
      <c r="B1897" s="741"/>
      <c r="C1897" s="842" t="s">
        <v>4685</v>
      </c>
      <c r="D1897" s="507"/>
      <c r="E1897" s="508"/>
      <c r="F1897" s="509"/>
    </row>
    <row r="1898" spans="1:6" x14ac:dyDescent="0.25">
      <c r="A1898" s="960"/>
      <c r="B1898" s="741"/>
      <c r="C1898" s="842" t="s">
        <v>4686</v>
      </c>
      <c r="D1898" s="507"/>
      <c r="E1898" s="508"/>
      <c r="F1898" s="509"/>
    </row>
    <row r="1899" spans="1:6" x14ac:dyDescent="0.25">
      <c r="A1899" s="960"/>
      <c r="B1899" s="741"/>
      <c r="C1899" s="842" t="s">
        <v>4686</v>
      </c>
      <c r="D1899" s="507"/>
      <c r="E1899" s="508"/>
      <c r="F1899" s="509"/>
    </row>
    <row r="1900" spans="1:6" ht="31.5" x14ac:dyDescent="0.25">
      <c r="A1900" s="960"/>
      <c r="B1900" s="741"/>
      <c r="C1900" s="842" t="s">
        <v>4687</v>
      </c>
      <c r="D1900" s="507"/>
      <c r="E1900" s="508"/>
      <c r="F1900" s="509"/>
    </row>
    <row r="1901" spans="1:6" x14ac:dyDescent="0.25">
      <c r="A1901" s="960"/>
      <c r="B1901" s="741"/>
      <c r="C1901" s="842" t="s">
        <v>4688</v>
      </c>
      <c r="D1901" s="507"/>
      <c r="E1901" s="508"/>
      <c r="F1901" s="509"/>
    </row>
    <row r="1902" spans="1:6" ht="31.5" x14ac:dyDescent="0.25">
      <c r="A1902" s="960"/>
      <c r="B1902" s="741"/>
      <c r="C1902" s="842" t="s">
        <v>4689</v>
      </c>
      <c r="D1902" s="507"/>
      <c r="E1902" s="508"/>
      <c r="F1902" s="509"/>
    </row>
    <row r="1903" spans="1:6" ht="31.5" x14ac:dyDescent="0.25">
      <c r="A1903" s="960"/>
      <c r="B1903" s="741"/>
      <c r="C1903" s="842" t="s">
        <v>4690</v>
      </c>
      <c r="D1903" s="507"/>
      <c r="E1903" s="508"/>
      <c r="F1903" s="509"/>
    </row>
    <row r="1904" spans="1:6" ht="31.5" x14ac:dyDescent="0.25">
      <c r="A1904" s="960"/>
      <c r="B1904" s="741"/>
      <c r="C1904" s="842" t="s">
        <v>4690</v>
      </c>
      <c r="D1904" s="507"/>
      <c r="E1904" s="508"/>
      <c r="F1904" s="509"/>
    </row>
    <row r="1905" spans="1:6" x14ac:dyDescent="0.25">
      <c r="A1905" s="960"/>
      <c r="B1905" s="741"/>
      <c r="C1905" s="842" t="s">
        <v>4691</v>
      </c>
      <c r="D1905" s="507"/>
      <c r="E1905" s="508"/>
      <c r="F1905" s="509"/>
    </row>
    <row r="1906" spans="1:6" x14ac:dyDescent="0.25">
      <c r="A1906" s="960"/>
      <c r="B1906" s="741"/>
      <c r="C1906" s="842" t="s">
        <v>4692</v>
      </c>
      <c r="D1906" s="507"/>
      <c r="E1906" s="508"/>
      <c r="F1906" s="509"/>
    </row>
    <row r="1907" spans="1:6" ht="31.5" x14ac:dyDescent="0.25">
      <c r="A1907" s="960"/>
      <c r="B1907" s="741"/>
      <c r="C1907" s="842" t="s">
        <v>4693</v>
      </c>
      <c r="D1907" s="507"/>
      <c r="E1907" s="508"/>
      <c r="F1907" s="509"/>
    </row>
    <row r="1908" spans="1:6" ht="31.5" x14ac:dyDescent="0.25">
      <c r="A1908" s="960"/>
      <c r="B1908" s="741"/>
      <c r="C1908" s="842" t="s">
        <v>4693</v>
      </c>
      <c r="D1908" s="507"/>
      <c r="E1908" s="508"/>
      <c r="F1908" s="509"/>
    </row>
    <row r="1909" spans="1:6" ht="31.5" x14ac:dyDescent="0.25">
      <c r="A1909" s="960"/>
      <c r="B1909" s="741"/>
      <c r="C1909" s="842" t="s">
        <v>4694</v>
      </c>
      <c r="D1909" s="507"/>
      <c r="E1909" s="508"/>
      <c r="F1909" s="509"/>
    </row>
    <row r="1910" spans="1:6" ht="31.5" x14ac:dyDescent="0.25">
      <c r="A1910" s="960"/>
      <c r="B1910" s="741"/>
      <c r="C1910" s="842" t="s">
        <v>4694</v>
      </c>
      <c r="D1910" s="507"/>
      <c r="E1910" s="508"/>
      <c r="F1910" s="509"/>
    </row>
    <row r="1911" spans="1:6" ht="31.5" x14ac:dyDescent="0.25">
      <c r="A1911" s="960"/>
      <c r="B1911" s="741"/>
      <c r="C1911" s="842" t="s">
        <v>4695</v>
      </c>
      <c r="D1911" s="507"/>
      <c r="E1911" s="508"/>
      <c r="F1911" s="509"/>
    </row>
    <row r="1912" spans="1:6" x14ac:dyDescent="0.25">
      <c r="A1912" s="960"/>
      <c r="B1912" s="741"/>
      <c r="C1912" s="842" t="s">
        <v>4696</v>
      </c>
      <c r="D1912" s="507"/>
      <c r="E1912" s="508"/>
      <c r="F1912" s="509"/>
    </row>
    <row r="1913" spans="1:6" x14ac:dyDescent="0.25">
      <c r="A1913" s="960"/>
      <c r="B1913" s="741"/>
      <c r="C1913" s="842" t="s">
        <v>4696</v>
      </c>
      <c r="D1913" s="507"/>
      <c r="E1913" s="508"/>
      <c r="F1913" s="509"/>
    </row>
    <row r="1914" spans="1:6" x14ac:dyDescent="0.25">
      <c r="A1914" s="960"/>
      <c r="B1914" s="741"/>
      <c r="C1914" s="842" t="s">
        <v>4697</v>
      </c>
      <c r="D1914" s="507"/>
      <c r="E1914" s="508"/>
      <c r="F1914" s="509"/>
    </row>
    <row r="1915" spans="1:6" ht="31.5" x14ac:dyDescent="0.25">
      <c r="A1915" s="960"/>
      <c r="B1915" s="741"/>
      <c r="C1915" s="842" t="s">
        <v>4698</v>
      </c>
      <c r="D1915" s="507"/>
      <c r="E1915" s="508"/>
      <c r="F1915" s="509"/>
    </row>
    <row r="1916" spans="1:6" ht="31.5" x14ac:dyDescent="0.25">
      <c r="A1916" s="960"/>
      <c r="B1916" s="741"/>
      <c r="C1916" s="842" t="s">
        <v>4698</v>
      </c>
      <c r="D1916" s="507"/>
      <c r="E1916" s="508"/>
      <c r="F1916" s="509"/>
    </row>
    <row r="1917" spans="1:6" ht="31.5" x14ac:dyDescent="0.25">
      <c r="A1917" s="960"/>
      <c r="B1917" s="741"/>
      <c r="C1917" s="842" t="s">
        <v>4699</v>
      </c>
      <c r="D1917" s="507"/>
      <c r="E1917" s="508"/>
      <c r="F1917" s="509"/>
    </row>
    <row r="1918" spans="1:6" ht="31.5" x14ac:dyDescent="0.25">
      <c r="A1918" s="960"/>
      <c r="B1918" s="741"/>
      <c r="C1918" s="842" t="s">
        <v>4700</v>
      </c>
      <c r="D1918" s="507"/>
      <c r="E1918" s="508"/>
      <c r="F1918" s="509"/>
    </row>
    <row r="1919" spans="1:6" ht="31.5" x14ac:dyDescent="0.25">
      <c r="A1919" s="960"/>
      <c r="B1919" s="741"/>
      <c r="C1919" s="842" t="s">
        <v>4701</v>
      </c>
      <c r="D1919" s="507"/>
      <c r="E1919" s="508"/>
      <c r="F1919" s="509"/>
    </row>
    <row r="1920" spans="1:6" x14ac:dyDescent="0.25">
      <c r="A1920" s="960"/>
      <c r="B1920" s="741"/>
      <c r="C1920" s="842" t="s">
        <v>4702</v>
      </c>
      <c r="D1920" s="507"/>
      <c r="E1920" s="508"/>
      <c r="F1920" s="509"/>
    </row>
    <row r="1921" spans="1:6" x14ac:dyDescent="0.25">
      <c r="A1921" s="960"/>
      <c r="B1921" s="741"/>
      <c r="C1921" s="842" t="s">
        <v>4686</v>
      </c>
      <c r="D1921" s="507"/>
      <c r="E1921" s="508"/>
      <c r="F1921" s="509"/>
    </row>
    <row r="1922" spans="1:6" ht="31.5" x14ac:dyDescent="0.25">
      <c r="A1922" s="960"/>
      <c r="B1922" s="741"/>
      <c r="C1922" s="842" t="s">
        <v>4703</v>
      </c>
      <c r="D1922" s="507"/>
      <c r="E1922" s="508"/>
      <c r="F1922" s="509"/>
    </row>
    <row r="1923" spans="1:6" ht="31.5" x14ac:dyDescent="0.25">
      <c r="A1923" s="960"/>
      <c r="B1923" s="741"/>
      <c r="C1923" s="842" t="s">
        <v>4704</v>
      </c>
      <c r="D1923" s="507"/>
      <c r="E1923" s="508"/>
      <c r="F1923" s="509"/>
    </row>
    <row r="1924" spans="1:6" x14ac:dyDescent="0.25">
      <c r="A1924" s="960"/>
      <c r="B1924" s="741"/>
      <c r="C1924" s="842" t="s">
        <v>4705</v>
      </c>
      <c r="D1924" s="507"/>
      <c r="E1924" s="508"/>
      <c r="F1924" s="509"/>
    </row>
    <row r="1925" spans="1:6" x14ac:dyDescent="0.25">
      <c r="A1925" s="960"/>
      <c r="B1925" s="741"/>
      <c r="C1925" s="842" t="s">
        <v>4706</v>
      </c>
      <c r="D1925" s="507"/>
      <c r="E1925" s="508"/>
      <c r="F1925" s="509"/>
    </row>
    <row r="1926" spans="1:6" ht="31.5" x14ac:dyDescent="0.25">
      <c r="A1926" s="960"/>
      <c r="B1926" s="741"/>
      <c r="C1926" s="842" t="s">
        <v>4707</v>
      </c>
      <c r="D1926" s="507"/>
      <c r="E1926" s="508"/>
      <c r="F1926" s="509"/>
    </row>
    <row r="1927" spans="1:6" x14ac:dyDescent="0.25">
      <c r="A1927" s="960"/>
      <c r="B1927" s="741"/>
      <c r="C1927" s="842" t="s">
        <v>4708</v>
      </c>
      <c r="D1927" s="507"/>
      <c r="E1927" s="508"/>
      <c r="F1927" s="509"/>
    </row>
    <row r="1928" spans="1:6" ht="31.5" x14ac:dyDescent="0.25">
      <c r="A1928" s="960"/>
      <c r="B1928" s="741"/>
      <c r="C1928" s="842" t="s">
        <v>4709</v>
      </c>
      <c r="D1928" s="507"/>
      <c r="E1928" s="508"/>
      <c r="F1928" s="509"/>
    </row>
    <row r="1929" spans="1:6" ht="31.5" x14ac:dyDescent="0.25">
      <c r="A1929" s="960"/>
      <c r="B1929" s="741"/>
      <c r="C1929" s="842" t="s">
        <v>4693</v>
      </c>
      <c r="D1929" s="507"/>
      <c r="E1929" s="508"/>
      <c r="F1929" s="509"/>
    </row>
    <row r="1930" spans="1:6" x14ac:dyDescent="0.25">
      <c r="A1930" s="960"/>
      <c r="B1930" s="741"/>
      <c r="C1930" s="842" t="s">
        <v>4710</v>
      </c>
      <c r="D1930" s="507"/>
      <c r="E1930" s="508"/>
      <c r="F1930" s="509"/>
    </row>
    <row r="1931" spans="1:6" ht="31.5" x14ac:dyDescent="0.25">
      <c r="A1931" s="960"/>
      <c r="B1931" s="741"/>
      <c r="C1931" s="842" t="s">
        <v>4711</v>
      </c>
      <c r="D1931" s="507"/>
      <c r="E1931" s="508"/>
      <c r="F1931" s="509"/>
    </row>
    <row r="1932" spans="1:6" ht="31.5" x14ac:dyDescent="0.25">
      <c r="A1932" s="960"/>
      <c r="B1932" s="741"/>
      <c r="C1932" s="842" t="s">
        <v>4712</v>
      </c>
      <c r="D1932" s="507"/>
      <c r="E1932" s="508"/>
      <c r="F1932" s="509"/>
    </row>
    <row r="1933" spans="1:6" ht="31.5" x14ac:dyDescent="0.25">
      <c r="A1933" s="960"/>
      <c r="B1933" s="741"/>
      <c r="C1933" s="842" t="s">
        <v>4713</v>
      </c>
      <c r="D1933" s="507"/>
      <c r="E1933" s="508"/>
      <c r="F1933" s="509"/>
    </row>
    <row r="1934" spans="1:6" ht="31.5" x14ac:dyDescent="0.25">
      <c r="A1934" s="960"/>
      <c r="B1934" s="741"/>
      <c r="C1934" s="842" t="s">
        <v>4714</v>
      </c>
      <c r="D1934" s="507"/>
      <c r="E1934" s="508"/>
      <c r="F1934" s="509"/>
    </row>
    <row r="1935" spans="1:6" ht="31.5" x14ac:dyDescent="0.25">
      <c r="A1935" s="960"/>
      <c r="B1935" s="741"/>
      <c r="C1935" s="842" t="s">
        <v>4715</v>
      </c>
      <c r="D1935" s="507"/>
      <c r="E1935" s="508"/>
      <c r="F1935" s="509"/>
    </row>
    <row r="1936" spans="1:6" x14ac:dyDescent="0.25">
      <c r="A1936" s="960"/>
      <c r="B1936" s="741"/>
      <c r="C1936" s="842" t="s">
        <v>4716</v>
      </c>
      <c r="D1936" s="507"/>
      <c r="E1936" s="508"/>
      <c r="F1936" s="509"/>
    </row>
    <row r="1937" spans="1:6" x14ac:dyDescent="0.25">
      <c r="A1937" s="960"/>
      <c r="B1937" s="741"/>
      <c r="C1937" s="842" t="s">
        <v>4717</v>
      </c>
      <c r="D1937" s="507"/>
      <c r="E1937" s="508"/>
      <c r="F1937" s="509"/>
    </row>
    <row r="1938" spans="1:6" x14ac:dyDescent="0.25">
      <c r="A1938" s="960"/>
      <c r="B1938" s="741"/>
      <c r="C1938" s="842" t="s">
        <v>4718</v>
      </c>
      <c r="D1938" s="507"/>
      <c r="E1938" s="508"/>
      <c r="F1938" s="509"/>
    </row>
    <row r="1939" spans="1:6" x14ac:dyDescent="0.25">
      <c r="A1939" s="960"/>
      <c r="B1939" s="741"/>
      <c r="C1939" s="842" t="s">
        <v>4718</v>
      </c>
      <c r="D1939" s="507"/>
      <c r="E1939" s="508"/>
      <c r="F1939" s="509"/>
    </row>
    <row r="1940" spans="1:6" ht="31.5" x14ac:dyDescent="0.25">
      <c r="A1940" s="960"/>
      <c r="B1940" s="741"/>
      <c r="C1940" s="842" t="s">
        <v>4719</v>
      </c>
      <c r="D1940" s="507"/>
      <c r="E1940" s="508"/>
      <c r="F1940" s="509"/>
    </row>
    <row r="1941" spans="1:6" x14ac:dyDescent="0.25">
      <c r="A1941" s="960"/>
      <c r="B1941" s="741"/>
      <c r="C1941" s="842" t="s">
        <v>4720</v>
      </c>
      <c r="D1941" s="507"/>
      <c r="E1941" s="508"/>
      <c r="F1941" s="509"/>
    </row>
    <row r="1942" spans="1:6" ht="31.5" x14ac:dyDescent="0.25">
      <c r="A1942" s="960"/>
      <c r="B1942" s="741"/>
      <c r="C1942" s="842" t="s">
        <v>4721</v>
      </c>
      <c r="D1942" s="507"/>
      <c r="E1942" s="508"/>
      <c r="F1942" s="509"/>
    </row>
    <row r="1943" spans="1:6" x14ac:dyDescent="0.25">
      <c r="A1943" s="960"/>
      <c r="B1943" s="741"/>
      <c r="C1943" s="842" t="s">
        <v>4722</v>
      </c>
      <c r="D1943" s="507"/>
      <c r="E1943" s="508"/>
      <c r="F1943" s="509"/>
    </row>
    <row r="1944" spans="1:6" ht="31.5" x14ac:dyDescent="0.25">
      <c r="A1944" s="960"/>
      <c r="B1944" s="741"/>
      <c r="C1944" s="842" t="s">
        <v>4723</v>
      </c>
      <c r="D1944" s="507"/>
      <c r="E1944" s="508"/>
      <c r="F1944" s="509"/>
    </row>
    <row r="1945" spans="1:6" x14ac:dyDescent="0.25">
      <c r="A1945" s="960"/>
      <c r="B1945" s="741"/>
      <c r="C1945" s="842" t="s">
        <v>4724</v>
      </c>
      <c r="D1945" s="507"/>
      <c r="E1945" s="508"/>
      <c r="F1945" s="509"/>
    </row>
    <row r="1946" spans="1:6" ht="31.5" x14ac:dyDescent="0.25">
      <c r="A1946" s="960"/>
      <c r="B1946" s="741"/>
      <c r="C1946" s="842" t="s">
        <v>4725</v>
      </c>
      <c r="D1946" s="507"/>
      <c r="E1946" s="508"/>
      <c r="F1946" s="509"/>
    </row>
    <row r="1947" spans="1:6" ht="31.5" x14ac:dyDescent="0.25">
      <c r="A1947" s="960"/>
      <c r="B1947" s="741"/>
      <c r="C1947" s="842" t="s">
        <v>4726</v>
      </c>
      <c r="D1947" s="507"/>
      <c r="E1947" s="508"/>
      <c r="F1947" s="509"/>
    </row>
    <row r="1948" spans="1:6" x14ac:dyDescent="0.25">
      <c r="A1948" s="960"/>
      <c r="B1948" s="741"/>
      <c r="C1948" s="842" t="s">
        <v>4727</v>
      </c>
      <c r="D1948" s="507"/>
      <c r="E1948" s="508"/>
      <c r="F1948" s="509"/>
    </row>
    <row r="1949" spans="1:6" x14ac:dyDescent="0.25">
      <c r="A1949" s="960"/>
      <c r="B1949" s="741"/>
      <c r="C1949" s="842" t="s">
        <v>4728</v>
      </c>
      <c r="D1949" s="507"/>
      <c r="E1949" s="508"/>
      <c r="F1949" s="509"/>
    </row>
    <row r="1950" spans="1:6" ht="31.5" x14ac:dyDescent="0.25">
      <c r="A1950" s="960"/>
      <c r="B1950" s="741"/>
      <c r="C1950" s="842" t="s">
        <v>4729</v>
      </c>
      <c r="D1950" s="507"/>
      <c r="E1950" s="508"/>
      <c r="F1950" s="509"/>
    </row>
    <row r="1951" spans="1:6" ht="31.5" x14ac:dyDescent="0.25">
      <c r="A1951" s="960"/>
      <c r="B1951" s="741"/>
      <c r="C1951" s="842" t="s">
        <v>4730</v>
      </c>
      <c r="D1951" s="507"/>
      <c r="E1951" s="508"/>
      <c r="F1951" s="509"/>
    </row>
    <row r="1952" spans="1:6" x14ac:dyDescent="0.25">
      <c r="A1952" s="960"/>
      <c r="B1952" s="741"/>
      <c r="C1952" s="842" t="s">
        <v>4731</v>
      </c>
      <c r="D1952" s="507"/>
      <c r="E1952" s="508"/>
      <c r="F1952" s="509"/>
    </row>
    <row r="1953" spans="1:6" ht="31.5" x14ac:dyDescent="0.25">
      <c r="A1953" s="960"/>
      <c r="B1953" s="741"/>
      <c r="C1953" s="842" t="s">
        <v>4732</v>
      </c>
      <c r="D1953" s="507"/>
      <c r="E1953" s="508"/>
      <c r="F1953" s="509"/>
    </row>
    <row r="1954" spans="1:6" ht="31.5" x14ac:dyDescent="0.25">
      <c r="A1954" s="960"/>
      <c r="B1954" s="741"/>
      <c r="C1954" s="842" t="s">
        <v>4733</v>
      </c>
      <c r="D1954" s="507"/>
      <c r="E1954" s="508"/>
      <c r="F1954" s="509"/>
    </row>
    <row r="1955" spans="1:6" ht="31.5" x14ac:dyDescent="0.25">
      <c r="A1955" s="960"/>
      <c r="B1955" s="741"/>
      <c r="C1955" s="842" t="s">
        <v>4734</v>
      </c>
      <c r="D1955" s="507"/>
      <c r="E1955" s="508"/>
      <c r="F1955" s="509"/>
    </row>
    <row r="1956" spans="1:6" ht="31.5" x14ac:dyDescent="0.25">
      <c r="A1956" s="960"/>
      <c r="B1956" s="741"/>
      <c r="C1956" s="842" t="s">
        <v>4735</v>
      </c>
      <c r="D1956" s="507"/>
      <c r="E1956" s="508"/>
      <c r="F1956" s="509"/>
    </row>
    <row r="1957" spans="1:6" x14ac:dyDescent="0.25">
      <c r="A1957" s="960"/>
      <c r="B1957" s="741"/>
      <c r="C1957" s="842" t="s">
        <v>4736</v>
      </c>
      <c r="D1957" s="507"/>
      <c r="E1957" s="508"/>
      <c r="F1957" s="509"/>
    </row>
    <row r="1958" spans="1:6" ht="31.5" x14ac:dyDescent="0.25">
      <c r="A1958" s="960"/>
      <c r="B1958" s="741"/>
      <c r="C1958" s="842" t="s">
        <v>4737</v>
      </c>
      <c r="D1958" s="507"/>
      <c r="E1958" s="508"/>
      <c r="F1958" s="509"/>
    </row>
    <row r="1959" spans="1:6" ht="31.5" x14ac:dyDescent="0.25">
      <c r="A1959" s="960"/>
      <c r="B1959" s="741"/>
      <c r="C1959" s="842" t="s">
        <v>4738</v>
      </c>
      <c r="D1959" s="507"/>
      <c r="E1959" s="508"/>
      <c r="F1959" s="509"/>
    </row>
    <row r="1960" spans="1:6" ht="31.5" x14ac:dyDescent="0.25">
      <c r="A1960" s="960"/>
      <c r="B1960" s="741"/>
      <c r="C1960" s="842" t="s">
        <v>4739</v>
      </c>
      <c r="D1960" s="507"/>
      <c r="E1960" s="508"/>
      <c r="F1960" s="509"/>
    </row>
    <row r="1961" spans="1:6" x14ac:dyDescent="0.25">
      <c r="A1961" s="960"/>
      <c r="B1961" s="741"/>
      <c r="C1961" s="842" t="s">
        <v>4740</v>
      </c>
      <c r="D1961" s="507"/>
      <c r="E1961" s="508"/>
      <c r="F1961" s="509"/>
    </row>
    <row r="1962" spans="1:6" x14ac:dyDescent="0.25">
      <c r="A1962" s="960"/>
      <c r="B1962" s="741"/>
      <c r="C1962" s="842" t="s">
        <v>4740</v>
      </c>
      <c r="D1962" s="507"/>
      <c r="E1962" s="508"/>
      <c r="F1962" s="509"/>
    </row>
    <row r="1963" spans="1:6" x14ac:dyDescent="0.25">
      <c r="A1963" s="960"/>
      <c r="B1963" s="741"/>
      <c r="C1963" s="842" t="s">
        <v>4741</v>
      </c>
      <c r="D1963" s="507"/>
      <c r="E1963" s="508"/>
      <c r="F1963" s="509"/>
    </row>
    <row r="1964" spans="1:6" ht="31.5" x14ac:dyDescent="0.25">
      <c r="A1964" s="960"/>
      <c r="B1964" s="741"/>
      <c r="C1964" s="842" t="s">
        <v>4742</v>
      </c>
      <c r="D1964" s="507"/>
      <c r="E1964" s="508"/>
      <c r="F1964" s="509"/>
    </row>
    <row r="1965" spans="1:6" ht="31.5" x14ac:dyDescent="0.25">
      <c r="A1965" s="960"/>
      <c r="B1965" s="741"/>
      <c r="C1965" s="842" t="s">
        <v>4743</v>
      </c>
      <c r="D1965" s="507"/>
      <c r="E1965" s="508"/>
      <c r="F1965" s="509"/>
    </row>
    <row r="1966" spans="1:6" ht="31.5" x14ac:dyDescent="0.25">
      <c r="A1966" s="960"/>
      <c r="B1966" s="741"/>
      <c r="C1966" s="842" t="s">
        <v>4744</v>
      </c>
      <c r="D1966" s="507"/>
      <c r="E1966" s="508"/>
      <c r="F1966" s="509"/>
    </row>
    <row r="1967" spans="1:6" x14ac:dyDescent="0.25">
      <c r="A1967" s="960"/>
      <c r="B1967" s="741"/>
      <c r="C1967" s="842" t="s">
        <v>4745</v>
      </c>
      <c r="D1967" s="507"/>
      <c r="E1967" s="508"/>
      <c r="F1967" s="509"/>
    </row>
    <row r="1968" spans="1:6" ht="31.5" x14ac:dyDescent="0.25">
      <c r="A1968" s="960"/>
      <c r="B1968" s="740" t="s">
        <v>278</v>
      </c>
      <c r="C1968" s="475" t="s">
        <v>3811</v>
      </c>
      <c r="D1968" s="507">
        <v>0.56000000000000005</v>
      </c>
      <c r="E1968" s="508"/>
      <c r="F1968" s="509"/>
    </row>
    <row r="1969" spans="1:6" ht="31.5" x14ac:dyDescent="0.25">
      <c r="A1969" s="961"/>
      <c r="B1969" s="740" t="s">
        <v>303</v>
      </c>
      <c r="C1969" s="784" t="s">
        <v>5522</v>
      </c>
      <c r="D1969" s="691">
        <v>0.28000000000000003</v>
      </c>
      <c r="E1969" s="508"/>
      <c r="F1969" s="509"/>
    </row>
    <row r="1970" spans="1:6" ht="31.5" x14ac:dyDescent="0.25">
      <c r="A1970" s="862" t="s">
        <v>19</v>
      </c>
      <c r="B1970" s="470" t="s">
        <v>303</v>
      </c>
      <c r="C1970" s="490" t="s">
        <v>2328</v>
      </c>
      <c r="D1970" s="507">
        <v>0.24</v>
      </c>
      <c r="E1970" s="508"/>
      <c r="F1970" s="509"/>
    </row>
    <row r="1971" spans="1:6" ht="31.5" x14ac:dyDescent="0.25">
      <c r="A1971" s="862"/>
      <c r="B1971" s="467" t="s">
        <v>2008</v>
      </c>
      <c r="C1971" s="490" t="s">
        <v>2910</v>
      </c>
      <c r="D1971" s="507">
        <v>0.28000000000000003</v>
      </c>
      <c r="E1971" s="508"/>
      <c r="F1971" s="509"/>
    </row>
    <row r="1972" spans="1:6" ht="31.5" x14ac:dyDescent="0.25">
      <c r="A1972" s="862"/>
      <c r="B1972" s="510"/>
      <c r="C1972" s="724" t="s">
        <v>2911</v>
      </c>
      <c r="D1972" s="725">
        <v>0.28000000000000003</v>
      </c>
      <c r="E1972" s="508"/>
      <c r="F1972" s="509"/>
    </row>
    <row r="1973" spans="1:6" ht="31.5" x14ac:dyDescent="0.25">
      <c r="A1973" s="862"/>
      <c r="B1973" s="726"/>
      <c r="C1973" s="724" t="s">
        <v>2912</v>
      </c>
      <c r="D1973" s="725">
        <v>0.28000000000000003</v>
      </c>
      <c r="E1973" s="508"/>
      <c r="F1973" s="509"/>
    </row>
    <row r="1974" spans="1:6" x14ac:dyDescent="0.25">
      <c r="A1974" s="862"/>
      <c r="B1974" s="467" t="s">
        <v>278</v>
      </c>
      <c r="C1974" s="1280" t="s">
        <v>3812</v>
      </c>
      <c r="D1974" s="507">
        <v>0.28000000000000003</v>
      </c>
      <c r="E1974" s="508"/>
      <c r="F1974" s="509"/>
    </row>
    <row r="1975" spans="1:6" x14ac:dyDescent="0.25">
      <c r="A1975" s="862"/>
      <c r="B1975" s="726"/>
      <c r="C1975" s="1282"/>
      <c r="D1975" s="725">
        <v>0.28000000000000003</v>
      </c>
      <c r="E1975" s="508"/>
      <c r="F1975" s="509"/>
    </row>
    <row r="1976" spans="1:6" x14ac:dyDescent="0.25">
      <c r="A1976" s="862"/>
      <c r="B1976" s="1290" t="s">
        <v>278</v>
      </c>
      <c r="C1976" s="1280" t="s">
        <v>3812</v>
      </c>
      <c r="D1976" s="507">
        <v>0.28000000000000003</v>
      </c>
      <c r="E1976" s="508"/>
      <c r="F1976" s="509"/>
    </row>
    <row r="1977" spans="1:6" x14ac:dyDescent="0.25">
      <c r="A1977" s="862"/>
      <c r="B1977" s="1291"/>
      <c r="C1977" s="1282"/>
      <c r="D1977" s="725">
        <v>0.28000000000000003</v>
      </c>
      <c r="E1977" s="508"/>
      <c r="F1977" s="509"/>
    </row>
    <row r="1978" spans="1:6" ht="31.5" x14ac:dyDescent="0.25">
      <c r="A1978" s="884" t="s">
        <v>20</v>
      </c>
      <c r="B1978" s="1288" t="s">
        <v>838</v>
      </c>
      <c r="C1978" s="1085" t="s">
        <v>2654</v>
      </c>
      <c r="D1978" s="1372">
        <v>2.31</v>
      </c>
      <c r="E1978" s="517"/>
      <c r="F1978" s="509"/>
    </row>
    <row r="1979" spans="1:6" ht="31.5" x14ac:dyDescent="0.25">
      <c r="A1979" s="894"/>
      <c r="B1979" s="1306"/>
      <c r="C1979" s="1085" t="s">
        <v>2655</v>
      </c>
      <c r="D1979" s="1373"/>
      <c r="E1979" s="517"/>
      <c r="F1979" s="509"/>
    </row>
    <row r="1980" spans="1:6" ht="31.5" x14ac:dyDescent="0.25">
      <c r="A1980" s="894"/>
      <c r="B1980" s="711" t="s">
        <v>1856</v>
      </c>
      <c r="C1980" s="1085" t="s">
        <v>2913</v>
      </c>
      <c r="D1980" s="1372">
        <v>2.38</v>
      </c>
      <c r="E1980" s="517"/>
      <c r="F1980" s="509"/>
    </row>
    <row r="1981" spans="1:6" ht="31.5" x14ac:dyDescent="0.25">
      <c r="A1981" s="894"/>
      <c r="B1981" s="829"/>
      <c r="C1981" s="1085" t="s">
        <v>2914</v>
      </c>
      <c r="D1981" s="1373"/>
      <c r="E1981" s="517"/>
      <c r="F1981" s="509"/>
    </row>
    <row r="1982" spans="1:6" ht="31.5" x14ac:dyDescent="0.25">
      <c r="A1982" s="894"/>
      <c r="B1982" s="711" t="s">
        <v>3813</v>
      </c>
      <c r="C1982" s="1085" t="s">
        <v>3814</v>
      </c>
      <c r="D1982" s="1398">
        <v>255.51</v>
      </c>
      <c r="E1982" s="517"/>
      <c r="F1982" s="509"/>
    </row>
    <row r="1983" spans="1:6" ht="31.5" x14ac:dyDescent="0.25">
      <c r="A1983" s="894"/>
      <c r="B1983" s="711"/>
      <c r="C1983" s="1085" t="s">
        <v>3814</v>
      </c>
      <c r="D1983" s="1399"/>
      <c r="E1983" s="517"/>
      <c r="F1983" s="509"/>
    </row>
    <row r="1984" spans="1:6" ht="31.5" x14ac:dyDescent="0.25">
      <c r="A1984" s="894"/>
      <c r="B1984" s="711"/>
      <c r="C1984" s="1085" t="s">
        <v>3814</v>
      </c>
      <c r="D1984" s="1399"/>
      <c r="E1984" s="517"/>
      <c r="F1984" s="509"/>
    </row>
    <row r="1985" spans="1:6" ht="31.5" x14ac:dyDescent="0.25">
      <c r="A1985" s="894"/>
      <c r="B1985" s="711"/>
      <c r="C1985" s="1085" t="s">
        <v>3814</v>
      </c>
      <c r="D1985" s="1399"/>
      <c r="E1985" s="517"/>
      <c r="F1985" s="509"/>
    </row>
    <row r="1986" spans="1:6" ht="31.5" x14ac:dyDescent="0.25">
      <c r="A1986" s="894"/>
      <c r="B1986" s="711"/>
      <c r="C1986" s="1085" t="s">
        <v>3814</v>
      </c>
      <c r="D1986" s="1399"/>
      <c r="E1986" s="517"/>
      <c r="F1986" s="509"/>
    </row>
    <row r="1987" spans="1:6" ht="31.5" x14ac:dyDescent="0.25">
      <c r="A1987" s="894"/>
      <c r="B1987" s="711"/>
      <c r="C1987" s="1085" t="s">
        <v>3814</v>
      </c>
      <c r="D1987" s="1399"/>
      <c r="E1987" s="517"/>
      <c r="F1987" s="509"/>
    </row>
    <row r="1988" spans="1:6" ht="31.5" x14ac:dyDescent="0.25">
      <c r="A1988" s="894"/>
      <c r="B1988" s="711"/>
      <c r="C1988" s="1085" t="s">
        <v>3814</v>
      </c>
      <c r="D1988" s="1399"/>
      <c r="E1988" s="517"/>
      <c r="F1988" s="509"/>
    </row>
    <row r="1989" spans="1:6" ht="47.25" x14ac:dyDescent="0.25">
      <c r="A1989" s="894"/>
      <c r="B1989" s="711"/>
      <c r="C1989" s="1085" t="s">
        <v>3815</v>
      </c>
      <c r="D1989" s="1399"/>
      <c r="E1989" s="517"/>
      <c r="F1989" s="509"/>
    </row>
    <row r="1990" spans="1:6" ht="47.25" x14ac:dyDescent="0.25">
      <c r="A1990" s="894"/>
      <c r="B1990" s="711"/>
      <c r="C1990" s="1085" t="s">
        <v>3815</v>
      </c>
      <c r="D1990" s="1399"/>
      <c r="E1990" s="517"/>
      <c r="F1990" s="509"/>
    </row>
    <row r="1991" spans="1:6" ht="47.25" x14ac:dyDescent="0.25">
      <c r="A1991" s="894"/>
      <c r="B1991" s="711"/>
      <c r="C1991" s="1085" t="s">
        <v>3815</v>
      </c>
      <c r="D1991" s="1399"/>
      <c r="E1991" s="517"/>
      <c r="F1991" s="509"/>
    </row>
    <row r="1992" spans="1:6" ht="47.25" x14ac:dyDescent="0.25">
      <c r="A1992" s="894"/>
      <c r="B1992" s="711"/>
      <c r="C1992" s="1085" t="s">
        <v>3815</v>
      </c>
      <c r="D1992" s="1399"/>
      <c r="E1992" s="517"/>
      <c r="F1992" s="509"/>
    </row>
    <row r="1993" spans="1:6" ht="47.25" x14ac:dyDescent="0.25">
      <c r="A1993" s="894"/>
      <c r="B1993" s="711"/>
      <c r="C1993" s="1085" t="s">
        <v>3815</v>
      </c>
      <c r="D1993" s="1399"/>
      <c r="E1993" s="517"/>
      <c r="F1993" s="509"/>
    </row>
    <row r="1994" spans="1:6" ht="47.25" x14ac:dyDescent="0.25">
      <c r="A1994" s="894"/>
      <c r="B1994" s="711"/>
      <c r="C1994" s="1085" t="s">
        <v>3815</v>
      </c>
      <c r="D1994" s="1399"/>
      <c r="E1994" s="517"/>
      <c r="F1994" s="509"/>
    </row>
    <row r="1995" spans="1:6" ht="47.25" x14ac:dyDescent="0.25">
      <c r="A1995" s="894"/>
      <c r="B1995" s="711"/>
      <c r="C1995" s="1085" t="s">
        <v>3815</v>
      </c>
      <c r="D1995" s="1399"/>
      <c r="E1995" s="517"/>
      <c r="F1995" s="509"/>
    </row>
    <row r="1996" spans="1:6" ht="47.25" x14ac:dyDescent="0.25">
      <c r="A1996" s="894"/>
      <c r="B1996" s="711"/>
      <c r="C1996" s="1085" t="s">
        <v>3815</v>
      </c>
      <c r="D1996" s="1399"/>
      <c r="E1996" s="517"/>
      <c r="F1996" s="509"/>
    </row>
    <row r="1997" spans="1:6" ht="47.25" x14ac:dyDescent="0.25">
      <c r="A1997" s="894"/>
      <c r="B1997" s="711"/>
      <c r="C1997" s="1085" t="s">
        <v>3815</v>
      </c>
      <c r="D1997" s="1399"/>
      <c r="E1997" s="517"/>
      <c r="F1997" s="509"/>
    </row>
    <row r="1998" spans="1:6" ht="47.25" x14ac:dyDescent="0.25">
      <c r="A1998" s="894"/>
      <c r="B1998" s="711"/>
      <c r="C1998" s="1085" t="s">
        <v>3815</v>
      </c>
      <c r="D1998" s="1399"/>
      <c r="E1998" s="517"/>
      <c r="F1998" s="509"/>
    </row>
    <row r="1999" spans="1:6" ht="47.25" x14ac:dyDescent="0.25">
      <c r="A1999" s="894"/>
      <c r="B1999" s="711"/>
      <c r="C1999" s="1085" t="s">
        <v>3815</v>
      </c>
      <c r="D1999" s="1399"/>
      <c r="E1999" s="517"/>
      <c r="F1999" s="509"/>
    </row>
    <row r="2000" spans="1:6" ht="47.25" x14ac:dyDescent="0.25">
      <c r="A2000" s="894"/>
      <c r="B2000" s="711"/>
      <c r="C2000" s="1085" t="s">
        <v>3815</v>
      </c>
      <c r="D2000" s="1399"/>
      <c r="E2000" s="517"/>
      <c r="F2000" s="509"/>
    </row>
    <row r="2001" spans="1:6" ht="47.25" x14ac:dyDescent="0.25">
      <c r="A2001" s="894"/>
      <c r="B2001" s="711"/>
      <c r="C2001" s="1085" t="s">
        <v>3815</v>
      </c>
      <c r="D2001" s="1399"/>
      <c r="E2001" s="517"/>
      <c r="F2001" s="509"/>
    </row>
    <row r="2002" spans="1:6" ht="47.25" x14ac:dyDescent="0.25">
      <c r="A2002" s="894"/>
      <c r="B2002" s="711"/>
      <c r="C2002" s="1085" t="s">
        <v>3815</v>
      </c>
      <c r="D2002" s="1399"/>
      <c r="E2002" s="517"/>
      <c r="F2002" s="509"/>
    </row>
    <row r="2003" spans="1:6" ht="47.25" x14ac:dyDescent="0.25">
      <c r="A2003" s="894"/>
      <c r="B2003" s="711"/>
      <c r="C2003" s="1085" t="s">
        <v>3815</v>
      </c>
      <c r="D2003" s="1399"/>
      <c r="E2003" s="517"/>
      <c r="F2003" s="509"/>
    </row>
    <row r="2004" spans="1:6" ht="47.25" x14ac:dyDescent="0.25">
      <c r="A2004" s="894"/>
      <c r="B2004" s="711"/>
      <c r="C2004" s="1085" t="s">
        <v>3815</v>
      </c>
      <c r="D2004" s="1399"/>
      <c r="E2004" s="517"/>
      <c r="F2004" s="509"/>
    </row>
    <row r="2005" spans="1:6" ht="47.25" x14ac:dyDescent="0.25">
      <c r="A2005" s="894"/>
      <c r="B2005" s="711"/>
      <c r="C2005" s="1085" t="s">
        <v>3815</v>
      </c>
      <c r="D2005" s="1399"/>
      <c r="E2005" s="517"/>
      <c r="F2005" s="509"/>
    </row>
    <row r="2006" spans="1:6" ht="47.25" x14ac:dyDescent="0.25">
      <c r="A2006" s="894"/>
      <c r="B2006" s="711"/>
      <c r="C2006" s="1085" t="s">
        <v>3815</v>
      </c>
      <c r="D2006" s="1399"/>
      <c r="E2006" s="517"/>
      <c r="F2006" s="509"/>
    </row>
    <row r="2007" spans="1:6" ht="47.25" x14ac:dyDescent="0.25">
      <c r="A2007" s="894"/>
      <c r="B2007" s="711"/>
      <c r="C2007" s="1085" t="s">
        <v>3815</v>
      </c>
      <c r="D2007" s="1399"/>
      <c r="E2007" s="517"/>
      <c r="F2007" s="509"/>
    </row>
    <row r="2008" spans="1:6" ht="47.25" x14ac:dyDescent="0.25">
      <c r="A2008" s="894"/>
      <c r="B2008" s="711"/>
      <c r="C2008" s="1085" t="s">
        <v>3815</v>
      </c>
      <c r="D2008" s="1399"/>
      <c r="E2008" s="517"/>
      <c r="F2008" s="509"/>
    </row>
    <row r="2009" spans="1:6" ht="47.25" x14ac:dyDescent="0.25">
      <c r="A2009" s="894"/>
      <c r="B2009" s="711"/>
      <c r="C2009" s="1085" t="s">
        <v>3815</v>
      </c>
      <c r="D2009" s="1399"/>
      <c r="E2009" s="517"/>
      <c r="F2009" s="509"/>
    </row>
    <row r="2010" spans="1:6" ht="47.25" x14ac:dyDescent="0.25">
      <c r="A2010" s="894"/>
      <c r="B2010" s="711"/>
      <c r="C2010" s="1085" t="s">
        <v>3815</v>
      </c>
      <c r="D2010" s="1399"/>
      <c r="E2010" s="517"/>
      <c r="F2010" s="509"/>
    </row>
    <row r="2011" spans="1:6" ht="47.25" x14ac:dyDescent="0.25">
      <c r="A2011" s="894"/>
      <c r="B2011" s="711"/>
      <c r="C2011" s="1085" t="s">
        <v>3815</v>
      </c>
      <c r="D2011" s="1399"/>
      <c r="E2011" s="517"/>
      <c r="F2011" s="509"/>
    </row>
    <row r="2012" spans="1:6" ht="47.25" x14ac:dyDescent="0.25">
      <c r="A2012" s="894"/>
      <c r="B2012" s="711"/>
      <c r="C2012" s="1085" t="s">
        <v>3815</v>
      </c>
      <c r="D2012" s="1399"/>
      <c r="E2012" s="517"/>
      <c r="F2012" s="509"/>
    </row>
    <row r="2013" spans="1:6" ht="47.25" x14ac:dyDescent="0.25">
      <c r="A2013" s="894"/>
      <c r="B2013" s="711"/>
      <c r="C2013" s="1085" t="s">
        <v>3815</v>
      </c>
      <c r="D2013" s="1399"/>
      <c r="E2013" s="517"/>
      <c r="F2013" s="509"/>
    </row>
    <row r="2014" spans="1:6" ht="47.25" x14ac:dyDescent="0.25">
      <c r="A2014" s="894"/>
      <c r="B2014" s="711"/>
      <c r="C2014" s="1085" t="s">
        <v>3815</v>
      </c>
      <c r="D2014" s="1399"/>
      <c r="E2014" s="517"/>
      <c r="F2014" s="509"/>
    </row>
    <row r="2015" spans="1:6" ht="47.25" x14ac:dyDescent="0.25">
      <c r="A2015" s="894"/>
      <c r="B2015" s="711"/>
      <c r="C2015" s="1085" t="s">
        <v>3815</v>
      </c>
      <c r="D2015" s="1399"/>
      <c r="E2015" s="517"/>
      <c r="F2015" s="509"/>
    </row>
    <row r="2016" spans="1:6" ht="47.25" x14ac:dyDescent="0.25">
      <c r="A2016" s="894"/>
      <c r="B2016" s="711"/>
      <c r="C2016" s="1085" t="s">
        <v>3815</v>
      </c>
      <c r="D2016" s="1399"/>
      <c r="E2016" s="517"/>
      <c r="F2016" s="509"/>
    </row>
    <row r="2017" spans="1:6" ht="47.25" x14ac:dyDescent="0.25">
      <c r="A2017" s="894"/>
      <c r="B2017" s="711"/>
      <c r="C2017" s="1085" t="s">
        <v>3815</v>
      </c>
      <c r="D2017" s="1399"/>
      <c r="E2017" s="517"/>
      <c r="F2017" s="509"/>
    </row>
    <row r="2018" spans="1:6" ht="47.25" x14ac:dyDescent="0.25">
      <c r="A2018" s="894"/>
      <c r="B2018" s="711"/>
      <c r="C2018" s="1085" t="s">
        <v>3815</v>
      </c>
      <c r="D2018" s="1399"/>
      <c r="E2018" s="517"/>
      <c r="F2018" s="509"/>
    </row>
    <row r="2019" spans="1:6" ht="47.25" x14ac:dyDescent="0.25">
      <c r="A2019" s="894"/>
      <c r="B2019" s="711"/>
      <c r="C2019" s="1085" t="s">
        <v>3815</v>
      </c>
      <c r="D2019" s="1399"/>
      <c r="E2019" s="517"/>
      <c r="F2019" s="509"/>
    </row>
    <row r="2020" spans="1:6" ht="47.25" x14ac:dyDescent="0.25">
      <c r="A2020" s="894"/>
      <c r="B2020" s="711"/>
      <c r="C2020" s="1085" t="s">
        <v>3815</v>
      </c>
      <c r="D2020" s="1399"/>
      <c r="E2020" s="517"/>
      <c r="F2020" s="509"/>
    </row>
    <row r="2021" spans="1:6" ht="47.25" x14ac:dyDescent="0.25">
      <c r="A2021" s="894"/>
      <c r="B2021" s="711"/>
      <c r="C2021" s="1085" t="s">
        <v>3815</v>
      </c>
      <c r="D2021" s="1399"/>
      <c r="E2021" s="517"/>
      <c r="F2021" s="509"/>
    </row>
    <row r="2022" spans="1:6" ht="47.25" x14ac:dyDescent="0.25">
      <c r="A2022" s="894"/>
      <c r="B2022" s="711"/>
      <c r="C2022" s="1085" t="s">
        <v>3815</v>
      </c>
      <c r="D2022" s="1399"/>
      <c r="E2022" s="517"/>
      <c r="F2022" s="509"/>
    </row>
    <row r="2023" spans="1:6" ht="47.25" x14ac:dyDescent="0.25">
      <c r="A2023" s="894"/>
      <c r="B2023" s="711"/>
      <c r="C2023" s="1085" t="s">
        <v>3815</v>
      </c>
      <c r="D2023" s="1399"/>
      <c r="E2023" s="517"/>
      <c r="F2023" s="509"/>
    </row>
    <row r="2024" spans="1:6" ht="47.25" x14ac:dyDescent="0.25">
      <c r="A2024" s="894"/>
      <c r="B2024" s="711"/>
      <c r="C2024" s="1085" t="s">
        <v>3815</v>
      </c>
      <c r="D2024" s="1399"/>
      <c r="E2024" s="517"/>
      <c r="F2024" s="509"/>
    </row>
    <row r="2025" spans="1:6" ht="47.25" x14ac:dyDescent="0.25">
      <c r="A2025" s="894"/>
      <c r="B2025" s="711"/>
      <c r="C2025" s="1085" t="s">
        <v>3815</v>
      </c>
      <c r="D2025" s="1399"/>
      <c r="E2025" s="517"/>
      <c r="F2025" s="509"/>
    </row>
    <row r="2026" spans="1:6" ht="47.25" x14ac:dyDescent="0.25">
      <c r="A2026" s="894"/>
      <c r="B2026" s="711"/>
      <c r="C2026" s="1085" t="s">
        <v>3815</v>
      </c>
      <c r="D2026" s="1399"/>
      <c r="E2026" s="517"/>
      <c r="F2026" s="509"/>
    </row>
    <row r="2027" spans="1:6" ht="47.25" x14ac:dyDescent="0.25">
      <c r="A2027" s="894"/>
      <c r="B2027" s="711"/>
      <c r="C2027" s="1085" t="s">
        <v>3815</v>
      </c>
      <c r="D2027" s="1399"/>
      <c r="E2027" s="517"/>
      <c r="F2027" s="509"/>
    </row>
    <row r="2028" spans="1:6" ht="47.25" x14ac:dyDescent="0.25">
      <c r="A2028" s="894"/>
      <c r="B2028" s="711"/>
      <c r="C2028" s="1085" t="s">
        <v>3815</v>
      </c>
      <c r="D2028" s="1399"/>
      <c r="E2028" s="517"/>
      <c r="F2028" s="509"/>
    </row>
    <row r="2029" spans="1:6" ht="47.25" x14ac:dyDescent="0.25">
      <c r="A2029" s="894"/>
      <c r="B2029" s="711"/>
      <c r="C2029" s="1085" t="s">
        <v>3815</v>
      </c>
      <c r="D2029" s="1399"/>
      <c r="E2029" s="517"/>
      <c r="F2029" s="509"/>
    </row>
    <row r="2030" spans="1:6" ht="47.25" x14ac:dyDescent="0.25">
      <c r="A2030" s="894"/>
      <c r="B2030" s="711"/>
      <c r="C2030" s="1085" t="s">
        <v>3815</v>
      </c>
      <c r="D2030" s="1399"/>
      <c r="E2030" s="517"/>
      <c r="F2030" s="509"/>
    </row>
    <row r="2031" spans="1:6" ht="47.25" x14ac:dyDescent="0.25">
      <c r="A2031" s="894"/>
      <c r="B2031" s="711"/>
      <c r="C2031" s="1085" t="s">
        <v>3815</v>
      </c>
      <c r="D2031" s="1399"/>
      <c r="E2031" s="517"/>
      <c r="F2031" s="509"/>
    </row>
    <row r="2032" spans="1:6" ht="47.25" x14ac:dyDescent="0.25">
      <c r="A2032" s="894"/>
      <c r="B2032" s="711"/>
      <c r="C2032" s="1085" t="s">
        <v>3815</v>
      </c>
      <c r="D2032" s="1399"/>
      <c r="E2032" s="517"/>
      <c r="F2032" s="509"/>
    </row>
    <row r="2033" spans="1:6" ht="47.25" x14ac:dyDescent="0.25">
      <c r="A2033" s="894"/>
      <c r="B2033" s="711"/>
      <c r="C2033" s="1085" t="s">
        <v>3815</v>
      </c>
      <c r="D2033" s="1399"/>
      <c r="E2033" s="517"/>
      <c r="F2033" s="509"/>
    </row>
    <row r="2034" spans="1:6" ht="47.25" x14ac:dyDescent="0.25">
      <c r="A2034" s="894"/>
      <c r="B2034" s="711"/>
      <c r="C2034" s="1085" t="s">
        <v>3815</v>
      </c>
      <c r="D2034" s="1399"/>
      <c r="E2034" s="517"/>
      <c r="F2034" s="509"/>
    </row>
    <row r="2035" spans="1:6" ht="47.25" x14ac:dyDescent="0.25">
      <c r="A2035" s="894"/>
      <c r="B2035" s="711"/>
      <c r="C2035" s="1085" t="s">
        <v>3815</v>
      </c>
      <c r="D2035" s="1399"/>
      <c r="E2035" s="517"/>
      <c r="F2035" s="509"/>
    </row>
    <row r="2036" spans="1:6" ht="47.25" x14ac:dyDescent="0.25">
      <c r="A2036" s="894"/>
      <c r="B2036" s="711"/>
      <c r="C2036" s="1085" t="s">
        <v>3815</v>
      </c>
      <c r="D2036" s="1399"/>
      <c r="E2036" s="517"/>
      <c r="F2036" s="509"/>
    </row>
    <row r="2037" spans="1:6" ht="47.25" x14ac:dyDescent="0.25">
      <c r="A2037" s="894"/>
      <c r="B2037" s="711"/>
      <c r="C2037" s="1085" t="s">
        <v>3815</v>
      </c>
      <c r="D2037" s="1399"/>
      <c r="E2037" s="517"/>
      <c r="F2037" s="509"/>
    </row>
    <row r="2038" spans="1:6" ht="47.25" x14ac:dyDescent="0.25">
      <c r="A2038" s="894"/>
      <c r="B2038" s="711"/>
      <c r="C2038" s="1085" t="s">
        <v>3815</v>
      </c>
      <c r="D2038" s="1399"/>
      <c r="E2038" s="517"/>
      <c r="F2038" s="509"/>
    </row>
    <row r="2039" spans="1:6" ht="47.25" x14ac:dyDescent="0.25">
      <c r="A2039" s="894"/>
      <c r="B2039" s="711"/>
      <c r="C2039" s="1085" t="s">
        <v>3815</v>
      </c>
      <c r="D2039" s="1399"/>
      <c r="E2039" s="517"/>
      <c r="F2039" s="509"/>
    </row>
    <row r="2040" spans="1:6" ht="47.25" x14ac:dyDescent="0.25">
      <c r="A2040" s="894"/>
      <c r="B2040" s="711"/>
      <c r="C2040" s="1085" t="s">
        <v>3815</v>
      </c>
      <c r="D2040" s="1399"/>
      <c r="E2040" s="517"/>
      <c r="F2040" s="509"/>
    </row>
    <row r="2041" spans="1:6" ht="47.25" x14ac:dyDescent="0.25">
      <c r="A2041" s="894"/>
      <c r="B2041" s="711"/>
      <c r="C2041" s="1085" t="s">
        <v>3815</v>
      </c>
      <c r="D2041" s="1399"/>
      <c r="E2041" s="517"/>
      <c r="F2041" s="509"/>
    </row>
    <row r="2042" spans="1:6" ht="47.25" x14ac:dyDescent="0.25">
      <c r="A2042" s="894"/>
      <c r="B2042" s="711"/>
      <c r="C2042" s="1085" t="s">
        <v>3815</v>
      </c>
      <c r="D2042" s="1399"/>
      <c r="E2042" s="517"/>
      <c r="F2042" s="509"/>
    </row>
    <row r="2043" spans="1:6" ht="47.25" x14ac:dyDescent="0.25">
      <c r="A2043" s="894"/>
      <c r="B2043" s="711"/>
      <c r="C2043" s="1085" t="s">
        <v>3815</v>
      </c>
      <c r="D2043" s="1399"/>
      <c r="E2043" s="517"/>
      <c r="F2043" s="509"/>
    </row>
    <row r="2044" spans="1:6" ht="47.25" x14ac:dyDescent="0.25">
      <c r="A2044" s="894"/>
      <c r="B2044" s="711"/>
      <c r="C2044" s="1085" t="s">
        <v>3815</v>
      </c>
      <c r="D2044" s="1399"/>
      <c r="E2044" s="517"/>
      <c r="F2044" s="509"/>
    </row>
    <row r="2045" spans="1:6" ht="47.25" x14ac:dyDescent="0.25">
      <c r="A2045" s="894"/>
      <c r="B2045" s="711"/>
      <c r="C2045" s="1085" t="s">
        <v>3815</v>
      </c>
      <c r="D2045" s="1399"/>
      <c r="E2045" s="517"/>
      <c r="F2045" s="509"/>
    </row>
    <row r="2046" spans="1:6" ht="47.25" x14ac:dyDescent="0.25">
      <c r="A2046" s="894"/>
      <c r="B2046" s="711"/>
      <c r="C2046" s="1085" t="s">
        <v>3815</v>
      </c>
      <c r="D2046" s="1399"/>
      <c r="E2046" s="517"/>
      <c r="F2046" s="509"/>
    </row>
    <row r="2047" spans="1:6" ht="47.25" x14ac:dyDescent="0.25">
      <c r="A2047" s="894"/>
      <c r="B2047" s="711"/>
      <c r="C2047" s="1085" t="s">
        <v>3815</v>
      </c>
      <c r="D2047" s="1399"/>
      <c r="E2047" s="517"/>
      <c r="F2047" s="509"/>
    </row>
    <row r="2048" spans="1:6" ht="47.25" x14ac:dyDescent="0.25">
      <c r="A2048" s="894"/>
      <c r="B2048" s="711"/>
      <c r="C2048" s="1085" t="s">
        <v>3815</v>
      </c>
      <c r="D2048" s="1399"/>
      <c r="E2048" s="517"/>
      <c r="F2048" s="509"/>
    </row>
    <row r="2049" spans="1:6" ht="47.25" x14ac:dyDescent="0.25">
      <c r="A2049" s="894"/>
      <c r="B2049" s="711"/>
      <c r="C2049" s="1085" t="s">
        <v>3815</v>
      </c>
      <c r="D2049" s="1399"/>
      <c r="E2049" s="517"/>
      <c r="F2049" s="509"/>
    </row>
    <row r="2050" spans="1:6" ht="47.25" x14ac:dyDescent="0.25">
      <c r="A2050" s="894"/>
      <c r="B2050" s="711"/>
      <c r="C2050" s="1085" t="s">
        <v>3815</v>
      </c>
      <c r="D2050" s="1399"/>
      <c r="E2050" s="517"/>
      <c r="F2050" s="509"/>
    </row>
    <row r="2051" spans="1:6" ht="47.25" x14ac:dyDescent="0.25">
      <c r="A2051" s="894"/>
      <c r="B2051" s="711"/>
      <c r="C2051" s="1085" t="s">
        <v>3815</v>
      </c>
      <c r="D2051" s="1399"/>
      <c r="E2051" s="517"/>
      <c r="F2051" s="509"/>
    </row>
    <row r="2052" spans="1:6" ht="47.25" x14ac:dyDescent="0.25">
      <c r="A2052" s="894"/>
      <c r="B2052" s="711"/>
      <c r="C2052" s="1085" t="s">
        <v>3815</v>
      </c>
      <c r="D2052" s="1399"/>
      <c r="E2052" s="517"/>
      <c r="F2052" s="509"/>
    </row>
    <row r="2053" spans="1:6" ht="47.25" x14ac:dyDescent="0.25">
      <c r="A2053" s="894"/>
      <c r="B2053" s="711"/>
      <c r="C2053" s="1085" t="s">
        <v>3815</v>
      </c>
      <c r="D2053" s="1399"/>
      <c r="E2053" s="517"/>
      <c r="F2053" s="509"/>
    </row>
    <row r="2054" spans="1:6" ht="47.25" x14ac:dyDescent="0.25">
      <c r="A2054" s="894"/>
      <c r="B2054" s="711"/>
      <c r="C2054" s="1085" t="s">
        <v>3815</v>
      </c>
      <c r="D2054" s="1399"/>
      <c r="E2054" s="517"/>
      <c r="F2054" s="509"/>
    </row>
    <row r="2055" spans="1:6" ht="47.25" x14ac:dyDescent="0.25">
      <c r="A2055" s="894"/>
      <c r="B2055" s="711"/>
      <c r="C2055" s="1085" t="s">
        <v>3815</v>
      </c>
      <c r="D2055" s="1399"/>
      <c r="E2055" s="517"/>
      <c r="F2055" s="509"/>
    </row>
    <row r="2056" spans="1:6" ht="47.25" x14ac:dyDescent="0.25">
      <c r="A2056" s="894"/>
      <c r="B2056" s="711"/>
      <c r="C2056" s="1085" t="s">
        <v>3815</v>
      </c>
      <c r="D2056" s="1399"/>
      <c r="E2056" s="517"/>
      <c r="F2056" s="509"/>
    </row>
    <row r="2057" spans="1:6" ht="47.25" x14ac:dyDescent="0.25">
      <c r="A2057" s="894"/>
      <c r="B2057" s="711"/>
      <c r="C2057" s="1085" t="s">
        <v>3815</v>
      </c>
      <c r="D2057" s="1399"/>
      <c r="E2057" s="517"/>
      <c r="F2057" s="509"/>
    </row>
    <row r="2058" spans="1:6" ht="47.25" x14ac:dyDescent="0.25">
      <c r="A2058" s="894"/>
      <c r="B2058" s="711"/>
      <c r="C2058" s="1085" t="s">
        <v>3815</v>
      </c>
      <c r="D2058" s="1399"/>
      <c r="E2058" s="517"/>
      <c r="F2058" s="509"/>
    </row>
    <row r="2059" spans="1:6" ht="47.25" x14ac:dyDescent="0.25">
      <c r="A2059" s="894"/>
      <c r="B2059" s="711"/>
      <c r="C2059" s="1085" t="s">
        <v>3815</v>
      </c>
      <c r="D2059" s="1399"/>
      <c r="E2059" s="517"/>
      <c r="F2059" s="509"/>
    </row>
    <row r="2060" spans="1:6" ht="47.25" x14ac:dyDescent="0.25">
      <c r="A2060" s="894"/>
      <c r="B2060" s="711"/>
      <c r="C2060" s="1085" t="s">
        <v>3815</v>
      </c>
      <c r="D2060" s="1399"/>
      <c r="E2060" s="517"/>
      <c r="F2060" s="509"/>
    </row>
    <row r="2061" spans="1:6" ht="47.25" x14ac:dyDescent="0.25">
      <c r="A2061" s="894"/>
      <c r="B2061" s="711"/>
      <c r="C2061" s="1085" t="s">
        <v>3815</v>
      </c>
      <c r="D2061" s="1399"/>
      <c r="E2061" s="517"/>
      <c r="F2061" s="509"/>
    </row>
    <row r="2062" spans="1:6" ht="47.25" x14ac:dyDescent="0.25">
      <c r="A2062" s="894"/>
      <c r="B2062" s="711"/>
      <c r="C2062" s="1085" t="s">
        <v>3815</v>
      </c>
      <c r="D2062" s="1399"/>
      <c r="E2062" s="517"/>
      <c r="F2062" s="509"/>
    </row>
    <row r="2063" spans="1:6" ht="47.25" x14ac:dyDescent="0.25">
      <c r="A2063" s="894"/>
      <c r="B2063" s="711"/>
      <c r="C2063" s="1085" t="s">
        <v>3815</v>
      </c>
      <c r="D2063" s="1399"/>
      <c r="E2063" s="517"/>
      <c r="F2063" s="509"/>
    </row>
    <row r="2064" spans="1:6" ht="47.25" x14ac:dyDescent="0.25">
      <c r="A2064" s="894"/>
      <c r="B2064" s="711"/>
      <c r="C2064" s="1085" t="s">
        <v>3815</v>
      </c>
      <c r="D2064" s="1399"/>
      <c r="E2064" s="517"/>
      <c r="F2064" s="509"/>
    </row>
    <row r="2065" spans="1:6" ht="47.25" x14ac:dyDescent="0.25">
      <c r="A2065" s="894"/>
      <c r="B2065" s="711"/>
      <c r="C2065" s="1085" t="s">
        <v>3815</v>
      </c>
      <c r="D2065" s="1399"/>
      <c r="E2065" s="517"/>
      <c r="F2065" s="509"/>
    </row>
    <row r="2066" spans="1:6" ht="47.25" x14ac:dyDescent="0.25">
      <c r="A2066" s="894"/>
      <c r="B2066" s="711"/>
      <c r="C2066" s="1085" t="s">
        <v>3815</v>
      </c>
      <c r="D2066" s="1399"/>
      <c r="E2066" s="517"/>
      <c r="F2066" s="509"/>
    </row>
    <row r="2067" spans="1:6" ht="47.25" x14ac:dyDescent="0.25">
      <c r="A2067" s="894"/>
      <c r="B2067" s="711"/>
      <c r="C2067" s="1085" t="s">
        <v>3815</v>
      </c>
      <c r="D2067" s="1399"/>
      <c r="E2067" s="517"/>
      <c r="F2067" s="509"/>
    </row>
    <row r="2068" spans="1:6" ht="47.25" x14ac:dyDescent="0.25">
      <c r="A2068" s="894"/>
      <c r="B2068" s="711"/>
      <c r="C2068" s="1085" t="s">
        <v>3815</v>
      </c>
      <c r="D2068" s="1399"/>
      <c r="E2068" s="517"/>
      <c r="F2068" s="509"/>
    </row>
    <row r="2069" spans="1:6" ht="47.25" x14ac:dyDescent="0.25">
      <c r="A2069" s="894"/>
      <c r="B2069" s="711"/>
      <c r="C2069" s="1085" t="s">
        <v>3815</v>
      </c>
      <c r="D2069" s="1399"/>
      <c r="E2069" s="517"/>
      <c r="F2069" s="509"/>
    </row>
    <row r="2070" spans="1:6" ht="47.25" x14ac:dyDescent="0.25">
      <c r="A2070" s="894"/>
      <c r="B2070" s="711"/>
      <c r="C2070" s="1085" t="s">
        <v>3815</v>
      </c>
      <c r="D2070" s="1399"/>
      <c r="E2070" s="517"/>
      <c r="F2070" s="509"/>
    </row>
    <row r="2071" spans="1:6" ht="47.25" x14ac:dyDescent="0.25">
      <c r="A2071" s="894"/>
      <c r="B2071" s="711"/>
      <c r="C2071" s="1085" t="s">
        <v>3815</v>
      </c>
      <c r="D2071" s="1399"/>
      <c r="E2071" s="517"/>
      <c r="F2071" s="509"/>
    </row>
    <row r="2072" spans="1:6" ht="47.25" x14ac:dyDescent="0.25">
      <c r="A2072" s="894"/>
      <c r="B2072" s="711"/>
      <c r="C2072" s="1085" t="s">
        <v>3815</v>
      </c>
      <c r="D2072" s="1399"/>
      <c r="E2072" s="517"/>
      <c r="F2072" s="509"/>
    </row>
    <row r="2073" spans="1:6" ht="47.25" x14ac:dyDescent="0.25">
      <c r="A2073" s="894"/>
      <c r="B2073" s="711"/>
      <c r="C2073" s="1085" t="s">
        <v>3815</v>
      </c>
      <c r="D2073" s="1399"/>
      <c r="E2073" s="517"/>
      <c r="F2073" s="509"/>
    </row>
    <row r="2074" spans="1:6" ht="47.25" x14ac:dyDescent="0.25">
      <c r="A2074" s="894"/>
      <c r="B2074" s="711"/>
      <c r="C2074" s="1085" t="s">
        <v>3815</v>
      </c>
      <c r="D2074" s="1399"/>
      <c r="E2074" s="517"/>
      <c r="F2074" s="509"/>
    </row>
    <row r="2075" spans="1:6" ht="47.25" x14ac:dyDescent="0.25">
      <c r="A2075" s="894"/>
      <c r="B2075" s="711"/>
      <c r="C2075" s="1085" t="s">
        <v>3815</v>
      </c>
      <c r="D2075" s="1399"/>
      <c r="E2075" s="517"/>
      <c r="F2075" s="509"/>
    </row>
    <row r="2076" spans="1:6" ht="47.25" x14ac:dyDescent="0.25">
      <c r="A2076" s="894"/>
      <c r="B2076" s="711"/>
      <c r="C2076" s="1085" t="s">
        <v>3815</v>
      </c>
      <c r="D2076" s="1399"/>
      <c r="E2076" s="517"/>
      <c r="F2076" s="509"/>
    </row>
    <row r="2077" spans="1:6" ht="47.25" x14ac:dyDescent="0.25">
      <c r="A2077" s="894"/>
      <c r="B2077" s="711"/>
      <c r="C2077" s="1085" t="s">
        <v>3815</v>
      </c>
      <c r="D2077" s="1399"/>
      <c r="E2077" s="517"/>
      <c r="F2077" s="509"/>
    </row>
    <row r="2078" spans="1:6" x14ac:dyDescent="0.25">
      <c r="A2078" s="894"/>
      <c r="B2078" s="711"/>
      <c r="C2078" s="1085" t="s">
        <v>3816</v>
      </c>
      <c r="D2078" s="1399"/>
      <c r="E2078" s="517"/>
      <c r="F2078" s="509"/>
    </row>
    <row r="2079" spans="1:6" x14ac:dyDescent="0.25">
      <c r="A2079" s="894"/>
      <c r="B2079" s="711"/>
      <c r="C2079" s="1085" t="s">
        <v>3817</v>
      </c>
      <c r="D2079" s="1399"/>
      <c r="E2079" s="517"/>
      <c r="F2079" s="509"/>
    </row>
    <row r="2080" spans="1:6" x14ac:dyDescent="0.25">
      <c r="A2080" s="894"/>
      <c r="B2080" s="711"/>
      <c r="C2080" s="1085" t="s">
        <v>3818</v>
      </c>
      <c r="D2080" s="1399"/>
      <c r="E2080" s="517"/>
      <c r="F2080" s="509"/>
    </row>
    <row r="2081" spans="1:6" x14ac:dyDescent="0.25">
      <c r="A2081" s="894"/>
      <c r="B2081" s="711"/>
      <c r="C2081" s="1085" t="s">
        <v>3819</v>
      </c>
      <c r="D2081" s="1399"/>
      <c r="E2081" s="517"/>
      <c r="F2081" s="509"/>
    </row>
    <row r="2082" spans="1:6" x14ac:dyDescent="0.25">
      <c r="A2082" s="894"/>
      <c r="B2082" s="711"/>
      <c r="C2082" s="1085" t="s">
        <v>3820</v>
      </c>
      <c r="D2082" s="1399"/>
      <c r="E2082" s="517"/>
      <c r="F2082" s="509"/>
    </row>
    <row r="2083" spans="1:6" ht="31.5" x14ac:dyDescent="0.25">
      <c r="A2083" s="894"/>
      <c r="B2083" s="711"/>
      <c r="C2083" s="1085" t="s">
        <v>3821</v>
      </c>
      <c r="D2083" s="1399"/>
      <c r="E2083" s="517"/>
      <c r="F2083" s="509"/>
    </row>
    <row r="2084" spans="1:6" x14ac:dyDescent="0.25">
      <c r="A2084" s="894"/>
      <c r="B2084" s="711"/>
      <c r="C2084" s="1085" t="s">
        <v>3822</v>
      </c>
      <c r="D2084" s="1399"/>
      <c r="E2084" s="517"/>
      <c r="F2084" s="509"/>
    </row>
    <row r="2085" spans="1:6" x14ac:dyDescent="0.25">
      <c r="A2085" s="894"/>
      <c r="B2085" s="711"/>
      <c r="C2085" s="1085" t="s">
        <v>3823</v>
      </c>
      <c r="D2085" s="1399"/>
      <c r="E2085" s="517"/>
      <c r="F2085" s="509"/>
    </row>
    <row r="2086" spans="1:6" x14ac:dyDescent="0.25">
      <c r="A2086" s="894"/>
      <c r="B2086" s="711"/>
      <c r="C2086" s="1085" t="s">
        <v>3824</v>
      </c>
      <c r="D2086" s="1399"/>
      <c r="E2086" s="517"/>
      <c r="F2086" s="509"/>
    </row>
    <row r="2087" spans="1:6" ht="31.5" x14ac:dyDescent="0.25">
      <c r="A2087" s="894"/>
      <c r="B2087" s="711"/>
      <c r="C2087" s="1085" t="s">
        <v>3825</v>
      </c>
      <c r="D2087" s="1399"/>
      <c r="E2087" s="517"/>
      <c r="F2087" s="509"/>
    </row>
    <row r="2088" spans="1:6" x14ac:dyDescent="0.25">
      <c r="A2088" s="894"/>
      <c r="B2088" s="711"/>
      <c r="C2088" s="1085" t="s">
        <v>3826</v>
      </c>
      <c r="D2088" s="1399"/>
      <c r="E2088" s="517"/>
      <c r="F2088" s="509"/>
    </row>
    <row r="2089" spans="1:6" x14ac:dyDescent="0.25">
      <c r="A2089" s="894"/>
      <c r="B2089" s="711"/>
      <c r="C2089" s="1085" t="s">
        <v>3827</v>
      </c>
      <c r="D2089" s="1399"/>
      <c r="E2089" s="517"/>
      <c r="F2089" s="509"/>
    </row>
    <row r="2090" spans="1:6" x14ac:dyDescent="0.25">
      <c r="A2090" s="894"/>
      <c r="B2090" s="711"/>
      <c r="C2090" s="1085" t="s">
        <v>3828</v>
      </c>
      <c r="D2090" s="1399"/>
      <c r="E2090" s="517"/>
      <c r="F2090" s="509"/>
    </row>
    <row r="2091" spans="1:6" ht="31.5" x14ac:dyDescent="0.25">
      <c r="A2091" s="894"/>
      <c r="B2091" s="711"/>
      <c r="C2091" s="1085" t="s">
        <v>3829</v>
      </c>
      <c r="D2091" s="1399"/>
      <c r="E2091" s="517"/>
      <c r="F2091" s="509"/>
    </row>
    <row r="2092" spans="1:6" x14ac:dyDescent="0.25">
      <c r="A2092" s="894"/>
      <c r="B2092" s="711"/>
      <c r="C2092" s="1085" t="s">
        <v>3830</v>
      </c>
      <c r="D2092" s="1399"/>
      <c r="E2092" s="517"/>
      <c r="F2092" s="509"/>
    </row>
    <row r="2093" spans="1:6" x14ac:dyDescent="0.25">
      <c r="A2093" s="894"/>
      <c r="B2093" s="711"/>
      <c r="C2093" s="1085" t="s">
        <v>3831</v>
      </c>
      <c r="D2093" s="1399"/>
      <c r="E2093" s="517"/>
      <c r="F2093" s="509"/>
    </row>
    <row r="2094" spans="1:6" x14ac:dyDescent="0.25">
      <c r="A2094" s="894"/>
      <c r="B2094" s="711"/>
      <c r="C2094" s="1085" t="s">
        <v>3832</v>
      </c>
      <c r="D2094" s="1399"/>
      <c r="E2094" s="517"/>
      <c r="F2094" s="509"/>
    </row>
    <row r="2095" spans="1:6" x14ac:dyDescent="0.25">
      <c r="A2095" s="894"/>
      <c r="B2095" s="711"/>
      <c r="C2095" s="1085" t="s">
        <v>3833</v>
      </c>
      <c r="D2095" s="1399"/>
      <c r="E2095" s="517"/>
      <c r="F2095" s="509"/>
    </row>
    <row r="2096" spans="1:6" x14ac:dyDescent="0.25">
      <c r="A2096" s="894"/>
      <c r="B2096" s="711"/>
      <c r="C2096" s="1085" t="s">
        <v>3834</v>
      </c>
      <c r="D2096" s="1399"/>
      <c r="E2096" s="517"/>
      <c r="F2096" s="509"/>
    </row>
    <row r="2097" spans="1:6" x14ac:dyDescent="0.25">
      <c r="A2097" s="894"/>
      <c r="B2097" s="711"/>
      <c r="C2097" s="1085" t="s">
        <v>3835</v>
      </c>
      <c r="D2097" s="1399"/>
      <c r="E2097" s="517"/>
      <c r="F2097" s="509"/>
    </row>
    <row r="2098" spans="1:6" x14ac:dyDescent="0.25">
      <c r="A2098" s="894"/>
      <c r="B2098" s="711"/>
      <c r="C2098" s="1085" t="s">
        <v>3836</v>
      </c>
      <c r="D2098" s="1399"/>
      <c r="E2098" s="517"/>
      <c r="F2098" s="509"/>
    </row>
    <row r="2099" spans="1:6" x14ac:dyDescent="0.25">
      <c r="A2099" s="894"/>
      <c r="B2099" s="711"/>
      <c r="C2099" s="1085" t="s">
        <v>3837</v>
      </c>
      <c r="D2099" s="1399"/>
      <c r="E2099" s="517"/>
      <c r="F2099" s="509"/>
    </row>
    <row r="2100" spans="1:6" ht="31.5" x14ac:dyDescent="0.25">
      <c r="A2100" s="894"/>
      <c r="B2100" s="711"/>
      <c r="C2100" s="1085" t="s">
        <v>3838</v>
      </c>
      <c r="D2100" s="1399"/>
      <c r="E2100" s="517"/>
      <c r="F2100" s="509"/>
    </row>
    <row r="2101" spans="1:6" x14ac:dyDescent="0.25">
      <c r="A2101" s="894"/>
      <c r="B2101" s="711"/>
      <c r="C2101" s="1085" t="s">
        <v>3839</v>
      </c>
      <c r="D2101" s="1399"/>
      <c r="E2101" s="517"/>
      <c r="F2101" s="509"/>
    </row>
    <row r="2102" spans="1:6" x14ac:dyDescent="0.25">
      <c r="A2102" s="894"/>
      <c r="B2102" s="711"/>
      <c r="C2102" s="1085" t="s">
        <v>3840</v>
      </c>
      <c r="D2102" s="1399"/>
      <c r="E2102" s="517"/>
      <c r="F2102" s="509"/>
    </row>
    <row r="2103" spans="1:6" x14ac:dyDescent="0.25">
      <c r="A2103" s="894"/>
      <c r="B2103" s="711"/>
      <c r="C2103" s="1085" t="s">
        <v>3841</v>
      </c>
      <c r="D2103" s="1399"/>
      <c r="E2103" s="517"/>
      <c r="F2103" s="509"/>
    </row>
    <row r="2104" spans="1:6" x14ac:dyDescent="0.25">
      <c r="A2104" s="894"/>
      <c r="B2104" s="711"/>
      <c r="C2104" s="1085" t="s">
        <v>3842</v>
      </c>
      <c r="D2104" s="1399"/>
      <c r="E2104" s="517"/>
      <c r="F2104" s="509"/>
    </row>
    <row r="2105" spans="1:6" x14ac:dyDescent="0.25">
      <c r="A2105" s="894"/>
      <c r="B2105" s="711"/>
      <c r="C2105" s="1085" t="s">
        <v>3843</v>
      </c>
      <c r="D2105" s="1399"/>
      <c r="E2105" s="517"/>
      <c r="F2105" s="509"/>
    </row>
    <row r="2106" spans="1:6" x14ac:dyDescent="0.25">
      <c r="A2106" s="894"/>
      <c r="B2106" s="711"/>
      <c r="C2106" s="1085" t="s">
        <v>3844</v>
      </c>
      <c r="D2106" s="1399"/>
      <c r="E2106" s="517"/>
      <c r="F2106" s="509"/>
    </row>
    <row r="2107" spans="1:6" x14ac:dyDescent="0.25">
      <c r="A2107" s="894"/>
      <c r="B2107" s="711"/>
      <c r="C2107" s="1085" t="s">
        <v>3845</v>
      </c>
      <c r="D2107" s="1399"/>
      <c r="E2107" s="517"/>
      <c r="F2107" s="509"/>
    </row>
    <row r="2108" spans="1:6" x14ac:dyDescent="0.25">
      <c r="A2108" s="894"/>
      <c r="B2108" s="711"/>
      <c r="C2108" s="1085" t="s">
        <v>3846</v>
      </c>
      <c r="D2108" s="1399"/>
      <c r="E2108" s="517"/>
      <c r="F2108" s="509"/>
    </row>
    <row r="2109" spans="1:6" x14ac:dyDescent="0.25">
      <c r="A2109" s="894"/>
      <c r="B2109" s="711"/>
      <c r="C2109" s="1085" t="s">
        <v>3847</v>
      </c>
      <c r="D2109" s="1399"/>
      <c r="E2109" s="517"/>
      <c r="F2109" s="509"/>
    </row>
    <row r="2110" spans="1:6" x14ac:dyDescent="0.25">
      <c r="A2110" s="894"/>
      <c r="B2110" s="711"/>
      <c r="C2110" s="1085" t="s">
        <v>3848</v>
      </c>
      <c r="D2110" s="1399"/>
      <c r="E2110" s="517"/>
      <c r="F2110" s="509"/>
    </row>
    <row r="2111" spans="1:6" x14ac:dyDescent="0.25">
      <c r="A2111" s="894"/>
      <c r="B2111" s="711"/>
      <c r="C2111" s="1085" t="s">
        <v>3849</v>
      </c>
      <c r="D2111" s="1399"/>
      <c r="E2111" s="517"/>
      <c r="F2111" s="509"/>
    </row>
    <row r="2112" spans="1:6" x14ac:dyDescent="0.25">
      <c r="A2112" s="894"/>
      <c r="B2112" s="711"/>
      <c r="C2112" s="1085" t="s">
        <v>3850</v>
      </c>
      <c r="D2112" s="1399"/>
      <c r="E2112" s="517"/>
      <c r="F2112" s="509"/>
    </row>
    <row r="2113" spans="1:6" x14ac:dyDescent="0.25">
      <c r="A2113" s="894"/>
      <c r="B2113" s="711"/>
      <c r="C2113" s="1085" t="s">
        <v>3851</v>
      </c>
      <c r="D2113" s="1399"/>
      <c r="E2113" s="517"/>
      <c r="F2113" s="509"/>
    </row>
    <row r="2114" spans="1:6" x14ac:dyDescent="0.25">
      <c r="A2114" s="894"/>
      <c r="B2114" s="711"/>
      <c r="C2114" s="1085" t="s">
        <v>3852</v>
      </c>
      <c r="D2114" s="1399"/>
      <c r="E2114" s="517"/>
      <c r="F2114" s="509"/>
    </row>
    <row r="2115" spans="1:6" x14ac:dyDescent="0.25">
      <c r="A2115" s="894"/>
      <c r="B2115" s="711"/>
      <c r="C2115" s="1085" t="s">
        <v>3853</v>
      </c>
      <c r="D2115" s="1399"/>
      <c r="E2115" s="517"/>
      <c r="F2115" s="509"/>
    </row>
    <row r="2116" spans="1:6" x14ac:dyDescent="0.25">
      <c r="A2116" s="894"/>
      <c r="B2116" s="711"/>
      <c r="C2116" s="1085" t="s">
        <v>3853</v>
      </c>
      <c r="D2116" s="1399"/>
      <c r="E2116" s="517"/>
      <c r="F2116" s="509"/>
    </row>
    <row r="2117" spans="1:6" x14ac:dyDescent="0.25">
      <c r="A2117" s="894"/>
      <c r="B2117" s="711"/>
      <c r="C2117" s="1085" t="s">
        <v>3854</v>
      </c>
      <c r="D2117" s="1399"/>
      <c r="E2117" s="517"/>
      <c r="F2117" s="509"/>
    </row>
    <row r="2118" spans="1:6" x14ac:dyDescent="0.25">
      <c r="A2118" s="894"/>
      <c r="B2118" s="711"/>
      <c r="C2118" s="1085" t="s">
        <v>3855</v>
      </c>
      <c r="D2118" s="1399"/>
      <c r="E2118" s="517"/>
      <c r="F2118" s="509"/>
    </row>
    <row r="2119" spans="1:6" x14ac:dyDescent="0.25">
      <c r="A2119" s="894"/>
      <c r="B2119" s="711"/>
      <c r="C2119" s="1085" t="s">
        <v>3856</v>
      </c>
      <c r="D2119" s="1399"/>
      <c r="E2119" s="517"/>
      <c r="F2119" s="509"/>
    </row>
    <row r="2120" spans="1:6" x14ac:dyDescent="0.25">
      <c r="A2120" s="894"/>
      <c r="B2120" s="711"/>
      <c r="C2120" s="1085" t="s">
        <v>3857</v>
      </c>
      <c r="D2120" s="1399"/>
      <c r="E2120" s="517"/>
      <c r="F2120" s="509"/>
    </row>
    <row r="2121" spans="1:6" x14ac:dyDescent="0.25">
      <c r="A2121" s="894"/>
      <c r="B2121" s="711"/>
      <c r="C2121" s="1085" t="s">
        <v>3858</v>
      </c>
      <c r="D2121" s="1399"/>
      <c r="E2121" s="517"/>
      <c r="F2121" s="509"/>
    </row>
    <row r="2122" spans="1:6" x14ac:dyDescent="0.25">
      <c r="A2122" s="894"/>
      <c r="B2122" s="711"/>
      <c r="C2122" s="1085" t="s">
        <v>3859</v>
      </c>
      <c r="D2122" s="1399"/>
      <c r="E2122" s="517"/>
      <c r="F2122" s="509"/>
    </row>
    <row r="2123" spans="1:6" x14ac:dyDescent="0.25">
      <c r="A2123" s="894"/>
      <c r="B2123" s="711"/>
      <c r="C2123" s="1085" t="s">
        <v>3860</v>
      </c>
      <c r="D2123" s="1399"/>
      <c r="E2123" s="517"/>
      <c r="F2123" s="509"/>
    </row>
    <row r="2124" spans="1:6" x14ac:dyDescent="0.25">
      <c r="A2124" s="894"/>
      <c r="B2124" s="711"/>
      <c r="C2124" s="1085" t="s">
        <v>3861</v>
      </c>
      <c r="D2124" s="1399"/>
      <c r="E2124" s="517"/>
      <c r="F2124" s="509"/>
    </row>
    <row r="2125" spans="1:6" x14ac:dyDescent="0.25">
      <c r="A2125" s="894"/>
      <c r="B2125" s="711"/>
      <c r="C2125" s="1085" t="s">
        <v>3848</v>
      </c>
      <c r="D2125" s="1399"/>
      <c r="E2125" s="517"/>
      <c r="F2125" s="509"/>
    </row>
    <row r="2126" spans="1:6" x14ac:dyDescent="0.25">
      <c r="A2126" s="894"/>
      <c r="B2126" s="711"/>
      <c r="C2126" s="1085" t="s">
        <v>3862</v>
      </c>
      <c r="D2126" s="1399"/>
      <c r="E2126" s="517"/>
      <c r="F2126" s="509"/>
    </row>
    <row r="2127" spans="1:6" x14ac:dyDescent="0.25">
      <c r="A2127" s="894"/>
      <c r="B2127" s="711"/>
      <c r="C2127" s="1085" t="s">
        <v>3863</v>
      </c>
      <c r="D2127" s="1399"/>
      <c r="E2127" s="517"/>
      <c r="F2127" s="509"/>
    </row>
    <row r="2128" spans="1:6" x14ac:dyDescent="0.25">
      <c r="A2128" s="894"/>
      <c r="B2128" s="711"/>
      <c r="C2128" s="1085" t="s">
        <v>3864</v>
      </c>
      <c r="D2128" s="1399"/>
      <c r="E2128" s="517"/>
      <c r="F2128" s="509"/>
    </row>
    <row r="2129" spans="1:6" x14ac:dyDescent="0.25">
      <c r="A2129" s="894"/>
      <c r="B2129" s="711"/>
      <c r="C2129" s="1085" t="s">
        <v>3865</v>
      </c>
      <c r="D2129" s="1399"/>
      <c r="E2129" s="517"/>
      <c r="F2129" s="509"/>
    </row>
    <row r="2130" spans="1:6" x14ac:dyDescent="0.25">
      <c r="A2130" s="894"/>
      <c r="B2130" s="711"/>
      <c r="C2130" s="1085" t="s">
        <v>3866</v>
      </c>
      <c r="D2130" s="1399"/>
      <c r="E2130" s="517"/>
      <c r="F2130" s="509"/>
    </row>
    <row r="2131" spans="1:6" x14ac:dyDescent="0.25">
      <c r="A2131" s="894"/>
      <c r="B2131" s="711"/>
      <c r="C2131" s="1085" t="s">
        <v>3867</v>
      </c>
      <c r="D2131" s="1399"/>
      <c r="E2131" s="517"/>
      <c r="F2131" s="509"/>
    </row>
    <row r="2132" spans="1:6" x14ac:dyDescent="0.25">
      <c r="A2132" s="894"/>
      <c r="B2132" s="711"/>
      <c r="C2132" s="1085" t="s">
        <v>3868</v>
      </c>
      <c r="D2132" s="1399"/>
      <c r="E2132" s="517"/>
      <c r="F2132" s="509"/>
    </row>
    <row r="2133" spans="1:6" x14ac:dyDescent="0.25">
      <c r="A2133" s="894"/>
      <c r="B2133" s="711"/>
      <c r="C2133" s="1085" t="s">
        <v>3869</v>
      </c>
      <c r="D2133" s="1399"/>
      <c r="E2133" s="517"/>
      <c r="F2133" s="509"/>
    </row>
    <row r="2134" spans="1:6" x14ac:dyDescent="0.25">
      <c r="A2134" s="894"/>
      <c r="B2134" s="711"/>
      <c r="C2134" s="1085" t="s">
        <v>3870</v>
      </c>
      <c r="D2134" s="1399"/>
      <c r="E2134" s="517"/>
      <c r="F2134" s="509"/>
    </row>
    <row r="2135" spans="1:6" x14ac:dyDescent="0.25">
      <c r="A2135" s="894"/>
      <c r="B2135" s="711"/>
      <c r="C2135" s="1085" t="s">
        <v>3871</v>
      </c>
      <c r="D2135" s="1399"/>
      <c r="E2135" s="517"/>
      <c r="F2135" s="509"/>
    </row>
    <row r="2136" spans="1:6" x14ac:dyDescent="0.25">
      <c r="A2136" s="894"/>
      <c r="B2136" s="711"/>
      <c r="C2136" s="1085" t="s">
        <v>3872</v>
      </c>
      <c r="D2136" s="1399"/>
      <c r="E2136" s="517"/>
      <c r="F2136" s="509"/>
    </row>
    <row r="2137" spans="1:6" x14ac:dyDescent="0.25">
      <c r="A2137" s="894"/>
      <c r="B2137" s="711"/>
      <c r="C2137" s="1085" t="s">
        <v>3873</v>
      </c>
      <c r="D2137" s="1399"/>
      <c r="E2137" s="517"/>
      <c r="F2137" s="509"/>
    </row>
    <row r="2138" spans="1:6" x14ac:dyDescent="0.25">
      <c r="A2138" s="894"/>
      <c r="B2138" s="711"/>
      <c r="C2138" s="1085" t="s">
        <v>3874</v>
      </c>
      <c r="D2138" s="1399"/>
      <c r="E2138" s="517"/>
      <c r="F2138" s="509"/>
    </row>
    <row r="2139" spans="1:6" x14ac:dyDescent="0.25">
      <c r="A2139" s="894"/>
      <c r="B2139" s="711"/>
      <c r="C2139" s="1085" t="s">
        <v>3875</v>
      </c>
      <c r="D2139" s="1399"/>
      <c r="E2139" s="517"/>
      <c r="F2139" s="509"/>
    </row>
    <row r="2140" spans="1:6" x14ac:dyDescent="0.25">
      <c r="A2140" s="894"/>
      <c r="B2140" s="711"/>
      <c r="C2140" s="1085" t="s">
        <v>3876</v>
      </c>
      <c r="D2140" s="1399"/>
      <c r="E2140" s="517"/>
      <c r="F2140" s="509"/>
    </row>
    <row r="2141" spans="1:6" x14ac:dyDescent="0.25">
      <c r="A2141" s="894"/>
      <c r="B2141" s="711"/>
      <c r="C2141" s="1085" t="s">
        <v>3876</v>
      </c>
      <c r="D2141" s="1399"/>
      <c r="E2141" s="517"/>
      <c r="F2141" s="509"/>
    </row>
    <row r="2142" spans="1:6" x14ac:dyDescent="0.25">
      <c r="A2142" s="894"/>
      <c r="B2142" s="711"/>
      <c r="C2142" s="1085" t="s">
        <v>3877</v>
      </c>
      <c r="D2142" s="1399"/>
      <c r="E2142" s="517"/>
      <c r="F2142" s="509"/>
    </row>
    <row r="2143" spans="1:6" x14ac:dyDescent="0.25">
      <c r="A2143" s="894"/>
      <c r="B2143" s="711"/>
      <c r="C2143" s="1085" t="s">
        <v>3878</v>
      </c>
      <c r="D2143" s="1399"/>
      <c r="E2143" s="517"/>
      <c r="F2143" s="509"/>
    </row>
    <row r="2144" spans="1:6" x14ac:dyDescent="0.25">
      <c r="A2144" s="894"/>
      <c r="B2144" s="711"/>
      <c r="C2144" s="1085" t="s">
        <v>3879</v>
      </c>
      <c r="D2144" s="1399"/>
      <c r="E2144" s="517"/>
      <c r="F2144" s="509"/>
    </row>
    <row r="2145" spans="1:6" x14ac:dyDescent="0.25">
      <c r="A2145" s="894"/>
      <c r="B2145" s="711"/>
      <c r="C2145" s="1085" t="s">
        <v>3880</v>
      </c>
      <c r="D2145" s="1399"/>
      <c r="E2145" s="517"/>
      <c r="F2145" s="509"/>
    </row>
    <row r="2146" spans="1:6" x14ac:dyDescent="0.25">
      <c r="A2146" s="894"/>
      <c r="B2146" s="711"/>
      <c r="C2146" s="1085" t="s">
        <v>3881</v>
      </c>
      <c r="D2146" s="1399"/>
      <c r="E2146" s="517"/>
      <c r="F2146" s="509"/>
    </row>
    <row r="2147" spans="1:6" x14ac:dyDescent="0.25">
      <c r="A2147" s="894"/>
      <c r="B2147" s="711"/>
      <c r="C2147" s="1085" t="s">
        <v>3882</v>
      </c>
      <c r="D2147" s="1399"/>
      <c r="E2147" s="517"/>
      <c r="F2147" s="509"/>
    </row>
    <row r="2148" spans="1:6" x14ac:dyDescent="0.25">
      <c r="A2148" s="894"/>
      <c r="B2148" s="711"/>
      <c r="C2148" s="1085" t="s">
        <v>3883</v>
      </c>
      <c r="D2148" s="1399"/>
      <c r="E2148" s="517"/>
      <c r="F2148" s="509"/>
    </row>
    <row r="2149" spans="1:6" x14ac:dyDescent="0.25">
      <c r="A2149" s="894"/>
      <c r="B2149" s="711"/>
      <c r="C2149" s="1085" t="s">
        <v>3884</v>
      </c>
      <c r="D2149" s="1399"/>
      <c r="E2149" s="517"/>
      <c r="F2149" s="509"/>
    </row>
    <row r="2150" spans="1:6" x14ac:dyDescent="0.25">
      <c r="A2150" s="894"/>
      <c r="B2150" s="711"/>
      <c r="C2150" s="1085" t="s">
        <v>3885</v>
      </c>
      <c r="D2150" s="1399"/>
      <c r="E2150" s="517"/>
      <c r="F2150" s="509"/>
    </row>
    <row r="2151" spans="1:6" x14ac:dyDescent="0.25">
      <c r="A2151" s="894"/>
      <c r="B2151" s="711"/>
      <c r="C2151" s="1085" t="s">
        <v>3886</v>
      </c>
      <c r="D2151" s="1399"/>
      <c r="E2151" s="517"/>
      <c r="F2151" s="509"/>
    </row>
    <row r="2152" spans="1:6" x14ac:dyDescent="0.25">
      <c r="A2152" s="894"/>
      <c r="B2152" s="711"/>
      <c r="C2152" s="1085" t="s">
        <v>3887</v>
      </c>
      <c r="D2152" s="1399"/>
      <c r="E2152" s="517"/>
      <c r="F2152" s="509"/>
    </row>
    <row r="2153" spans="1:6" x14ac:dyDescent="0.25">
      <c r="A2153" s="894"/>
      <c r="B2153" s="711"/>
      <c r="C2153" s="1085" t="s">
        <v>3888</v>
      </c>
      <c r="D2153" s="1399"/>
      <c r="E2153" s="517"/>
      <c r="F2153" s="509"/>
    </row>
    <row r="2154" spans="1:6" x14ac:dyDescent="0.25">
      <c r="A2154" s="894"/>
      <c r="B2154" s="711"/>
      <c r="C2154" s="1085" t="s">
        <v>3889</v>
      </c>
      <c r="D2154" s="1399"/>
      <c r="E2154" s="517"/>
      <c r="F2154" s="509"/>
    </row>
    <row r="2155" spans="1:6" x14ac:dyDescent="0.25">
      <c r="A2155" s="894"/>
      <c r="B2155" s="711"/>
      <c r="C2155" s="1085" t="s">
        <v>3890</v>
      </c>
      <c r="D2155" s="1399"/>
      <c r="E2155" s="517"/>
      <c r="F2155" s="509"/>
    </row>
    <row r="2156" spans="1:6" x14ac:dyDescent="0.25">
      <c r="A2156" s="894"/>
      <c r="B2156" s="711"/>
      <c r="C2156" s="1085" t="s">
        <v>3891</v>
      </c>
      <c r="D2156" s="1399"/>
      <c r="E2156" s="517"/>
      <c r="F2156" s="509"/>
    </row>
    <row r="2157" spans="1:6" x14ac:dyDescent="0.25">
      <c r="A2157" s="894"/>
      <c r="B2157" s="711"/>
      <c r="C2157" s="1085" t="s">
        <v>3892</v>
      </c>
      <c r="D2157" s="1399"/>
      <c r="E2157" s="517"/>
      <c r="F2157" s="509"/>
    </row>
    <row r="2158" spans="1:6" x14ac:dyDescent="0.25">
      <c r="A2158" s="894"/>
      <c r="B2158" s="711"/>
      <c r="C2158" s="1085" t="s">
        <v>3893</v>
      </c>
      <c r="D2158" s="1399"/>
      <c r="E2158" s="517"/>
      <c r="F2158" s="509"/>
    </row>
    <row r="2159" spans="1:6" x14ac:dyDescent="0.25">
      <c r="A2159" s="894"/>
      <c r="B2159" s="711"/>
      <c r="C2159" s="1085" t="s">
        <v>3894</v>
      </c>
      <c r="D2159" s="1399"/>
      <c r="E2159" s="517"/>
      <c r="F2159" s="509"/>
    </row>
    <row r="2160" spans="1:6" x14ac:dyDescent="0.25">
      <c r="A2160" s="894"/>
      <c r="B2160" s="711"/>
      <c r="C2160" s="1085" t="s">
        <v>3895</v>
      </c>
      <c r="D2160" s="1399"/>
      <c r="E2160" s="517"/>
      <c r="F2160" s="509"/>
    </row>
    <row r="2161" spans="1:6" ht="31.5" x14ac:dyDescent="0.25">
      <c r="A2161" s="894"/>
      <c r="B2161" s="711"/>
      <c r="C2161" s="1085" t="s">
        <v>3896</v>
      </c>
      <c r="D2161" s="1399"/>
      <c r="E2161" s="517"/>
      <c r="F2161" s="509"/>
    </row>
    <row r="2162" spans="1:6" x14ac:dyDescent="0.25">
      <c r="A2162" s="894"/>
      <c r="B2162" s="711"/>
      <c r="C2162" s="1085" t="s">
        <v>3897</v>
      </c>
      <c r="D2162" s="1399"/>
      <c r="E2162" s="517"/>
      <c r="F2162" s="509"/>
    </row>
    <row r="2163" spans="1:6" x14ac:dyDescent="0.25">
      <c r="A2163" s="894"/>
      <c r="B2163" s="711"/>
      <c r="C2163" s="1085" t="s">
        <v>3898</v>
      </c>
      <c r="D2163" s="1399"/>
      <c r="E2163" s="517"/>
      <c r="F2163" s="509"/>
    </row>
    <row r="2164" spans="1:6" x14ac:dyDescent="0.25">
      <c r="A2164" s="894"/>
      <c r="B2164" s="711"/>
      <c r="C2164" s="1085" t="s">
        <v>3899</v>
      </c>
      <c r="D2164" s="1399"/>
      <c r="E2164" s="517"/>
      <c r="F2164" s="509"/>
    </row>
    <row r="2165" spans="1:6" x14ac:dyDescent="0.25">
      <c r="A2165" s="894"/>
      <c r="B2165" s="711"/>
      <c r="C2165" s="1085" t="s">
        <v>3900</v>
      </c>
      <c r="D2165" s="1399"/>
      <c r="E2165" s="517"/>
      <c r="F2165" s="509"/>
    </row>
    <row r="2166" spans="1:6" x14ac:dyDescent="0.25">
      <c r="A2166" s="894"/>
      <c r="B2166" s="711"/>
      <c r="C2166" s="1085" t="s">
        <v>3901</v>
      </c>
      <c r="D2166" s="1399"/>
      <c r="E2166" s="517"/>
      <c r="F2166" s="509"/>
    </row>
    <row r="2167" spans="1:6" x14ac:dyDescent="0.25">
      <c r="A2167" s="894"/>
      <c r="B2167" s="711"/>
      <c r="C2167" s="1085" t="s">
        <v>3902</v>
      </c>
      <c r="D2167" s="1399"/>
      <c r="E2167" s="517"/>
      <c r="F2167" s="509"/>
    </row>
    <row r="2168" spans="1:6" x14ac:dyDescent="0.25">
      <c r="A2168" s="894"/>
      <c r="B2168" s="711"/>
      <c r="C2168" s="1085" t="s">
        <v>3902</v>
      </c>
      <c r="D2168" s="1399"/>
      <c r="E2168" s="517"/>
      <c r="F2168" s="509"/>
    </row>
    <row r="2169" spans="1:6" x14ac:dyDescent="0.25">
      <c r="A2169" s="894"/>
      <c r="B2169" s="711"/>
      <c r="C2169" s="1085" t="s">
        <v>3903</v>
      </c>
      <c r="D2169" s="1399"/>
      <c r="E2169" s="517"/>
      <c r="F2169" s="509"/>
    </row>
    <row r="2170" spans="1:6" x14ac:dyDescent="0.25">
      <c r="A2170" s="894"/>
      <c r="B2170" s="711"/>
      <c r="C2170" s="1085" t="s">
        <v>3904</v>
      </c>
      <c r="D2170" s="1399"/>
      <c r="E2170" s="517"/>
      <c r="F2170" s="509"/>
    </row>
    <row r="2171" spans="1:6" x14ac:dyDescent="0.25">
      <c r="A2171" s="894"/>
      <c r="B2171" s="711"/>
      <c r="C2171" s="1085" t="s">
        <v>3888</v>
      </c>
      <c r="D2171" s="1399"/>
      <c r="E2171" s="517"/>
      <c r="F2171" s="509"/>
    </row>
    <row r="2172" spans="1:6" x14ac:dyDescent="0.25">
      <c r="A2172" s="894"/>
      <c r="B2172" s="711"/>
      <c r="C2172" s="1085" t="s">
        <v>3905</v>
      </c>
      <c r="D2172" s="1399"/>
      <c r="E2172" s="517"/>
      <c r="F2172" s="509"/>
    </row>
    <row r="2173" spans="1:6" x14ac:dyDescent="0.25">
      <c r="A2173" s="894"/>
      <c r="B2173" s="711"/>
      <c r="C2173" s="1085" t="s">
        <v>3906</v>
      </c>
      <c r="D2173" s="1399"/>
      <c r="E2173" s="517"/>
      <c r="F2173" s="509"/>
    </row>
    <row r="2174" spans="1:6" x14ac:dyDescent="0.25">
      <c r="A2174" s="894"/>
      <c r="B2174" s="711"/>
      <c r="C2174" s="1085" t="s">
        <v>3907</v>
      </c>
      <c r="D2174" s="1399"/>
      <c r="E2174" s="517"/>
      <c r="F2174" s="509"/>
    </row>
    <row r="2175" spans="1:6" x14ac:dyDescent="0.25">
      <c r="A2175" s="894"/>
      <c r="B2175" s="711"/>
      <c r="C2175" s="1085" t="s">
        <v>3907</v>
      </c>
      <c r="D2175" s="1399"/>
      <c r="E2175" s="517"/>
      <c r="F2175" s="509"/>
    </row>
    <row r="2176" spans="1:6" x14ac:dyDescent="0.25">
      <c r="A2176" s="894"/>
      <c r="B2176" s="711"/>
      <c r="C2176" s="1085" t="s">
        <v>3907</v>
      </c>
      <c r="D2176" s="1399"/>
      <c r="E2176" s="517"/>
      <c r="F2176" s="509"/>
    </row>
    <row r="2177" spans="1:6" x14ac:dyDescent="0.25">
      <c r="A2177" s="894"/>
      <c r="B2177" s="711"/>
      <c r="C2177" s="1085" t="s">
        <v>3907</v>
      </c>
      <c r="D2177" s="1399"/>
      <c r="E2177" s="517"/>
      <c r="F2177" s="509"/>
    </row>
    <row r="2178" spans="1:6" x14ac:dyDescent="0.25">
      <c r="A2178" s="894"/>
      <c r="B2178" s="711"/>
      <c r="C2178" s="1085" t="s">
        <v>3907</v>
      </c>
      <c r="D2178" s="1399"/>
      <c r="E2178" s="517"/>
      <c r="F2178" s="509"/>
    </row>
    <row r="2179" spans="1:6" x14ac:dyDescent="0.25">
      <c r="A2179" s="894"/>
      <c r="B2179" s="711"/>
      <c r="C2179" s="1085" t="s">
        <v>3907</v>
      </c>
      <c r="D2179" s="1399"/>
      <c r="E2179" s="517"/>
      <c r="F2179" s="509"/>
    </row>
    <row r="2180" spans="1:6" x14ac:dyDescent="0.25">
      <c r="A2180" s="894"/>
      <c r="B2180" s="711"/>
      <c r="C2180" s="1085" t="s">
        <v>3907</v>
      </c>
      <c r="D2180" s="1399"/>
      <c r="E2180" s="517"/>
      <c r="F2180" s="509"/>
    </row>
    <row r="2181" spans="1:6" x14ac:dyDescent="0.25">
      <c r="A2181" s="894"/>
      <c r="B2181" s="711"/>
      <c r="C2181" s="1085" t="s">
        <v>3907</v>
      </c>
      <c r="D2181" s="1399"/>
      <c r="E2181" s="517"/>
      <c r="F2181" s="509"/>
    </row>
    <row r="2182" spans="1:6" x14ac:dyDescent="0.25">
      <c r="A2182" s="894"/>
      <c r="B2182" s="711"/>
      <c r="C2182" s="1085" t="s">
        <v>3908</v>
      </c>
      <c r="D2182" s="1399"/>
      <c r="E2182" s="517"/>
      <c r="F2182" s="509"/>
    </row>
    <row r="2183" spans="1:6" x14ac:dyDescent="0.25">
      <c r="A2183" s="894"/>
      <c r="B2183" s="711"/>
      <c r="C2183" s="1085" t="s">
        <v>3909</v>
      </c>
      <c r="D2183" s="1399"/>
      <c r="E2183" s="517"/>
      <c r="F2183" s="509"/>
    </row>
    <row r="2184" spans="1:6" x14ac:dyDescent="0.25">
      <c r="A2184" s="894"/>
      <c r="B2184" s="711"/>
      <c r="C2184" s="1085" t="s">
        <v>3910</v>
      </c>
      <c r="D2184" s="1399"/>
      <c r="E2184" s="517"/>
      <c r="F2184" s="509"/>
    </row>
    <row r="2185" spans="1:6" x14ac:dyDescent="0.25">
      <c r="A2185" s="894"/>
      <c r="B2185" s="711"/>
      <c r="C2185" s="1085" t="s">
        <v>3911</v>
      </c>
      <c r="D2185" s="1399"/>
      <c r="E2185" s="517"/>
      <c r="F2185" s="509"/>
    </row>
    <row r="2186" spans="1:6" x14ac:dyDescent="0.25">
      <c r="A2186" s="894"/>
      <c r="B2186" s="711"/>
      <c r="C2186" s="1085" t="s">
        <v>3912</v>
      </c>
      <c r="D2186" s="1399"/>
      <c r="E2186" s="517"/>
      <c r="F2186" s="509"/>
    </row>
    <row r="2187" spans="1:6" x14ac:dyDescent="0.25">
      <c r="A2187" s="894"/>
      <c r="B2187" s="711"/>
      <c r="C2187" s="1085" t="s">
        <v>3869</v>
      </c>
      <c r="D2187" s="1399"/>
      <c r="E2187" s="517"/>
      <c r="F2187" s="509"/>
    </row>
    <row r="2188" spans="1:6" x14ac:dyDescent="0.25">
      <c r="A2188" s="894"/>
      <c r="B2188" s="711"/>
      <c r="C2188" s="1085" t="s">
        <v>3913</v>
      </c>
      <c r="D2188" s="1399"/>
      <c r="E2188" s="517"/>
      <c r="F2188" s="509"/>
    </row>
    <row r="2189" spans="1:6" x14ac:dyDescent="0.25">
      <c r="A2189" s="894"/>
      <c r="B2189" s="711"/>
      <c r="C2189" s="1085" t="s">
        <v>3914</v>
      </c>
      <c r="D2189" s="1399"/>
      <c r="E2189" s="517"/>
      <c r="F2189" s="509"/>
    </row>
    <row r="2190" spans="1:6" x14ac:dyDescent="0.25">
      <c r="A2190" s="894"/>
      <c r="B2190" s="711"/>
      <c r="C2190" s="1085" t="s">
        <v>3871</v>
      </c>
      <c r="D2190" s="1399"/>
      <c r="E2190" s="517"/>
      <c r="F2190" s="509"/>
    </row>
    <row r="2191" spans="1:6" x14ac:dyDescent="0.25">
      <c r="A2191" s="894"/>
      <c r="B2191" s="711"/>
      <c r="C2191" s="1085" t="s">
        <v>3915</v>
      </c>
      <c r="D2191" s="1399"/>
      <c r="E2191" s="517"/>
      <c r="F2191" s="509"/>
    </row>
    <row r="2192" spans="1:6" x14ac:dyDescent="0.25">
      <c r="A2192" s="894"/>
      <c r="B2192" s="711"/>
      <c r="C2192" s="1085" t="s">
        <v>3916</v>
      </c>
      <c r="D2192" s="1399"/>
      <c r="E2192" s="517"/>
      <c r="F2192" s="509"/>
    </row>
    <row r="2193" spans="1:6" x14ac:dyDescent="0.25">
      <c r="A2193" s="894"/>
      <c r="B2193" s="711"/>
      <c r="C2193" s="1085" t="s">
        <v>3917</v>
      </c>
      <c r="D2193" s="1399"/>
      <c r="E2193" s="517"/>
      <c r="F2193" s="509"/>
    </row>
    <row r="2194" spans="1:6" x14ac:dyDescent="0.25">
      <c r="A2194" s="894"/>
      <c r="B2194" s="711"/>
      <c r="C2194" s="1085" t="s">
        <v>3918</v>
      </c>
      <c r="D2194" s="1399"/>
      <c r="E2194" s="517"/>
      <c r="F2194" s="509"/>
    </row>
    <row r="2195" spans="1:6" x14ac:dyDescent="0.25">
      <c r="A2195" s="894"/>
      <c r="B2195" s="711"/>
      <c r="C2195" s="1085" t="s">
        <v>3919</v>
      </c>
      <c r="D2195" s="1399"/>
      <c r="E2195" s="517"/>
      <c r="F2195" s="509"/>
    </row>
    <row r="2196" spans="1:6" x14ac:dyDescent="0.25">
      <c r="A2196" s="894"/>
      <c r="B2196" s="711"/>
      <c r="C2196" s="1085" t="s">
        <v>3914</v>
      </c>
      <c r="D2196" s="1399"/>
      <c r="E2196" s="517"/>
      <c r="F2196" s="509"/>
    </row>
    <row r="2197" spans="1:6" x14ac:dyDescent="0.25">
      <c r="A2197" s="894"/>
      <c r="B2197" s="711"/>
      <c r="C2197" s="1085" t="s">
        <v>3920</v>
      </c>
      <c r="D2197" s="1399"/>
      <c r="E2197" s="517"/>
      <c r="F2197" s="509"/>
    </row>
    <row r="2198" spans="1:6" x14ac:dyDescent="0.25">
      <c r="A2198" s="894"/>
      <c r="B2198" s="711"/>
      <c r="C2198" s="1085" t="s">
        <v>3921</v>
      </c>
      <c r="D2198" s="1399"/>
      <c r="E2198" s="517"/>
      <c r="F2198" s="509"/>
    </row>
    <row r="2199" spans="1:6" x14ac:dyDescent="0.25">
      <c r="A2199" s="894"/>
      <c r="B2199" s="711"/>
      <c r="C2199" s="1085" t="s">
        <v>3922</v>
      </c>
      <c r="D2199" s="1399"/>
      <c r="E2199" s="517"/>
      <c r="F2199" s="509"/>
    </row>
    <row r="2200" spans="1:6" x14ac:dyDescent="0.25">
      <c r="A2200" s="894"/>
      <c r="B2200" s="711"/>
      <c r="C2200" s="1085" t="s">
        <v>3923</v>
      </c>
      <c r="D2200" s="1399"/>
      <c r="E2200" s="517"/>
      <c r="F2200" s="509"/>
    </row>
    <row r="2201" spans="1:6" x14ac:dyDescent="0.25">
      <c r="A2201" s="894"/>
      <c r="B2201" s="711"/>
      <c r="C2201" s="1085" t="s">
        <v>3924</v>
      </c>
      <c r="D2201" s="1399"/>
      <c r="E2201" s="517"/>
      <c r="F2201" s="509"/>
    </row>
    <row r="2202" spans="1:6" x14ac:dyDescent="0.25">
      <c r="A2202" s="894"/>
      <c r="B2202" s="711"/>
      <c r="C2202" s="1085" t="s">
        <v>3925</v>
      </c>
      <c r="D2202" s="1399"/>
      <c r="E2202" s="517"/>
      <c r="F2202" s="509"/>
    </row>
    <row r="2203" spans="1:6" x14ac:dyDescent="0.25">
      <c r="A2203" s="894"/>
      <c r="B2203" s="711"/>
      <c r="C2203" s="1085" t="s">
        <v>3926</v>
      </c>
      <c r="D2203" s="1399"/>
      <c r="E2203" s="517"/>
      <c r="F2203" s="509"/>
    </row>
    <row r="2204" spans="1:6" x14ac:dyDescent="0.25">
      <c r="A2204" s="894"/>
      <c r="B2204" s="711"/>
      <c r="C2204" s="1085" t="s">
        <v>3926</v>
      </c>
      <c r="D2204" s="1399"/>
      <c r="E2204" s="517"/>
      <c r="F2204" s="509"/>
    </row>
    <row r="2205" spans="1:6" x14ac:dyDescent="0.25">
      <c r="A2205" s="894"/>
      <c r="B2205" s="711"/>
      <c r="C2205" s="1085" t="s">
        <v>3926</v>
      </c>
      <c r="D2205" s="1399"/>
      <c r="E2205" s="517"/>
      <c r="F2205" s="509"/>
    </row>
    <row r="2206" spans="1:6" x14ac:dyDescent="0.25">
      <c r="A2206" s="894"/>
      <c r="B2206" s="711"/>
      <c r="C2206" s="1085" t="s">
        <v>3926</v>
      </c>
      <c r="D2206" s="1399"/>
      <c r="E2206" s="517"/>
      <c r="F2206" s="509"/>
    </row>
    <row r="2207" spans="1:6" x14ac:dyDescent="0.25">
      <c r="A2207" s="894"/>
      <c r="B2207" s="711"/>
      <c r="C2207" s="1085" t="s">
        <v>3927</v>
      </c>
      <c r="D2207" s="1399"/>
      <c r="E2207" s="517"/>
      <c r="F2207" s="509"/>
    </row>
    <row r="2208" spans="1:6" x14ac:dyDescent="0.25">
      <c r="A2208" s="894"/>
      <c r="B2208" s="711"/>
      <c r="C2208" s="1085" t="s">
        <v>3928</v>
      </c>
      <c r="D2208" s="1399"/>
      <c r="E2208" s="517"/>
      <c r="F2208" s="509"/>
    </row>
    <row r="2209" spans="1:6" x14ac:dyDescent="0.25">
      <c r="A2209" s="894"/>
      <c r="B2209" s="711"/>
      <c r="C2209" s="1085" t="s">
        <v>3929</v>
      </c>
      <c r="D2209" s="1399"/>
      <c r="E2209" s="517"/>
      <c r="F2209" s="509"/>
    </row>
    <row r="2210" spans="1:6" x14ac:dyDescent="0.25">
      <c r="A2210" s="894"/>
      <c r="B2210" s="711"/>
      <c r="C2210" s="1085" t="s">
        <v>3930</v>
      </c>
      <c r="D2210" s="1399"/>
      <c r="E2210" s="517"/>
      <c r="F2210" s="509"/>
    </row>
    <row r="2211" spans="1:6" x14ac:dyDescent="0.25">
      <c r="A2211" s="894"/>
      <c r="B2211" s="711"/>
      <c r="C2211" s="1085" t="s">
        <v>3931</v>
      </c>
      <c r="D2211" s="1399"/>
      <c r="E2211" s="517"/>
      <c r="F2211" s="509"/>
    </row>
    <row r="2212" spans="1:6" x14ac:dyDescent="0.25">
      <c r="A2212" s="894"/>
      <c r="B2212" s="711"/>
      <c r="C2212" s="1085" t="s">
        <v>3932</v>
      </c>
      <c r="D2212" s="1399"/>
      <c r="E2212" s="517"/>
      <c r="F2212" s="509"/>
    </row>
    <row r="2213" spans="1:6" x14ac:dyDescent="0.25">
      <c r="A2213" s="894"/>
      <c r="B2213" s="711"/>
      <c r="C2213" s="1085" t="s">
        <v>3933</v>
      </c>
      <c r="D2213" s="1399"/>
      <c r="E2213" s="517"/>
      <c r="F2213" s="509"/>
    </row>
    <row r="2214" spans="1:6" x14ac:dyDescent="0.25">
      <c r="A2214" s="894"/>
      <c r="B2214" s="711"/>
      <c r="C2214" s="1085" t="s">
        <v>3934</v>
      </c>
      <c r="D2214" s="1399"/>
      <c r="E2214" s="517"/>
      <c r="F2214" s="509"/>
    </row>
    <row r="2215" spans="1:6" x14ac:dyDescent="0.25">
      <c r="A2215" s="894"/>
      <c r="B2215" s="711"/>
      <c r="C2215" s="1085" t="s">
        <v>3935</v>
      </c>
      <c r="D2215" s="1399"/>
      <c r="E2215" s="517"/>
      <c r="F2215" s="509"/>
    </row>
    <row r="2216" spans="1:6" x14ac:dyDescent="0.25">
      <c r="A2216" s="894"/>
      <c r="B2216" s="711"/>
      <c r="C2216" s="1085" t="s">
        <v>3903</v>
      </c>
      <c r="D2216" s="1399"/>
      <c r="E2216" s="517"/>
      <c r="F2216" s="509"/>
    </row>
    <row r="2217" spans="1:6" x14ac:dyDescent="0.25">
      <c r="A2217" s="894"/>
      <c r="B2217" s="711"/>
      <c r="C2217" s="1085" t="s">
        <v>3888</v>
      </c>
      <c r="D2217" s="1399"/>
      <c r="E2217" s="517"/>
      <c r="F2217" s="509"/>
    </row>
    <row r="2218" spans="1:6" x14ac:dyDescent="0.25">
      <c r="A2218" s="894"/>
      <c r="B2218" s="711"/>
      <c r="C2218" s="1085" t="s">
        <v>3936</v>
      </c>
      <c r="D2218" s="1399"/>
      <c r="E2218" s="517"/>
      <c r="F2218" s="509"/>
    </row>
    <row r="2219" spans="1:6" x14ac:dyDescent="0.25">
      <c r="A2219" s="894"/>
      <c r="B2219" s="711"/>
      <c r="C2219" s="1085" t="s">
        <v>3937</v>
      </c>
      <c r="D2219" s="1399"/>
      <c r="E2219" s="517"/>
      <c r="F2219" s="509"/>
    </row>
    <row r="2220" spans="1:6" x14ac:dyDescent="0.25">
      <c r="A2220" s="894"/>
      <c r="B2220" s="711"/>
      <c r="C2220" s="1085" t="s">
        <v>3891</v>
      </c>
      <c r="D2220" s="1399"/>
      <c r="E2220" s="517"/>
      <c r="F2220" s="509"/>
    </row>
    <row r="2221" spans="1:6" x14ac:dyDescent="0.25">
      <c r="A2221" s="894"/>
      <c r="B2221" s="711"/>
      <c r="C2221" s="1085" t="s">
        <v>3938</v>
      </c>
      <c r="D2221" s="1399"/>
      <c r="E2221" s="517"/>
      <c r="F2221" s="509"/>
    </row>
    <row r="2222" spans="1:6" x14ac:dyDescent="0.25">
      <c r="A2222" s="894"/>
      <c r="B2222" s="711"/>
      <c r="C2222" s="1085" t="s">
        <v>3902</v>
      </c>
      <c r="D2222" s="1399"/>
      <c r="E2222" s="517"/>
      <c r="F2222" s="509"/>
    </row>
    <row r="2223" spans="1:6" x14ac:dyDescent="0.25">
      <c r="A2223" s="894"/>
      <c r="B2223" s="711"/>
      <c r="C2223" s="1085" t="s">
        <v>3902</v>
      </c>
      <c r="D2223" s="1399"/>
      <c r="E2223" s="517"/>
      <c r="F2223" s="509"/>
    </row>
    <row r="2224" spans="1:6" x14ac:dyDescent="0.25">
      <c r="A2224" s="894"/>
      <c r="B2224" s="711"/>
      <c r="C2224" s="1085" t="s">
        <v>3932</v>
      </c>
      <c r="D2224" s="1399"/>
      <c r="E2224" s="517"/>
      <c r="F2224" s="509"/>
    </row>
    <row r="2225" spans="1:6" x14ac:dyDescent="0.25">
      <c r="A2225" s="894"/>
      <c r="B2225" s="711"/>
      <c r="C2225" s="1085" t="s">
        <v>3930</v>
      </c>
      <c r="D2225" s="1399"/>
      <c r="E2225" s="517"/>
      <c r="F2225" s="509"/>
    </row>
    <row r="2226" spans="1:6" x14ac:dyDescent="0.25">
      <c r="A2226" s="894"/>
      <c r="B2226" s="711"/>
      <c r="C2226" s="1085" t="s">
        <v>3939</v>
      </c>
      <c r="D2226" s="1399"/>
      <c r="E2226" s="517"/>
      <c r="F2226" s="509"/>
    </row>
    <row r="2227" spans="1:6" x14ac:dyDescent="0.25">
      <c r="A2227" s="894"/>
      <c r="B2227" s="711"/>
      <c r="C2227" s="1085" t="s">
        <v>3893</v>
      </c>
      <c r="D2227" s="1399"/>
      <c r="E2227" s="517"/>
      <c r="F2227" s="509"/>
    </row>
    <row r="2228" spans="1:6" x14ac:dyDescent="0.25">
      <c r="A2228" s="894"/>
      <c r="B2228" s="711"/>
      <c r="C2228" s="1085" t="s">
        <v>3940</v>
      </c>
      <c r="D2228" s="1399"/>
      <c r="E2228" s="517"/>
      <c r="F2228" s="509"/>
    </row>
    <row r="2229" spans="1:6" x14ac:dyDescent="0.25">
      <c r="A2229" s="894"/>
      <c r="B2229" s="711"/>
      <c r="C2229" s="1085" t="s">
        <v>3888</v>
      </c>
      <c r="D2229" s="1399"/>
      <c r="E2229" s="517"/>
      <c r="F2229" s="509"/>
    </row>
    <row r="2230" spans="1:6" x14ac:dyDescent="0.25">
      <c r="A2230" s="894"/>
      <c r="B2230" s="711"/>
      <c r="C2230" s="1085" t="s">
        <v>3941</v>
      </c>
      <c r="D2230" s="1399"/>
      <c r="E2230" s="517"/>
      <c r="F2230" s="509"/>
    </row>
    <row r="2231" spans="1:6" x14ac:dyDescent="0.25">
      <c r="A2231" s="894"/>
      <c r="B2231" s="711"/>
      <c r="C2231" s="1085" t="s">
        <v>3941</v>
      </c>
      <c r="D2231" s="1399"/>
      <c r="E2231" s="517"/>
      <c r="F2231" s="509"/>
    </row>
    <row r="2232" spans="1:6" x14ac:dyDescent="0.25">
      <c r="A2232" s="894"/>
      <c r="B2232" s="711"/>
      <c r="C2232" s="1085" t="s">
        <v>3934</v>
      </c>
      <c r="D2232" s="1399"/>
      <c r="E2232" s="517"/>
      <c r="F2232" s="509"/>
    </row>
    <row r="2233" spans="1:6" x14ac:dyDescent="0.25">
      <c r="A2233" s="894"/>
      <c r="B2233" s="711"/>
      <c r="C2233" s="1085" t="s">
        <v>3942</v>
      </c>
      <c r="D2233" s="1399"/>
      <c r="E2233" s="517"/>
      <c r="F2233" s="509"/>
    </row>
    <row r="2234" spans="1:6" x14ac:dyDescent="0.25">
      <c r="A2234" s="894"/>
      <c r="B2234" s="711"/>
      <c r="C2234" s="1085" t="s">
        <v>3943</v>
      </c>
      <c r="D2234" s="1399"/>
      <c r="E2234" s="517"/>
      <c r="F2234" s="509"/>
    </row>
    <row r="2235" spans="1:6" x14ac:dyDescent="0.25">
      <c r="A2235" s="894"/>
      <c r="B2235" s="711"/>
      <c r="C2235" s="1085" t="s">
        <v>3944</v>
      </c>
      <c r="D2235" s="1399"/>
      <c r="E2235" s="517"/>
      <c r="F2235" s="509"/>
    </row>
    <row r="2236" spans="1:6" ht="31.5" x14ac:dyDescent="0.25">
      <c r="A2236" s="894"/>
      <c r="B2236" s="711"/>
      <c r="C2236" s="1085" t="s">
        <v>3945</v>
      </c>
      <c r="D2236" s="1399"/>
      <c r="E2236" s="517"/>
      <c r="F2236" s="509"/>
    </row>
    <row r="2237" spans="1:6" ht="31.5" x14ac:dyDescent="0.25">
      <c r="A2237" s="894"/>
      <c r="B2237" s="711"/>
      <c r="C2237" s="1085" t="s">
        <v>3946</v>
      </c>
      <c r="D2237" s="1399"/>
      <c r="E2237" s="517"/>
      <c r="F2237" s="509"/>
    </row>
    <row r="2238" spans="1:6" x14ac:dyDescent="0.25">
      <c r="A2238" s="894"/>
      <c r="B2238" s="711"/>
      <c r="C2238" s="1085" t="s">
        <v>3947</v>
      </c>
      <c r="D2238" s="1399"/>
      <c r="E2238" s="517"/>
      <c r="F2238" s="509"/>
    </row>
    <row r="2239" spans="1:6" x14ac:dyDescent="0.25">
      <c r="A2239" s="894"/>
      <c r="B2239" s="711"/>
      <c r="C2239" s="1085" t="s">
        <v>3948</v>
      </c>
      <c r="D2239" s="1399"/>
      <c r="E2239" s="517"/>
      <c r="F2239" s="509"/>
    </row>
    <row r="2240" spans="1:6" x14ac:dyDescent="0.25">
      <c r="A2240" s="894"/>
      <c r="B2240" s="711"/>
      <c r="C2240" s="1085" t="s">
        <v>3907</v>
      </c>
      <c r="D2240" s="1399"/>
      <c r="E2240" s="517"/>
      <c r="F2240" s="509"/>
    </row>
    <row r="2241" spans="1:6" x14ac:dyDescent="0.25">
      <c r="A2241" s="894"/>
      <c r="B2241" s="711"/>
      <c r="C2241" s="1085" t="s">
        <v>3949</v>
      </c>
      <c r="D2241" s="1399"/>
      <c r="E2241" s="517"/>
      <c r="F2241" s="509"/>
    </row>
    <row r="2242" spans="1:6" x14ac:dyDescent="0.25">
      <c r="A2242" s="894"/>
      <c r="B2242" s="711"/>
      <c r="C2242" s="1085" t="s">
        <v>3949</v>
      </c>
      <c r="D2242" s="1399"/>
      <c r="E2242" s="517"/>
      <c r="F2242" s="509"/>
    </row>
    <row r="2243" spans="1:6" x14ac:dyDescent="0.25">
      <c r="A2243" s="894"/>
      <c r="B2243" s="711"/>
      <c r="C2243" s="1085" t="s">
        <v>3949</v>
      </c>
      <c r="D2243" s="1399"/>
      <c r="E2243" s="517"/>
      <c r="F2243" s="509"/>
    </row>
    <row r="2244" spans="1:6" x14ac:dyDescent="0.25">
      <c r="A2244" s="894"/>
      <c r="B2244" s="711"/>
      <c r="C2244" s="1085" t="s">
        <v>3949</v>
      </c>
      <c r="D2244" s="1399"/>
      <c r="E2244" s="517"/>
      <c r="F2244" s="509"/>
    </row>
    <row r="2245" spans="1:6" x14ac:dyDescent="0.25">
      <c r="A2245" s="894"/>
      <c r="B2245" s="711"/>
      <c r="C2245" s="1085" t="s">
        <v>3949</v>
      </c>
      <c r="D2245" s="1399"/>
      <c r="E2245" s="517"/>
      <c r="F2245" s="509"/>
    </row>
    <row r="2246" spans="1:6" x14ac:dyDescent="0.25">
      <c r="A2246" s="894"/>
      <c r="B2246" s="711"/>
      <c r="C2246" s="1085" t="s">
        <v>3949</v>
      </c>
      <c r="D2246" s="1399"/>
      <c r="E2246" s="517"/>
      <c r="F2246" s="509"/>
    </row>
    <row r="2247" spans="1:6" x14ac:dyDescent="0.25">
      <c r="A2247" s="894"/>
      <c r="B2247" s="711"/>
      <c r="C2247" s="1085" t="s">
        <v>3949</v>
      </c>
      <c r="D2247" s="1399"/>
      <c r="E2247" s="517"/>
      <c r="F2247" s="509"/>
    </row>
    <row r="2248" spans="1:6" x14ac:dyDescent="0.25">
      <c r="A2248" s="894"/>
      <c r="B2248" s="711"/>
      <c r="C2248" s="1085" t="s">
        <v>3949</v>
      </c>
      <c r="D2248" s="1399"/>
      <c r="E2248" s="517"/>
      <c r="F2248" s="509"/>
    </row>
    <row r="2249" spans="1:6" x14ac:dyDescent="0.25">
      <c r="A2249" s="894"/>
      <c r="B2249" s="711"/>
      <c r="C2249" s="1085" t="s">
        <v>3949</v>
      </c>
      <c r="D2249" s="1399"/>
      <c r="E2249" s="517"/>
      <c r="F2249" s="509"/>
    </row>
    <row r="2250" spans="1:6" x14ac:dyDescent="0.25">
      <c r="A2250" s="894"/>
      <c r="B2250" s="711"/>
      <c r="C2250" s="1085" t="s">
        <v>3950</v>
      </c>
      <c r="D2250" s="1399"/>
      <c r="E2250" s="517"/>
      <c r="F2250" s="509"/>
    </row>
    <row r="2251" spans="1:6" x14ac:dyDescent="0.25">
      <c r="A2251" s="894"/>
      <c r="B2251" s="711"/>
      <c r="C2251" s="1085" t="s">
        <v>3951</v>
      </c>
      <c r="D2251" s="1399"/>
      <c r="E2251" s="517"/>
      <c r="F2251" s="509"/>
    </row>
    <row r="2252" spans="1:6" x14ac:dyDescent="0.25">
      <c r="A2252" s="894"/>
      <c r="B2252" s="711"/>
      <c r="C2252" s="1085" t="s">
        <v>3952</v>
      </c>
      <c r="D2252" s="1399"/>
      <c r="E2252" s="517"/>
      <c r="F2252" s="509"/>
    </row>
    <row r="2253" spans="1:6" x14ac:dyDescent="0.25">
      <c r="A2253" s="894"/>
      <c r="B2253" s="711"/>
      <c r="C2253" s="1085" t="s">
        <v>3953</v>
      </c>
      <c r="D2253" s="1399"/>
      <c r="E2253" s="517"/>
      <c r="F2253" s="509"/>
    </row>
    <row r="2254" spans="1:6" x14ac:dyDescent="0.25">
      <c r="A2254" s="894"/>
      <c r="B2254" s="711"/>
      <c r="C2254" s="1085" t="s">
        <v>3954</v>
      </c>
      <c r="D2254" s="1399"/>
      <c r="E2254" s="517"/>
      <c r="F2254" s="509"/>
    </row>
    <row r="2255" spans="1:6" x14ac:dyDescent="0.25">
      <c r="A2255" s="894"/>
      <c r="B2255" s="711"/>
      <c r="C2255" s="1085" t="s">
        <v>3955</v>
      </c>
      <c r="D2255" s="1399"/>
      <c r="E2255" s="517"/>
      <c r="F2255" s="509"/>
    </row>
    <row r="2256" spans="1:6" x14ac:dyDescent="0.25">
      <c r="A2256" s="894"/>
      <c r="B2256" s="711"/>
      <c r="C2256" s="1085" t="s">
        <v>3956</v>
      </c>
      <c r="D2256" s="1399"/>
      <c r="E2256" s="517"/>
      <c r="F2256" s="509"/>
    </row>
    <row r="2257" spans="1:6" x14ac:dyDescent="0.25">
      <c r="A2257" s="894"/>
      <c r="B2257" s="711"/>
      <c r="C2257" s="1085" t="s">
        <v>3957</v>
      </c>
      <c r="D2257" s="1399"/>
      <c r="E2257" s="517"/>
      <c r="F2257" s="509"/>
    </row>
    <row r="2258" spans="1:6" x14ac:dyDescent="0.25">
      <c r="A2258" s="894"/>
      <c r="B2258" s="711"/>
      <c r="C2258" s="1085" t="s">
        <v>3958</v>
      </c>
      <c r="D2258" s="1399"/>
      <c r="E2258" s="517"/>
      <c r="F2258" s="509"/>
    </row>
    <row r="2259" spans="1:6" x14ac:dyDescent="0.25">
      <c r="A2259" s="894"/>
      <c r="B2259" s="711"/>
      <c r="C2259" s="1085" t="s">
        <v>3959</v>
      </c>
      <c r="D2259" s="1399"/>
      <c r="E2259" s="517"/>
      <c r="F2259" s="509"/>
    </row>
    <row r="2260" spans="1:6" x14ac:dyDescent="0.25">
      <c r="A2260" s="894"/>
      <c r="B2260" s="711"/>
      <c r="C2260" s="1085" t="s">
        <v>3960</v>
      </c>
      <c r="D2260" s="1399"/>
      <c r="E2260" s="517"/>
      <c r="F2260" s="509"/>
    </row>
    <row r="2261" spans="1:6" x14ac:dyDescent="0.25">
      <c r="A2261" s="894"/>
      <c r="B2261" s="711"/>
      <c r="C2261" s="1085" t="s">
        <v>3961</v>
      </c>
      <c r="D2261" s="1399"/>
      <c r="E2261" s="517"/>
      <c r="F2261" s="509"/>
    </row>
    <row r="2262" spans="1:6" x14ac:dyDescent="0.25">
      <c r="A2262" s="894"/>
      <c r="B2262" s="711"/>
      <c r="C2262" s="1085" t="s">
        <v>3962</v>
      </c>
      <c r="D2262" s="1399"/>
      <c r="E2262" s="517"/>
      <c r="F2262" s="509"/>
    </row>
    <row r="2263" spans="1:6" x14ac:dyDescent="0.25">
      <c r="A2263" s="894"/>
      <c r="B2263" s="711"/>
      <c r="C2263" s="1085" t="s">
        <v>3963</v>
      </c>
      <c r="D2263" s="1399"/>
      <c r="E2263" s="517"/>
      <c r="F2263" s="509"/>
    </row>
    <row r="2264" spans="1:6" x14ac:dyDescent="0.25">
      <c r="A2264" s="894"/>
      <c r="B2264" s="711"/>
      <c r="C2264" s="1085" t="s">
        <v>3964</v>
      </c>
      <c r="D2264" s="1399"/>
      <c r="E2264" s="517"/>
      <c r="F2264" s="509"/>
    </row>
    <row r="2265" spans="1:6" x14ac:dyDescent="0.25">
      <c r="A2265" s="894"/>
      <c r="B2265" s="711"/>
      <c r="C2265" s="1085" t="s">
        <v>3965</v>
      </c>
      <c r="D2265" s="1399"/>
      <c r="E2265" s="517"/>
      <c r="F2265" s="509"/>
    </row>
    <row r="2266" spans="1:6" x14ac:dyDescent="0.25">
      <c r="A2266" s="894"/>
      <c r="B2266" s="711"/>
      <c r="C2266" s="1085" t="s">
        <v>3966</v>
      </c>
      <c r="D2266" s="1399"/>
      <c r="E2266" s="517"/>
      <c r="F2266" s="509"/>
    </row>
    <row r="2267" spans="1:6" x14ac:dyDescent="0.25">
      <c r="A2267" s="894"/>
      <c r="B2267" s="711"/>
      <c r="C2267" s="1085" t="s">
        <v>3967</v>
      </c>
      <c r="D2267" s="1399"/>
      <c r="E2267" s="517"/>
      <c r="F2267" s="509"/>
    </row>
    <row r="2268" spans="1:6" x14ac:dyDescent="0.25">
      <c r="A2268" s="894"/>
      <c r="B2268" s="711"/>
      <c r="C2268" s="1085" t="s">
        <v>3968</v>
      </c>
      <c r="D2268" s="1399"/>
      <c r="E2268" s="517"/>
      <c r="F2268" s="509"/>
    </row>
    <row r="2269" spans="1:6" x14ac:dyDescent="0.25">
      <c r="A2269" s="894"/>
      <c r="B2269" s="711"/>
      <c r="C2269" s="1085" t="s">
        <v>3969</v>
      </c>
      <c r="D2269" s="1399"/>
      <c r="E2269" s="517"/>
      <c r="F2269" s="509"/>
    </row>
    <row r="2270" spans="1:6" x14ac:dyDescent="0.25">
      <c r="A2270" s="894"/>
      <c r="B2270" s="711"/>
      <c r="C2270" s="1085" t="s">
        <v>3970</v>
      </c>
      <c r="D2270" s="1399"/>
      <c r="E2270" s="517"/>
      <c r="F2270" s="509"/>
    </row>
    <row r="2271" spans="1:6" x14ac:dyDescent="0.25">
      <c r="A2271" s="894"/>
      <c r="B2271" s="711"/>
      <c r="C2271" s="1085" t="s">
        <v>3971</v>
      </c>
      <c r="D2271" s="1399"/>
      <c r="E2271" s="517"/>
      <c r="F2271" s="509"/>
    </row>
    <row r="2272" spans="1:6" x14ac:dyDescent="0.25">
      <c r="A2272" s="894"/>
      <c r="B2272" s="711"/>
      <c r="C2272" s="1085" t="s">
        <v>3972</v>
      </c>
      <c r="D2272" s="1399"/>
      <c r="E2272" s="517"/>
      <c r="F2272" s="509"/>
    </row>
    <row r="2273" spans="1:6" x14ac:dyDescent="0.25">
      <c r="A2273" s="894"/>
      <c r="B2273" s="711"/>
      <c r="C2273" s="1085" t="s">
        <v>3969</v>
      </c>
      <c r="D2273" s="1399"/>
      <c r="E2273" s="517"/>
      <c r="F2273" s="509"/>
    </row>
    <row r="2274" spans="1:6" x14ac:dyDescent="0.25">
      <c r="A2274" s="894"/>
      <c r="B2274" s="711"/>
      <c r="C2274" s="1085" t="s">
        <v>3973</v>
      </c>
      <c r="D2274" s="1399"/>
      <c r="E2274" s="517"/>
      <c r="F2274" s="509"/>
    </row>
    <row r="2275" spans="1:6" x14ac:dyDescent="0.25">
      <c r="A2275" s="894"/>
      <c r="B2275" s="711"/>
      <c r="C2275" s="1085" t="s">
        <v>3957</v>
      </c>
      <c r="D2275" s="1399"/>
      <c r="E2275" s="517"/>
      <c r="F2275" s="509"/>
    </row>
    <row r="2276" spans="1:6" x14ac:dyDescent="0.25">
      <c r="A2276" s="894"/>
      <c r="B2276" s="711"/>
      <c r="C2276" s="1085" t="s">
        <v>3974</v>
      </c>
      <c r="D2276" s="1399"/>
      <c r="E2276" s="517"/>
      <c r="F2276" s="509"/>
    </row>
    <row r="2277" spans="1:6" x14ac:dyDescent="0.25">
      <c r="A2277" s="894"/>
      <c r="B2277" s="711"/>
      <c r="C2277" s="1085" t="s">
        <v>3975</v>
      </c>
      <c r="D2277" s="1399"/>
      <c r="E2277" s="517"/>
      <c r="F2277" s="509"/>
    </row>
    <row r="2278" spans="1:6" x14ac:dyDescent="0.25">
      <c r="A2278" s="894"/>
      <c r="B2278" s="711"/>
      <c r="C2278" s="1085" t="s">
        <v>3976</v>
      </c>
      <c r="D2278" s="1399"/>
      <c r="E2278" s="517"/>
      <c r="F2278" s="509"/>
    </row>
    <row r="2279" spans="1:6" x14ac:dyDescent="0.25">
      <c r="A2279" s="894"/>
      <c r="B2279" s="711"/>
      <c r="C2279" s="1085" t="s">
        <v>3975</v>
      </c>
      <c r="D2279" s="1399"/>
      <c r="E2279" s="517"/>
      <c r="F2279" s="509"/>
    </row>
    <row r="2280" spans="1:6" x14ac:dyDescent="0.25">
      <c r="A2280" s="894"/>
      <c r="B2280" s="711"/>
      <c r="C2280" s="1085" t="s">
        <v>3977</v>
      </c>
      <c r="D2280" s="1399"/>
      <c r="E2280" s="517"/>
      <c r="F2280" s="509"/>
    </row>
    <row r="2281" spans="1:6" x14ac:dyDescent="0.25">
      <c r="A2281" s="894"/>
      <c r="B2281" s="711"/>
      <c r="C2281" s="1085" t="s">
        <v>3978</v>
      </c>
      <c r="D2281" s="1399"/>
      <c r="E2281" s="517"/>
      <c r="F2281" s="509"/>
    </row>
    <row r="2282" spans="1:6" x14ac:dyDescent="0.25">
      <c r="A2282" s="894"/>
      <c r="B2282" s="711"/>
      <c r="C2282" s="1085" t="s">
        <v>3979</v>
      </c>
      <c r="D2282" s="1399"/>
      <c r="E2282" s="517"/>
      <c r="F2282" s="509"/>
    </row>
    <row r="2283" spans="1:6" x14ac:dyDescent="0.25">
      <c r="A2283" s="894"/>
      <c r="B2283" s="711"/>
      <c r="C2283" s="1085" t="s">
        <v>3957</v>
      </c>
      <c r="D2283" s="1399"/>
      <c r="E2283" s="517"/>
      <c r="F2283" s="509"/>
    </row>
    <row r="2284" spans="1:6" x14ac:dyDescent="0.25">
      <c r="A2284" s="894"/>
      <c r="B2284" s="711"/>
      <c r="C2284" s="1085" t="s">
        <v>3957</v>
      </c>
      <c r="D2284" s="1399"/>
      <c r="E2284" s="517"/>
      <c r="F2284" s="509"/>
    </row>
    <row r="2285" spans="1:6" x14ac:dyDescent="0.25">
      <c r="A2285" s="894"/>
      <c r="B2285" s="711"/>
      <c r="C2285" s="1085" t="s">
        <v>3980</v>
      </c>
      <c r="D2285" s="1399"/>
      <c r="E2285" s="517"/>
      <c r="F2285" s="509"/>
    </row>
    <row r="2286" spans="1:6" x14ac:dyDescent="0.25">
      <c r="A2286" s="894"/>
      <c r="B2286" s="711"/>
      <c r="C2286" s="1085" t="s">
        <v>3981</v>
      </c>
      <c r="D2286" s="1399"/>
      <c r="E2286" s="517"/>
      <c r="F2286" s="509"/>
    </row>
    <row r="2287" spans="1:6" x14ac:dyDescent="0.25">
      <c r="A2287" s="894"/>
      <c r="B2287" s="711"/>
      <c r="C2287" s="1085" t="s">
        <v>3982</v>
      </c>
      <c r="D2287" s="1399"/>
      <c r="E2287" s="517"/>
      <c r="F2287" s="509"/>
    </row>
    <row r="2288" spans="1:6" x14ac:dyDescent="0.25">
      <c r="A2288" s="894"/>
      <c r="B2288" s="711"/>
      <c r="C2288" s="1085" t="s">
        <v>3983</v>
      </c>
      <c r="D2288" s="1399"/>
      <c r="E2288" s="517"/>
      <c r="F2288" s="509"/>
    </row>
    <row r="2289" spans="1:6" x14ac:dyDescent="0.25">
      <c r="A2289" s="894"/>
      <c r="B2289" s="711"/>
      <c r="C2289" s="1085" t="s">
        <v>3984</v>
      </c>
      <c r="D2289" s="1399"/>
      <c r="E2289" s="517"/>
      <c r="F2289" s="509"/>
    </row>
    <row r="2290" spans="1:6" x14ac:dyDescent="0.25">
      <c r="A2290" s="894"/>
      <c r="B2290" s="711"/>
      <c r="C2290" s="1085" t="s">
        <v>3959</v>
      </c>
      <c r="D2290" s="1399"/>
      <c r="E2290" s="517"/>
      <c r="F2290" s="509"/>
    </row>
    <row r="2291" spans="1:6" x14ac:dyDescent="0.25">
      <c r="A2291" s="894"/>
      <c r="B2291" s="711"/>
      <c r="C2291" s="1085" t="s">
        <v>3985</v>
      </c>
      <c r="D2291" s="1399"/>
      <c r="E2291" s="517"/>
      <c r="F2291" s="509"/>
    </row>
    <row r="2292" spans="1:6" x14ac:dyDescent="0.25">
      <c r="A2292" s="894"/>
      <c r="B2292" s="711"/>
      <c r="C2292" s="1085" t="s">
        <v>3986</v>
      </c>
      <c r="D2292" s="1399"/>
      <c r="E2292" s="517"/>
      <c r="F2292" s="509"/>
    </row>
    <row r="2293" spans="1:6" x14ac:dyDescent="0.25">
      <c r="A2293" s="894"/>
      <c r="B2293" s="711"/>
      <c r="C2293" s="1085" t="s">
        <v>3986</v>
      </c>
      <c r="D2293" s="1399"/>
      <c r="E2293" s="517"/>
      <c r="F2293" s="509"/>
    </row>
    <row r="2294" spans="1:6" x14ac:dyDescent="0.25">
      <c r="A2294" s="894"/>
      <c r="B2294" s="711"/>
      <c r="C2294" s="1085" t="s">
        <v>3987</v>
      </c>
      <c r="D2294" s="1399"/>
      <c r="E2294" s="517"/>
      <c r="F2294" s="509"/>
    </row>
    <row r="2295" spans="1:6" x14ac:dyDescent="0.25">
      <c r="A2295" s="894"/>
      <c r="B2295" s="711"/>
      <c r="C2295" s="1085" t="s">
        <v>3988</v>
      </c>
      <c r="D2295" s="1399"/>
      <c r="E2295" s="517"/>
      <c r="F2295" s="509"/>
    </row>
    <row r="2296" spans="1:6" x14ac:dyDescent="0.25">
      <c r="A2296" s="894"/>
      <c r="B2296" s="711"/>
      <c r="C2296" s="1085" t="s">
        <v>3988</v>
      </c>
      <c r="D2296" s="1399"/>
      <c r="E2296" s="517"/>
      <c r="F2296" s="509"/>
    </row>
    <row r="2297" spans="1:6" ht="31.5" x14ac:dyDescent="0.25">
      <c r="A2297" s="894"/>
      <c r="B2297" s="711"/>
      <c r="C2297" s="1085" t="s">
        <v>3989</v>
      </c>
      <c r="D2297" s="1399"/>
      <c r="E2297" s="517"/>
      <c r="F2297" s="509"/>
    </row>
    <row r="2298" spans="1:6" x14ac:dyDescent="0.25">
      <c r="A2298" s="894"/>
      <c r="B2298" s="711"/>
      <c r="C2298" s="1085" t="s">
        <v>3990</v>
      </c>
      <c r="D2298" s="1399"/>
      <c r="E2298" s="517"/>
      <c r="F2298" s="509"/>
    </row>
    <row r="2299" spans="1:6" x14ac:dyDescent="0.25">
      <c r="A2299" s="894"/>
      <c r="B2299" s="711"/>
      <c r="C2299" s="1085" t="s">
        <v>3991</v>
      </c>
      <c r="D2299" s="1399"/>
      <c r="E2299" s="517"/>
      <c r="F2299" s="509"/>
    </row>
    <row r="2300" spans="1:6" x14ac:dyDescent="0.25">
      <c r="A2300" s="894"/>
      <c r="B2300" s="711"/>
      <c r="C2300" s="1085" t="s">
        <v>3992</v>
      </c>
      <c r="D2300" s="1399"/>
      <c r="E2300" s="517"/>
      <c r="F2300" s="509"/>
    </row>
    <row r="2301" spans="1:6" x14ac:dyDescent="0.25">
      <c r="A2301" s="894"/>
      <c r="B2301" s="711"/>
      <c r="C2301" s="1085" t="s">
        <v>3993</v>
      </c>
      <c r="D2301" s="1399"/>
      <c r="E2301" s="517"/>
      <c r="F2301" s="509"/>
    </row>
    <row r="2302" spans="1:6" x14ac:dyDescent="0.25">
      <c r="A2302" s="894"/>
      <c r="B2302" s="711"/>
      <c r="C2302" s="1085" t="s">
        <v>3994</v>
      </c>
      <c r="D2302" s="1399"/>
      <c r="E2302" s="517"/>
      <c r="F2302" s="509"/>
    </row>
    <row r="2303" spans="1:6" x14ac:dyDescent="0.25">
      <c r="A2303" s="894"/>
      <c r="B2303" s="711"/>
      <c r="C2303" s="1085" t="s">
        <v>3995</v>
      </c>
      <c r="D2303" s="1399"/>
      <c r="E2303" s="517"/>
      <c r="F2303" s="509"/>
    </row>
    <row r="2304" spans="1:6" x14ac:dyDescent="0.25">
      <c r="A2304" s="894"/>
      <c r="B2304" s="711"/>
      <c r="C2304" s="1085" t="s">
        <v>3996</v>
      </c>
      <c r="D2304" s="1399"/>
      <c r="E2304" s="517"/>
      <c r="F2304" s="509"/>
    </row>
    <row r="2305" spans="1:6" x14ac:dyDescent="0.25">
      <c r="A2305" s="894"/>
      <c r="B2305" s="711"/>
      <c r="C2305" s="1085" t="s">
        <v>3997</v>
      </c>
      <c r="D2305" s="1399"/>
      <c r="E2305" s="517"/>
      <c r="F2305" s="509"/>
    </row>
    <row r="2306" spans="1:6" x14ac:dyDescent="0.25">
      <c r="A2306" s="894"/>
      <c r="B2306" s="711"/>
      <c r="C2306" s="1085" t="s">
        <v>3998</v>
      </c>
      <c r="D2306" s="1399"/>
      <c r="E2306" s="517"/>
      <c r="F2306" s="509"/>
    </row>
    <row r="2307" spans="1:6" x14ac:dyDescent="0.25">
      <c r="A2307" s="894"/>
      <c r="B2307" s="711"/>
      <c r="C2307" s="1085" t="s">
        <v>3999</v>
      </c>
      <c r="D2307" s="1399"/>
      <c r="E2307" s="517"/>
      <c r="F2307" s="509"/>
    </row>
    <row r="2308" spans="1:6" ht="31.5" x14ac:dyDescent="0.25">
      <c r="A2308" s="894"/>
      <c r="B2308" s="711"/>
      <c r="C2308" s="1085" t="s">
        <v>4000</v>
      </c>
      <c r="D2308" s="1399"/>
      <c r="E2308" s="517"/>
      <c r="F2308" s="509"/>
    </row>
    <row r="2309" spans="1:6" x14ac:dyDescent="0.25">
      <c r="A2309" s="894"/>
      <c r="B2309" s="711"/>
      <c r="C2309" s="1085" t="s">
        <v>4001</v>
      </c>
      <c r="D2309" s="1399"/>
      <c r="E2309" s="517"/>
      <c r="F2309" s="509"/>
    </row>
    <row r="2310" spans="1:6" x14ac:dyDescent="0.25">
      <c r="A2310" s="894"/>
      <c r="B2310" s="711"/>
      <c r="C2310" s="1085" t="s">
        <v>4002</v>
      </c>
      <c r="D2310" s="1399"/>
      <c r="E2310" s="517"/>
      <c r="F2310" s="509"/>
    </row>
    <row r="2311" spans="1:6" x14ac:dyDescent="0.25">
      <c r="A2311" s="894"/>
      <c r="B2311" s="711"/>
      <c r="C2311" s="1085" t="s">
        <v>3998</v>
      </c>
      <c r="D2311" s="1399"/>
      <c r="E2311" s="517"/>
      <c r="F2311" s="509"/>
    </row>
    <row r="2312" spans="1:6" x14ac:dyDescent="0.25">
      <c r="A2312" s="894"/>
      <c r="B2312" s="711"/>
      <c r="C2312" s="1085" t="s">
        <v>4003</v>
      </c>
      <c r="D2312" s="1399"/>
      <c r="E2312" s="517"/>
      <c r="F2312" s="509"/>
    </row>
    <row r="2313" spans="1:6" x14ac:dyDescent="0.25">
      <c r="A2313" s="894"/>
      <c r="B2313" s="711"/>
      <c r="C2313" s="1085" t="s">
        <v>4004</v>
      </c>
      <c r="D2313" s="1399"/>
      <c r="E2313" s="517"/>
      <c r="F2313" s="509"/>
    </row>
    <row r="2314" spans="1:6" x14ac:dyDescent="0.25">
      <c r="A2314" s="894"/>
      <c r="B2314" s="711"/>
      <c r="C2314" s="1085" t="s">
        <v>4005</v>
      </c>
      <c r="D2314" s="1399"/>
      <c r="E2314" s="517"/>
      <c r="F2314" s="509"/>
    </row>
    <row r="2315" spans="1:6" x14ac:dyDescent="0.25">
      <c r="A2315" s="894"/>
      <c r="B2315" s="711"/>
      <c r="C2315" s="1085" t="s">
        <v>3988</v>
      </c>
      <c r="D2315" s="1399"/>
      <c r="E2315" s="517"/>
      <c r="F2315" s="509"/>
    </row>
    <row r="2316" spans="1:6" x14ac:dyDescent="0.25">
      <c r="A2316" s="894"/>
      <c r="B2316" s="711"/>
      <c r="C2316" s="1085" t="s">
        <v>3988</v>
      </c>
      <c r="D2316" s="1399"/>
      <c r="E2316" s="517"/>
      <c r="F2316" s="509"/>
    </row>
    <row r="2317" spans="1:6" x14ac:dyDescent="0.25">
      <c r="A2317" s="894"/>
      <c r="B2317" s="711"/>
      <c r="C2317" s="1085" t="s">
        <v>3988</v>
      </c>
      <c r="D2317" s="1399"/>
      <c r="E2317" s="517"/>
      <c r="F2317" s="509"/>
    </row>
    <row r="2318" spans="1:6" x14ac:dyDescent="0.25">
      <c r="A2318" s="894"/>
      <c r="B2318" s="711"/>
      <c r="C2318" s="1085" t="s">
        <v>4006</v>
      </c>
      <c r="D2318" s="1399"/>
      <c r="E2318" s="517"/>
      <c r="F2318" s="509"/>
    </row>
    <row r="2319" spans="1:6" x14ac:dyDescent="0.25">
      <c r="A2319" s="894"/>
      <c r="B2319" s="711"/>
      <c r="C2319" s="1085" t="s">
        <v>4007</v>
      </c>
      <c r="D2319" s="1399"/>
      <c r="E2319" s="517"/>
      <c r="F2319" s="509"/>
    </row>
    <row r="2320" spans="1:6" x14ac:dyDescent="0.25">
      <c r="A2320" s="894"/>
      <c r="B2320" s="711"/>
      <c r="C2320" s="1085" t="s">
        <v>3990</v>
      </c>
      <c r="D2320" s="1399"/>
      <c r="E2320" s="517"/>
      <c r="F2320" s="509"/>
    </row>
    <row r="2321" spans="1:6" x14ac:dyDescent="0.25">
      <c r="A2321" s="894"/>
      <c r="B2321" s="711"/>
      <c r="C2321" s="1085" t="s">
        <v>4008</v>
      </c>
      <c r="D2321" s="1399"/>
      <c r="E2321" s="517"/>
      <c r="F2321" s="509"/>
    </row>
    <row r="2322" spans="1:6" x14ac:dyDescent="0.25">
      <c r="A2322" s="894"/>
      <c r="B2322" s="711"/>
      <c r="C2322" s="1085" t="s">
        <v>4009</v>
      </c>
      <c r="D2322" s="1399"/>
      <c r="E2322" s="517"/>
      <c r="F2322" s="509"/>
    </row>
    <row r="2323" spans="1:6" x14ac:dyDescent="0.25">
      <c r="A2323" s="894"/>
      <c r="B2323" s="711"/>
      <c r="C2323" s="1085" t="s">
        <v>4010</v>
      </c>
      <c r="D2323" s="1399"/>
      <c r="E2323" s="517"/>
      <c r="F2323" s="509"/>
    </row>
    <row r="2324" spans="1:6" x14ac:dyDescent="0.25">
      <c r="A2324" s="894"/>
      <c r="B2324" s="711"/>
      <c r="C2324" s="1085" t="s">
        <v>4009</v>
      </c>
      <c r="D2324" s="1399"/>
      <c r="E2324" s="517"/>
      <c r="F2324" s="509"/>
    </row>
    <row r="2325" spans="1:6" x14ac:dyDescent="0.25">
      <c r="A2325" s="894"/>
      <c r="B2325" s="711"/>
      <c r="C2325" s="1085" t="s">
        <v>4011</v>
      </c>
      <c r="D2325" s="1399"/>
      <c r="E2325" s="517"/>
      <c r="F2325" s="509"/>
    </row>
    <row r="2326" spans="1:6" x14ac:dyDescent="0.25">
      <c r="A2326" s="894"/>
      <c r="B2326" s="711"/>
      <c r="C2326" s="1085" t="s">
        <v>4012</v>
      </c>
      <c r="D2326" s="1399"/>
      <c r="E2326" s="517"/>
      <c r="F2326" s="509"/>
    </row>
    <row r="2327" spans="1:6" x14ac:dyDescent="0.25">
      <c r="A2327" s="894"/>
      <c r="B2327" s="711"/>
      <c r="C2327" s="1085" t="s">
        <v>4013</v>
      </c>
      <c r="D2327" s="1399"/>
      <c r="E2327" s="517"/>
      <c r="F2327" s="509"/>
    </row>
    <row r="2328" spans="1:6" x14ac:dyDescent="0.25">
      <c r="A2328" s="894"/>
      <c r="B2328" s="711"/>
      <c r="C2328" s="1085" t="s">
        <v>4014</v>
      </c>
      <c r="D2328" s="1399"/>
      <c r="E2328" s="517"/>
      <c r="F2328" s="509"/>
    </row>
    <row r="2329" spans="1:6" x14ac:dyDescent="0.25">
      <c r="A2329" s="894"/>
      <c r="B2329" s="711"/>
      <c r="C2329" s="1085" t="s">
        <v>4013</v>
      </c>
      <c r="D2329" s="1399"/>
      <c r="E2329" s="517"/>
      <c r="F2329" s="509"/>
    </row>
    <row r="2330" spans="1:6" x14ac:dyDescent="0.25">
      <c r="A2330" s="894"/>
      <c r="B2330" s="711"/>
      <c r="C2330" s="1085" t="s">
        <v>4008</v>
      </c>
      <c r="D2330" s="1399"/>
      <c r="E2330" s="517"/>
      <c r="F2330" s="509"/>
    </row>
    <row r="2331" spans="1:6" x14ac:dyDescent="0.25">
      <c r="A2331" s="894"/>
      <c r="B2331" s="711"/>
      <c r="C2331" s="1085" t="s">
        <v>4009</v>
      </c>
      <c r="D2331" s="1399"/>
      <c r="E2331" s="517"/>
      <c r="F2331" s="509"/>
    </row>
    <row r="2332" spans="1:6" x14ac:dyDescent="0.25">
      <c r="A2332" s="894"/>
      <c r="B2332" s="711"/>
      <c r="C2332" s="1085" t="s">
        <v>4008</v>
      </c>
      <c r="D2332" s="1399"/>
      <c r="E2332" s="517"/>
      <c r="F2332" s="509"/>
    </row>
    <row r="2333" spans="1:6" x14ac:dyDescent="0.25">
      <c r="A2333" s="894"/>
      <c r="B2333" s="711"/>
      <c r="C2333" s="1085" t="s">
        <v>4012</v>
      </c>
      <c r="D2333" s="1399"/>
      <c r="E2333" s="517"/>
      <c r="F2333" s="509"/>
    </row>
    <row r="2334" spans="1:6" x14ac:dyDescent="0.25">
      <c r="A2334" s="894"/>
      <c r="B2334" s="711"/>
      <c r="C2334" s="1085" t="s">
        <v>4012</v>
      </c>
      <c r="D2334" s="1399"/>
      <c r="E2334" s="517"/>
      <c r="F2334" s="509"/>
    </row>
    <row r="2335" spans="1:6" x14ac:dyDescent="0.25">
      <c r="A2335" s="894"/>
      <c r="B2335" s="711"/>
      <c r="C2335" s="1085" t="s">
        <v>4012</v>
      </c>
      <c r="D2335" s="1399"/>
      <c r="E2335" s="517"/>
      <c r="F2335" s="509"/>
    </row>
    <row r="2336" spans="1:6" x14ac:dyDescent="0.25">
      <c r="A2336" s="894"/>
      <c r="B2336" s="711"/>
      <c r="C2336" s="1085" t="s">
        <v>4010</v>
      </c>
      <c r="D2336" s="1399"/>
      <c r="E2336" s="517"/>
      <c r="F2336" s="509"/>
    </row>
    <row r="2337" spans="1:6" x14ac:dyDescent="0.25">
      <c r="A2337" s="894"/>
      <c r="B2337" s="711"/>
      <c r="C2337" s="1085" t="s">
        <v>4015</v>
      </c>
      <c r="D2337" s="1399"/>
      <c r="E2337" s="517"/>
      <c r="F2337" s="509"/>
    </row>
    <row r="2338" spans="1:6" x14ac:dyDescent="0.25">
      <c r="A2338" s="894"/>
      <c r="B2338" s="711"/>
      <c r="C2338" s="1085" t="s">
        <v>4016</v>
      </c>
      <c r="D2338" s="1399"/>
      <c r="E2338" s="517"/>
      <c r="F2338" s="509"/>
    </row>
    <row r="2339" spans="1:6" x14ac:dyDescent="0.25">
      <c r="A2339" s="894"/>
      <c r="B2339" s="711"/>
      <c r="C2339" s="1085" t="s">
        <v>4017</v>
      </c>
      <c r="D2339" s="1399"/>
      <c r="E2339" s="517"/>
      <c r="F2339" s="509"/>
    </row>
    <row r="2340" spans="1:6" x14ac:dyDescent="0.25">
      <c r="A2340" s="894"/>
      <c r="B2340" s="711"/>
      <c r="C2340" s="1085" t="s">
        <v>4018</v>
      </c>
      <c r="D2340" s="1399"/>
      <c r="E2340" s="517"/>
      <c r="F2340" s="509"/>
    </row>
    <row r="2341" spans="1:6" x14ac:dyDescent="0.25">
      <c r="A2341" s="894"/>
      <c r="B2341" s="711"/>
      <c r="C2341" s="1085" t="s">
        <v>4019</v>
      </c>
      <c r="D2341" s="1399"/>
      <c r="E2341" s="517"/>
      <c r="F2341" s="509"/>
    </row>
    <row r="2342" spans="1:6" x14ac:dyDescent="0.25">
      <c r="A2342" s="894"/>
      <c r="B2342" s="711"/>
      <c r="C2342" s="1085" t="s">
        <v>4019</v>
      </c>
      <c r="D2342" s="1399"/>
      <c r="E2342" s="517"/>
      <c r="F2342" s="509"/>
    </row>
    <row r="2343" spans="1:6" x14ac:dyDescent="0.25">
      <c r="A2343" s="894"/>
      <c r="B2343" s="711"/>
      <c r="C2343" s="1085" t="s">
        <v>4019</v>
      </c>
      <c r="D2343" s="1399"/>
      <c r="E2343" s="517"/>
      <c r="F2343" s="509"/>
    </row>
    <row r="2344" spans="1:6" ht="31.5" x14ac:dyDescent="0.25">
      <c r="A2344" s="894"/>
      <c r="B2344" s="711"/>
      <c r="C2344" s="1085" t="s">
        <v>4020</v>
      </c>
      <c r="D2344" s="1399"/>
      <c r="E2344" s="517"/>
      <c r="F2344" s="509"/>
    </row>
    <row r="2345" spans="1:6" ht="31.5" x14ac:dyDescent="0.25">
      <c r="A2345" s="894"/>
      <c r="B2345" s="711"/>
      <c r="C2345" s="1085" t="s">
        <v>4020</v>
      </c>
      <c r="D2345" s="1399"/>
      <c r="E2345" s="517"/>
      <c r="F2345" s="509"/>
    </row>
    <row r="2346" spans="1:6" ht="31.5" x14ac:dyDescent="0.25">
      <c r="A2346" s="894"/>
      <c r="B2346" s="711"/>
      <c r="C2346" s="1085" t="s">
        <v>4020</v>
      </c>
      <c r="D2346" s="1399"/>
      <c r="E2346" s="517"/>
      <c r="F2346" s="509"/>
    </row>
    <row r="2347" spans="1:6" x14ac:dyDescent="0.25">
      <c r="A2347" s="894"/>
      <c r="B2347" s="711"/>
      <c r="C2347" s="1085" t="s">
        <v>4021</v>
      </c>
      <c r="D2347" s="1399"/>
      <c r="E2347" s="517"/>
      <c r="F2347" s="509"/>
    </row>
    <row r="2348" spans="1:6" x14ac:dyDescent="0.25">
      <c r="A2348" s="894"/>
      <c r="B2348" s="711"/>
      <c r="C2348" s="1085" t="s">
        <v>4008</v>
      </c>
      <c r="D2348" s="1399"/>
      <c r="E2348" s="517"/>
      <c r="F2348" s="509"/>
    </row>
    <row r="2349" spans="1:6" x14ac:dyDescent="0.25">
      <c r="A2349" s="894"/>
      <c r="B2349" s="711"/>
      <c r="C2349" s="1085" t="s">
        <v>4022</v>
      </c>
      <c r="D2349" s="1399"/>
      <c r="E2349" s="517"/>
      <c r="F2349" s="509"/>
    </row>
    <row r="2350" spans="1:6" x14ac:dyDescent="0.25">
      <c r="A2350" s="894"/>
      <c r="B2350" s="711"/>
      <c r="C2350" s="1085" t="s">
        <v>4022</v>
      </c>
      <c r="D2350" s="1399"/>
      <c r="E2350" s="517"/>
      <c r="F2350" s="509"/>
    </row>
    <row r="2351" spans="1:6" x14ac:dyDescent="0.25">
      <c r="A2351" s="894"/>
      <c r="B2351" s="711"/>
      <c r="C2351" s="1085" t="s">
        <v>4022</v>
      </c>
      <c r="D2351" s="1399"/>
      <c r="E2351" s="517"/>
      <c r="F2351" s="509"/>
    </row>
    <row r="2352" spans="1:6" ht="31.5" x14ac:dyDescent="0.25">
      <c r="A2352" s="894"/>
      <c r="B2352" s="711"/>
      <c r="C2352" s="1085" t="s">
        <v>4023</v>
      </c>
      <c r="D2352" s="1399"/>
      <c r="E2352" s="517"/>
      <c r="F2352" s="509"/>
    </row>
    <row r="2353" spans="1:6" x14ac:dyDescent="0.25">
      <c r="A2353" s="894"/>
      <c r="B2353" s="711"/>
      <c r="C2353" s="1085" t="s">
        <v>4024</v>
      </c>
      <c r="D2353" s="1399"/>
      <c r="E2353" s="517"/>
      <c r="F2353" s="509"/>
    </row>
    <row r="2354" spans="1:6" x14ac:dyDescent="0.25">
      <c r="A2354" s="894"/>
      <c r="B2354" s="711"/>
      <c r="C2354" s="1085" t="s">
        <v>4024</v>
      </c>
      <c r="D2354" s="1399"/>
      <c r="E2354" s="517"/>
      <c r="F2354" s="509"/>
    </row>
    <row r="2355" spans="1:6" x14ac:dyDescent="0.25">
      <c r="A2355" s="894"/>
      <c r="B2355" s="711"/>
      <c r="C2355" s="1085" t="s">
        <v>4025</v>
      </c>
      <c r="D2355" s="1399"/>
      <c r="E2355" s="517"/>
      <c r="F2355" s="509"/>
    </row>
    <row r="2356" spans="1:6" x14ac:dyDescent="0.25">
      <c r="A2356" s="894"/>
      <c r="B2356" s="711"/>
      <c r="C2356" s="1085" t="s">
        <v>4026</v>
      </c>
      <c r="D2356" s="1399"/>
      <c r="E2356" s="517"/>
      <c r="F2356" s="509"/>
    </row>
    <row r="2357" spans="1:6" ht="31.5" x14ac:dyDescent="0.25">
      <c r="A2357" s="894"/>
      <c r="B2357" s="711"/>
      <c r="C2357" s="1085" t="s">
        <v>4023</v>
      </c>
      <c r="D2357" s="1399"/>
      <c r="E2357" s="517"/>
      <c r="F2357" s="509"/>
    </row>
    <row r="2358" spans="1:6" x14ac:dyDescent="0.25">
      <c r="A2358" s="894"/>
      <c r="B2358" s="711"/>
      <c r="C2358" s="1085" t="s">
        <v>4024</v>
      </c>
      <c r="D2358" s="1399"/>
      <c r="E2358" s="517"/>
      <c r="F2358" s="509"/>
    </row>
    <row r="2359" spans="1:6" x14ac:dyDescent="0.25">
      <c r="A2359" s="894"/>
      <c r="B2359" s="711"/>
      <c r="C2359" s="1085" t="s">
        <v>4027</v>
      </c>
      <c r="D2359" s="1399"/>
      <c r="E2359" s="517"/>
      <c r="F2359" s="509"/>
    </row>
    <row r="2360" spans="1:6" x14ac:dyDescent="0.25">
      <c r="A2360" s="894"/>
      <c r="B2360" s="711"/>
      <c r="C2360" s="1085" t="s">
        <v>4013</v>
      </c>
      <c r="D2360" s="1399"/>
      <c r="E2360" s="517"/>
      <c r="F2360" s="509"/>
    </row>
    <row r="2361" spans="1:6" x14ac:dyDescent="0.25">
      <c r="A2361" s="894"/>
      <c r="B2361" s="711"/>
      <c r="C2361" s="1085" t="s">
        <v>4011</v>
      </c>
      <c r="D2361" s="1399"/>
      <c r="E2361" s="517"/>
      <c r="F2361" s="509"/>
    </row>
    <row r="2362" spans="1:6" ht="31.5" x14ac:dyDescent="0.25">
      <c r="A2362" s="894"/>
      <c r="B2362" s="711"/>
      <c r="C2362" s="1085" t="s">
        <v>4028</v>
      </c>
      <c r="D2362" s="1399"/>
      <c r="E2362" s="517"/>
      <c r="F2362" s="509"/>
    </row>
    <row r="2363" spans="1:6" x14ac:dyDescent="0.25">
      <c r="A2363" s="894"/>
      <c r="B2363" s="711"/>
      <c r="C2363" s="1085" t="s">
        <v>4029</v>
      </c>
      <c r="D2363" s="1399"/>
      <c r="E2363" s="517"/>
      <c r="F2363" s="509"/>
    </row>
    <row r="2364" spans="1:6" x14ac:dyDescent="0.25">
      <c r="A2364" s="894"/>
      <c r="B2364" s="711"/>
      <c r="C2364" s="1085" t="s">
        <v>4008</v>
      </c>
      <c r="D2364" s="1399"/>
      <c r="E2364" s="517"/>
      <c r="F2364" s="509"/>
    </row>
    <row r="2365" spans="1:6" x14ac:dyDescent="0.25">
      <c r="A2365" s="894"/>
      <c r="B2365" s="711"/>
      <c r="C2365" s="1085" t="s">
        <v>4030</v>
      </c>
      <c r="D2365" s="1399"/>
      <c r="E2365" s="517"/>
      <c r="F2365" s="509"/>
    </row>
    <row r="2366" spans="1:6" ht="31.5" x14ac:dyDescent="0.25">
      <c r="A2366" s="894"/>
      <c r="B2366" s="711"/>
      <c r="C2366" s="1085" t="s">
        <v>4031</v>
      </c>
      <c r="D2366" s="1399"/>
      <c r="E2366" s="517"/>
      <c r="F2366" s="509"/>
    </row>
    <row r="2367" spans="1:6" x14ac:dyDescent="0.25">
      <c r="A2367" s="894"/>
      <c r="B2367" s="711"/>
      <c r="C2367" s="1085" t="s">
        <v>4032</v>
      </c>
      <c r="D2367" s="1399"/>
      <c r="E2367" s="517"/>
      <c r="F2367" s="509"/>
    </row>
    <row r="2368" spans="1:6" x14ac:dyDescent="0.25">
      <c r="A2368" s="894"/>
      <c r="B2368" s="711"/>
      <c r="C2368" s="1085" t="s">
        <v>4033</v>
      </c>
      <c r="D2368" s="1399"/>
      <c r="E2368" s="517"/>
      <c r="F2368" s="509"/>
    </row>
    <row r="2369" spans="1:6" x14ac:dyDescent="0.25">
      <c r="A2369" s="894"/>
      <c r="B2369" s="711"/>
      <c r="C2369" s="1085" t="s">
        <v>4016</v>
      </c>
      <c r="D2369" s="1399"/>
      <c r="E2369" s="517"/>
      <c r="F2369" s="509"/>
    </row>
    <row r="2370" spans="1:6" x14ac:dyDescent="0.25">
      <c r="A2370" s="894"/>
      <c r="B2370" s="711"/>
      <c r="C2370" s="1085" t="s">
        <v>4016</v>
      </c>
      <c r="D2370" s="1399"/>
      <c r="E2370" s="517"/>
      <c r="F2370" s="509"/>
    </row>
    <row r="2371" spans="1:6" ht="31.5" x14ac:dyDescent="0.25">
      <c r="A2371" s="894"/>
      <c r="B2371" s="711"/>
      <c r="C2371" s="1085" t="s">
        <v>4034</v>
      </c>
      <c r="D2371" s="1399"/>
      <c r="E2371" s="517"/>
      <c r="F2371" s="509"/>
    </row>
    <row r="2372" spans="1:6" ht="31.5" x14ac:dyDescent="0.25">
      <c r="A2372" s="894"/>
      <c r="B2372" s="711"/>
      <c r="C2372" s="1085" t="s">
        <v>4034</v>
      </c>
      <c r="D2372" s="1399"/>
      <c r="E2372" s="517"/>
      <c r="F2372" s="509"/>
    </row>
    <row r="2373" spans="1:6" x14ac:dyDescent="0.25">
      <c r="A2373" s="894"/>
      <c r="B2373" s="711"/>
      <c r="C2373" s="1085" t="s">
        <v>4009</v>
      </c>
      <c r="D2373" s="1399"/>
      <c r="E2373" s="517"/>
      <c r="F2373" s="509"/>
    </row>
    <row r="2374" spans="1:6" x14ac:dyDescent="0.25">
      <c r="A2374" s="894"/>
      <c r="B2374" s="711"/>
      <c r="C2374" s="1085" t="s">
        <v>4022</v>
      </c>
      <c r="D2374" s="1399"/>
      <c r="E2374" s="517"/>
      <c r="F2374" s="509"/>
    </row>
    <row r="2375" spans="1:6" x14ac:dyDescent="0.25">
      <c r="A2375" s="894"/>
      <c r="B2375" s="711"/>
      <c r="C2375" s="1085" t="s">
        <v>4035</v>
      </c>
      <c r="D2375" s="1399"/>
      <c r="E2375" s="517"/>
      <c r="F2375" s="509"/>
    </row>
    <row r="2376" spans="1:6" x14ac:dyDescent="0.25">
      <c r="A2376" s="894"/>
      <c r="B2376" s="711"/>
      <c r="C2376" s="1085" t="s">
        <v>4024</v>
      </c>
      <c r="D2376" s="1399"/>
      <c r="E2376" s="517"/>
      <c r="F2376" s="509"/>
    </row>
    <row r="2377" spans="1:6" x14ac:dyDescent="0.25">
      <c r="A2377" s="894"/>
      <c r="B2377" s="711"/>
      <c r="C2377" s="1085" t="s">
        <v>4030</v>
      </c>
      <c r="D2377" s="1399"/>
      <c r="E2377" s="517"/>
      <c r="F2377" s="509"/>
    </row>
    <row r="2378" spans="1:6" x14ac:dyDescent="0.25">
      <c r="A2378" s="894"/>
      <c r="B2378" s="711"/>
      <c r="C2378" s="1085" t="s">
        <v>4009</v>
      </c>
      <c r="D2378" s="1399"/>
      <c r="E2378" s="517"/>
      <c r="F2378" s="509"/>
    </row>
    <row r="2379" spans="1:6" x14ac:dyDescent="0.25">
      <c r="A2379" s="894"/>
      <c r="B2379" s="711"/>
      <c r="C2379" s="1085" t="s">
        <v>4030</v>
      </c>
      <c r="D2379" s="1399"/>
      <c r="E2379" s="517"/>
      <c r="F2379" s="509"/>
    </row>
    <row r="2380" spans="1:6" x14ac:dyDescent="0.25">
      <c r="A2380" s="894"/>
      <c r="B2380" s="711"/>
      <c r="C2380" s="1085" t="s">
        <v>4030</v>
      </c>
      <c r="D2380" s="1399"/>
      <c r="E2380" s="517"/>
      <c r="F2380" s="509"/>
    </row>
    <row r="2381" spans="1:6" x14ac:dyDescent="0.25">
      <c r="A2381" s="894"/>
      <c r="B2381" s="711"/>
      <c r="C2381" s="1085" t="s">
        <v>4030</v>
      </c>
      <c r="D2381" s="1399"/>
      <c r="E2381" s="517"/>
      <c r="F2381" s="509"/>
    </row>
    <row r="2382" spans="1:6" ht="31.5" x14ac:dyDescent="0.25">
      <c r="A2382" s="894"/>
      <c r="B2382" s="711"/>
      <c r="C2382" s="1085" t="s">
        <v>4028</v>
      </c>
      <c r="D2382" s="1399"/>
      <c r="E2382" s="517"/>
      <c r="F2382" s="509"/>
    </row>
    <row r="2383" spans="1:6" x14ac:dyDescent="0.25">
      <c r="A2383" s="894"/>
      <c r="B2383" s="711"/>
      <c r="C2383" s="1085" t="s">
        <v>4021</v>
      </c>
      <c r="D2383" s="1399"/>
      <c r="E2383" s="517"/>
      <c r="F2383" s="509"/>
    </row>
    <row r="2384" spans="1:6" x14ac:dyDescent="0.25">
      <c r="A2384" s="894"/>
      <c r="B2384" s="711"/>
      <c r="C2384" s="1085" t="s">
        <v>4008</v>
      </c>
      <c r="D2384" s="1399"/>
      <c r="E2384" s="517"/>
      <c r="F2384" s="509"/>
    </row>
    <row r="2385" spans="1:6" x14ac:dyDescent="0.25">
      <c r="A2385" s="894"/>
      <c r="B2385" s="711"/>
      <c r="C2385" s="1085" t="s">
        <v>4024</v>
      </c>
      <c r="D2385" s="1399"/>
      <c r="E2385" s="517"/>
      <c r="F2385" s="509"/>
    </row>
    <row r="2386" spans="1:6" x14ac:dyDescent="0.25">
      <c r="A2386" s="894"/>
      <c r="B2386" s="711"/>
      <c r="C2386" s="1085" t="s">
        <v>4008</v>
      </c>
      <c r="D2386" s="1399"/>
      <c r="E2386" s="517"/>
      <c r="F2386" s="509"/>
    </row>
    <row r="2387" spans="1:6" x14ac:dyDescent="0.25">
      <c r="A2387" s="894"/>
      <c r="B2387" s="711"/>
      <c r="C2387" s="1085" t="s">
        <v>4010</v>
      </c>
      <c r="D2387" s="1399"/>
      <c r="E2387" s="517"/>
      <c r="F2387" s="509"/>
    </row>
    <row r="2388" spans="1:6" x14ac:dyDescent="0.25">
      <c r="A2388" s="894"/>
      <c r="B2388" s="711"/>
      <c r="C2388" s="1085" t="s">
        <v>4009</v>
      </c>
      <c r="D2388" s="1399"/>
      <c r="E2388" s="517"/>
      <c r="F2388" s="509"/>
    </row>
    <row r="2389" spans="1:6" ht="31.5" x14ac:dyDescent="0.25">
      <c r="A2389" s="894"/>
      <c r="B2389" s="711"/>
      <c r="C2389" s="1085" t="s">
        <v>4036</v>
      </c>
      <c r="D2389" s="1399"/>
      <c r="E2389" s="517"/>
      <c r="F2389" s="509"/>
    </row>
    <row r="2390" spans="1:6" x14ac:dyDescent="0.25">
      <c r="A2390" s="894"/>
      <c r="B2390" s="711"/>
      <c r="C2390" s="1085" t="s">
        <v>4037</v>
      </c>
      <c r="D2390" s="1399"/>
      <c r="E2390" s="517"/>
      <c r="F2390" s="509"/>
    </row>
    <row r="2391" spans="1:6" x14ac:dyDescent="0.25">
      <c r="A2391" s="894"/>
      <c r="B2391" s="711"/>
      <c r="C2391" s="1085" t="s">
        <v>4038</v>
      </c>
      <c r="D2391" s="1399"/>
      <c r="E2391" s="517"/>
      <c r="F2391" s="509"/>
    </row>
    <row r="2392" spans="1:6" x14ac:dyDescent="0.25">
      <c r="A2392" s="894"/>
      <c r="B2392" s="711"/>
      <c r="C2392" s="1085" t="s">
        <v>4039</v>
      </c>
      <c r="D2392" s="1399"/>
      <c r="E2392" s="517"/>
      <c r="F2392" s="509"/>
    </row>
    <row r="2393" spans="1:6" ht="31.5" x14ac:dyDescent="0.25">
      <c r="A2393" s="894"/>
      <c r="B2393" s="711"/>
      <c r="C2393" s="1085" t="s">
        <v>4036</v>
      </c>
      <c r="D2393" s="1399"/>
      <c r="E2393" s="517"/>
      <c r="F2393" s="509"/>
    </row>
    <row r="2394" spans="1:6" x14ac:dyDescent="0.25">
      <c r="A2394" s="894"/>
      <c r="B2394" s="711"/>
      <c r="C2394" s="1085" t="s">
        <v>4040</v>
      </c>
      <c r="D2394" s="1399"/>
      <c r="E2394" s="517"/>
      <c r="F2394" s="509"/>
    </row>
    <row r="2395" spans="1:6" x14ac:dyDescent="0.25">
      <c r="A2395" s="894"/>
      <c r="B2395" s="711"/>
      <c r="C2395" s="1085" t="s">
        <v>4041</v>
      </c>
      <c r="D2395" s="1399"/>
      <c r="E2395" s="517"/>
      <c r="F2395" s="509"/>
    </row>
    <row r="2396" spans="1:6" x14ac:dyDescent="0.25">
      <c r="A2396" s="894"/>
      <c r="B2396" s="711"/>
      <c r="C2396" s="1085" t="s">
        <v>4042</v>
      </c>
      <c r="D2396" s="1399"/>
      <c r="E2396" s="517"/>
      <c r="F2396" s="509"/>
    </row>
    <row r="2397" spans="1:6" x14ac:dyDescent="0.25">
      <c r="A2397" s="894"/>
      <c r="B2397" s="711"/>
      <c r="C2397" s="1085" t="s">
        <v>4043</v>
      </c>
      <c r="D2397" s="1399"/>
      <c r="E2397" s="517"/>
      <c r="F2397" s="509"/>
    </row>
    <row r="2398" spans="1:6" x14ac:dyDescent="0.25">
      <c r="A2398" s="894"/>
      <c r="B2398" s="711"/>
      <c r="C2398" s="1085" t="s">
        <v>4044</v>
      </c>
      <c r="D2398" s="1399"/>
      <c r="E2398" s="517"/>
      <c r="F2398" s="509"/>
    </row>
    <row r="2399" spans="1:6" x14ac:dyDescent="0.25">
      <c r="A2399" s="894"/>
      <c r="B2399" s="711"/>
      <c r="C2399" s="1085" t="s">
        <v>4042</v>
      </c>
      <c r="D2399" s="1399"/>
      <c r="E2399" s="517"/>
      <c r="F2399" s="509"/>
    </row>
    <row r="2400" spans="1:6" x14ac:dyDescent="0.25">
      <c r="A2400" s="894"/>
      <c r="B2400" s="711"/>
      <c r="C2400" s="1085" t="s">
        <v>4042</v>
      </c>
      <c r="D2400" s="1399"/>
      <c r="E2400" s="517"/>
      <c r="F2400" s="509"/>
    </row>
    <row r="2401" spans="1:6" x14ac:dyDescent="0.25">
      <c r="A2401" s="894"/>
      <c r="B2401" s="711"/>
      <c r="C2401" s="1085" t="s">
        <v>4045</v>
      </c>
      <c r="D2401" s="1399"/>
      <c r="E2401" s="517"/>
      <c r="F2401" s="509"/>
    </row>
    <row r="2402" spans="1:6" x14ac:dyDescent="0.25">
      <c r="A2402" s="894"/>
      <c r="B2402" s="711"/>
      <c r="C2402" s="1085" t="s">
        <v>4046</v>
      </c>
      <c r="D2402" s="1399"/>
      <c r="E2402" s="517"/>
      <c r="F2402" s="509"/>
    </row>
    <row r="2403" spans="1:6" x14ac:dyDescent="0.25">
      <c r="A2403" s="894"/>
      <c r="B2403" s="711"/>
      <c r="C2403" s="1085" t="s">
        <v>4042</v>
      </c>
      <c r="D2403" s="1399"/>
      <c r="E2403" s="517"/>
      <c r="F2403" s="509"/>
    </row>
    <row r="2404" spans="1:6" x14ac:dyDescent="0.25">
      <c r="A2404" s="894"/>
      <c r="B2404" s="711"/>
      <c r="C2404" s="1085" t="s">
        <v>4042</v>
      </c>
      <c r="D2404" s="1399"/>
      <c r="E2404" s="517"/>
      <c r="F2404" s="509"/>
    </row>
    <row r="2405" spans="1:6" x14ac:dyDescent="0.25">
      <c r="A2405" s="894"/>
      <c r="B2405" s="711"/>
      <c r="C2405" s="1085" t="s">
        <v>4042</v>
      </c>
      <c r="D2405" s="1399"/>
      <c r="E2405" s="517"/>
      <c r="F2405" s="509"/>
    </row>
    <row r="2406" spans="1:6" x14ac:dyDescent="0.25">
      <c r="A2406" s="894"/>
      <c r="B2406" s="711"/>
      <c r="C2406" s="1085" t="s">
        <v>4042</v>
      </c>
      <c r="D2406" s="1399"/>
      <c r="E2406" s="517"/>
      <c r="F2406" s="509"/>
    </row>
    <row r="2407" spans="1:6" x14ac:dyDescent="0.25">
      <c r="A2407" s="894"/>
      <c r="B2407" s="711"/>
      <c r="C2407" s="1085" t="s">
        <v>4047</v>
      </c>
      <c r="D2407" s="1399"/>
      <c r="E2407" s="517"/>
      <c r="F2407" s="509"/>
    </row>
    <row r="2408" spans="1:6" x14ac:dyDescent="0.25">
      <c r="A2408" s="894"/>
      <c r="B2408" s="711"/>
      <c r="C2408" s="1085" t="s">
        <v>4048</v>
      </c>
      <c r="D2408" s="1399"/>
      <c r="E2408" s="517"/>
      <c r="F2408" s="509"/>
    </row>
    <row r="2409" spans="1:6" x14ac:dyDescent="0.25">
      <c r="A2409" s="894"/>
      <c r="B2409" s="711"/>
      <c r="C2409" s="1085" t="s">
        <v>4049</v>
      </c>
      <c r="D2409" s="1399"/>
      <c r="E2409" s="517"/>
      <c r="F2409" s="509"/>
    </row>
    <row r="2410" spans="1:6" x14ac:dyDescent="0.25">
      <c r="A2410" s="894"/>
      <c r="B2410" s="711"/>
      <c r="C2410" s="1085" t="s">
        <v>4050</v>
      </c>
      <c r="D2410" s="1399"/>
      <c r="E2410" s="517"/>
      <c r="F2410" s="509"/>
    </row>
    <row r="2411" spans="1:6" x14ac:dyDescent="0.25">
      <c r="A2411" s="894"/>
      <c r="B2411" s="711"/>
      <c r="C2411" s="1085" t="s">
        <v>4051</v>
      </c>
      <c r="D2411" s="1399"/>
      <c r="E2411" s="517"/>
      <c r="F2411" s="509"/>
    </row>
    <row r="2412" spans="1:6" x14ac:dyDescent="0.25">
      <c r="A2412" s="894"/>
      <c r="B2412" s="711"/>
      <c r="C2412" s="1085" t="s">
        <v>4052</v>
      </c>
      <c r="D2412" s="1399"/>
      <c r="E2412" s="517"/>
      <c r="F2412" s="509"/>
    </row>
    <row r="2413" spans="1:6" x14ac:dyDescent="0.25">
      <c r="A2413" s="894"/>
      <c r="B2413" s="711"/>
      <c r="C2413" s="1085" t="s">
        <v>4053</v>
      </c>
      <c r="D2413" s="1399"/>
      <c r="E2413" s="517"/>
      <c r="F2413" s="509"/>
    </row>
    <row r="2414" spans="1:6" x14ac:dyDescent="0.25">
      <c r="A2414" s="894"/>
      <c r="B2414" s="711"/>
      <c r="C2414" s="1085" t="s">
        <v>4054</v>
      </c>
      <c r="D2414" s="1399"/>
      <c r="E2414" s="517"/>
      <c r="F2414" s="509"/>
    </row>
    <row r="2415" spans="1:6" x14ac:dyDescent="0.25">
      <c r="A2415" s="894"/>
      <c r="B2415" s="711"/>
      <c r="C2415" s="1085" t="s">
        <v>4055</v>
      </c>
      <c r="D2415" s="1399"/>
      <c r="E2415" s="517"/>
      <c r="F2415" s="509"/>
    </row>
    <row r="2416" spans="1:6" x14ac:dyDescent="0.25">
      <c r="A2416" s="894"/>
      <c r="B2416" s="711"/>
      <c r="C2416" s="1085" t="s">
        <v>4056</v>
      </c>
      <c r="D2416" s="1399"/>
      <c r="E2416" s="517"/>
      <c r="F2416" s="509"/>
    </row>
    <row r="2417" spans="1:6" x14ac:dyDescent="0.25">
      <c r="A2417" s="894"/>
      <c r="B2417" s="711"/>
      <c r="C2417" s="1085" t="s">
        <v>4057</v>
      </c>
      <c r="D2417" s="1399"/>
      <c r="E2417" s="517"/>
      <c r="F2417" s="509"/>
    </row>
    <row r="2418" spans="1:6" x14ac:dyDescent="0.25">
      <c r="A2418" s="894"/>
      <c r="B2418" s="711"/>
      <c r="C2418" s="1085" t="s">
        <v>4058</v>
      </c>
      <c r="D2418" s="1399"/>
      <c r="E2418" s="517"/>
      <c r="F2418" s="509"/>
    </row>
    <row r="2419" spans="1:6" x14ac:dyDescent="0.25">
      <c r="A2419" s="894"/>
      <c r="B2419" s="711"/>
      <c r="C2419" s="1085" t="s">
        <v>4059</v>
      </c>
      <c r="D2419" s="1399"/>
      <c r="E2419" s="517"/>
      <c r="F2419" s="509"/>
    </row>
    <row r="2420" spans="1:6" x14ac:dyDescent="0.25">
      <c r="A2420" s="894"/>
      <c r="B2420" s="711"/>
      <c r="C2420" s="1085" t="s">
        <v>4060</v>
      </c>
      <c r="D2420" s="1399"/>
      <c r="E2420" s="517"/>
      <c r="F2420" s="509"/>
    </row>
    <row r="2421" spans="1:6" ht="31.5" x14ac:dyDescent="0.25">
      <c r="A2421" s="894"/>
      <c r="B2421" s="711"/>
      <c r="C2421" s="1085" t="s">
        <v>4061</v>
      </c>
      <c r="D2421" s="1399"/>
      <c r="E2421" s="517"/>
      <c r="F2421" s="509"/>
    </row>
    <row r="2422" spans="1:6" x14ac:dyDescent="0.25">
      <c r="A2422" s="894"/>
      <c r="B2422" s="711"/>
      <c r="C2422" s="1085" t="s">
        <v>4062</v>
      </c>
      <c r="D2422" s="1399"/>
      <c r="E2422" s="517"/>
      <c r="F2422" s="509"/>
    </row>
    <row r="2423" spans="1:6" x14ac:dyDescent="0.25">
      <c r="A2423" s="894"/>
      <c r="B2423" s="711"/>
      <c r="C2423" s="1085" t="s">
        <v>4063</v>
      </c>
      <c r="D2423" s="1399"/>
      <c r="E2423" s="517"/>
      <c r="F2423" s="509"/>
    </row>
    <row r="2424" spans="1:6" x14ac:dyDescent="0.25">
      <c r="A2424" s="894"/>
      <c r="B2424" s="711"/>
      <c r="C2424" s="1085" t="s">
        <v>4064</v>
      </c>
      <c r="D2424" s="1399"/>
      <c r="E2424" s="517"/>
      <c r="F2424" s="509"/>
    </row>
    <row r="2425" spans="1:6" x14ac:dyDescent="0.25">
      <c r="A2425" s="894"/>
      <c r="B2425" s="711"/>
      <c r="C2425" s="1085" t="s">
        <v>4065</v>
      </c>
      <c r="D2425" s="1399"/>
      <c r="E2425" s="517"/>
      <c r="F2425" s="509"/>
    </row>
    <row r="2426" spans="1:6" x14ac:dyDescent="0.25">
      <c r="A2426" s="894"/>
      <c r="B2426" s="711"/>
      <c r="C2426" s="1085" t="s">
        <v>4066</v>
      </c>
      <c r="D2426" s="1399"/>
      <c r="E2426" s="517"/>
      <c r="F2426" s="509"/>
    </row>
    <row r="2427" spans="1:6" x14ac:dyDescent="0.25">
      <c r="A2427" s="894"/>
      <c r="B2427" s="711"/>
      <c r="C2427" s="1085" t="s">
        <v>4067</v>
      </c>
      <c r="D2427" s="1399"/>
      <c r="E2427" s="517"/>
      <c r="F2427" s="509"/>
    </row>
    <row r="2428" spans="1:6" x14ac:dyDescent="0.25">
      <c r="A2428" s="894"/>
      <c r="B2428" s="711"/>
      <c r="C2428" s="1085" t="s">
        <v>4068</v>
      </c>
      <c r="D2428" s="1399"/>
      <c r="E2428" s="517"/>
      <c r="F2428" s="509"/>
    </row>
    <row r="2429" spans="1:6" x14ac:dyDescent="0.25">
      <c r="A2429" s="894"/>
      <c r="B2429" s="711"/>
      <c r="C2429" s="1085" t="s">
        <v>4069</v>
      </c>
      <c r="D2429" s="1399"/>
      <c r="E2429" s="517"/>
      <c r="F2429" s="509"/>
    </row>
    <row r="2430" spans="1:6" x14ac:dyDescent="0.25">
      <c r="A2430" s="894"/>
      <c r="B2430" s="711"/>
      <c r="C2430" s="1085" t="s">
        <v>4070</v>
      </c>
      <c r="D2430" s="1399"/>
      <c r="E2430" s="517"/>
      <c r="F2430" s="509"/>
    </row>
    <row r="2431" spans="1:6" x14ac:dyDescent="0.25">
      <c r="A2431" s="894"/>
      <c r="B2431" s="711"/>
      <c r="C2431" s="1085" t="s">
        <v>4071</v>
      </c>
      <c r="D2431" s="1399"/>
      <c r="E2431" s="517"/>
      <c r="F2431" s="509"/>
    </row>
    <row r="2432" spans="1:6" x14ac:dyDescent="0.25">
      <c r="A2432" s="894"/>
      <c r="B2432" s="711"/>
      <c r="C2432" s="1085" t="s">
        <v>4072</v>
      </c>
      <c r="D2432" s="1399"/>
      <c r="E2432" s="517"/>
      <c r="F2432" s="509"/>
    </row>
    <row r="2433" spans="1:6" x14ac:dyDescent="0.25">
      <c r="A2433" s="894"/>
      <c r="B2433" s="711"/>
      <c r="C2433" s="1085" t="s">
        <v>4073</v>
      </c>
      <c r="D2433" s="1399"/>
      <c r="E2433" s="517"/>
      <c r="F2433" s="509"/>
    </row>
    <row r="2434" spans="1:6" x14ac:dyDescent="0.25">
      <c r="A2434" s="894"/>
      <c r="B2434" s="711"/>
      <c r="C2434" s="1085" t="s">
        <v>4074</v>
      </c>
      <c r="D2434" s="1399"/>
      <c r="E2434" s="517"/>
      <c r="F2434" s="509"/>
    </row>
    <row r="2435" spans="1:6" x14ac:dyDescent="0.25">
      <c r="A2435" s="894"/>
      <c r="B2435" s="711"/>
      <c r="C2435" s="1085" t="s">
        <v>4075</v>
      </c>
      <c r="D2435" s="1399"/>
      <c r="E2435" s="517"/>
      <c r="F2435" s="509"/>
    </row>
    <row r="2436" spans="1:6" x14ac:dyDescent="0.25">
      <c r="A2436" s="894"/>
      <c r="B2436" s="711"/>
      <c r="C2436" s="1085" t="s">
        <v>4075</v>
      </c>
      <c r="D2436" s="1399"/>
      <c r="E2436" s="517"/>
      <c r="F2436" s="509"/>
    </row>
    <row r="2437" spans="1:6" x14ac:dyDescent="0.25">
      <c r="A2437" s="894"/>
      <c r="B2437" s="711"/>
      <c r="C2437" s="1085" t="s">
        <v>4075</v>
      </c>
      <c r="D2437" s="1399"/>
      <c r="E2437" s="517"/>
      <c r="F2437" s="509"/>
    </row>
    <row r="2438" spans="1:6" x14ac:dyDescent="0.25">
      <c r="A2438" s="894"/>
      <c r="B2438" s="711"/>
      <c r="C2438" s="1085" t="s">
        <v>4075</v>
      </c>
      <c r="D2438" s="1399"/>
      <c r="E2438" s="517"/>
      <c r="F2438" s="509"/>
    </row>
    <row r="2439" spans="1:6" x14ac:dyDescent="0.25">
      <c r="A2439" s="894"/>
      <c r="B2439" s="711"/>
      <c r="C2439" s="1085" t="s">
        <v>4075</v>
      </c>
      <c r="D2439" s="1399"/>
      <c r="E2439" s="517"/>
      <c r="F2439" s="509"/>
    </row>
    <row r="2440" spans="1:6" x14ac:dyDescent="0.25">
      <c r="A2440" s="894"/>
      <c r="B2440" s="711"/>
      <c r="C2440" s="1085" t="s">
        <v>4076</v>
      </c>
      <c r="D2440" s="1399"/>
      <c r="E2440" s="517"/>
      <c r="F2440" s="509"/>
    </row>
    <row r="2441" spans="1:6" x14ac:dyDescent="0.25">
      <c r="A2441" s="894"/>
      <c r="B2441" s="711"/>
      <c r="C2441" s="1085" t="s">
        <v>4076</v>
      </c>
      <c r="D2441" s="1399"/>
      <c r="E2441" s="517"/>
      <c r="F2441" s="509"/>
    </row>
    <row r="2442" spans="1:6" x14ac:dyDescent="0.25">
      <c r="A2442" s="894"/>
      <c r="B2442" s="711"/>
      <c r="C2442" s="1085" t="s">
        <v>4076</v>
      </c>
      <c r="D2442" s="1399"/>
      <c r="E2442" s="517"/>
      <c r="F2442" s="509"/>
    </row>
    <row r="2443" spans="1:6" x14ac:dyDescent="0.25">
      <c r="A2443" s="894"/>
      <c r="B2443" s="711"/>
      <c r="C2443" s="1085" t="s">
        <v>4076</v>
      </c>
      <c r="D2443" s="1399"/>
      <c r="E2443" s="517"/>
      <c r="F2443" s="509"/>
    </row>
    <row r="2444" spans="1:6" x14ac:dyDescent="0.25">
      <c r="A2444" s="894"/>
      <c r="B2444" s="711"/>
      <c r="C2444" s="1085" t="s">
        <v>4076</v>
      </c>
      <c r="D2444" s="1399"/>
      <c r="E2444" s="517"/>
      <c r="F2444" s="509"/>
    </row>
    <row r="2445" spans="1:6" x14ac:dyDescent="0.25">
      <c r="A2445" s="894"/>
      <c r="B2445" s="711"/>
      <c r="C2445" s="1085" t="s">
        <v>4077</v>
      </c>
      <c r="D2445" s="1399"/>
      <c r="E2445" s="517"/>
      <c r="F2445" s="509"/>
    </row>
    <row r="2446" spans="1:6" x14ac:dyDescent="0.25">
      <c r="A2446" s="894"/>
      <c r="B2446" s="711"/>
      <c r="C2446" s="1085" t="s">
        <v>4077</v>
      </c>
      <c r="D2446" s="1399"/>
      <c r="E2446" s="517"/>
      <c r="F2446" s="509"/>
    </row>
    <row r="2447" spans="1:6" x14ac:dyDescent="0.25">
      <c r="A2447" s="894"/>
      <c r="B2447" s="711"/>
      <c r="C2447" s="1085" t="s">
        <v>4078</v>
      </c>
      <c r="D2447" s="1399"/>
      <c r="E2447" s="517"/>
      <c r="F2447" s="509"/>
    </row>
    <row r="2448" spans="1:6" x14ac:dyDescent="0.25">
      <c r="A2448" s="894"/>
      <c r="B2448" s="711"/>
      <c r="C2448" s="1085" t="s">
        <v>4078</v>
      </c>
      <c r="D2448" s="1399"/>
      <c r="E2448" s="517"/>
      <c r="F2448" s="509"/>
    </row>
    <row r="2449" spans="1:6" x14ac:dyDescent="0.25">
      <c r="A2449" s="894"/>
      <c r="B2449" s="711"/>
      <c r="C2449" s="1085" t="s">
        <v>4079</v>
      </c>
      <c r="D2449" s="1399"/>
      <c r="E2449" s="517"/>
      <c r="F2449" s="509"/>
    </row>
    <row r="2450" spans="1:6" x14ac:dyDescent="0.25">
      <c r="A2450" s="894"/>
      <c r="B2450" s="711"/>
      <c r="C2450" s="1085" t="s">
        <v>4079</v>
      </c>
      <c r="D2450" s="1399"/>
      <c r="E2450" s="517"/>
      <c r="F2450" s="509"/>
    </row>
    <row r="2451" spans="1:6" x14ac:dyDescent="0.25">
      <c r="A2451" s="894"/>
      <c r="B2451" s="711"/>
      <c r="C2451" s="1085" t="s">
        <v>4079</v>
      </c>
      <c r="D2451" s="1399"/>
      <c r="E2451" s="517"/>
      <c r="F2451" s="509"/>
    </row>
    <row r="2452" spans="1:6" x14ac:dyDescent="0.25">
      <c r="A2452" s="894"/>
      <c r="B2452" s="711"/>
      <c r="C2452" s="1085" t="s">
        <v>4080</v>
      </c>
      <c r="D2452" s="1399"/>
      <c r="E2452" s="517"/>
      <c r="F2452" s="509"/>
    </row>
    <row r="2453" spans="1:6" x14ac:dyDescent="0.25">
      <c r="A2453" s="894"/>
      <c r="B2453" s="711"/>
      <c r="C2453" s="1085" t="s">
        <v>4081</v>
      </c>
      <c r="D2453" s="1399"/>
      <c r="E2453" s="517"/>
      <c r="F2453" s="509"/>
    </row>
    <row r="2454" spans="1:6" x14ac:dyDescent="0.25">
      <c r="A2454" s="894"/>
      <c r="B2454" s="711"/>
      <c r="C2454" s="1085" t="s">
        <v>4082</v>
      </c>
      <c r="D2454" s="1399"/>
      <c r="E2454" s="517"/>
      <c r="F2454" s="509"/>
    </row>
    <row r="2455" spans="1:6" x14ac:dyDescent="0.25">
      <c r="A2455" s="894"/>
      <c r="B2455" s="711"/>
      <c r="C2455" s="1085" t="s">
        <v>4082</v>
      </c>
      <c r="D2455" s="1399"/>
      <c r="E2455" s="517"/>
      <c r="F2455" s="509"/>
    </row>
    <row r="2456" spans="1:6" x14ac:dyDescent="0.25">
      <c r="A2456" s="894"/>
      <c r="B2456" s="711"/>
      <c r="C2456" s="1085" t="s">
        <v>4083</v>
      </c>
      <c r="D2456" s="1399"/>
      <c r="E2456" s="517"/>
      <c r="F2456" s="509"/>
    </row>
    <row r="2457" spans="1:6" x14ac:dyDescent="0.25">
      <c r="A2457" s="894"/>
      <c r="B2457" s="711"/>
      <c r="C2457" s="1085" t="s">
        <v>4084</v>
      </c>
      <c r="D2457" s="1399"/>
      <c r="E2457" s="517"/>
      <c r="F2457" s="509"/>
    </row>
    <row r="2458" spans="1:6" x14ac:dyDescent="0.25">
      <c r="A2458" s="894"/>
      <c r="B2458" s="711"/>
      <c r="C2458" s="1085" t="s">
        <v>4085</v>
      </c>
      <c r="D2458" s="1399"/>
      <c r="E2458" s="517"/>
      <c r="F2458" s="509"/>
    </row>
    <row r="2459" spans="1:6" x14ac:dyDescent="0.25">
      <c r="A2459" s="894"/>
      <c r="B2459" s="711"/>
      <c r="C2459" s="1085" t="s">
        <v>4086</v>
      </c>
      <c r="D2459" s="1399"/>
      <c r="E2459" s="517"/>
      <c r="F2459" s="509"/>
    </row>
    <row r="2460" spans="1:6" x14ac:dyDescent="0.25">
      <c r="A2460" s="894"/>
      <c r="B2460" s="711"/>
      <c r="C2460" s="1085" t="s">
        <v>4087</v>
      </c>
      <c r="D2460" s="1399"/>
      <c r="E2460" s="517"/>
      <c r="F2460" s="509"/>
    </row>
    <row r="2461" spans="1:6" x14ac:dyDescent="0.25">
      <c r="A2461" s="894"/>
      <c r="B2461" s="711"/>
      <c r="C2461" s="1085" t="s">
        <v>4088</v>
      </c>
      <c r="D2461" s="1399"/>
      <c r="E2461" s="517"/>
      <c r="F2461" s="509"/>
    </row>
    <row r="2462" spans="1:6" x14ac:dyDescent="0.25">
      <c r="A2462" s="894"/>
      <c r="B2462" s="711"/>
      <c r="C2462" s="1085" t="s">
        <v>4089</v>
      </c>
      <c r="D2462" s="1399"/>
      <c r="E2462" s="517"/>
      <c r="F2462" s="509"/>
    </row>
    <row r="2463" spans="1:6" x14ac:dyDescent="0.25">
      <c r="A2463" s="894"/>
      <c r="B2463" s="711"/>
      <c r="C2463" s="1085" t="s">
        <v>4087</v>
      </c>
      <c r="D2463" s="1399"/>
      <c r="E2463" s="517"/>
      <c r="F2463" s="509"/>
    </row>
    <row r="2464" spans="1:6" x14ac:dyDescent="0.25">
      <c r="A2464" s="894"/>
      <c r="B2464" s="711"/>
      <c r="C2464" s="1085" t="s">
        <v>4090</v>
      </c>
      <c r="D2464" s="1399"/>
      <c r="E2464" s="517"/>
      <c r="F2464" s="509"/>
    </row>
    <row r="2465" spans="1:6" x14ac:dyDescent="0.25">
      <c r="A2465" s="894"/>
      <c r="B2465" s="711"/>
      <c r="C2465" s="1085" t="s">
        <v>4091</v>
      </c>
      <c r="D2465" s="1399"/>
      <c r="E2465" s="517"/>
      <c r="F2465" s="509"/>
    </row>
    <row r="2466" spans="1:6" x14ac:dyDescent="0.25">
      <c r="A2466" s="894"/>
      <c r="B2466" s="711"/>
      <c r="C2466" s="1085" t="s">
        <v>4092</v>
      </c>
      <c r="D2466" s="1399"/>
      <c r="E2466" s="517"/>
      <c r="F2466" s="509"/>
    </row>
    <row r="2467" spans="1:6" x14ac:dyDescent="0.25">
      <c r="A2467" s="894"/>
      <c r="B2467" s="711"/>
      <c r="C2467" s="1085" t="s">
        <v>4093</v>
      </c>
      <c r="D2467" s="1399"/>
      <c r="E2467" s="517"/>
      <c r="F2467" s="509"/>
    </row>
    <row r="2468" spans="1:6" x14ac:dyDescent="0.25">
      <c r="A2468" s="894"/>
      <c r="B2468" s="711"/>
      <c r="C2468" s="1085" t="s">
        <v>4094</v>
      </c>
      <c r="D2468" s="1399"/>
      <c r="E2468" s="517"/>
      <c r="F2468" s="509"/>
    </row>
    <row r="2469" spans="1:6" x14ac:dyDescent="0.25">
      <c r="A2469" s="894"/>
      <c r="B2469" s="711"/>
      <c r="C2469" s="1085" t="s">
        <v>4095</v>
      </c>
      <c r="D2469" s="1399"/>
      <c r="E2469" s="517"/>
      <c r="F2469" s="509"/>
    </row>
    <row r="2470" spans="1:6" x14ac:dyDescent="0.25">
      <c r="A2470" s="894"/>
      <c r="B2470" s="711"/>
      <c r="C2470" s="1085" t="s">
        <v>4096</v>
      </c>
      <c r="D2470" s="1399"/>
      <c r="E2470" s="517"/>
      <c r="F2470" s="509"/>
    </row>
    <row r="2471" spans="1:6" x14ac:dyDescent="0.25">
      <c r="A2471" s="894"/>
      <c r="B2471" s="711"/>
      <c r="C2471" s="1085" t="s">
        <v>4097</v>
      </c>
      <c r="D2471" s="1399"/>
      <c r="E2471" s="517"/>
      <c r="F2471" s="509"/>
    </row>
    <row r="2472" spans="1:6" x14ac:dyDescent="0.25">
      <c r="A2472" s="894"/>
      <c r="B2472" s="711"/>
      <c r="C2472" s="1085" t="s">
        <v>4098</v>
      </c>
      <c r="D2472" s="1399"/>
      <c r="E2472" s="517"/>
      <c r="F2472" s="509"/>
    </row>
    <row r="2473" spans="1:6" x14ac:dyDescent="0.25">
      <c r="A2473" s="894"/>
      <c r="B2473" s="711"/>
      <c r="C2473" s="1085" t="s">
        <v>4099</v>
      </c>
      <c r="D2473" s="1399"/>
      <c r="E2473" s="517"/>
      <c r="F2473" s="509"/>
    </row>
    <row r="2474" spans="1:6" x14ac:dyDescent="0.25">
      <c r="A2474" s="894"/>
      <c r="B2474" s="711"/>
      <c r="C2474" s="1085" t="s">
        <v>4100</v>
      </c>
      <c r="D2474" s="1399"/>
      <c r="E2474" s="517"/>
      <c r="F2474" s="509"/>
    </row>
    <row r="2475" spans="1:6" x14ac:dyDescent="0.25">
      <c r="A2475" s="894"/>
      <c r="B2475" s="711"/>
      <c r="C2475" s="1085" t="s">
        <v>4101</v>
      </c>
      <c r="D2475" s="1399"/>
      <c r="E2475" s="517"/>
      <c r="F2475" s="509"/>
    </row>
    <row r="2476" spans="1:6" x14ac:dyDescent="0.25">
      <c r="A2476" s="894"/>
      <c r="B2476" s="711"/>
      <c r="C2476" s="1085" t="s">
        <v>4102</v>
      </c>
      <c r="D2476" s="1399"/>
      <c r="E2476" s="517"/>
      <c r="F2476" s="509"/>
    </row>
    <row r="2477" spans="1:6" x14ac:dyDescent="0.25">
      <c r="A2477" s="894"/>
      <c r="B2477" s="711"/>
      <c r="C2477" s="1085" t="s">
        <v>4103</v>
      </c>
      <c r="D2477" s="1399"/>
      <c r="E2477" s="517"/>
      <c r="F2477" s="509"/>
    </row>
    <row r="2478" spans="1:6" x14ac:dyDescent="0.25">
      <c r="A2478" s="894"/>
      <c r="B2478" s="711"/>
      <c r="C2478" s="1085" t="s">
        <v>4103</v>
      </c>
      <c r="D2478" s="1399"/>
      <c r="E2478" s="517"/>
      <c r="F2478" s="509"/>
    </row>
    <row r="2479" spans="1:6" x14ac:dyDescent="0.25">
      <c r="A2479" s="894"/>
      <c r="B2479" s="711"/>
      <c r="C2479" s="1085" t="s">
        <v>4103</v>
      </c>
      <c r="D2479" s="1399"/>
      <c r="E2479" s="517"/>
      <c r="F2479" s="509"/>
    </row>
    <row r="2480" spans="1:6" x14ac:dyDescent="0.25">
      <c r="A2480" s="894"/>
      <c r="B2480" s="711"/>
      <c r="C2480" s="1085" t="s">
        <v>4104</v>
      </c>
      <c r="D2480" s="1399"/>
      <c r="E2480" s="517"/>
      <c r="F2480" s="509"/>
    </row>
    <row r="2481" spans="1:6" x14ac:dyDescent="0.25">
      <c r="A2481" s="894"/>
      <c r="B2481" s="711"/>
      <c r="C2481" s="1085" t="s">
        <v>4102</v>
      </c>
      <c r="D2481" s="1399"/>
      <c r="E2481" s="517"/>
      <c r="F2481" s="509"/>
    </row>
    <row r="2482" spans="1:6" x14ac:dyDescent="0.25">
      <c r="A2482" s="894"/>
      <c r="B2482" s="711"/>
      <c r="C2482" s="1085" t="s">
        <v>4105</v>
      </c>
      <c r="D2482" s="1399"/>
      <c r="E2482" s="517"/>
      <c r="F2482" s="509"/>
    </row>
    <row r="2483" spans="1:6" x14ac:dyDescent="0.25">
      <c r="A2483" s="894"/>
      <c r="B2483" s="711"/>
      <c r="C2483" s="1085" t="s">
        <v>4105</v>
      </c>
      <c r="D2483" s="1399"/>
      <c r="E2483" s="517"/>
      <c r="F2483" s="509"/>
    </row>
    <row r="2484" spans="1:6" x14ac:dyDescent="0.25">
      <c r="A2484" s="894"/>
      <c r="B2484" s="711"/>
      <c r="C2484" s="1085" t="s">
        <v>4106</v>
      </c>
      <c r="D2484" s="1399"/>
      <c r="E2484" s="517"/>
      <c r="F2484" s="509"/>
    </row>
    <row r="2485" spans="1:6" x14ac:dyDescent="0.25">
      <c r="A2485" s="894"/>
      <c r="B2485" s="711"/>
      <c r="C2485" s="1085" t="s">
        <v>4107</v>
      </c>
      <c r="D2485" s="1399"/>
      <c r="E2485" s="517"/>
      <c r="F2485" s="509"/>
    </row>
    <row r="2486" spans="1:6" x14ac:dyDescent="0.25">
      <c r="A2486" s="894"/>
      <c r="B2486" s="711"/>
      <c r="C2486" s="1085" t="s">
        <v>4108</v>
      </c>
      <c r="D2486" s="1399"/>
      <c r="E2486" s="517"/>
      <c r="F2486" s="509"/>
    </row>
    <row r="2487" spans="1:6" x14ac:dyDescent="0.25">
      <c r="A2487" s="894"/>
      <c r="B2487" s="711"/>
      <c r="C2487" s="1085" t="s">
        <v>4109</v>
      </c>
      <c r="D2487" s="1399"/>
      <c r="E2487" s="517"/>
      <c r="F2487" s="509"/>
    </row>
    <row r="2488" spans="1:6" x14ac:dyDescent="0.25">
      <c r="A2488" s="894"/>
      <c r="B2488" s="711"/>
      <c r="C2488" s="1085" t="s">
        <v>4109</v>
      </c>
      <c r="D2488" s="1399"/>
      <c r="E2488" s="517"/>
      <c r="F2488" s="509"/>
    </row>
    <row r="2489" spans="1:6" x14ac:dyDescent="0.25">
      <c r="A2489" s="894"/>
      <c r="B2489" s="711"/>
      <c r="C2489" s="1085" t="s">
        <v>4102</v>
      </c>
      <c r="D2489" s="1399"/>
      <c r="E2489" s="517"/>
      <c r="F2489" s="509"/>
    </row>
    <row r="2490" spans="1:6" x14ac:dyDescent="0.25">
      <c r="A2490" s="894"/>
      <c r="B2490" s="711"/>
      <c r="C2490" s="1085" t="s">
        <v>4110</v>
      </c>
      <c r="D2490" s="1399"/>
      <c r="E2490" s="517"/>
      <c r="F2490" s="509"/>
    </row>
    <row r="2491" spans="1:6" x14ac:dyDescent="0.25">
      <c r="A2491" s="894"/>
      <c r="B2491" s="711"/>
      <c r="C2491" s="1085" t="s">
        <v>4110</v>
      </c>
      <c r="D2491" s="1399"/>
      <c r="E2491" s="517"/>
      <c r="F2491" s="509"/>
    </row>
    <row r="2492" spans="1:6" x14ac:dyDescent="0.25">
      <c r="A2492" s="894"/>
      <c r="B2492" s="711"/>
      <c r="C2492" s="1085" t="s">
        <v>4104</v>
      </c>
      <c r="D2492" s="1399"/>
      <c r="E2492" s="517"/>
      <c r="F2492" s="509"/>
    </row>
    <row r="2493" spans="1:6" x14ac:dyDescent="0.25">
      <c r="A2493" s="894"/>
      <c r="B2493" s="711"/>
      <c r="C2493" s="1085" t="s">
        <v>4111</v>
      </c>
      <c r="D2493" s="1399"/>
      <c r="E2493" s="517"/>
      <c r="F2493" s="509"/>
    </row>
    <row r="2494" spans="1:6" x14ac:dyDescent="0.25">
      <c r="A2494" s="894"/>
      <c r="B2494" s="711"/>
      <c r="C2494" s="1085" t="s">
        <v>4112</v>
      </c>
      <c r="D2494" s="1399"/>
      <c r="E2494" s="517"/>
      <c r="F2494" s="509"/>
    </row>
    <row r="2495" spans="1:6" x14ac:dyDescent="0.25">
      <c r="A2495" s="894"/>
      <c r="B2495" s="711"/>
      <c r="C2495" s="1085" t="s">
        <v>4113</v>
      </c>
      <c r="D2495" s="1399"/>
      <c r="E2495" s="517"/>
      <c r="F2495" s="509"/>
    </row>
    <row r="2496" spans="1:6" x14ac:dyDescent="0.25">
      <c r="A2496" s="894"/>
      <c r="B2496" s="711"/>
      <c r="C2496" s="1085" t="s">
        <v>4114</v>
      </c>
      <c r="D2496" s="1399"/>
      <c r="E2496" s="517"/>
      <c r="F2496" s="509"/>
    </row>
    <row r="2497" spans="1:6" x14ac:dyDescent="0.25">
      <c r="A2497" s="894"/>
      <c r="B2497" s="711"/>
      <c r="C2497" s="1085" t="s">
        <v>4115</v>
      </c>
      <c r="D2497" s="1399"/>
      <c r="E2497" s="517"/>
      <c r="F2497" s="509"/>
    </row>
    <row r="2498" spans="1:6" x14ac:dyDescent="0.25">
      <c r="A2498" s="894"/>
      <c r="B2498" s="711"/>
      <c r="C2498" s="1085" t="s">
        <v>4115</v>
      </c>
      <c r="D2498" s="1399"/>
      <c r="E2498" s="517"/>
      <c r="F2498" s="509"/>
    </row>
    <row r="2499" spans="1:6" x14ac:dyDescent="0.25">
      <c r="A2499" s="894"/>
      <c r="B2499" s="711"/>
      <c r="C2499" s="1085" t="s">
        <v>4116</v>
      </c>
      <c r="D2499" s="1399"/>
      <c r="E2499" s="517"/>
      <c r="F2499" s="509"/>
    </row>
    <row r="2500" spans="1:6" x14ac:dyDescent="0.25">
      <c r="A2500" s="894"/>
      <c r="B2500" s="711"/>
      <c r="C2500" s="1085" t="s">
        <v>4117</v>
      </c>
      <c r="D2500" s="1399"/>
      <c r="E2500" s="517"/>
      <c r="F2500" s="509"/>
    </row>
    <row r="2501" spans="1:6" x14ac:dyDescent="0.25">
      <c r="A2501" s="894"/>
      <c r="B2501" s="711"/>
      <c r="C2501" s="1085" t="s">
        <v>4118</v>
      </c>
      <c r="D2501" s="1399"/>
      <c r="E2501" s="517"/>
      <c r="F2501" s="509"/>
    </row>
    <row r="2502" spans="1:6" x14ac:dyDescent="0.25">
      <c r="A2502" s="894"/>
      <c r="B2502" s="711"/>
      <c r="C2502" s="1085" t="s">
        <v>4119</v>
      </c>
      <c r="D2502" s="1399"/>
      <c r="E2502" s="517"/>
      <c r="F2502" s="509"/>
    </row>
    <row r="2503" spans="1:6" x14ac:dyDescent="0.25">
      <c r="A2503" s="894"/>
      <c r="B2503" s="711"/>
      <c r="C2503" s="1085" t="s">
        <v>4120</v>
      </c>
      <c r="D2503" s="1399"/>
      <c r="E2503" s="517"/>
      <c r="F2503" s="509"/>
    </row>
    <row r="2504" spans="1:6" x14ac:dyDescent="0.25">
      <c r="A2504" s="894"/>
      <c r="B2504" s="711"/>
      <c r="C2504" s="1085" t="s">
        <v>4121</v>
      </c>
      <c r="D2504" s="1399"/>
      <c r="E2504" s="517"/>
      <c r="F2504" s="509"/>
    </row>
    <row r="2505" spans="1:6" x14ac:dyDescent="0.25">
      <c r="A2505" s="894"/>
      <c r="B2505" s="711"/>
      <c r="C2505" s="1085" t="s">
        <v>4122</v>
      </c>
      <c r="D2505" s="1399"/>
      <c r="E2505" s="517"/>
      <c r="F2505" s="509"/>
    </row>
    <row r="2506" spans="1:6" x14ac:dyDescent="0.25">
      <c r="A2506" s="894"/>
      <c r="B2506" s="711"/>
      <c r="C2506" s="1085" t="s">
        <v>4123</v>
      </c>
      <c r="D2506" s="1399"/>
      <c r="E2506" s="517"/>
      <c r="F2506" s="509"/>
    </row>
    <row r="2507" spans="1:6" x14ac:dyDescent="0.25">
      <c r="A2507" s="894"/>
      <c r="B2507" s="711"/>
      <c r="C2507" s="1085" t="s">
        <v>4124</v>
      </c>
      <c r="D2507" s="1399"/>
      <c r="E2507" s="517"/>
      <c r="F2507" s="509"/>
    </row>
    <row r="2508" spans="1:6" x14ac:dyDescent="0.25">
      <c r="A2508" s="894"/>
      <c r="B2508" s="711"/>
      <c r="C2508" s="1085" t="s">
        <v>4125</v>
      </c>
      <c r="D2508" s="1399"/>
      <c r="E2508" s="517"/>
      <c r="F2508" s="509"/>
    </row>
    <row r="2509" spans="1:6" x14ac:dyDescent="0.25">
      <c r="A2509" s="894"/>
      <c r="B2509" s="711"/>
      <c r="C2509" s="1085" t="s">
        <v>4126</v>
      </c>
      <c r="D2509" s="1399"/>
      <c r="E2509" s="517"/>
      <c r="F2509" s="509"/>
    </row>
    <row r="2510" spans="1:6" x14ac:dyDescent="0.25">
      <c r="A2510" s="894"/>
      <c r="B2510" s="711"/>
      <c r="C2510" s="1085" t="s">
        <v>4127</v>
      </c>
      <c r="D2510" s="1399"/>
      <c r="E2510" s="517"/>
      <c r="F2510" s="509"/>
    </row>
    <row r="2511" spans="1:6" x14ac:dyDescent="0.25">
      <c r="A2511" s="894"/>
      <c r="B2511" s="711"/>
      <c r="C2511" s="1085" t="s">
        <v>4128</v>
      </c>
      <c r="D2511" s="1399"/>
      <c r="E2511" s="517"/>
      <c r="F2511" s="509"/>
    </row>
    <row r="2512" spans="1:6" x14ac:dyDescent="0.25">
      <c r="A2512" s="894"/>
      <c r="B2512" s="711"/>
      <c r="C2512" s="1085" t="s">
        <v>4129</v>
      </c>
      <c r="D2512" s="1399"/>
      <c r="E2512" s="517"/>
      <c r="F2512" s="509"/>
    </row>
    <row r="2513" spans="1:6" x14ac:dyDescent="0.25">
      <c r="A2513" s="894"/>
      <c r="B2513" s="963" t="s">
        <v>1856</v>
      </c>
      <c r="C2513" s="881" t="s">
        <v>5523</v>
      </c>
      <c r="D2513" s="1418">
        <v>1.91</v>
      </c>
      <c r="E2513" s="517"/>
      <c r="F2513" s="509"/>
    </row>
    <row r="2514" spans="1:6" x14ac:dyDescent="0.25">
      <c r="A2514" s="885"/>
      <c r="B2514" s="964"/>
      <c r="C2514" s="881" t="s">
        <v>5524</v>
      </c>
      <c r="D2514" s="1419"/>
      <c r="E2514" s="517"/>
      <c r="F2514" s="509"/>
    </row>
    <row r="2515" spans="1:6" x14ac:dyDescent="0.25">
      <c r="A2515" s="498" t="s">
        <v>21</v>
      </c>
      <c r="B2515" s="484"/>
      <c r="C2515" s="499"/>
      <c r="D2515" s="507"/>
      <c r="E2515" s="508"/>
      <c r="F2515" s="509"/>
    </row>
    <row r="2516" spans="1:6" ht="31.5" x14ac:dyDescent="0.25">
      <c r="A2516" s="874" t="s">
        <v>293</v>
      </c>
      <c r="B2516" s="467" t="s">
        <v>4746</v>
      </c>
      <c r="C2516" s="475" t="s">
        <v>4747</v>
      </c>
      <c r="D2516" s="507">
        <v>159.82</v>
      </c>
      <c r="E2516" s="508"/>
      <c r="F2516" s="509"/>
    </row>
    <row r="2517" spans="1:6" ht="37.5" customHeight="1" x14ac:dyDescent="0.25">
      <c r="A2517" s="875"/>
      <c r="B2517" s="510"/>
      <c r="C2517" s="475" t="s">
        <v>4748</v>
      </c>
      <c r="D2517" s="725"/>
      <c r="E2517" s="508"/>
      <c r="F2517" s="509"/>
    </row>
    <row r="2518" spans="1:6" ht="31.5" x14ac:dyDescent="0.25">
      <c r="A2518" s="875"/>
      <c r="B2518" s="510"/>
      <c r="C2518" s="475" t="s">
        <v>4749</v>
      </c>
      <c r="D2518" s="818"/>
      <c r="E2518" s="508"/>
      <c r="F2518" s="509"/>
    </row>
    <row r="2519" spans="1:6" ht="31.5" x14ac:dyDescent="0.25">
      <c r="A2519" s="798"/>
      <c r="B2519" s="510"/>
      <c r="C2519" s="475" t="s">
        <v>4750</v>
      </c>
      <c r="D2519" s="818"/>
      <c r="E2519" s="508"/>
      <c r="F2519" s="509"/>
    </row>
    <row r="2520" spans="1:6" ht="31.5" x14ac:dyDescent="0.25">
      <c r="A2520" s="798"/>
      <c r="B2520" s="510"/>
      <c r="C2520" s="475" t="s">
        <v>4751</v>
      </c>
      <c r="D2520" s="818"/>
      <c r="E2520" s="508"/>
      <c r="F2520" s="509"/>
    </row>
    <row r="2521" spans="1:6" ht="31.5" x14ac:dyDescent="0.25">
      <c r="A2521" s="798"/>
      <c r="B2521" s="510"/>
      <c r="C2521" s="475" t="s">
        <v>4752</v>
      </c>
      <c r="D2521" s="818"/>
      <c r="E2521" s="508"/>
      <c r="F2521" s="509"/>
    </row>
    <row r="2522" spans="1:6" ht="31.5" x14ac:dyDescent="0.25">
      <c r="A2522" s="798"/>
      <c r="B2522" s="510"/>
      <c r="C2522" s="475" t="s">
        <v>4753</v>
      </c>
      <c r="D2522" s="818"/>
      <c r="E2522" s="508"/>
      <c r="F2522" s="509"/>
    </row>
    <row r="2523" spans="1:6" ht="31.5" x14ac:dyDescent="0.25">
      <c r="A2523" s="798"/>
      <c r="B2523" s="510"/>
      <c r="C2523" s="475" t="s">
        <v>4754</v>
      </c>
      <c r="D2523" s="818"/>
      <c r="E2523" s="508"/>
      <c r="F2523" s="509"/>
    </row>
    <row r="2524" spans="1:6" ht="31.5" x14ac:dyDescent="0.25">
      <c r="A2524" s="798"/>
      <c r="B2524" s="510"/>
      <c r="C2524" s="475" t="s">
        <v>4755</v>
      </c>
      <c r="D2524" s="818"/>
      <c r="E2524" s="508"/>
      <c r="F2524" s="509"/>
    </row>
    <row r="2525" spans="1:6" x14ac:dyDescent="0.25">
      <c r="A2525" s="798"/>
      <c r="B2525" s="510"/>
      <c r="C2525" s="475" t="s">
        <v>4756</v>
      </c>
      <c r="D2525" s="818"/>
      <c r="E2525" s="508"/>
      <c r="F2525" s="509"/>
    </row>
    <row r="2526" spans="1:6" ht="31.5" x14ac:dyDescent="0.25">
      <c r="A2526" s="798"/>
      <c r="B2526" s="510"/>
      <c r="C2526" s="475" t="s">
        <v>4757</v>
      </c>
      <c r="D2526" s="818"/>
      <c r="E2526" s="508"/>
      <c r="F2526" s="509"/>
    </row>
    <row r="2527" spans="1:6" ht="31.5" x14ac:dyDescent="0.25">
      <c r="A2527" s="798"/>
      <c r="B2527" s="510"/>
      <c r="C2527" s="475" t="s">
        <v>4758</v>
      </c>
      <c r="D2527" s="818"/>
      <c r="E2527" s="508"/>
      <c r="F2527" s="509"/>
    </row>
    <row r="2528" spans="1:6" ht="31.5" x14ac:dyDescent="0.25">
      <c r="A2528" s="798"/>
      <c r="B2528" s="510"/>
      <c r="C2528" s="475" t="s">
        <v>4759</v>
      </c>
      <c r="D2528" s="818"/>
      <c r="E2528" s="508"/>
      <c r="F2528" s="509"/>
    </row>
    <row r="2529" spans="1:6" ht="31.5" x14ac:dyDescent="0.25">
      <c r="A2529" s="798"/>
      <c r="B2529" s="510"/>
      <c r="C2529" s="475" t="s">
        <v>4760</v>
      </c>
      <c r="D2529" s="818"/>
      <c r="E2529" s="508"/>
      <c r="F2529" s="509"/>
    </row>
    <row r="2530" spans="1:6" ht="31.5" x14ac:dyDescent="0.25">
      <c r="A2530" s="798"/>
      <c r="B2530" s="510"/>
      <c r="C2530" s="475" t="s">
        <v>4761</v>
      </c>
      <c r="D2530" s="818"/>
      <c r="E2530" s="508"/>
      <c r="F2530" s="509"/>
    </row>
    <row r="2531" spans="1:6" ht="34.5" customHeight="1" x14ac:dyDescent="0.25">
      <c r="A2531" s="798"/>
      <c r="B2531" s="510"/>
      <c r="C2531" s="475" t="s">
        <v>4762</v>
      </c>
      <c r="D2531" s="818"/>
      <c r="E2531" s="508"/>
      <c r="F2531" s="509"/>
    </row>
    <row r="2532" spans="1:6" ht="31.5" x14ac:dyDescent="0.25">
      <c r="A2532" s="798"/>
      <c r="B2532" s="510"/>
      <c r="C2532" s="475" t="s">
        <v>4763</v>
      </c>
      <c r="D2532" s="818"/>
      <c r="E2532" s="508"/>
      <c r="F2532" s="509"/>
    </row>
    <row r="2533" spans="1:6" ht="31.5" x14ac:dyDescent="0.25">
      <c r="A2533" s="798"/>
      <c r="B2533" s="510"/>
      <c r="C2533" s="475" t="s">
        <v>4764</v>
      </c>
      <c r="D2533" s="818"/>
      <c r="E2533" s="508"/>
      <c r="F2533" s="509"/>
    </row>
    <row r="2534" spans="1:6" ht="31.5" x14ac:dyDescent="0.25">
      <c r="A2534" s="798"/>
      <c r="B2534" s="510"/>
      <c r="C2534" s="475" t="s">
        <v>4765</v>
      </c>
      <c r="D2534" s="818"/>
      <c r="E2534" s="508"/>
      <c r="F2534" s="509"/>
    </row>
    <row r="2535" spans="1:6" ht="31.5" x14ac:dyDescent="0.25">
      <c r="A2535" s="798"/>
      <c r="B2535" s="510"/>
      <c r="C2535" s="475" t="s">
        <v>4766</v>
      </c>
      <c r="D2535" s="818"/>
      <c r="E2535" s="508"/>
      <c r="F2535" s="509"/>
    </row>
    <row r="2536" spans="1:6" ht="31.5" x14ac:dyDescent="0.25">
      <c r="A2536" s="798"/>
      <c r="B2536" s="510"/>
      <c r="C2536" s="475" t="s">
        <v>4767</v>
      </c>
      <c r="D2536" s="818"/>
      <c r="E2536" s="508"/>
      <c r="F2536" s="509"/>
    </row>
    <row r="2537" spans="1:6" ht="31.5" x14ac:dyDescent="0.25">
      <c r="A2537" s="798"/>
      <c r="B2537" s="510"/>
      <c r="C2537" s="475" t="s">
        <v>4768</v>
      </c>
      <c r="D2537" s="818"/>
      <c r="E2537" s="508"/>
      <c r="F2537" s="509"/>
    </row>
    <row r="2538" spans="1:6" ht="31.5" x14ac:dyDescent="0.25">
      <c r="A2538" s="798"/>
      <c r="B2538" s="510"/>
      <c r="C2538" s="475" t="s">
        <v>4769</v>
      </c>
      <c r="D2538" s="818"/>
      <c r="E2538" s="508"/>
      <c r="F2538" s="509"/>
    </row>
    <row r="2539" spans="1:6" ht="31.5" x14ac:dyDescent="0.25">
      <c r="A2539" s="798"/>
      <c r="B2539" s="510"/>
      <c r="C2539" s="475" t="s">
        <v>4770</v>
      </c>
      <c r="D2539" s="818"/>
      <c r="E2539" s="508"/>
      <c r="F2539" s="509"/>
    </row>
    <row r="2540" spans="1:6" ht="31.5" x14ac:dyDescent="0.25">
      <c r="A2540" s="798"/>
      <c r="B2540" s="510"/>
      <c r="C2540" s="475" t="s">
        <v>4771</v>
      </c>
      <c r="D2540" s="818"/>
      <c r="E2540" s="508"/>
      <c r="F2540" s="509"/>
    </row>
    <row r="2541" spans="1:6" ht="31.5" x14ac:dyDescent="0.25">
      <c r="A2541" s="798"/>
      <c r="B2541" s="510"/>
      <c r="C2541" s="475" t="s">
        <v>4772</v>
      </c>
      <c r="D2541" s="818"/>
      <c r="E2541" s="508"/>
      <c r="F2541" s="509"/>
    </row>
    <row r="2542" spans="1:6" ht="31.5" x14ac:dyDescent="0.25">
      <c r="A2542" s="798"/>
      <c r="B2542" s="510"/>
      <c r="C2542" s="475" t="s">
        <v>4773</v>
      </c>
      <c r="D2542" s="818"/>
      <c r="E2542" s="508"/>
      <c r="F2542" s="509"/>
    </row>
    <row r="2543" spans="1:6" ht="31.5" x14ac:dyDescent="0.25">
      <c r="A2543" s="798"/>
      <c r="B2543" s="510"/>
      <c r="C2543" s="475" t="s">
        <v>4774</v>
      </c>
      <c r="D2543" s="818"/>
      <c r="E2543" s="508"/>
      <c r="F2543" s="509"/>
    </row>
    <row r="2544" spans="1:6" ht="31.5" x14ac:dyDescent="0.25">
      <c r="A2544" s="798"/>
      <c r="B2544" s="510"/>
      <c r="C2544" s="475" t="s">
        <v>4775</v>
      </c>
      <c r="D2544" s="818"/>
      <c r="E2544" s="508"/>
      <c r="F2544" s="509"/>
    </row>
    <row r="2545" spans="1:6" ht="31.5" x14ac:dyDescent="0.25">
      <c r="A2545" s="798"/>
      <c r="B2545" s="510"/>
      <c r="C2545" s="475" t="s">
        <v>4776</v>
      </c>
      <c r="D2545" s="818"/>
      <c r="E2545" s="508"/>
      <c r="F2545" s="509"/>
    </row>
    <row r="2546" spans="1:6" ht="31.5" x14ac:dyDescent="0.25">
      <c r="A2546" s="798"/>
      <c r="B2546" s="510"/>
      <c r="C2546" s="475" t="s">
        <v>4777</v>
      </c>
      <c r="D2546" s="818"/>
      <c r="E2546" s="508"/>
      <c r="F2546" s="509"/>
    </row>
    <row r="2547" spans="1:6" ht="31.5" x14ac:dyDescent="0.25">
      <c r="A2547" s="798"/>
      <c r="B2547" s="510"/>
      <c r="C2547" s="475" t="s">
        <v>4778</v>
      </c>
      <c r="D2547" s="818"/>
      <c r="E2547" s="508"/>
      <c r="F2547" s="509"/>
    </row>
    <row r="2548" spans="1:6" ht="31.5" x14ac:dyDescent="0.25">
      <c r="A2548" s="798"/>
      <c r="B2548" s="510"/>
      <c r="C2548" s="475" t="s">
        <v>4779</v>
      </c>
      <c r="D2548" s="818"/>
      <c r="E2548" s="508"/>
      <c r="F2548" s="509"/>
    </row>
    <row r="2549" spans="1:6" ht="31.5" x14ac:dyDescent="0.25">
      <c r="A2549" s="798"/>
      <c r="B2549" s="510"/>
      <c r="C2549" s="475" t="s">
        <v>4780</v>
      </c>
      <c r="D2549" s="818"/>
      <c r="E2549" s="508"/>
      <c r="F2549" s="509"/>
    </row>
    <row r="2550" spans="1:6" ht="31.5" x14ac:dyDescent="0.25">
      <c r="A2550" s="798"/>
      <c r="B2550" s="510"/>
      <c r="C2550" s="475" t="s">
        <v>4781</v>
      </c>
      <c r="D2550" s="818"/>
      <c r="E2550" s="508"/>
      <c r="F2550" s="509"/>
    </row>
    <row r="2551" spans="1:6" ht="31.5" x14ac:dyDescent="0.25">
      <c r="A2551" s="798"/>
      <c r="B2551" s="510"/>
      <c r="C2551" s="475" t="s">
        <v>4782</v>
      </c>
      <c r="D2551" s="818"/>
      <c r="E2551" s="508"/>
      <c r="F2551" s="509"/>
    </row>
    <row r="2552" spans="1:6" ht="31.5" x14ac:dyDescent="0.25">
      <c r="A2552" s="798"/>
      <c r="B2552" s="510"/>
      <c r="C2552" s="475" t="s">
        <v>4783</v>
      </c>
      <c r="D2552" s="818"/>
      <c r="E2552" s="508"/>
      <c r="F2552" s="509"/>
    </row>
    <row r="2553" spans="1:6" ht="31.5" x14ac:dyDescent="0.25">
      <c r="A2553" s="798"/>
      <c r="B2553" s="510"/>
      <c r="C2553" s="475" t="s">
        <v>4784</v>
      </c>
      <c r="D2553" s="818"/>
      <c r="E2553" s="508"/>
      <c r="F2553" s="509"/>
    </row>
    <row r="2554" spans="1:6" ht="31.5" x14ac:dyDescent="0.25">
      <c r="A2554" s="798"/>
      <c r="B2554" s="510"/>
      <c r="C2554" s="475" t="s">
        <v>4785</v>
      </c>
      <c r="D2554" s="818"/>
      <c r="E2554" s="508"/>
      <c r="F2554" s="509"/>
    </row>
    <row r="2555" spans="1:6" ht="31.5" x14ac:dyDescent="0.25">
      <c r="A2555" s="798"/>
      <c r="B2555" s="510"/>
      <c r="C2555" s="475" t="s">
        <v>4786</v>
      </c>
      <c r="D2555" s="818"/>
      <c r="E2555" s="508"/>
      <c r="F2555" s="509"/>
    </row>
    <row r="2556" spans="1:6" ht="31.5" x14ac:dyDescent="0.25">
      <c r="A2556" s="798"/>
      <c r="B2556" s="510"/>
      <c r="C2556" s="475" t="s">
        <v>4787</v>
      </c>
      <c r="D2556" s="818"/>
      <c r="E2556" s="508"/>
      <c r="F2556" s="509"/>
    </row>
    <row r="2557" spans="1:6" ht="31.5" x14ac:dyDescent="0.25">
      <c r="A2557" s="798"/>
      <c r="B2557" s="510"/>
      <c r="C2557" s="475" t="s">
        <v>4788</v>
      </c>
      <c r="D2557" s="818"/>
      <c r="E2557" s="508"/>
      <c r="F2557" s="509"/>
    </row>
    <row r="2558" spans="1:6" ht="31.5" x14ac:dyDescent="0.25">
      <c r="A2558" s="798"/>
      <c r="B2558" s="510"/>
      <c r="C2558" s="475" t="s">
        <v>4789</v>
      </c>
      <c r="D2558" s="818"/>
      <c r="E2558" s="508"/>
      <c r="F2558" s="509"/>
    </row>
    <row r="2559" spans="1:6" ht="31.5" x14ac:dyDescent="0.25">
      <c r="A2559" s="798"/>
      <c r="B2559" s="510"/>
      <c r="C2559" s="475" t="s">
        <v>4790</v>
      </c>
      <c r="D2559" s="818"/>
      <c r="E2559" s="508"/>
      <c r="F2559" s="509"/>
    </row>
    <row r="2560" spans="1:6" ht="31.5" x14ac:dyDescent="0.25">
      <c r="A2560" s="798"/>
      <c r="B2560" s="510"/>
      <c r="C2560" s="475" t="s">
        <v>4791</v>
      </c>
      <c r="D2560" s="818"/>
      <c r="E2560" s="508"/>
      <c r="F2560" s="509"/>
    </row>
    <row r="2561" spans="1:6" ht="31.5" x14ac:dyDescent="0.25">
      <c r="A2561" s="798"/>
      <c r="B2561" s="510"/>
      <c r="C2561" s="475" t="s">
        <v>4792</v>
      </c>
      <c r="D2561" s="818"/>
      <c r="E2561" s="508"/>
      <c r="F2561" s="509"/>
    </row>
    <row r="2562" spans="1:6" ht="31.5" x14ac:dyDescent="0.25">
      <c r="A2562" s="798"/>
      <c r="B2562" s="510"/>
      <c r="C2562" s="475" t="s">
        <v>4793</v>
      </c>
      <c r="D2562" s="818"/>
      <c r="E2562" s="508"/>
      <c r="F2562" s="509"/>
    </row>
    <row r="2563" spans="1:6" ht="31.5" x14ac:dyDescent="0.25">
      <c r="A2563" s="798"/>
      <c r="B2563" s="510"/>
      <c r="C2563" s="475" t="s">
        <v>4794</v>
      </c>
      <c r="D2563" s="818"/>
      <c r="E2563" s="508"/>
      <c r="F2563" s="509"/>
    </row>
    <row r="2564" spans="1:6" ht="31.5" x14ac:dyDescent="0.25">
      <c r="A2564" s="798"/>
      <c r="B2564" s="510"/>
      <c r="C2564" s="475" t="s">
        <v>4795</v>
      </c>
      <c r="D2564" s="818"/>
      <c r="E2564" s="508"/>
      <c r="F2564" s="509"/>
    </row>
    <row r="2565" spans="1:6" ht="31.5" x14ac:dyDescent="0.25">
      <c r="A2565" s="798"/>
      <c r="B2565" s="510"/>
      <c r="C2565" s="475" t="s">
        <v>4796</v>
      </c>
      <c r="D2565" s="818"/>
      <c r="E2565" s="508"/>
      <c r="F2565" s="509"/>
    </row>
    <row r="2566" spans="1:6" ht="31.5" x14ac:dyDescent="0.25">
      <c r="A2566" s="798"/>
      <c r="B2566" s="510"/>
      <c r="C2566" s="475" t="s">
        <v>4797</v>
      </c>
      <c r="D2566" s="818"/>
      <c r="E2566" s="508"/>
      <c r="F2566" s="509"/>
    </row>
    <row r="2567" spans="1:6" ht="31.5" x14ac:dyDescent="0.25">
      <c r="A2567" s="798"/>
      <c r="B2567" s="510"/>
      <c r="C2567" s="475" t="s">
        <v>4798</v>
      </c>
      <c r="D2567" s="818"/>
      <c r="E2567" s="508"/>
      <c r="F2567" s="509"/>
    </row>
    <row r="2568" spans="1:6" ht="31.5" x14ac:dyDescent="0.25">
      <c r="A2568" s="798"/>
      <c r="B2568" s="510"/>
      <c r="C2568" s="475" t="s">
        <v>4799</v>
      </c>
      <c r="D2568" s="818"/>
      <c r="E2568" s="508"/>
      <c r="F2568" s="509"/>
    </row>
    <row r="2569" spans="1:6" ht="31.5" x14ac:dyDescent="0.25">
      <c r="A2569" s="798"/>
      <c r="B2569" s="510"/>
      <c r="C2569" s="475" t="s">
        <v>4800</v>
      </c>
      <c r="D2569" s="818"/>
      <c r="E2569" s="508"/>
      <c r="F2569" s="509"/>
    </row>
    <row r="2570" spans="1:6" ht="31.5" x14ac:dyDescent="0.25">
      <c r="A2570" s="798"/>
      <c r="B2570" s="510"/>
      <c r="C2570" s="475" t="s">
        <v>4801</v>
      </c>
      <c r="D2570" s="818"/>
      <c r="E2570" s="508"/>
      <c r="F2570" s="509"/>
    </row>
    <row r="2571" spans="1:6" ht="31.5" x14ac:dyDescent="0.25">
      <c r="A2571" s="798"/>
      <c r="B2571" s="510"/>
      <c r="C2571" s="475" t="s">
        <v>4802</v>
      </c>
      <c r="D2571" s="818"/>
      <c r="E2571" s="508"/>
      <c r="F2571" s="509"/>
    </row>
    <row r="2572" spans="1:6" ht="31.5" x14ac:dyDescent="0.25">
      <c r="A2572" s="798"/>
      <c r="B2572" s="510"/>
      <c r="C2572" s="475" t="s">
        <v>4803</v>
      </c>
      <c r="D2572" s="818"/>
      <c r="E2572" s="508"/>
      <c r="F2572" s="509"/>
    </row>
    <row r="2573" spans="1:6" ht="31.5" x14ac:dyDescent="0.25">
      <c r="A2573" s="798"/>
      <c r="B2573" s="510"/>
      <c r="C2573" s="475" t="s">
        <v>4804</v>
      </c>
      <c r="D2573" s="818"/>
      <c r="E2573" s="508"/>
      <c r="F2573" s="509"/>
    </row>
    <row r="2574" spans="1:6" ht="31.5" x14ac:dyDescent="0.25">
      <c r="A2574" s="798"/>
      <c r="B2574" s="510"/>
      <c r="C2574" s="475" t="s">
        <v>4805</v>
      </c>
      <c r="D2574" s="818"/>
      <c r="E2574" s="508"/>
      <c r="F2574" s="509"/>
    </row>
    <row r="2575" spans="1:6" ht="31.5" x14ac:dyDescent="0.25">
      <c r="A2575" s="798"/>
      <c r="B2575" s="510"/>
      <c r="C2575" s="475" t="s">
        <v>4806</v>
      </c>
      <c r="D2575" s="818"/>
      <c r="E2575" s="508"/>
      <c r="F2575" s="509"/>
    </row>
    <row r="2576" spans="1:6" ht="31.5" x14ac:dyDescent="0.25">
      <c r="A2576" s="798"/>
      <c r="B2576" s="510"/>
      <c r="C2576" s="475" t="s">
        <v>4807</v>
      </c>
      <c r="D2576" s="818"/>
      <c r="E2576" s="508"/>
      <c r="F2576" s="509"/>
    </row>
    <row r="2577" spans="1:6" ht="31.5" x14ac:dyDescent="0.25">
      <c r="A2577" s="798"/>
      <c r="B2577" s="510"/>
      <c r="C2577" s="475" t="s">
        <v>4808</v>
      </c>
      <c r="D2577" s="818"/>
      <c r="E2577" s="508"/>
      <c r="F2577" s="509"/>
    </row>
    <row r="2578" spans="1:6" ht="31.5" x14ac:dyDescent="0.25">
      <c r="A2578" s="798"/>
      <c r="B2578" s="510"/>
      <c r="C2578" s="475" t="s">
        <v>4809</v>
      </c>
      <c r="D2578" s="818"/>
      <c r="E2578" s="508"/>
      <c r="F2578" s="509"/>
    </row>
    <row r="2579" spans="1:6" ht="31.5" x14ac:dyDescent="0.25">
      <c r="A2579" s="798"/>
      <c r="B2579" s="510"/>
      <c r="C2579" s="475" t="s">
        <v>4810</v>
      </c>
      <c r="D2579" s="818"/>
      <c r="E2579" s="508"/>
      <c r="F2579" s="509"/>
    </row>
    <row r="2580" spans="1:6" ht="31.5" x14ac:dyDescent="0.25">
      <c r="A2580" s="798"/>
      <c r="B2580" s="510"/>
      <c r="C2580" s="475" t="s">
        <v>4811</v>
      </c>
      <c r="D2580" s="818"/>
      <c r="E2580" s="508"/>
      <c r="F2580" s="509"/>
    </row>
    <row r="2581" spans="1:6" ht="31.5" x14ac:dyDescent="0.25">
      <c r="A2581" s="798"/>
      <c r="B2581" s="510"/>
      <c r="C2581" s="475" t="s">
        <v>4812</v>
      </c>
      <c r="D2581" s="818"/>
      <c r="E2581" s="508"/>
      <c r="F2581" s="509"/>
    </row>
    <row r="2582" spans="1:6" ht="31.5" x14ac:dyDescent="0.25">
      <c r="A2582" s="798"/>
      <c r="B2582" s="510"/>
      <c r="C2582" s="475" t="s">
        <v>4813</v>
      </c>
      <c r="D2582" s="818"/>
      <c r="E2582" s="508"/>
      <c r="F2582" s="509"/>
    </row>
    <row r="2583" spans="1:6" ht="31.5" x14ac:dyDescent="0.25">
      <c r="A2583" s="798"/>
      <c r="B2583" s="510"/>
      <c r="C2583" s="475" t="s">
        <v>4814</v>
      </c>
      <c r="D2583" s="818"/>
      <c r="E2583" s="508"/>
      <c r="F2583" s="509"/>
    </row>
    <row r="2584" spans="1:6" ht="31.5" x14ac:dyDescent="0.25">
      <c r="A2584" s="798"/>
      <c r="B2584" s="510"/>
      <c r="C2584" s="475" t="s">
        <v>4815</v>
      </c>
      <c r="D2584" s="818"/>
      <c r="E2584" s="508"/>
      <c r="F2584" s="509"/>
    </row>
    <row r="2585" spans="1:6" ht="31.5" x14ac:dyDescent="0.25">
      <c r="A2585" s="798"/>
      <c r="B2585" s="510"/>
      <c r="C2585" s="475" t="s">
        <v>4816</v>
      </c>
      <c r="D2585" s="818"/>
      <c r="E2585" s="508"/>
      <c r="F2585" s="509"/>
    </row>
    <row r="2586" spans="1:6" ht="31.5" x14ac:dyDescent="0.25">
      <c r="A2586" s="798"/>
      <c r="B2586" s="510"/>
      <c r="C2586" s="475" t="s">
        <v>4817</v>
      </c>
      <c r="D2586" s="818"/>
      <c r="E2586" s="508"/>
      <c r="F2586" s="509"/>
    </row>
    <row r="2587" spans="1:6" ht="31.5" x14ac:dyDescent="0.25">
      <c r="A2587" s="798"/>
      <c r="B2587" s="510"/>
      <c r="C2587" s="475" t="s">
        <v>4818</v>
      </c>
      <c r="D2587" s="818"/>
      <c r="E2587" s="508"/>
      <c r="F2587" s="509"/>
    </row>
    <row r="2588" spans="1:6" ht="31.5" x14ac:dyDescent="0.25">
      <c r="A2588" s="798"/>
      <c r="B2588" s="510"/>
      <c r="C2588" s="475" t="s">
        <v>4819</v>
      </c>
      <c r="D2588" s="818"/>
      <c r="E2588" s="508"/>
      <c r="F2588" s="509"/>
    </row>
    <row r="2589" spans="1:6" ht="31.5" x14ac:dyDescent="0.25">
      <c r="A2589" s="798"/>
      <c r="B2589" s="510"/>
      <c r="C2589" s="475" t="s">
        <v>4820</v>
      </c>
      <c r="D2589" s="818"/>
      <c r="E2589" s="508"/>
      <c r="F2589" s="509"/>
    </row>
    <row r="2590" spans="1:6" ht="31.5" x14ac:dyDescent="0.25">
      <c r="A2590" s="798"/>
      <c r="B2590" s="510"/>
      <c r="C2590" s="475" t="s">
        <v>4821</v>
      </c>
      <c r="D2590" s="818"/>
      <c r="E2590" s="508"/>
      <c r="F2590" s="509"/>
    </row>
    <row r="2591" spans="1:6" ht="31.5" x14ac:dyDescent="0.25">
      <c r="A2591" s="798"/>
      <c r="B2591" s="510"/>
      <c r="C2591" s="475" t="s">
        <v>4822</v>
      </c>
      <c r="D2591" s="818"/>
      <c r="E2591" s="508"/>
      <c r="F2591" s="509"/>
    </row>
    <row r="2592" spans="1:6" ht="40.5" customHeight="1" x14ac:dyDescent="0.25">
      <c r="A2592" s="798"/>
      <c r="B2592" s="510"/>
      <c r="C2592" s="475" t="s">
        <v>4823</v>
      </c>
      <c r="D2592" s="818"/>
      <c r="E2592" s="508"/>
      <c r="F2592" s="509"/>
    </row>
    <row r="2593" spans="1:6" ht="31.5" x14ac:dyDescent="0.25">
      <c r="A2593" s="798"/>
      <c r="B2593" s="510"/>
      <c r="C2593" s="475" t="s">
        <v>4824</v>
      </c>
      <c r="D2593" s="818"/>
      <c r="E2593" s="508"/>
      <c r="F2593" s="509"/>
    </row>
    <row r="2594" spans="1:6" ht="31.5" x14ac:dyDescent="0.25">
      <c r="A2594" s="798"/>
      <c r="B2594" s="510"/>
      <c r="C2594" s="475" t="s">
        <v>4825</v>
      </c>
      <c r="D2594" s="818"/>
      <c r="E2594" s="508"/>
      <c r="F2594" s="509"/>
    </row>
    <row r="2595" spans="1:6" ht="31.5" x14ac:dyDescent="0.25">
      <c r="A2595" s="798"/>
      <c r="B2595" s="510"/>
      <c r="C2595" s="475" t="s">
        <v>4826</v>
      </c>
      <c r="D2595" s="818"/>
      <c r="E2595" s="508"/>
      <c r="F2595" s="509"/>
    </row>
    <row r="2596" spans="1:6" ht="31.5" x14ac:dyDescent="0.25">
      <c r="A2596" s="798"/>
      <c r="B2596" s="510"/>
      <c r="C2596" s="475" t="s">
        <v>4827</v>
      </c>
      <c r="D2596" s="818"/>
      <c r="E2596" s="508"/>
      <c r="F2596" s="509"/>
    </row>
    <row r="2597" spans="1:6" ht="31.5" x14ac:dyDescent="0.25">
      <c r="A2597" s="798"/>
      <c r="B2597" s="510"/>
      <c r="C2597" s="475" t="s">
        <v>4828</v>
      </c>
      <c r="D2597" s="818"/>
      <c r="E2597" s="508"/>
      <c r="F2597" s="509"/>
    </row>
    <row r="2598" spans="1:6" ht="31.5" x14ac:dyDescent="0.25">
      <c r="A2598" s="798"/>
      <c r="B2598" s="510"/>
      <c r="C2598" s="475" t="s">
        <v>4829</v>
      </c>
      <c r="D2598" s="818"/>
      <c r="E2598" s="508"/>
      <c r="F2598" s="509"/>
    </row>
    <row r="2599" spans="1:6" ht="31.5" x14ac:dyDescent="0.25">
      <c r="A2599" s="798"/>
      <c r="B2599" s="510"/>
      <c r="C2599" s="475" t="s">
        <v>4830</v>
      </c>
      <c r="D2599" s="818"/>
      <c r="E2599" s="508"/>
      <c r="F2599" s="509"/>
    </row>
    <row r="2600" spans="1:6" ht="31.5" x14ac:dyDescent="0.25">
      <c r="A2600" s="798"/>
      <c r="B2600" s="510"/>
      <c r="C2600" s="475" t="s">
        <v>4831</v>
      </c>
      <c r="D2600" s="818"/>
      <c r="E2600" s="508"/>
      <c r="F2600" s="509"/>
    </row>
    <row r="2601" spans="1:6" ht="31.5" x14ac:dyDescent="0.25">
      <c r="A2601" s="798"/>
      <c r="B2601" s="510"/>
      <c r="C2601" s="475" t="s">
        <v>4832</v>
      </c>
      <c r="D2601" s="818"/>
      <c r="E2601" s="508"/>
      <c r="F2601" s="509"/>
    </row>
    <row r="2602" spans="1:6" ht="31.5" x14ac:dyDescent="0.25">
      <c r="A2602" s="798"/>
      <c r="B2602" s="510"/>
      <c r="C2602" s="475" t="s">
        <v>4833</v>
      </c>
      <c r="D2602" s="818"/>
      <c r="E2602" s="508"/>
      <c r="F2602" s="509"/>
    </row>
    <row r="2603" spans="1:6" ht="31.5" x14ac:dyDescent="0.25">
      <c r="A2603" s="798"/>
      <c r="B2603" s="510"/>
      <c r="C2603" s="475" t="s">
        <v>4834</v>
      </c>
      <c r="D2603" s="818"/>
      <c r="E2603" s="508"/>
      <c r="F2603" s="509"/>
    </row>
    <row r="2604" spans="1:6" ht="31.5" x14ac:dyDescent="0.25">
      <c r="A2604" s="798"/>
      <c r="B2604" s="510"/>
      <c r="C2604" s="475" t="s">
        <v>4835</v>
      </c>
      <c r="D2604" s="818"/>
      <c r="E2604" s="508"/>
      <c r="F2604" s="509"/>
    </row>
    <row r="2605" spans="1:6" ht="31.5" x14ac:dyDescent="0.25">
      <c r="A2605" s="798"/>
      <c r="B2605" s="510"/>
      <c r="C2605" s="475" t="s">
        <v>4836</v>
      </c>
      <c r="D2605" s="818"/>
      <c r="E2605" s="508"/>
      <c r="F2605" s="509"/>
    </row>
    <row r="2606" spans="1:6" ht="31.5" x14ac:dyDescent="0.25">
      <c r="A2606" s="798"/>
      <c r="B2606" s="510"/>
      <c r="C2606" s="475" t="s">
        <v>4837</v>
      </c>
      <c r="D2606" s="818"/>
      <c r="E2606" s="508"/>
      <c r="F2606" s="509"/>
    </row>
    <row r="2607" spans="1:6" ht="31.5" x14ac:dyDescent="0.25">
      <c r="A2607" s="798"/>
      <c r="B2607" s="510"/>
      <c r="C2607" s="475" t="s">
        <v>4838</v>
      </c>
      <c r="D2607" s="818"/>
      <c r="E2607" s="508"/>
      <c r="F2607" s="509"/>
    </row>
    <row r="2608" spans="1:6" ht="31.5" x14ac:dyDescent="0.25">
      <c r="A2608" s="798"/>
      <c r="B2608" s="510"/>
      <c r="C2608" s="475" t="s">
        <v>4839</v>
      </c>
      <c r="D2608" s="818"/>
      <c r="E2608" s="508"/>
      <c r="F2608" s="509"/>
    </row>
    <row r="2609" spans="1:6" ht="31.5" x14ac:dyDescent="0.25">
      <c r="A2609" s="798"/>
      <c r="B2609" s="510"/>
      <c r="C2609" s="475" t="s">
        <v>4840</v>
      </c>
      <c r="D2609" s="818"/>
      <c r="E2609" s="508"/>
      <c r="F2609" s="509"/>
    </row>
    <row r="2610" spans="1:6" ht="31.5" x14ac:dyDescent="0.25">
      <c r="A2610" s="798"/>
      <c r="B2610" s="510"/>
      <c r="C2610" s="475" t="s">
        <v>4841</v>
      </c>
      <c r="D2610" s="818"/>
      <c r="E2610" s="508"/>
      <c r="F2610" s="509"/>
    </row>
    <row r="2611" spans="1:6" ht="31.5" x14ac:dyDescent="0.25">
      <c r="A2611" s="798"/>
      <c r="B2611" s="510"/>
      <c r="C2611" s="475" t="s">
        <v>4842</v>
      </c>
      <c r="D2611" s="818"/>
      <c r="E2611" s="508"/>
      <c r="F2611" s="509"/>
    </row>
    <row r="2612" spans="1:6" ht="31.5" x14ac:dyDescent="0.25">
      <c r="A2612" s="798"/>
      <c r="B2612" s="510"/>
      <c r="C2612" s="475" t="s">
        <v>4843</v>
      </c>
      <c r="D2612" s="818"/>
      <c r="E2612" s="508"/>
      <c r="F2612" s="509"/>
    </row>
    <row r="2613" spans="1:6" ht="31.5" x14ac:dyDescent="0.25">
      <c r="A2613" s="798"/>
      <c r="B2613" s="510"/>
      <c r="C2613" s="475" t="s">
        <v>4844</v>
      </c>
      <c r="D2613" s="818"/>
      <c r="E2613" s="508"/>
      <c r="F2613" s="509"/>
    </row>
    <row r="2614" spans="1:6" ht="30.75" customHeight="1" x14ac:dyDescent="0.25">
      <c r="A2614" s="798"/>
      <c r="B2614" s="510"/>
      <c r="C2614" s="475" t="s">
        <v>4845</v>
      </c>
      <c r="D2614" s="818"/>
      <c r="E2614" s="508"/>
      <c r="F2614" s="509"/>
    </row>
    <row r="2615" spans="1:6" ht="31.5" x14ac:dyDescent="0.25">
      <c r="A2615" s="798"/>
      <c r="B2615" s="510"/>
      <c r="C2615" s="475" t="s">
        <v>4846</v>
      </c>
      <c r="D2615" s="818"/>
      <c r="E2615" s="508"/>
      <c r="F2615" s="509"/>
    </row>
    <row r="2616" spans="1:6" ht="31.5" x14ac:dyDescent="0.25">
      <c r="A2616" s="798"/>
      <c r="B2616" s="510"/>
      <c r="C2616" s="475" t="s">
        <v>4847</v>
      </c>
      <c r="D2616" s="818"/>
      <c r="E2616" s="508"/>
      <c r="F2616" s="509"/>
    </row>
    <row r="2617" spans="1:6" ht="31.5" x14ac:dyDescent="0.25">
      <c r="A2617" s="798"/>
      <c r="B2617" s="510"/>
      <c r="C2617" s="475" t="s">
        <v>4848</v>
      </c>
      <c r="D2617" s="818"/>
      <c r="E2617" s="508"/>
      <c r="F2617" s="509"/>
    </row>
    <row r="2618" spans="1:6" ht="31.5" x14ac:dyDescent="0.25">
      <c r="A2618" s="798"/>
      <c r="B2618" s="510"/>
      <c r="C2618" s="475" t="s">
        <v>4849</v>
      </c>
      <c r="D2618" s="818"/>
      <c r="E2618" s="508"/>
      <c r="F2618" s="509"/>
    </row>
    <row r="2619" spans="1:6" ht="31.5" x14ac:dyDescent="0.25">
      <c r="A2619" s="798"/>
      <c r="B2619" s="510"/>
      <c r="C2619" s="475" t="s">
        <v>4850</v>
      </c>
      <c r="D2619" s="818"/>
      <c r="E2619" s="508"/>
      <c r="F2619" s="509"/>
    </row>
    <row r="2620" spans="1:6" ht="31.5" x14ac:dyDescent="0.25">
      <c r="A2620" s="798"/>
      <c r="B2620" s="510"/>
      <c r="C2620" s="475" t="s">
        <v>4851</v>
      </c>
      <c r="D2620" s="818"/>
      <c r="E2620" s="508"/>
      <c r="F2620" s="509"/>
    </row>
    <row r="2621" spans="1:6" ht="31.5" x14ac:dyDescent="0.25">
      <c r="A2621" s="798"/>
      <c r="B2621" s="510"/>
      <c r="C2621" s="475" t="s">
        <v>4852</v>
      </c>
      <c r="D2621" s="818"/>
      <c r="E2621" s="508"/>
      <c r="F2621" s="509"/>
    </row>
    <row r="2622" spans="1:6" ht="31.5" x14ac:dyDescent="0.25">
      <c r="A2622" s="798"/>
      <c r="B2622" s="510"/>
      <c r="C2622" s="475" t="s">
        <v>4853</v>
      </c>
      <c r="D2622" s="818"/>
      <c r="E2622" s="508"/>
      <c r="F2622" s="509"/>
    </row>
    <row r="2623" spans="1:6" ht="31.5" x14ac:dyDescent="0.25">
      <c r="A2623" s="798"/>
      <c r="B2623" s="510"/>
      <c r="C2623" s="475" t="s">
        <v>4854</v>
      </c>
      <c r="D2623" s="818"/>
      <c r="E2623" s="508"/>
      <c r="F2623" s="509"/>
    </row>
    <row r="2624" spans="1:6" ht="31.5" x14ac:dyDescent="0.25">
      <c r="A2624" s="798"/>
      <c r="B2624" s="510"/>
      <c r="C2624" s="475" t="s">
        <v>4855</v>
      </c>
      <c r="D2624" s="818"/>
      <c r="E2624" s="508"/>
      <c r="F2624" s="509"/>
    </row>
    <row r="2625" spans="1:6" ht="31.5" x14ac:dyDescent="0.25">
      <c r="A2625" s="798"/>
      <c r="B2625" s="510"/>
      <c r="C2625" s="475" t="s">
        <v>4856</v>
      </c>
      <c r="D2625" s="818"/>
      <c r="E2625" s="508"/>
      <c r="F2625" s="509"/>
    </row>
    <row r="2626" spans="1:6" ht="31.5" x14ac:dyDescent="0.25">
      <c r="A2626" s="798"/>
      <c r="B2626" s="510"/>
      <c r="C2626" s="475" t="s">
        <v>4857</v>
      </c>
      <c r="D2626" s="818"/>
      <c r="E2626" s="508"/>
      <c r="F2626" s="509"/>
    </row>
    <row r="2627" spans="1:6" ht="31.5" x14ac:dyDescent="0.25">
      <c r="A2627" s="798"/>
      <c r="B2627" s="510"/>
      <c r="C2627" s="475" t="s">
        <v>4858</v>
      </c>
      <c r="D2627" s="818"/>
      <c r="E2627" s="508"/>
      <c r="F2627" s="509"/>
    </row>
    <row r="2628" spans="1:6" ht="31.5" x14ac:dyDescent="0.25">
      <c r="A2628" s="798"/>
      <c r="B2628" s="510"/>
      <c r="C2628" s="475" t="s">
        <v>4859</v>
      </c>
      <c r="D2628" s="818"/>
      <c r="E2628" s="508"/>
      <c r="F2628" s="509"/>
    </row>
    <row r="2629" spans="1:6" ht="31.5" x14ac:dyDescent="0.25">
      <c r="A2629" s="798"/>
      <c r="B2629" s="510"/>
      <c r="C2629" s="475" t="s">
        <v>4860</v>
      </c>
      <c r="D2629" s="818"/>
      <c r="E2629" s="508"/>
      <c r="F2629" s="509"/>
    </row>
    <row r="2630" spans="1:6" ht="31.5" x14ac:dyDescent="0.25">
      <c r="A2630" s="798"/>
      <c r="B2630" s="510"/>
      <c r="C2630" s="475" t="s">
        <v>4861</v>
      </c>
      <c r="D2630" s="818"/>
      <c r="E2630" s="508"/>
      <c r="F2630" s="509"/>
    </row>
    <row r="2631" spans="1:6" ht="31.5" x14ac:dyDescent="0.25">
      <c r="A2631" s="798"/>
      <c r="B2631" s="510"/>
      <c r="C2631" s="475" t="s">
        <v>4862</v>
      </c>
      <c r="D2631" s="818"/>
      <c r="E2631" s="508"/>
      <c r="F2631" s="509"/>
    </row>
    <row r="2632" spans="1:6" x14ac:dyDescent="0.25">
      <c r="A2632" s="798"/>
      <c r="B2632" s="510"/>
      <c r="C2632" s="475" t="s">
        <v>4863</v>
      </c>
      <c r="D2632" s="818"/>
      <c r="E2632" s="508"/>
      <c r="F2632" s="509"/>
    </row>
    <row r="2633" spans="1:6" ht="31.5" x14ac:dyDescent="0.25">
      <c r="A2633" s="798"/>
      <c r="B2633" s="510"/>
      <c r="C2633" s="475" t="s">
        <v>4864</v>
      </c>
      <c r="D2633" s="818"/>
      <c r="E2633" s="508"/>
      <c r="F2633" s="509"/>
    </row>
    <row r="2634" spans="1:6" ht="31.5" x14ac:dyDescent="0.25">
      <c r="A2634" s="798"/>
      <c r="B2634" s="510"/>
      <c r="C2634" s="475" t="s">
        <v>4865</v>
      </c>
      <c r="D2634" s="818"/>
      <c r="E2634" s="508"/>
      <c r="F2634" s="509"/>
    </row>
    <row r="2635" spans="1:6" ht="31.5" x14ac:dyDescent="0.25">
      <c r="A2635" s="798"/>
      <c r="B2635" s="510"/>
      <c r="C2635" s="475" t="s">
        <v>4866</v>
      </c>
      <c r="D2635" s="818"/>
      <c r="E2635" s="508"/>
      <c r="F2635" s="509"/>
    </row>
    <row r="2636" spans="1:6" ht="31.5" x14ac:dyDescent="0.25">
      <c r="A2636" s="798"/>
      <c r="B2636" s="510"/>
      <c r="C2636" s="475" t="s">
        <v>4867</v>
      </c>
      <c r="D2636" s="818"/>
      <c r="E2636" s="508"/>
      <c r="F2636" s="509"/>
    </row>
    <row r="2637" spans="1:6" ht="31.5" x14ac:dyDescent="0.25">
      <c r="A2637" s="798"/>
      <c r="B2637" s="510"/>
      <c r="C2637" s="475" t="s">
        <v>4868</v>
      </c>
      <c r="D2637" s="818"/>
      <c r="E2637" s="508"/>
      <c r="F2637" s="509"/>
    </row>
    <row r="2638" spans="1:6" ht="31.5" x14ac:dyDescent="0.25">
      <c r="A2638" s="798"/>
      <c r="B2638" s="510"/>
      <c r="C2638" s="475" t="s">
        <v>4869</v>
      </c>
      <c r="D2638" s="818"/>
      <c r="E2638" s="508"/>
      <c r="F2638" s="509"/>
    </row>
    <row r="2639" spans="1:6" ht="31.5" x14ac:dyDescent="0.25">
      <c r="A2639" s="798"/>
      <c r="B2639" s="510"/>
      <c r="C2639" s="475" t="s">
        <v>4870</v>
      </c>
      <c r="D2639" s="818"/>
      <c r="E2639" s="508"/>
      <c r="F2639" s="509"/>
    </row>
    <row r="2640" spans="1:6" ht="31.5" x14ac:dyDescent="0.25">
      <c r="A2640" s="798"/>
      <c r="B2640" s="510"/>
      <c r="C2640" s="475" t="s">
        <v>4871</v>
      </c>
      <c r="D2640" s="818"/>
      <c r="E2640" s="508"/>
      <c r="F2640" s="509"/>
    </row>
    <row r="2641" spans="1:6" ht="31.5" x14ac:dyDescent="0.25">
      <c r="A2641" s="798"/>
      <c r="B2641" s="510"/>
      <c r="C2641" s="475" t="s">
        <v>4872</v>
      </c>
      <c r="D2641" s="818"/>
      <c r="E2641" s="508"/>
      <c r="F2641" s="509"/>
    </row>
    <row r="2642" spans="1:6" ht="31.5" x14ac:dyDescent="0.25">
      <c r="A2642" s="798"/>
      <c r="B2642" s="510"/>
      <c r="C2642" s="475" t="s">
        <v>4873</v>
      </c>
      <c r="D2642" s="818"/>
      <c r="E2642" s="508"/>
      <c r="F2642" s="509"/>
    </row>
    <row r="2643" spans="1:6" ht="31.5" x14ac:dyDescent="0.25">
      <c r="A2643" s="798"/>
      <c r="B2643" s="510"/>
      <c r="C2643" s="475" t="s">
        <v>4874</v>
      </c>
      <c r="D2643" s="818"/>
      <c r="E2643" s="508"/>
      <c r="F2643" s="509"/>
    </row>
    <row r="2644" spans="1:6" ht="31.5" x14ac:dyDescent="0.25">
      <c r="A2644" s="798"/>
      <c r="B2644" s="510"/>
      <c r="C2644" s="475" t="s">
        <v>4875</v>
      </c>
      <c r="D2644" s="818"/>
      <c r="E2644" s="508"/>
      <c r="F2644" s="509"/>
    </row>
    <row r="2645" spans="1:6" x14ac:dyDescent="0.25">
      <c r="A2645" s="798"/>
      <c r="B2645" s="510"/>
      <c r="C2645" s="475" t="s">
        <v>4876</v>
      </c>
      <c r="D2645" s="818"/>
      <c r="E2645" s="508"/>
      <c r="F2645" s="509"/>
    </row>
    <row r="2646" spans="1:6" ht="31.5" x14ac:dyDescent="0.25">
      <c r="A2646" s="798"/>
      <c r="B2646" s="510"/>
      <c r="C2646" s="475" t="s">
        <v>4877</v>
      </c>
      <c r="D2646" s="818"/>
      <c r="E2646" s="508"/>
      <c r="F2646" s="509"/>
    </row>
    <row r="2647" spans="1:6" ht="31.5" x14ac:dyDescent="0.25">
      <c r="A2647" s="798"/>
      <c r="B2647" s="510"/>
      <c r="C2647" s="475" t="s">
        <v>4878</v>
      </c>
      <c r="D2647" s="818"/>
      <c r="E2647" s="508"/>
      <c r="F2647" s="509"/>
    </row>
    <row r="2648" spans="1:6" ht="31.5" x14ac:dyDescent="0.25">
      <c r="A2648" s="798"/>
      <c r="B2648" s="510"/>
      <c r="C2648" s="475" t="s">
        <v>4879</v>
      </c>
      <c r="D2648" s="818"/>
      <c r="E2648" s="508"/>
      <c r="F2648" s="509"/>
    </row>
    <row r="2649" spans="1:6" ht="31.5" x14ac:dyDescent="0.25">
      <c r="A2649" s="798"/>
      <c r="B2649" s="510"/>
      <c r="C2649" s="475" t="s">
        <v>4880</v>
      </c>
      <c r="D2649" s="818"/>
      <c r="E2649" s="508"/>
      <c r="F2649" s="509"/>
    </row>
    <row r="2650" spans="1:6" ht="31.5" x14ac:dyDescent="0.25">
      <c r="A2650" s="798"/>
      <c r="B2650" s="510"/>
      <c r="C2650" s="475" t="s">
        <v>4881</v>
      </c>
      <c r="D2650" s="818"/>
      <c r="E2650" s="508"/>
      <c r="F2650" s="509"/>
    </row>
    <row r="2651" spans="1:6" ht="31.5" x14ac:dyDescent="0.25">
      <c r="A2651" s="798"/>
      <c r="B2651" s="510"/>
      <c r="C2651" s="475" t="s">
        <v>4882</v>
      </c>
      <c r="D2651" s="818"/>
      <c r="E2651" s="508"/>
      <c r="F2651" s="509"/>
    </row>
    <row r="2652" spans="1:6" ht="31.5" x14ac:dyDescent="0.25">
      <c r="A2652" s="798"/>
      <c r="B2652" s="510"/>
      <c r="C2652" s="475" t="s">
        <v>4883</v>
      </c>
      <c r="D2652" s="818"/>
      <c r="E2652" s="508"/>
      <c r="F2652" s="509"/>
    </row>
    <row r="2653" spans="1:6" ht="31.5" x14ac:dyDescent="0.25">
      <c r="A2653" s="798"/>
      <c r="B2653" s="510"/>
      <c r="C2653" s="475" t="s">
        <v>4884</v>
      </c>
      <c r="D2653" s="818"/>
      <c r="E2653" s="508"/>
      <c r="F2653" s="509"/>
    </row>
    <row r="2654" spans="1:6" ht="31.5" x14ac:dyDescent="0.25">
      <c r="A2654" s="798"/>
      <c r="B2654" s="510"/>
      <c r="C2654" s="475" t="s">
        <v>4885</v>
      </c>
      <c r="D2654" s="818"/>
      <c r="E2654" s="508"/>
      <c r="F2654" s="509"/>
    </row>
    <row r="2655" spans="1:6" ht="31.5" x14ac:dyDescent="0.25">
      <c r="A2655" s="798"/>
      <c r="B2655" s="510"/>
      <c r="C2655" s="475" t="s">
        <v>4886</v>
      </c>
      <c r="D2655" s="818"/>
      <c r="E2655" s="508"/>
      <c r="F2655" s="509"/>
    </row>
    <row r="2656" spans="1:6" ht="31.5" x14ac:dyDescent="0.25">
      <c r="A2656" s="798"/>
      <c r="B2656" s="510"/>
      <c r="C2656" s="475" t="s">
        <v>4887</v>
      </c>
      <c r="D2656" s="818"/>
      <c r="E2656" s="508"/>
      <c r="F2656" s="509"/>
    </row>
    <row r="2657" spans="1:6" ht="31.5" x14ac:dyDescent="0.25">
      <c r="A2657" s="798"/>
      <c r="B2657" s="510"/>
      <c r="C2657" s="475" t="s">
        <v>4888</v>
      </c>
      <c r="D2657" s="818"/>
      <c r="E2657" s="508"/>
      <c r="F2657" s="509"/>
    </row>
    <row r="2658" spans="1:6" ht="31.5" x14ac:dyDescent="0.25">
      <c r="A2658" s="798"/>
      <c r="B2658" s="510"/>
      <c r="C2658" s="475" t="s">
        <v>4889</v>
      </c>
      <c r="D2658" s="818"/>
      <c r="E2658" s="508"/>
      <c r="F2658" s="509"/>
    </row>
    <row r="2659" spans="1:6" ht="31.5" x14ac:dyDescent="0.25">
      <c r="A2659" s="798"/>
      <c r="B2659" s="510"/>
      <c r="C2659" s="475" t="s">
        <v>4890</v>
      </c>
      <c r="D2659" s="818"/>
      <c r="E2659" s="508"/>
      <c r="F2659" s="509"/>
    </row>
    <row r="2660" spans="1:6" ht="31.5" x14ac:dyDescent="0.25">
      <c r="A2660" s="798"/>
      <c r="B2660" s="510"/>
      <c r="C2660" s="475" t="s">
        <v>4891</v>
      </c>
      <c r="D2660" s="818"/>
      <c r="E2660" s="508"/>
      <c r="F2660" s="509"/>
    </row>
    <row r="2661" spans="1:6" ht="31.5" x14ac:dyDescent="0.25">
      <c r="A2661" s="798"/>
      <c r="B2661" s="510"/>
      <c r="C2661" s="475" t="s">
        <v>4892</v>
      </c>
      <c r="D2661" s="818"/>
      <c r="E2661" s="508"/>
      <c r="F2661" s="509"/>
    </row>
    <row r="2662" spans="1:6" ht="31.5" x14ac:dyDescent="0.25">
      <c r="A2662" s="798"/>
      <c r="B2662" s="510"/>
      <c r="C2662" s="475" t="s">
        <v>4893</v>
      </c>
      <c r="D2662" s="818"/>
      <c r="E2662" s="508"/>
      <c r="F2662" s="509"/>
    </row>
    <row r="2663" spans="1:6" ht="31.5" x14ac:dyDescent="0.25">
      <c r="A2663" s="798"/>
      <c r="B2663" s="510"/>
      <c r="C2663" s="475" t="s">
        <v>4894</v>
      </c>
      <c r="D2663" s="818"/>
      <c r="E2663" s="508"/>
      <c r="F2663" s="509"/>
    </row>
    <row r="2664" spans="1:6" ht="31.5" x14ac:dyDescent="0.25">
      <c r="A2664" s="798"/>
      <c r="B2664" s="510"/>
      <c r="C2664" s="475" t="s">
        <v>4895</v>
      </c>
      <c r="D2664" s="818"/>
      <c r="E2664" s="508"/>
      <c r="F2664" s="509"/>
    </row>
    <row r="2665" spans="1:6" ht="31.5" x14ac:dyDescent="0.25">
      <c r="A2665" s="798"/>
      <c r="B2665" s="510"/>
      <c r="C2665" s="475" t="s">
        <v>4896</v>
      </c>
      <c r="D2665" s="818"/>
      <c r="E2665" s="508"/>
      <c r="F2665" s="509"/>
    </row>
    <row r="2666" spans="1:6" ht="31.5" x14ac:dyDescent="0.25">
      <c r="A2666" s="798"/>
      <c r="B2666" s="510"/>
      <c r="C2666" s="475" t="s">
        <v>4897</v>
      </c>
      <c r="D2666" s="818"/>
      <c r="E2666" s="508"/>
      <c r="F2666" s="509"/>
    </row>
    <row r="2667" spans="1:6" ht="31.5" x14ac:dyDescent="0.25">
      <c r="A2667" s="798"/>
      <c r="B2667" s="510"/>
      <c r="C2667" s="475" t="s">
        <v>4898</v>
      </c>
      <c r="D2667" s="818"/>
      <c r="E2667" s="508"/>
      <c r="F2667" s="509"/>
    </row>
    <row r="2668" spans="1:6" ht="42" customHeight="1" x14ac:dyDescent="0.25">
      <c r="A2668" s="798"/>
      <c r="B2668" s="510"/>
      <c r="C2668" s="475" t="s">
        <v>4899</v>
      </c>
      <c r="D2668" s="818"/>
      <c r="E2668" s="508"/>
      <c r="F2668" s="509"/>
    </row>
    <row r="2669" spans="1:6" ht="31.5" x14ac:dyDescent="0.25">
      <c r="A2669" s="798"/>
      <c r="B2669" s="510"/>
      <c r="C2669" s="475" t="s">
        <v>4900</v>
      </c>
      <c r="D2669" s="818"/>
      <c r="E2669" s="508"/>
      <c r="F2669" s="509"/>
    </row>
    <row r="2670" spans="1:6" ht="31.5" x14ac:dyDescent="0.25">
      <c r="A2670" s="798"/>
      <c r="B2670" s="510"/>
      <c r="C2670" s="475" t="s">
        <v>4901</v>
      </c>
      <c r="D2670" s="818"/>
      <c r="E2670" s="508"/>
      <c r="F2670" s="509"/>
    </row>
    <row r="2671" spans="1:6" ht="31.5" x14ac:dyDescent="0.25">
      <c r="A2671" s="798"/>
      <c r="B2671" s="510"/>
      <c r="C2671" s="475" t="s">
        <v>4902</v>
      </c>
      <c r="D2671" s="818"/>
      <c r="E2671" s="508"/>
      <c r="F2671" s="509"/>
    </row>
    <row r="2672" spans="1:6" ht="31.5" x14ac:dyDescent="0.25">
      <c r="A2672" s="798"/>
      <c r="B2672" s="510"/>
      <c r="C2672" s="475" t="s">
        <v>4903</v>
      </c>
      <c r="D2672" s="818"/>
      <c r="E2672" s="508"/>
      <c r="F2672" s="509"/>
    </row>
    <row r="2673" spans="1:6" ht="31.5" x14ac:dyDescent="0.25">
      <c r="A2673" s="798"/>
      <c r="B2673" s="510"/>
      <c r="C2673" s="475" t="s">
        <v>4904</v>
      </c>
      <c r="D2673" s="818"/>
      <c r="E2673" s="508"/>
      <c r="F2673" s="509"/>
    </row>
    <row r="2674" spans="1:6" ht="31.5" x14ac:dyDescent="0.25">
      <c r="A2674" s="798"/>
      <c r="B2674" s="510"/>
      <c r="C2674" s="475" t="s">
        <v>4905</v>
      </c>
      <c r="D2674" s="818"/>
      <c r="E2674" s="508"/>
      <c r="F2674" s="509"/>
    </row>
    <row r="2675" spans="1:6" ht="31.5" x14ac:dyDescent="0.25">
      <c r="A2675" s="798"/>
      <c r="B2675" s="510"/>
      <c r="C2675" s="475" t="s">
        <v>4906</v>
      </c>
      <c r="D2675" s="818"/>
      <c r="E2675" s="508"/>
      <c r="F2675" s="509"/>
    </row>
    <row r="2676" spans="1:6" ht="31.5" x14ac:dyDescent="0.25">
      <c r="A2676" s="798"/>
      <c r="B2676" s="510"/>
      <c r="C2676" s="475" t="s">
        <v>4907</v>
      </c>
      <c r="D2676" s="818"/>
      <c r="E2676" s="508"/>
      <c r="F2676" s="509"/>
    </row>
    <row r="2677" spans="1:6" ht="31.5" x14ac:dyDescent="0.25">
      <c r="A2677" s="798"/>
      <c r="B2677" s="510"/>
      <c r="C2677" s="475" t="s">
        <v>4908</v>
      </c>
      <c r="D2677" s="818"/>
      <c r="E2677" s="508"/>
      <c r="F2677" s="509"/>
    </row>
    <row r="2678" spans="1:6" ht="31.5" x14ac:dyDescent="0.25">
      <c r="A2678" s="798"/>
      <c r="B2678" s="510"/>
      <c r="C2678" s="475" t="s">
        <v>4909</v>
      </c>
      <c r="D2678" s="818"/>
      <c r="E2678" s="508"/>
      <c r="F2678" s="509"/>
    </row>
    <row r="2679" spans="1:6" ht="31.5" x14ac:dyDescent="0.25">
      <c r="A2679" s="798"/>
      <c r="B2679" s="510"/>
      <c r="C2679" s="475" t="s">
        <v>4910</v>
      </c>
      <c r="D2679" s="818"/>
      <c r="E2679" s="508"/>
      <c r="F2679" s="509"/>
    </row>
    <row r="2680" spans="1:6" ht="31.5" x14ac:dyDescent="0.25">
      <c r="A2680" s="798"/>
      <c r="B2680" s="510"/>
      <c r="C2680" s="475" t="s">
        <v>4911</v>
      </c>
      <c r="D2680" s="818"/>
      <c r="E2680" s="508"/>
      <c r="F2680" s="509"/>
    </row>
    <row r="2681" spans="1:6" ht="31.5" x14ac:dyDescent="0.25">
      <c r="A2681" s="798"/>
      <c r="B2681" s="510"/>
      <c r="C2681" s="475" t="s">
        <v>4912</v>
      </c>
      <c r="D2681" s="818"/>
      <c r="E2681" s="508"/>
      <c r="F2681" s="509"/>
    </row>
    <row r="2682" spans="1:6" ht="31.5" x14ac:dyDescent="0.25">
      <c r="A2682" s="798"/>
      <c r="B2682" s="510"/>
      <c r="C2682" s="475" t="s">
        <v>4913</v>
      </c>
      <c r="D2682" s="818"/>
      <c r="E2682" s="508"/>
      <c r="F2682" s="509"/>
    </row>
    <row r="2683" spans="1:6" ht="31.5" x14ac:dyDescent="0.25">
      <c r="A2683" s="798"/>
      <c r="B2683" s="510"/>
      <c r="C2683" s="475" t="s">
        <v>4914</v>
      </c>
      <c r="D2683" s="818"/>
      <c r="E2683" s="508"/>
      <c r="F2683" s="509"/>
    </row>
    <row r="2684" spans="1:6" ht="31.5" x14ac:dyDescent="0.25">
      <c r="A2684" s="798"/>
      <c r="B2684" s="510"/>
      <c r="C2684" s="475" t="s">
        <v>4915</v>
      </c>
      <c r="D2684" s="818"/>
      <c r="E2684" s="508"/>
      <c r="F2684" s="509"/>
    </row>
    <row r="2685" spans="1:6" ht="31.5" x14ac:dyDescent="0.25">
      <c r="A2685" s="798"/>
      <c r="B2685" s="510"/>
      <c r="C2685" s="475" t="s">
        <v>4916</v>
      </c>
      <c r="D2685" s="818"/>
      <c r="E2685" s="508"/>
      <c r="F2685" s="509"/>
    </row>
    <row r="2686" spans="1:6" ht="31.5" x14ac:dyDescent="0.25">
      <c r="A2686" s="798"/>
      <c r="B2686" s="510"/>
      <c r="C2686" s="475" t="s">
        <v>4917</v>
      </c>
      <c r="D2686" s="818"/>
      <c r="E2686" s="508"/>
      <c r="F2686" s="509"/>
    </row>
    <row r="2687" spans="1:6" ht="31.5" x14ac:dyDescent="0.25">
      <c r="A2687" s="798"/>
      <c r="B2687" s="510"/>
      <c r="C2687" s="475" t="s">
        <v>4918</v>
      </c>
      <c r="D2687" s="818"/>
      <c r="E2687" s="508"/>
      <c r="F2687" s="509"/>
    </row>
    <row r="2688" spans="1:6" x14ac:dyDescent="0.25">
      <c r="A2688" s="798"/>
      <c r="B2688" s="510"/>
      <c r="C2688" s="475" t="s">
        <v>4919</v>
      </c>
      <c r="D2688" s="818"/>
      <c r="E2688" s="508"/>
      <c r="F2688" s="509"/>
    </row>
    <row r="2689" spans="1:6" ht="31.5" x14ac:dyDescent="0.25">
      <c r="A2689" s="798"/>
      <c r="B2689" s="510"/>
      <c r="C2689" s="475" t="s">
        <v>4920</v>
      </c>
      <c r="D2689" s="818"/>
      <c r="E2689" s="508"/>
      <c r="F2689" s="509"/>
    </row>
    <row r="2690" spans="1:6" ht="31.5" x14ac:dyDescent="0.25">
      <c r="A2690" s="798"/>
      <c r="B2690" s="510"/>
      <c r="C2690" s="475" t="s">
        <v>4921</v>
      </c>
      <c r="D2690" s="818"/>
      <c r="E2690" s="508"/>
      <c r="F2690" s="509"/>
    </row>
    <row r="2691" spans="1:6" ht="31.5" x14ac:dyDescent="0.25">
      <c r="A2691" s="798"/>
      <c r="B2691" s="510"/>
      <c r="C2691" s="475" t="s">
        <v>4922</v>
      </c>
      <c r="D2691" s="818"/>
      <c r="E2691" s="508"/>
      <c r="F2691" s="509"/>
    </row>
    <row r="2692" spans="1:6" ht="31.5" x14ac:dyDescent="0.25">
      <c r="A2692" s="798"/>
      <c r="B2692" s="510"/>
      <c r="C2692" s="475" t="s">
        <v>4923</v>
      </c>
      <c r="D2692" s="818"/>
      <c r="E2692" s="508"/>
      <c r="F2692" s="509"/>
    </row>
    <row r="2693" spans="1:6" ht="31.5" x14ac:dyDescent="0.25">
      <c r="A2693" s="798"/>
      <c r="B2693" s="510"/>
      <c r="C2693" s="475" t="s">
        <v>4924</v>
      </c>
      <c r="D2693" s="818"/>
      <c r="E2693" s="508"/>
      <c r="F2693" s="509"/>
    </row>
    <row r="2694" spans="1:6" ht="31.5" x14ac:dyDescent="0.25">
      <c r="A2694" s="798"/>
      <c r="B2694" s="510"/>
      <c r="C2694" s="475" t="s">
        <v>4925</v>
      </c>
      <c r="D2694" s="818"/>
      <c r="E2694" s="508"/>
      <c r="F2694" s="509"/>
    </row>
    <row r="2695" spans="1:6" ht="31.5" x14ac:dyDescent="0.25">
      <c r="A2695" s="798"/>
      <c r="B2695" s="510"/>
      <c r="C2695" s="475" t="s">
        <v>4926</v>
      </c>
      <c r="D2695" s="818"/>
      <c r="E2695" s="508"/>
      <c r="F2695" s="509"/>
    </row>
    <row r="2696" spans="1:6" ht="31.5" x14ac:dyDescent="0.25">
      <c r="A2696" s="798"/>
      <c r="B2696" s="510"/>
      <c r="C2696" s="475" t="s">
        <v>4927</v>
      </c>
      <c r="D2696" s="818"/>
      <c r="E2696" s="508"/>
      <c r="F2696" s="509"/>
    </row>
    <row r="2697" spans="1:6" ht="31.5" x14ac:dyDescent="0.25">
      <c r="A2697" s="798"/>
      <c r="B2697" s="510"/>
      <c r="C2697" s="475" t="s">
        <v>4928</v>
      </c>
      <c r="D2697" s="818"/>
      <c r="E2697" s="508"/>
      <c r="F2697" s="509"/>
    </row>
    <row r="2698" spans="1:6" ht="31.5" x14ac:dyDescent="0.25">
      <c r="A2698" s="798"/>
      <c r="B2698" s="510"/>
      <c r="C2698" s="475" t="s">
        <v>4929</v>
      </c>
      <c r="D2698" s="818"/>
      <c r="E2698" s="508"/>
      <c r="F2698" s="509"/>
    </row>
    <row r="2699" spans="1:6" ht="31.5" x14ac:dyDescent="0.25">
      <c r="A2699" s="798"/>
      <c r="B2699" s="510"/>
      <c r="C2699" s="475" t="s">
        <v>4930</v>
      </c>
      <c r="D2699" s="818"/>
      <c r="E2699" s="508"/>
      <c r="F2699" s="509"/>
    </row>
    <row r="2700" spans="1:6" ht="31.5" x14ac:dyDescent="0.25">
      <c r="A2700" s="798"/>
      <c r="B2700" s="510"/>
      <c r="C2700" s="475" t="s">
        <v>4931</v>
      </c>
      <c r="D2700" s="818"/>
      <c r="E2700" s="508"/>
      <c r="F2700" s="509"/>
    </row>
    <row r="2701" spans="1:6" ht="31.5" x14ac:dyDescent="0.25">
      <c r="A2701" s="798"/>
      <c r="B2701" s="510"/>
      <c r="C2701" s="475" t="s">
        <v>4932</v>
      </c>
      <c r="D2701" s="818"/>
      <c r="E2701" s="508"/>
      <c r="F2701" s="509"/>
    </row>
    <row r="2702" spans="1:6" ht="31.5" x14ac:dyDescent="0.25">
      <c r="A2702" s="798"/>
      <c r="B2702" s="510"/>
      <c r="C2702" s="475" t="s">
        <v>4933</v>
      </c>
      <c r="D2702" s="818"/>
      <c r="E2702" s="508"/>
      <c r="F2702" s="509"/>
    </row>
    <row r="2703" spans="1:6" ht="31.5" x14ac:dyDescent="0.25">
      <c r="A2703" s="798"/>
      <c r="B2703" s="510"/>
      <c r="C2703" s="475" t="s">
        <v>4934</v>
      </c>
      <c r="D2703" s="818"/>
      <c r="E2703" s="508"/>
      <c r="F2703" s="509"/>
    </row>
    <row r="2704" spans="1:6" ht="31.5" x14ac:dyDescent="0.25">
      <c r="A2704" s="798"/>
      <c r="B2704" s="510"/>
      <c r="C2704" s="475" t="s">
        <v>4935</v>
      </c>
      <c r="D2704" s="818"/>
      <c r="E2704" s="508"/>
      <c r="F2704" s="509"/>
    </row>
    <row r="2705" spans="1:6" ht="31.5" x14ac:dyDescent="0.25">
      <c r="A2705" s="798"/>
      <c r="B2705" s="510"/>
      <c r="C2705" s="475" t="s">
        <v>4936</v>
      </c>
      <c r="D2705" s="818"/>
      <c r="E2705" s="508"/>
      <c r="F2705" s="509"/>
    </row>
    <row r="2706" spans="1:6" ht="31.5" x14ac:dyDescent="0.25">
      <c r="A2706" s="798"/>
      <c r="B2706" s="510"/>
      <c r="C2706" s="475" t="s">
        <v>4937</v>
      </c>
      <c r="D2706" s="818"/>
      <c r="E2706" s="508"/>
      <c r="F2706" s="509"/>
    </row>
    <row r="2707" spans="1:6" ht="31.5" x14ac:dyDescent="0.25">
      <c r="A2707" s="798"/>
      <c r="B2707" s="510"/>
      <c r="C2707" s="475" t="s">
        <v>4938</v>
      </c>
      <c r="D2707" s="818"/>
      <c r="E2707" s="508"/>
      <c r="F2707" s="509"/>
    </row>
    <row r="2708" spans="1:6" ht="31.5" x14ac:dyDescent="0.25">
      <c r="A2708" s="798"/>
      <c r="B2708" s="510"/>
      <c r="C2708" s="475" t="s">
        <v>4939</v>
      </c>
      <c r="D2708" s="818"/>
      <c r="E2708" s="508"/>
      <c r="F2708" s="509"/>
    </row>
    <row r="2709" spans="1:6" ht="31.5" x14ac:dyDescent="0.25">
      <c r="A2709" s="798"/>
      <c r="B2709" s="510"/>
      <c r="C2709" s="475" t="s">
        <v>4940</v>
      </c>
      <c r="D2709" s="818"/>
      <c r="E2709" s="508"/>
      <c r="F2709" s="509"/>
    </row>
    <row r="2710" spans="1:6" ht="31.5" x14ac:dyDescent="0.25">
      <c r="A2710" s="798"/>
      <c r="B2710" s="510"/>
      <c r="C2710" s="475" t="s">
        <v>4941</v>
      </c>
      <c r="D2710" s="818"/>
      <c r="E2710" s="508"/>
      <c r="F2710" s="509"/>
    </row>
    <row r="2711" spans="1:6" ht="31.5" x14ac:dyDescent="0.25">
      <c r="A2711" s="798"/>
      <c r="B2711" s="510"/>
      <c r="C2711" s="475" t="s">
        <v>4942</v>
      </c>
      <c r="D2711" s="818"/>
      <c r="E2711" s="508"/>
      <c r="F2711" s="509"/>
    </row>
    <row r="2712" spans="1:6" ht="31.5" x14ac:dyDescent="0.25">
      <c r="A2712" s="798"/>
      <c r="B2712" s="510"/>
      <c r="C2712" s="475" t="s">
        <v>4943</v>
      </c>
      <c r="D2712" s="818"/>
      <c r="E2712" s="508"/>
      <c r="F2712" s="509"/>
    </row>
    <row r="2713" spans="1:6" ht="31.5" x14ac:dyDescent="0.25">
      <c r="A2713" s="798"/>
      <c r="B2713" s="510"/>
      <c r="C2713" s="475" t="s">
        <v>4944</v>
      </c>
      <c r="D2713" s="818"/>
      <c r="E2713" s="508"/>
      <c r="F2713" s="509"/>
    </row>
    <row r="2714" spans="1:6" ht="31.5" x14ac:dyDescent="0.25">
      <c r="A2714" s="798"/>
      <c r="B2714" s="510"/>
      <c r="C2714" s="475" t="s">
        <v>4945</v>
      </c>
      <c r="D2714" s="818"/>
      <c r="E2714" s="508"/>
      <c r="F2714" s="509"/>
    </row>
    <row r="2715" spans="1:6" ht="31.5" x14ac:dyDescent="0.25">
      <c r="A2715" s="798"/>
      <c r="B2715" s="510"/>
      <c r="C2715" s="475" t="s">
        <v>4946</v>
      </c>
      <c r="D2715" s="818"/>
      <c r="E2715" s="508"/>
      <c r="F2715" s="509"/>
    </row>
    <row r="2716" spans="1:6" ht="31.5" x14ac:dyDescent="0.25">
      <c r="A2716" s="798"/>
      <c r="B2716" s="510"/>
      <c r="C2716" s="475" t="s">
        <v>4947</v>
      </c>
      <c r="D2716" s="818"/>
      <c r="E2716" s="508"/>
      <c r="F2716" s="509"/>
    </row>
    <row r="2717" spans="1:6" ht="31.5" x14ac:dyDescent="0.25">
      <c r="A2717" s="798"/>
      <c r="B2717" s="510"/>
      <c r="C2717" s="475" t="s">
        <v>4948</v>
      </c>
      <c r="D2717" s="818"/>
      <c r="E2717" s="508"/>
      <c r="F2717" s="509"/>
    </row>
    <row r="2718" spans="1:6" ht="31.5" x14ac:dyDescent="0.25">
      <c r="A2718" s="798"/>
      <c r="B2718" s="510"/>
      <c r="C2718" s="475" t="s">
        <v>4949</v>
      </c>
      <c r="D2718" s="818"/>
      <c r="E2718" s="508"/>
      <c r="F2718" s="509"/>
    </row>
    <row r="2719" spans="1:6" ht="31.5" x14ac:dyDescent="0.25">
      <c r="A2719" s="798"/>
      <c r="B2719" s="510"/>
      <c r="C2719" s="475" t="s">
        <v>4950</v>
      </c>
      <c r="D2719" s="818"/>
      <c r="E2719" s="508"/>
      <c r="F2719" s="509"/>
    </row>
    <row r="2720" spans="1:6" ht="31.5" x14ac:dyDescent="0.25">
      <c r="A2720" s="798"/>
      <c r="B2720" s="510"/>
      <c r="C2720" s="475" t="s">
        <v>4951</v>
      </c>
      <c r="D2720" s="818"/>
      <c r="E2720" s="508"/>
      <c r="F2720" s="509"/>
    </row>
    <row r="2721" spans="1:6" ht="31.5" x14ac:dyDescent="0.25">
      <c r="A2721" s="798"/>
      <c r="B2721" s="510"/>
      <c r="C2721" s="475" t="s">
        <v>4952</v>
      </c>
      <c r="D2721" s="818"/>
      <c r="E2721" s="508"/>
      <c r="F2721" s="509"/>
    </row>
    <row r="2722" spans="1:6" ht="31.5" x14ac:dyDescent="0.25">
      <c r="A2722" s="798"/>
      <c r="B2722" s="510"/>
      <c r="C2722" s="475" t="s">
        <v>4953</v>
      </c>
      <c r="D2722" s="818"/>
      <c r="E2722" s="508"/>
      <c r="F2722" s="509"/>
    </row>
    <row r="2723" spans="1:6" ht="31.5" x14ac:dyDescent="0.25">
      <c r="A2723" s="798"/>
      <c r="B2723" s="510"/>
      <c r="C2723" s="475" t="s">
        <v>4954</v>
      </c>
      <c r="D2723" s="818"/>
      <c r="E2723" s="508"/>
      <c r="F2723" s="509"/>
    </row>
    <row r="2724" spans="1:6" ht="31.5" x14ac:dyDescent="0.25">
      <c r="A2724" s="798"/>
      <c r="B2724" s="510"/>
      <c r="C2724" s="475" t="s">
        <v>4955</v>
      </c>
      <c r="D2724" s="818"/>
      <c r="E2724" s="508"/>
      <c r="F2724" s="509"/>
    </row>
    <row r="2725" spans="1:6" ht="31.5" x14ac:dyDescent="0.25">
      <c r="A2725" s="798"/>
      <c r="B2725" s="510"/>
      <c r="C2725" s="475" t="s">
        <v>4956</v>
      </c>
      <c r="D2725" s="818"/>
      <c r="E2725" s="508"/>
      <c r="F2725" s="509"/>
    </row>
    <row r="2726" spans="1:6" ht="31.5" x14ac:dyDescent="0.25">
      <c r="A2726" s="798"/>
      <c r="B2726" s="510"/>
      <c r="C2726" s="475" t="s">
        <v>4957</v>
      </c>
      <c r="D2726" s="818"/>
      <c r="E2726" s="508"/>
      <c r="F2726" s="509"/>
    </row>
    <row r="2727" spans="1:6" ht="31.5" x14ac:dyDescent="0.25">
      <c r="A2727" s="798"/>
      <c r="B2727" s="510"/>
      <c r="C2727" s="475" t="s">
        <v>4958</v>
      </c>
      <c r="D2727" s="818"/>
      <c r="E2727" s="508"/>
      <c r="F2727" s="509"/>
    </row>
    <row r="2728" spans="1:6" ht="31.5" x14ac:dyDescent="0.25">
      <c r="A2728" s="798"/>
      <c r="B2728" s="510"/>
      <c r="C2728" s="475" t="s">
        <v>4958</v>
      </c>
      <c r="D2728" s="818"/>
      <c r="E2728" s="508"/>
      <c r="F2728" s="509"/>
    </row>
    <row r="2729" spans="1:6" ht="31.5" x14ac:dyDescent="0.25">
      <c r="A2729" s="798"/>
      <c r="B2729" s="510"/>
      <c r="C2729" s="475" t="s">
        <v>4959</v>
      </c>
      <c r="D2729" s="818"/>
      <c r="E2729" s="508"/>
      <c r="F2729" s="509"/>
    </row>
    <row r="2730" spans="1:6" ht="31.5" x14ac:dyDescent="0.25">
      <c r="A2730" s="798"/>
      <c r="B2730" s="510"/>
      <c r="C2730" s="475" t="s">
        <v>4960</v>
      </c>
      <c r="D2730" s="818"/>
      <c r="E2730" s="508"/>
      <c r="F2730" s="509"/>
    </row>
    <row r="2731" spans="1:6" ht="31.5" x14ac:dyDescent="0.25">
      <c r="A2731" s="798"/>
      <c r="B2731" s="510"/>
      <c r="C2731" s="475" t="s">
        <v>4961</v>
      </c>
      <c r="D2731" s="818"/>
      <c r="E2731" s="508"/>
      <c r="F2731" s="509"/>
    </row>
    <row r="2732" spans="1:6" ht="31.5" x14ac:dyDescent="0.25">
      <c r="A2732" s="798"/>
      <c r="B2732" s="510"/>
      <c r="C2732" s="475" t="s">
        <v>4962</v>
      </c>
      <c r="D2732" s="818"/>
      <c r="E2732" s="508"/>
      <c r="F2732" s="509"/>
    </row>
    <row r="2733" spans="1:6" ht="31.5" x14ac:dyDescent="0.25">
      <c r="A2733" s="798"/>
      <c r="B2733" s="510"/>
      <c r="C2733" s="475" t="s">
        <v>4963</v>
      </c>
      <c r="D2733" s="818"/>
      <c r="E2733" s="508"/>
      <c r="F2733" s="509"/>
    </row>
    <row r="2734" spans="1:6" ht="31.5" x14ac:dyDescent="0.25">
      <c r="A2734" s="798"/>
      <c r="B2734" s="510"/>
      <c r="C2734" s="475" t="s">
        <v>4964</v>
      </c>
      <c r="D2734" s="818"/>
      <c r="E2734" s="508"/>
      <c r="F2734" s="509"/>
    </row>
    <row r="2735" spans="1:6" ht="31.5" x14ac:dyDescent="0.25">
      <c r="A2735" s="798"/>
      <c r="B2735" s="510"/>
      <c r="C2735" s="475" t="s">
        <v>4965</v>
      </c>
      <c r="D2735" s="818"/>
      <c r="E2735" s="508"/>
      <c r="F2735" s="509"/>
    </row>
    <row r="2736" spans="1:6" ht="31.5" x14ac:dyDescent="0.25">
      <c r="A2736" s="798"/>
      <c r="B2736" s="510"/>
      <c r="C2736" s="475" t="s">
        <v>4966</v>
      </c>
      <c r="D2736" s="818"/>
      <c r="E2736" s="508"/>
      <c r="F2736" s="509"/>
    </row>
    <row r="2737" spans="1:6" ht="31.5" x14ac:dyDescent="0.25">
      <c r="A2737" s="798"/>
      <c r="B2737" s="510"/>
      <c r="C2737" s="475" t="s">
        <v>4967</v>
      </c>
      <c r="D2737" s="818"/>
      <c r="E2737" s="508"/>
      <c r="F2737" s="509"/>
    </row>
    <row r="2738" spans="1:6" x14ac:dyDescent="0.25">
      <c r="A2738" s="798"/>
      <c r="B2738" s="510"/>
      <c r="C2738" s="475" t="s">
        <v>4968</v>
      </c>
      <c r="D2738" s="818"/>
      <c r="E2738" s="508"/>
      <c r="F2738" s="509"/>
    </row>
    <row r="2739" spans="1:6" ht="31.5" x14ac:dyDescent="0.25">
      <c r="A2739" s="798"/>
      <c r="B2739" s="510"/>
      <c r="C2739" s="475" t="s">
        <v>4969</v>
      </c>
      <c r="D2739" s="818"/>
      <c r="E2739" s="508"/>
      <c r="F2739" s="509"/>
    </row>
    <row r="2740" spans="1:6" ht="31.5" x14ac:dyDescent="0.25">
      <c r="A2740" s="798"/>
      <c r="B2740" s="510"/>
      <c r="C2740" s="475" t="s">
        <v>4970</v>
      </c>
      <c r="D2740" s="818"/>
      <c r="E2740" s="508"/>
      <c r="F2740" s="509"/>
    </row>
    <row r="2741" spans="1:6" ht="31.5" x14ac:dyDescent="0.25">
      <c r="A2741" s="798"/>
      <c r="B2741" s="510"/>
      <c r="C2741" s="475" t="s">
        <v>4971</v>
      </c>
      <c r="D2741" s="818"/>
      <c r="E2741" s="508"/>
      <c r="F2741" s="509"/>
    </row>
    <row r="2742" spans="1:6" ht="31.5" x14ac:dyDescent="0.25">
      <c r="A2742" s="798"/>
      <c r="B2742" s="510"/>
      <c r="C2742" s="475" t="s">
        <v>4972</v>
      </c>
      <c r="D2742" s="818"/>
      <c r="E2742" s="508"/>
      <c r="F2742" s="509"/>
    </row>
    <row r="2743" spans="1:6" ht="31.5" x14ac:dyDescent="0.25">
      <c r="A2743" s="798"/>
      <c r="B2743" s="510"/>
      <c r="C2743" s="475" t="s">
        <v>4973</v>
      </c>
      <c r="D2743" s="818"/>
      <c r="E2743" s="508"/>
      <c r="F2743" s="509"/>
    </row>
    <row r="2744" spans="1:6" ht="31.5" x14ac:dyDescent="0.25">
      <c r="A2744" s="798"/>
      <c r="B2744" s="510"/>
      <c r="C2744" s="475" t="s">
        <v>4974</v>
      </c>
      <c r="D2744" s="818"/>
      <c r="E2744" s="508"/>
      <c r="F2744" s="509"/>
    </row>
    <row r="2745" spans="1:6" ht="31.5" x14ac:dyDescent="0.25">
      <c r="A2745" s="798"/>
      <c r="B2745" s="510"/>
      <c r="C2745" s="475" t="s">
        <v>4903</v>
      </c>
      <c r="D2745" s="818"/>
      <c r="E2745" s="508"/>
      <c r="F2745" s="509"/>
    </row>
    <row r="2746" spans="1:6" ht="31.5" x14ac:dyDescent="0.25">
      <c r="A2746" s="798"/>
      <c r="B2746" s="510"/>
      <c r="C2746" s="475" t="s">
        <v>4975</v>
      </c>
      <c r="D2746" s="818"/>
      <c r="E2746" s="508"/>
      <c r="F2746" s="509"/>
    </row>
    <row r="2747" spans="1:6" ht="31.5" x14ac:dyDescent="0.25">
      <c r="A2747" s="798"/>
      <c r="B2747" s="510"/>
      <c r="C2747" s="475" t="s">
        <v>4976</v>
      </c>
      <c r="D2747" s="818"/>
      <c r="E2747" s="508"/>
      <c r="F2747" s="509"/>
    </row>
    <row r="2748" spans="1:6" ht="31.5" x14ac:dyDescent="0.25">
      <c r="A2748" s="798"/>
      <c r="B2748" s="510"/>
      <c r="C2748" s="475" t="s">
        <v>4977</v>
      </c>
      <c r="D2748" s="818"/>
      <c r="E2748" s="508"/>
      <c r="F2748" s="509"/>
    </row>
    <row r="2749" spans="1:6" x14ac:dyDescent="0.25">
      <c r="A2749" s="798"/>
      <c r="B2749" s="510"/>
      <c r="C2749" s="475" t="s">
        <v>4978</v>
      </c>
      <c r="D2749" s="818"/>
      <c r="E2749" s="508"/>
      <c r="F2749" s="509"/>
    </row>
    <row r="2750" spans="1:6" ht="31.5" x14ac:dyDescent="0.25">
      <c r="A2750" s="798"/>
      <c r="B2750" s="510"/>
      <c r="C2750" s="475" t="s">
        <v>4979</v>
      </c>
      <c r="D2750" s="818"/>
      <c r="E2750" s="508"/>
      <c r="F2750" s="509"/>
    </row>
    <row r="2751" spans="1:6" ht="31.5" x14ac:dyDescent="0.25">
      <c r="A2751" s="798"/>
      <c r="B2751" s="510"/>
      <c r="C2751" s="475" t="s">
        <v>4980</v>
      </c>
      <c r="D2751" s="818"/>
      <c r="E2751" s="508"/>
      <c r="F2751" s="509"/>
    </row>
    <row r="2752" spans="1:6" ht="31.5" x14ac:dyDescent="0.25">
      <c r="A2752" s="798"/>
      <c r="B2752" s="510"/>
      <c r="C2752" s="475" t="s">
        <v>4981</v>
      </c>
      <c r="D2752" s="818"/>
      <c r="E2752" s="508"/>
      <c r="F2752" s="509"/>
    </row>
    <row r="2753" spans="1:6" ht="31.5" x14ac:dyDescent="0.25">
      <c r="A2753" s="798"/>
      <c r="B2753" s="510"/>
      <c r="C2753" s="475" t="s">
        <v>4982</v>
      </c>
      <c r="D2753" s="818"/>
      <c r="E2753" s="508"/>
      <c r="F2753" s="509"/>
    </row>
    <row r="2754" spans="1:6" ht="31.5" x14ac:dyDescent="0.25">
      <c r="A2754" s="798"/>
      <c r="B2754" s="510"/>
      <c r="C2754" s="475" t="s">
        <v>4983</v>
      </c>
      <c r="D2754" s="818"/>
      <c r="E2754" s="508"/>
      <c r="F2754" s="509"/>
    </row>
    <row r="2755" spans="1:6" ht="31.5" x14ac:dyDescent="0.25">
      <c r="A2755" s="798"/>
      <c r="B2755" s="510"/>
      <c r="C2755" s="475" t="s">
        <v>4984</v>
      </c>
      <c r="D2755" s="818"/>
      <c r="E2755" s="508"/>
      <c r="F2755" s="509"/>
    </row>
    <row r="2756" spans="1:6" ht="31.5" x14ac:dyDescent="0.25">
      <c r="A2756" s="798"/>
      <c r="B2756" s="510"/>
      <c r="C2756" s="475" t="s">
        <v>4985</v>
      </c>
      <c r="D2756" s="818"/>
      <c r="E2756" s="508"/>
      <c r="F2756" s="509"/>
    </row>
    <row r="2757" spans="1:6" ht="31.5" x14ac:dyDescent="0.25">
      <c r="A2757" s="798"/>
      <c r="B2757" s="510"/>
      <c r="C2757" s="475" t="s">
        <v>4986</v>
      </c>
      <c r="D2757" s="818"/>
      <c r="E2757" s="508"/>
      <c r="F2757" s="509"/>
    </row>
    <row r="2758" spans="1:6" ht="31.5" x14ac:dyDescent="0.25">
      <c r="A2758" s="798"/>
      <c r="B2758" s="510"/>
      <c r="C2758" s="475" t="s">
        <v>4987</v>
      </c>
      <c r="D2758" s="818"/>
      <c r="E2758" s="508"/>
      <c r="F2758" s="509"/>
    </row>
    <row r="2759" spans="1:6" ht="33.75" customHeight="1" x14ac:dyDescent="0.25">
      <c r="A2759" s="798"/>
      <c r="B2759" s="510"/>
      <c r="C2759" s="475" t="s">
        <v>4988</v>
      </c>
      <c r="D2759" s="818"/>
      <c r="E2759" s="508"/>
      <c r="F2759" s="509"/>
    </row>
    <row r="2760" spans="1:6" ht="31.5" x14ac:dyDescent="0.25">
      <c r="A2760" s="798"/>
      <c r="B2760" s="510"/>
      <c r="C2760" s="475" t="s">
        <v>4989</v>
      </c>
      <c r="D2760" s="818"/>
      <c r="E2760" s="508"/>
      <c r="F2760" s="509"/>
    </row>
    <row r="2761" spans="1:6" ht="31.5" x14ac:dyDescent="0.25">
      <c r="A2761" s="798"/>
      <c r="B2761" s="510"/>
      <c r="C2761" s="475" t="s">
        <v>4990</v>
      </c>
      <c r="D2761" s="818"/>
      <c r="E2761" s="508"/>
      <c r="F2761" s="509"/>
    </row>
    <row r="2762" spans="1:6" ht="31.5" x14ac:dyDescent="0.25">
      <c r="A2762" s="798"/>
      <c r="B2762" s="510"/>
      <c r="C2762" s="475" t="s">
        <v>4991</v>
      </c>
      <c r="D2762" s="818"/>
      <c r="E2762" s="508"/>
      <c r="F2762" s="509"/>
    </row>
    <row r="2763" spans="1:6" ht="31.5" x14ac:dyDescent="0.25">
      <c r="A2763" s="798"/>
      <c r="B2763" s="510"/>
      <c r="C2763" s="475" t="s">
        <v>4992</v>
      </c>
      <c r="D2763" s="818"/>
      <c r="E2763" s="508"/>
      <c r="F2763" s="509"/>
    </row>
    <row r="2764" spans="1:6" ht="31.5" x14ac:dyDescent="0.25">
      <c r="A2764" s="798"/>
      <c r="B2764" s="510"/>
      <c r="C2764" s="475" t="s">
        <v>4993</v>
      </c>
      <c r="D2764" s="818"/>
      <c r="E2764" s="508"/>
      <c r="F2764" s="509"/>
    </row>
    <row r="2765" spans="1:6" ht="31.5" x14ac:dyDescent="0.25">
      <c r="A2765" s="798"/>
      <c r="B2765" s="510"/>
      <c r="C2765" s="475" t="s">
        <v>4994</v>
      </c>
      <c r="D2765" s="818"/>
      <c r="E2765" s="508"/>
      <c r="F2765" s="509"/>
    </row>
    <row r="2766" spans="1:6" ht="31.5" x14ac:dyDescent="0.25">
      <c r="A2766" s="798"/>
      <c r="B2766" s="510"/>
      <c r="C2766" s="475" t="s">
        <v>4995</v>
      </c>
      <c r="D2766" s="818"/>
      <c r="E2766" s="508"/>
      <c r="F2766" s="509"/>
    </row>
    <row r="2767" spans="1:6" ht="31.5" x14ac:dyDescent="0.25">
      <c r="A2767" s="798"/>
      <c r="B2767" s="510"/>
      <c r="C2767" s="475" t="s">
        <v>4996</v>
      </c>
      <c r="D2767" s="818"/>
      <c r="E2767" s="508"/>
      <c r="F2767" s="509"/>
    </row>
    <row r="2768" spans="1:6" ht="31.5" x14ac:dyDescent="0.25">
      <c r="A2768" s="798"/>
      <c r="B2768" s="510"/>
      <c r="C2768" s="475" t="s">
        <v>4997</v>
      </c>
      <c r="D2768" s="818"/>
      <c r="E2768" s="508"/>
      <c r="F2768" s="509"/>
    </row>
    <row r="2769" spans="1:6" ht="31.5" x14ac:dyDescent="0.25">
      <c r="A2769" s="798"/>
      <c r="B2769" s="510"/>
      <c r="C2769" s="475" t="s">
        <v>4998</v>
      </c>
      <c r="D2769" s="818"/>
      <c r="E2769" s="508"/>
      <c r="F2769" s="509"/>
    </row>
    <row r="2770" spans="1:6" ht="31.5" x14ac:dyDescent="0.25">
      <c r="A2770" s="798"/>
      <c r="B2770" s="510"/>
      <c r="C2770" s="475" t="s">
        <v>4999</v>
      </c>
      <c r="D2770" s="818"/>
      <c r="E2770" s="508"/>
      <c r="F2770" s="509"/>
    </row>
    <row r="2771" spans="1:6" ht="31.5" x14ac:dyDescent="0.25">
      <c r="A2771" s="798"/>
      <c r="B2771" s="510"/>
      <c r="C2771" s="475" t="s">
        <v>5000</v>
      </c>
      <c r="D2771" s="818"/>
      <c r="E2771" s="508"/>
      <c r="F2771" s="509"/>
    </row>
    <row r="2772" spans="1:6" ht="31.5" x14ac:dyDescent="0.25">
      <c r="A2772" s="798"/>
      <c r="B2772" s="510"/>
      <c r="C2772" s="475" t="s">
        <v>5001</v>
      </c>
      <c r="D2772" s="818"/>
      <c r="E2772" s="508"/>
      <c r="F2772" s="509"/>
    </row>
    <row r="2773" spans="1:6" ht="31.5" x14ac:dyDescent="0.25">
      <c r="A2773" s="798"/>
      <c r="B2773" s="510"/>
      <c r="C2773" s="475" t="s">
        <v>5002</v>
      </c>
      <c r="D2773" s="818"/>
      <c r="E2773" s="508"/>
      <c r="F2773" s="509"/>
    </row>
    <row r="2774" spans="1:6" ht="31.5" x14ac:dyDescent="0.25">
      <c r="A2774" s="798"/>
      <c r="B2774" s="510"/>
      <c r="C2774" s="475" t="s">
        <v>5003</v>
      </c>
      <c r="D2774" s="818"/>
      <c r="E2774" s="508"/>
      <c r="F2774" s="509"/>
    </row>
    <row r="2775" spans="1:6" ht="31.5" x14ac:dyDescent="0.25">
      <c r="A2775" s="798"/>
      <c r="B2775" s="510"/>
      <c r="C2775" s="475" t="s">
        <v>5004</v>
      </c>
      <c r="D2775" s="818"/>
      <c r="E2775" s="508"/>
      <c r="F2775" s="509"/>
    </row>
    <row r="2776" spans="1:6" ht="31.5" x14ac:dyDescent="0.25">
      <c r="A2776" s="798"/>
      <c r="B2776" s="510"/>
      <c r="C2776" s="475" t="s">
        <v>5005</v>
      </c>
      <c r="D2776" s="818"/>
      <c r="E2776" s="508"/>
      <c r="F2776" s="509"/>
    </row>
    <row r="2777" spans="1:6" ht="31.5" x14ac:dyDescent="0.25">
      <c r="A2777" s="798"/>
      <c r="B2777" s="510"/>
      <c r="C2777" s="475" t="s">
        <v>5006</v>
      </c>
      <c r="D2777" s="818"/>
      <c r="E2777" s="508"/>
      <c r="F2777" s="509"/>
    </row>
    <row r="2778" spans="1:6" ht="31.5" x14ac:dyDescent="0.25">
      <c r="A2778" s="798"/>
      <c r="B2778" s="510"/>
      <c r="C2778" s="475" t="s">
        <v>5007</v>
      </c>
      <c r="D2778" s="818"/>
      <c r="E2778" s="508"/>
      <c r="F2778" s="509"/>
    </row>
    <row r="2779" spans="1:6" ht="31.5" x14ac:dyDescent="0.25">
      <c r="A2779" s="798"/>
      <c r="B2779" s="510"/>
      <c r="C2779" s="475" t="s">
        <v>5008</v>
      </c>
      <c r="D2779" s="818"/>
      <c r="E2779" s="508"/>
      <c r="F2779" s="509"/>
    </row>
    <row r="2780" spans="1:6" ht="31.5" x14ac:dyDescent="0.25">
      <c r="A2780" s="798"/>
      <c r="B2780" s="510"/>
      <c r="C2780" s="475" t="s">
        <v>4750</v>
      </c>
      <c r="D2780" s="818"/>
      <c r="E2780" s="508"/>
      <c r="F2780" s="509"/>
    </row>
    <row r="2781" spans="1:6" ht="31.5" x14ac:dyDescent="0.25">
      <c r="A2781" s="798"/>
      <c r="B2781" s="510"/>
      <c r="C2781" s="475" t="s">
        <v>5009</v>
      </c>
      <c r="D2781" s="818"/>
      <c r="E2781" s="508"/>
      <c r="F2781" s="509"/>
    </row>
    <row r="2782" spans="1:6" ht="31.5" x14ac:dyDescent="0.25">
      <c r="A2782" s="798"/>
      <c r="B2782" s="510"/>
      <c r="C2782" s="475" t="s">
        <v>5010</v>
      </c>
      <c r="D2782" s="818"/>
      <c r="E2782" s="508"/>
      <c r="F2782" s="509"/>
    </row>
    <row r="2783" spans="1:6" ht="31.5" x14ac:dyDescent="0.25">
      <c r="A2783" s="798"/>
      <c r="B2783" s="510"/>
      <c r="C2783" s="475" t="s">
        <v>5011</v>
      </c>
      <c r="D2783" s="818"/>
      <c r="E2783" s="508"/>
      <c r="F2783" s="509"/>
    </row>
    <row r="2784" spans="1:6" ht="31.5" x14ac:dyDescent="0.25">
      <c r="A2784" s="798"/>
      <c r="B2784" s="510"/>
      <c r="C2784" s="475" t="s">
        <v>5012</v>
      </c>
      <c r="D2784" s="818"/>
      <c r="E2784" s="508"/>
      <c r="F2784" s="509"/>
    </row>
    <row r="2785" spans="1:6" ht="31.5" x14ac:dyDescent="0.25">
      <c r="A2785" s="798"/>
      <c r="B2785" s="510"/>
      <c r="C2785" s="475" t="s">
        <v>5013</v>
      </c>
      <c r="D2785" s="818"/>
      <c r="E2785" s="508"/>
      <c r="F2785" s="509"/>
    </row>
    <row r="2786" spans="1:6" ht="31.5" x14ac:dyDescent="0.25">
      <c r="A2786" s="798"/>
      <c r="B2786" s="510"/>
      <c r="C2786" s="475" t="s">
        <v>5014</v>
      </c>
      <c r="D2786" s="818"/>
      <c r="E2786" s="508"/>
      <c r="F2786" s="509"/>
    </row>
    <row r="2787" spans="1:6" ht="31.5" x14ac:dyDescent="0.25">
      <c r="A2787" s="798"/>
      <c r="B2787" s="510"/>
      <c r="C2787" s="475" t="s">
        <v>5015</v>
      </c>
      <c r="D2787" s="818"/>
      <c r="E2787" s="508"/>
      <c r="F2787" s="509"/>
    </row>
    <row r="2788" spans="1:6" ht="31.5" x14ac:dyDescent="0.25">
      <c r="A2788" s="798"/>
      <c r="B2788" s="510"/>
      <c r="C2788" s="475" t="s">
        <v>5016</v>
      </c>
      <c r="D2788" s="818"/>
      <c r="E2788" s="508"/>
      <c r="F2788" s="509"/>
    </row>
    <row r="2789" spans="1:6" ht="31.5" x14ac:dyDescent="0.25">
      <c r="A2789" s="798"/>
      <c r="B2789" s="510"/>
      <c r="C2789" s="475" t="s">
        <v>5017</v>
      </c>
      <c r="D2789" s="818"/>
      <c r="E2789" s="508"/>
      <c r="F2789" s="509"/>
    </row>
    <row r="2790" spans="1:6" ht="31.5" x14ac:dyDescent="0.25">
      <c r="A2790" s="798"/>
      <c r="B2790" s="510"/>
      <c r="C2790" s="475" t="s">
        <v>5018</v>
      </c>
      <c r="D2790" s="818"/>
      <c r="E2790" s="508"/>
      <c r="F2790" s="509"/>
    </row>
    <row r="2791" spans="1:6" ht="31.5" x14ac:dyDescent="0.25">
      <c r="A2791" s="798"/>
      <c r="B2791" s="510"/>
      <c r="C2791" s="475" t="s">
        <v>5019</v>
      </c>
      <c r="D2791" s="818"/>
      <c r="E2791" s="508"/>
      <c r="F2791" s="509"/>
    </row>
    <row r="2792" spans="1:6" ht="31.5" x14ac:dyDescent="0.25">
      <c r="A2792" s="798"/>
      <c r="B2792" s="510"/>
      <c r="C2792" s="475" t="s">
        <v>5020</v>
      </c>
      <c r="D2792" s="818"/>
      <c r="E2792" s="508"/>
      <c r="F2792" s="509"/>
    </row>
    <row r="2793" spans="1:6" ht="31.5" x14ac:dyDescent="0.25">
      <c r="A2793" s="798"/>
      <c r="B2793" s="510"/>
      <c r="C2793" s="475" t="s">
        <v>5021</v>
      </c>
      <c r="D2793" s="818"/>
      <c r="E2793" s="508"/>
      <c r="F2793" s="509"/>
    </row>
    <row r="2794" spans="1:6" ht="31.5" x14ac:dyDescent="0.25">
      <c r="A2794" s="798"/>
      <c r="B2794" s="510"/>
      <c r="C2794" s="475" t="s">
        <v>5022</v>
      </c>
      <c r="D2794" s="818"/>
      <c r="E2794" s="508"/>
      <c r="F2794" s="509"/>
    </row>
    <row r="2795" spans="1:6" ht="31.5" x14ac:dyDescent="0.25">
      <c r="A2795" s="798"/>
      <c r="B2795" s="510"/>
      <c r="C2795" s="475" t="s">
        <v>5023</v>
      </c>
      <c r="D2795" s="818"/>
      <c r="E2795" s="508"/>
      <c r="F2795" s="509"/>
    </row>
    <row r="2796" spans="1:6" ht="31.5" x14ac:dyDescent="0.25">
      <c r="A2796" s="798"/>
      <c r="B2796" s="510"/>
      <c r="C2796" s="475" t="s">
        <v>5024</v>
      </c>
      <c r="D2796" s="818"/>
      <c r="E2796" s="508"/>
      <c r="F2796" s="509"/>
    </row>
    <row r="2797" spans="1:6" ht="31.5" x14ac:dyDescent="0.25">
      <c r="A2797" s="798"/>
      <c r="B2797" s="510"/>
      <c r="C2797" s="475" t="s">
        <v>4812</v>
      </c>
      <c r="D2797" s="818"/>
      <c r="E2797" s="508"/>
      <c r="F2797" s="509"/>
    </row>
    <row r="2798" spans="1:6" ht="31.5" x14ac:dyDescent="0.25">
      <c r="A2798" s="798"/>
      <c r="B2798" s="510"/>
      <c r="C2798" s="475" t="s">
        <v>5025</v>
      </c>
      <c r="D2798" s="818"/>
      <c r="E2798" s="508"/>
      <c r="F2798" s="509"/>
    </row>
    <row r="2799" spans="1:6" ht="31.5" x14ac:dyDescent="0.25">
      <c r="A2799" s="798"/>
      <c r="B2799" s="510"/>
      <c r="C2799" s="475" t="s">
        <v>5026</v>
      </c>
      <c r="D2799" s="818"/>
      <c r="E2799" s="508"/>
      <c r="F2799" s="509"/>
    </row>
    <row r="2800" spans="1:6" ht="31.5" x14ac:dyDescent="0.25">
      <c r="A2800" s="798"/>
      <c r="B2800" s="510"/>
      <c r="C2800" s="475" t="s">
        <v>5027</v>
      </c>
      <c r="D2800" s="818"/>
      <c r="E2800" s="508"/>
      <c r="F2800" s="509"/>
    </row>
    <row r="2801" spans="1:6" ht="31.5" x14ac:dyDescent="0.25">
      <c r="A2801" s="798"/>
      <c r="B2801" s="510"/>
      <c r="C2801" s="475" t="s">
        <v>5028</v>
      </c>
      <c r="D2801" s="818"/>
      <c r="E2801" s="508"/>
      <c r="F2801" s="509"/>
    </row>
    <row r="2802" spans="1:6" ht="31.5" x14ac:dyDescent="0.25">
      <c r="A2802" s="798"/>
      <c r="B2802" s="510"/>
      <c r="C2802" s="475" t="s">
        <v>5029</v>
      </c>
      <c r="D2802" s="818"/>
      <c r="E2802" s="508"/>
      <c r="F2802" s="509"/>
    </row>
    <row r="2803" spans="1:6" ht="31.5" x14ac:dyDescent="0.25">
      <c r="A2803" s="798"/>
      <c r="B2803" s="510"/>
      <c r="C2803" s="475" t="s">
        <v>5030</v>
      </c>
      <c r="D2803" s="818"/>
      <c r="E2803" s="508"/>
      <c r="F2803" s="509"/>
    </row>
    <row r="2804" spans="1:6" ht="31.5" x14ac:dyDescent="0.25">
      <c r="A2804" s="798"/>
      <c r="B2804" s="510"/>
      <c r="C2804" s="475" t="s">
        <v>4995</v>
      </c>
      <c r="D2804" s="818"/>
      <c r="E2804" s="508"/>
      <c r="F2804" s="509"/>
    </row>
    <row r="2805" spans="1:6" ht="31.5" x14ac:dyDescent="0.25">
      <c r="A2805" s="798"/>
      <c r="B2805" s="510"/>
      <c r="C2805" s="475" t="s">
        <v>5031</v>
      </c>
      <c r="D2805" s="818"/>
      <c r="E2805" s="508"/>
      <c r="F2805" s="509"/>
    </row>
    <row r="2806" spans="1:6" ht="31.5" x14ac:dyDescent="0.25">
      <c r="A2806" s="798"/>
      <c r="B2806" s="510"/>
      <c r="C2806" s="475" t="s">
        <v>5032</v>
      </c>
      <c r="D2806" s="818"/>
      <c r="E2806" s="508"/>
      <c r="F2806" s="509"/>
    </row>
    <row r="2807" spans="1:6" ht="31.5" x14ac:dyDescent="0.25">
      <c r="A2807" s="798"/>
      <c r="B2807" s="510"/>
      <c r="C2807" s="475" t="s">
        <v>5033</v>
      </c>
      <c r="D2807" s="818"/>
      <c r="E2807" s="508"/>
      <c r="F2807" s="509"/>
    </row>
    <row r="2808" spans="1:6" ht="31.5" x14ac:dyDescent="0.25">
      <c r="A2808" s="798"/>
      <c r="B2808" s="510"/>
      <c r="C2808" s="475" t="s">
        <v>5034</v>
      </c>
      <c r="D2808" s="818"/>
      <c r="E2808" s="508"/>
      <c r="F2808" s="509"/>
    </row>
    <row r="2809" spans="1:6" ht="31.5" x14ac:dyDescent="0.25">
      <c r="A2809" s="798"/>
      <c r="B2809" s="510"/>
      <c r="C2809" s="475" t="s">
        <v>5035</v>
      </c>
      <c r="D2809" s="818"/>
      <c r="E2809" s="508"/>
      <c r="F2809" s="509"/>
    </row>
    <row r="2810" spans="1:6" ht="31.5" x14ac:dyDescent="0.25">
      <c r="A2810" s="798"/>
      <c r="B2810" s="510"/>
      <c r="C2810" s="475" t="s">
        <v>5036</v>
      </c>
      <c r="D2810" s="818"/>
      <c r="E2810" s="508"/>
      <c r="F2810" s="509"/>
    </row>
    <row r="2811" spans="1:6" ht="31.5" x14ac:dyDescent="0.25">
      <c r="A2811" s="798"/>
      <c r="B2811" s="510"/>
      <c r="C2811" s="475" t="s">
        <v>5037</v>
      </c>
      <c r="D2811" s="818"/>
      <c r="E2811" s="508"/>
      <c r="F2811" s="509"/>
    </row>
    <row r="2812" spans="1:6" ht="31.5" x14ac:dyDescent="0.25">
      <c r="A2812" s="798"/>
      <c r="B2812" s="510"/>
      <c r="C2812" s="475" t="s">
        <v>5038</v>
      </c>
      <c r="D2812" s="818"/>
      <c r="E2812" s="508"/>
      <c r="F2812" s="509"/>
    </row>
    <row r="2813" spans="1:6" ht="31.5" x14ac:dyDescent="0.25">
      <c r="A2813" s="798"/>
      <c r="B2813" s="510"/>
      <c r="C2813" s="475" t="s">
        <v>5039</v>
      </c>
      <c r="D2813" s="818"/>
      <c r="E2813" s="508"/>
      <c r="F2813" s="509"/>
    </row>
    <row r="2814" spans="1:6" ht="31.5" x14ac:dyDescent="0.25">
      <c r="A2814" s="798"/>
      <c r="B2814" s="510"/>
      <c r="C2814" s="475" t="s">
        <v>4826</v>
      </c>
      <c r="D2814" s="818"/>
      <c r="E2814" s="508"/>
      <c r="F2814" s="509"/>
    </row>
    <row r="2815" spans="1:6" ht="31.5" x14ac:dyDescent="0.25">
      <c r="A2815" s="798"/>
      <c r="B2815" s="510"/>
      <c r="C2815" s="475" t="s">
        <v>4761</v>
      </c>
      <c r="D2815" s="818"/>
      <c r="E2815" s="508"/>
      <c r="F2815" s="509"/>
    </row>
    <row r="2816" spans="1:6" ht="31.5" x14ac:dyDescent="0.25">
      <c r="A2816" s="798"/>
      <c r="B2816" s="510"/>
      <c r="C2816" s="475" t="s">
        <v>5040</v>
      </c>
      <c r="D2816" s="818"/>
      <c r="E2816" s="508"/>
      <c r="F2816" s="509"/>
    </row>
    <row r="2817" spans="1:6" ht="31.5" x14ac:dyDescent="0.25">
      <c r="A2817" s="798"/>
      <c r="B2817" s="510"/>
      <c r="C2817" s="475" t="s">
        <v>5041</v>
      </c>
      <c r="D2817" s="818"/>
      <c r="E2817" s="508"/>
      <c r="F2817" s="509"/>
    </row>
    <row r="2818" spans="1:6" ht="31.5" x14ac:dyDescent="0.25">
      <c r="A2818" s="798"/>
      <c r="B2818" s="510"/>
      <c r="C2818" s="475" t="s">
        <v>5042</v>
      </c>
      <c r="D2818" s="818"/>
      <c r="E2818" s="508"/>
      <c r="F2818" s="509"/>
    </row>
    <row r="2819" spans="1:6" ht="31.5" x14ac:dyDescent="0.25">
      <c r="A2819" s="798"/>
      <c r="B2819" s="510"/>
      <c r="C2819" s="475" t="s">
        <v>5043</v>
      </c>
      <c r="D2819" s="818"/>
      <c r="E2819" s="508"/>
      <c r="F2819" s="509"/>
    </row>
    <row r="2820" spans="1:6" ht="31.5" x14ac:dyDescent="0.25">
      <c r="A2820" s="798"/>
      <c r="B2820" s="510"/>
      <c r="C2820" s="475" t="s">
        <v>5044</v>
      </c>
      <c r="D2820" s="818"/>
      <c r="E2820" s="508"/>
      <c r="F2820" s="509"/>
    </row>
    <row r="2821" spans="1:6" ht="31.5" x14ac:dyDescent="0.25">
      <c r="A2821" s="798"/>
      <c r="B2821" s="510"/>
      <c r="C2821" s="475" t="s">
        <v>5045</v>
      </c>
      <c r="D2821" s="818"/>
      <c r="E2821" s="508"/>
      <c r="F2821" s="509"/>
    </row>
    <row r="2822" spans="1:6" ht="31.5" x14ac:dyDescent="0.25">
      <c r="A2822" s="798"/>
      <c r="B2822" s="510"/>
      <c r="C2822" s="475" t="s">
        <v>5046</v>
      </c>
      <c r="D2822" s="818"/>
      <c r="E2822" s="508"/>
      <c r="F2822" s="509"/>
    </row>
    <row r="2823" spans="1:6" ht="31.5" x14ac:dyDescent="0.25">
      <c r="A2823" s="798"/>
      <c r="B2823" s="510"/>
      <c r="C2823" s="475" t="s">
        <v>5047</v>
      </c>
      <c r="D2823" s="818"/>
      <c r="E2823" s="508"/>
      <c r="F2823" s="509"/>
    </row>
    <row r="2824" spans="1:6" ht="31.5" x14ac:dyDescent="0.25">
      <c r="A2824" s="798"/>
      <c r="B2824" s="510"/>
      <c r="C2824" s="475" t="s">
        <v>5048</v>
      </c>
      <c r="D2824" s="818"/>
      <c r="E2824" s="508"/>
      <c r="F2824" s="509"/>
    </row>
    <row r="2825" spans="1:6" ht="31.5" x14ac:dyDescent="0.25">
      <c r="A2825" s="798"/>
      <c r="B2825" s="510"/>
      <c r="C2825" s="475" t="s">
        <v>5049</v>
      </c>
      <c r="D2825" s="818"/>
      <c r="E2825" s="508"/>
      <c r="F2825" s="509"/>
    </row>
    <row r="2826" spans="1:6" ht="31.5" x14ac:dyDescent="0.25">
      <c r="A2826" s="798"/>
      <c r="B2826" s="510"/>
      <c r="C2826" s="475" t="s">
        <v>5050</v>
      </c>
      <c r="D2826" s="818"/>
      <c r="E2826" s="508"/>
      <c r="F2826" s="509"/>
    </row>
    <row r="2827" spans="1:6" ht="31.5" x14ac:dyDescent="0.25">
      <c r="A2827" s="798"/>
      <c r="B2827" s="510"/>
      <c r="C2827" s="475" t="s">
        <v>4814</v>
      </c>
      <c r="D2827" s="818"/>
      <c r="E2827" s="508"/>
      <c r="F2827" s="509"/>
    </row>
    <row r="2828" spans="1:6" ht="31.5" x14ac:dyDescent="0.25">
      <c r="A2828" s="798"/>
      <c r="B2828" s="510"/>
      <c r="C2828" s="475" t="s">
        <v>5051</v>
      </c>
      <c r="D2828" s="818"/>
      <c r="E2828" s="508"/>
      <c r="F2828" s="509"/>
    </row>
    <row r="2829" spans="1:6" ht="31.5" x14ac:dyDescent="0.25">
      <c r="A2829" s="798"/>
      <c r="B2829" s="510"/>
      <c r="C2829" s="475" t="s">
        <v>5052</v>
      </c>
      <c r="D2829" s="818"/>
      <c r="E2829" s="508"/>
      <c r="F2829" s="509"/>
    </row>
    <row r="2830" spans="1:6" ht="31.5" x14ac:dyDescent="0.25">
      <c r="A2830" s="798"/>
      <c r="B2830" s="510"/>
      <c r="C2830" s="475" t="s">
        <v>5053</v>
      </c>
      <c r="D2830" s="818"/>
      <c r="E2830" s="508"/>
      <c r="F2830" s="509"/>
    </row>
    <row r="2831" spans="1:6" ht="31.5" x14ac:dyDescent="0.25">
      <c r="A2831" s="798"/>
      <c r="B2831" s="510"/>
      <c r="C2831" s="475" t="s">
        <v>5054</v>
      </c>
      <c r="D2831" s="818"/>
      <c r="E2831" s="508"/>
      <c r="F2831" s="509"/>
    </row>
    <row r="2832" spans="1:6" ht="31.5" x14ac:dyDescent="0.25">
      <c r="A2832" s="798"/>
      <c r="B2832" s="510"/>
      <c r="C2832" s="475" t="s">
        <v>5055</v>
      </c>
      <c r="D2832" s="818"/>
      <c r="E2832" s="508"/>
      <c r="F2832" s="509"/>
    </row>
    <row r="2833" spans="1:6" ht="31.5" x14ac:dyDescent="0.25">
      <c r="A2833" s="798"/>
      <c r="B2833" s="510"/>
      <c r="C2833" s="475" t="s">
        <v>5056</v>
      </c>
      <c r="D2833" s="818"/>
      <c r="E2833" s="508"/>
      <c r="F2833" s="509"/>
    </row>
    <row r="2834" spans="1:6" ht="31.5" x14ac:dyDescent="0.25">
      <c r="A2834" s="798"/>
      <c r="B2834" s="510"/>
      <c r="C2834" s="475" t="s">
        <v>5057</v>
      </c>
      <c r="D2834" s="818"/>
      <c r="E2834" s="508"/>
      <c r="F2834" s="509"/>
    </row>
    <row r="2835" spans="1:6" ht="31.5" x14ac:dyDescent="0.25">
      <c r="A2835" s="798"/>
      <c r="B2835" s="510"/>
      <c r="C2835" s="475" t="s">
        <v>4951</v>
      </c>
      <c r="D2835" s="818"/>
      <c r="E2835" s="508"/>
      <c r="F2835" s="509"/>
    </row>
    <row r="2836" spans="1:6" ht="31.5" x14ac:dyDescent="0.25">
      <c r="A2836" s="798"/>
      <c r="B2836" s="510"/>
      <c r="C2836" s="475" t="s">
        <v>4952</v>
      </c>
      <c r="D2836" s="818"/>
      <c r="E2836" s="508"/>
      <c r="F2836" s="509"/>
    </row>
    <row r="2837" spans="1:6" ht="31.5" x14ac:dyDescent="0.25">
      <c r="A2837" s="798"/>
      <c r="B2837" s="510"/>
      <c r="C2837" s="475" t="s">
        <v>5058</v>
      </c>
      <c r="D2837" s="818"/>
      <c r="E2837" s="508"/>
      <c r="F2837" s="509"/>
    </row>
    <row r="2838" spans="1:6" ht="31.5" x14ac:dyDescent="0.25">
      <c r="A2838" s="798"/>
      <c r="B2838" s="510"/>
      <c r="C2838" s="475" t="s">
        <v>5059</v>
      </c>
      <c r="D2838" s="818"/>
      <c r="E2838" s="508"/>
      <c r="F2838" s="509"/>
    </row>
    <row r="2839" spans="1:6" ht="31.5" x14ac:dyDescent="0.25">
      <c r="A2839" s="798"/>
      <c r="B2839" s="510"/>
      <c r="C2839" s="475" t="s">
        <v>5060</v>
      </c>
      <c r="D2839" s="818"/>
      <c r="E2839" s="508"/>
      <c r="F2839" s="509"/>
    </row>
    <row r="2840" spans="1:6" ht="31.5" x14ac:dyDescent="0.25">
      <c r="A2840" s="798"/>
      <c r="B2840" s="510"/>
      <c r="C2840" s="475" t="s">
        <v>5061</v>
      </c>
      <c r="D2840" s="818"/>
      <c r="E2840" s="508"/>
      <c r="F2840" s="509"/>
    </row>
    <row r="2841" spans="1:6" ht="31.5" x14ac:dyDescent="0.25">
      <c r="A2841" s="798"/>
      <c r="B2841" s="510"/>
      <c r="C2841" s="475" t="s">
        <v>5062</v>
      </c>
      <c r="D2841" s="818"/>
      <c r="E2841" s="508"/>
      <c r="F2841" s="509"/>
    </row>
    <row r="2842" spans="1:6" ht="31.5" x14ac:dyDescent="0.25">
      <c r="A2842" s="798"/>
      <c r="B2842" s="510"/>
      <c r="C2842" s="475" t="s">
        <v>5063</v>
      </c>
      <c r="D2842" s="818"/>
      <c r="E2842" s="508"/>
      <c r="F2842" s="509"/>
    </row>
    <row r="2843" spans="1:6" ht="31.5" x14ac:dyDescent="0.25">
      <c r="A2843" s="798"/>
      <c r="B2843" s="510"/>
      <c r="C2843" s="475" t="s">
        <v>5064</v>
      </c>
      <c r="D2843" s="818"/>
      <c r="E2843" s="508"/>
      <c r="F2843" s="509"/>
    </row>
    <row r="2844" spans="1:6" ht="31.5" x14ac:dyDescent="0.25">
      <c r="A2844" s="798"/>
      <c r="B2844" s="510"/>
      <c r="C2844" s="475" t="s">
        <v>5065</v>
      </c>
      <c r="D2844" s="818"/>
      <c r="E2844" s="508"/>
      <c r="F2844" s="509"/>
    </row>
    <row r="2845" spans="1:6" ht="31.5" x14ac:dyDescent="0.25">
      <c r="A2845" s="798"/>
      <c r="B2845" s="510"/>
      <c r="C2845" s="475" t="s">
        <v>5066</v>
      </c>
      <c r="D2845" s="818"/>
      <c r="E2845" s="508"/>
      <c r="F2845" s="509"/>
    </row>
    <row r="2846" spans="1:6" ht="31.5" x14ac:dyDescent="0.25">
      <c r="A2846" s="798"/>
      <c r="B2846" s="510"/>
      <c r="C2846" s="475" t="s">
        <v>5067</v>
      </c>
      <c r="D2846" s="818"/>
      <c r="E2846" s="508"/>
      <c r="F2846" s="509"/>
    </row>
    <row r="2847" spans="1:6" ht="31.5" x14ac:dyDescent="0.25">
      <c r="A2847" s="798"/>
      <c r="B2847" s="510"/>
      <c r="C2847" s="475" t="s">
        <v>5068</v>
      </c>
      <c r="D2847" s="818"/>
      <c r="E2847" s="508"/>
      <c r="F2847" s="509"/>
    </row>
    <row r="2848" spans="1:6" ht="31.5" x14ac:dyDescent="0.25">
      <c r="A2848" s="798"/>
      <c r="B2848" s="510"/>
      <c r="C2848" s="475" t="s">
        <v>5067</v>
      </c>
      <c r="D2848" s="818"/>
      <c r="E2848" s="508"/>
      <c r="F2848" s="509"/>
    </row>
    <row r="2849" spans="1:6" ht="31.5" x14ac:dyDescent="0.25">
      <c r="A2849" s="798"/>
      <c r="B2849" s="510"/>
      <c r="C2849" s="475" t="s">
        <v>5069</v>
      </c>
      <c r="D2849" s="818"/>
      <c r="E2849" s="508"/>
      <c r="F2849" s="509"/>
    </row>
    <row r="2850" spans="1:6" ht="31.5" x14ac:dyDescent="0.25">
      <c r="A2850" s="798"/>
      <c r="B2850" s="510"/>
      <c r="C2850" s="475" t="s">
        <v>5070</v>
      </c>
      <c r="D2850" s="818"/>
      <c r="E2850" s="508"/>
      <c r="F2850" s="509"/>
    </row>
    <row r="2851" spans="1:6" ht="31.5" x14ac:dyDescent="0.25">
      <c r="A2851" s="798"/>
      <c r="B2851" s="510"/>
      <c r="C2851" s="475" t="s">
        <v>5071</v>
      </c>
      <c r="D2851" s="818"/>
      <c r="E2851" s="508"/>
      <c r="F2851" s="509"/>
    </row>
    <row r="2852" spans="1:6" ht="31.5" x14ac:dyDescent="0.25">
      <c r="A2852" s="798"/>
      <c r="B2852" s="510"/>
      <c r="C2852" s="475" t="s">
        <v>5072</v>
      </c>
      <c r="D2852" s="818"/>
      <c r="E2852" s="508"/>
      <c r="F2852" s="509"/>
    </row>
    <row r="2853" spans="1:6" ht="31.5" x14ac:dyDescent="0.25">
      <c r="A2853" s="798"/>
      <c r="B2853" s="510"/>
      <c r="C2853" s="475" t="s">
        <v>5073</v>
      </c>
      <c r="D2853" s="818"/>
      <c r="E2853" s="508"/>
      <c r="F2853" s="509"/>
    </row>
    <row r="2854" spans="1:6" ht="31.5" x14ac:dyDescent="0.25">
      <c r="A2854" s="798"/>
      <c r="B2854" s="510"/>
      <c r="C2854" s="475" t="s">
        <v>5074</v>
      </c>
      <c r="D2854" s="818"/>
      <c r="E2854" s="508"/>
      <c r="F2854" s="509"/>
    </row>
    <row r="2855" spans="1:6" ht="31.5" x14ac:dyDescent="0.25">
      <c r="A2855" s="798"/>
      <c r="B2855" s="510"/>
      <c r="C2855" s="475" t="s">
        <v>5075</v>
      </c>
      <c r="D2855" s="818"/>
      <c r="E2855" s="508"/>
      <c r="F2855" s="509"/>
    </row>
    <row r="2856" spans="1:6" ht="31.5" x14ac:dyDescent="0.25">
      <c r="A2856" s="798"/>
      <c r="B2856" s="510"/>
      <c r="C2856" s="475" t="s">
        <v>5076</v>
      </c>
      <c r="D2856" s="818"/>
      <c r="E2856" s="508"/>
      <c r="F2856" s="509"/>
    </row>
    <row r="2857" spans="1:6" ht="31.5" x14ac:dyDescent="0.25">
      <c r="A2857" s="798"/>
      <c r="B2857" s="510"/>
      <c r="C2857" s="475" t="s">
        <v>5077</v>
      </c>
      <c r="D2857" s="818"/>
      <c r="E2857" s="508"/>
      <c r="F2857" s="509"/>
    </row>
    <row r="2858" spans="1:6" ht="31.5" x14ac:dyDescent="0.25">
      <c r="A2858" s="798"/>
      <c r="B2858" s="510"/>
      <c r="C2858" s="475" t="s">
        <v>5078</v>
      </c>
      <c r="D2858" s="818"/>
      <c r="E2858" s="508"/>
      <c r="F2858" s="509"/>
    </row>
    <row r="2859" spans="1:6" ht="31.5" x14ac:dyDescent="0.25">
      <c r="A2859" s="798"/>
      <c r="B2859" s="510"/>
      <c r="C2859" s="475" t="s">
        <v>5079</v>
      </c>
      <c r="D2859" s="818"/>
      <c r="E2859" s="508"/>
      <c r="F2859" s="509"/>
    </row>
    <row r="2860" spans="1:6" ht="31.5" x14ac:dyDescent="0.25">
      <c r="A2860" s="798"/>
      <c r="B2860" s="510"/>
      <c r="C2860" s="475" t="s">
        <v>5080</v>
      </c>
      <c r="D2860" s="818"/>
      <c r="E2860" s="508"/>
      <c r="F2860" s="509"/>
    </row>
    <row r="2861" spans="1:6" x14ac:dyDescent="0.25">
      <c r="A2861" s="798"/>
      <c r="B2861" s="510"/>
      <c r="C2861" s="475" t="s">
        <v>5081</v>
      </c>
      <c r="D2861" s="818"/>
      <c r="E2861" s="508"/>
      <c r="F2861" s="509"/>
    </row>
    <row r="2862" spans="1:6" ht="31.5" x14ac:dyDescent="0.25">
      <c r="A2862" s="798"/>
      <c r="B2862" s="510"/>
      <c r="C2862" s="475" t="s">
        <v>5082</v>
      </c>
      <c r="D2862" s="818"/>
      <c r="E2862" s="508"/>
      <c r="F2862" s="509"/>
    </row>
    <row r="2863" spans="1:6" ht="31.5" x14ac:dyDescent="0.25">
      <c r="A2863" s="798"/>
      <c r="B2863" s="510"/>
      <c r="C2863" s="475" t="s">
        <v>5083</v>
      </c>
      <c r="D2863" s="818"/>
      <c r="E2863" s="508"/>
      <c r="F2863" s="509"/>
    </row>
    <row r="2864" spans="1:6" ht="31.5" x14ac:dyDescent="0.25">
      <c r="A2864" s="798"/>
      <c r="B2864" s="510"/>
      <c r="C2864" s="475" t="s">
        <v>5084</v>
      </c>
      <c r="D2864" s="818"/>
      <c r="E2864" s="508"/>
      <c r="F2864" s="509"/>
    </row>
    <row r="2865" spans="1:6" ht="31.5" x14ac:dyDescent="0.25">
      <c r="A2865" s="798"/>
      <c r="B2865" s="510"/>
      <c r="C2865" s="475" t="s">
        <v>5085</v>
      </c>
      <c r="D2865" s="818"/>
      <c r="E2865" s="508"/>
      <c r="F2865" s="509"/>
    </row>
    <row r="2866" spans="1:6" ht="31.5" x14ac:dyDescent="0.25">
      <c r="A2866" s="798"/>
      <c r="B2866" s="510"/>
      <c r="C2866" s="475" t="s">
        <v>5086</v>
      </c>
      <c r="D2866" s="818"/>
      <c r="E2866" s="508"/>
      <c r="F2866" s="509"/>
    </row>
    <row r="2867" spans="1:6" ht="31.5" x14ac:dyDescent="0.25">
      <c r="A2867" s="798"/>
      <c r="B2867" s="510"/>
      <c r="C2867" s="475" t="s">
        <v>5087</v>
      </c>
      <c r="D2867" s="818"/>
      <c r="E2867" s="508"/>
      <c r="F2867" s="509"/>
    </row>
    <row r="2868" spans="1:6" ht="31.5" x14ac:dyDescent="0.25">
      <c r="A2868" s="798"/>
      <c r="B2868" s="510"/>
      <c r="C2868" s="475" t="s">
        <v>5088</v>
      </c>
      <c r="D2868" s="818"/>
      <c r="E2868" s="508"/>
      <c r="F2868" s="509"/>
    </row>
    <row r="2869" spans="1:6" ht="31.5" x14ac:dyDescent="0.25">
      <c r="A2869" s="798"/>
      <c r="B2869" s="510"/>
      <c r="C2869" s="475" t="s">
        <v>5089</v>
      </c>
      <c r="D2869" s="818"/>
      <c r="E2869" s="508"/>
      <c r="F2869" s="509"/>
    </row>
    <row r="2870" spans="1:6" ht="31.5" x14ac:dyDescent="0.25">
      <c r="A2870" s="798"/>
      <c r="B2870" s="510"/>
      <c r="C2870" s="475" t="s">
        <v>4904</v>
      </c>
      <c r="D2870" s="818"/>
      <c r="E2870" s="508"/>
      <c r="F2870" s="509"/>
    </row>
    <row r="2871" spans="1:6" ht="31.5" x14ac:dyDescent="0.25">
      <c r="A2871" s="798"/>
      <c r="B2871" s="510"/>
      <c r="C2871" s="475" t="s">
        <v>5019</v>
      </c>
      <c r="D2871" s="818"/>
      <c r="E2871" s="508"/>
      <c r="F2871" s="509"/>
    </row>
    <row r="2872" spans="1:6" ht="31.5" x14ac:dyDescent="0.25">
      <c r="A2872" s="798"/>
      <c r="B2872" s="510"/>
      <c r="C2872" s="475" t="s">
        <v>5090</v>
      </c>
      <c r="D2872" s="818"/>
      <c r="E2872" s="508"/>
      <c r="F2872" s="509"/>
    </row>
    <row r="2873" spans="1:6" ht="31.5" x14ac:dyDescent="0.25">
      <c r="A2873" s="798"/>
      <c r="B2873" s="510"/>
      <c r="C2873" s="475" t="s">
        <v>5091</v>
      </c>
      <c r="D2873" s="818"/>
      <c r="E2873" s="508"/>
      <c r="F2873" s="509"/>
    </row>
    <row r="2874" spans="1:6" ht="31.5" x14ac:dyDescent="0.25">
      <c r="A2874" s="798"/>
      <c r="B2874" s="510"/>
      <c r="C2874" s="475" t="s">
        <v>5092</v>
      </c>
      <c r="D2874" s="818"/>
      <c r="E2874" s="508"/>
      <c r="F2874" s="509"/>
    </row>
    <row r="2875" spans="1:6" ht="31.5" x14ac:dyDescent="0.25">
      <c r="A2875" s="798"/>
      <c r="B2875" s="510"/>
      <c r="C2875" s="475" t="s">
        <v>5079</v>
      </c>
      <c r="D2875" s="818"/>
      <c r="E2875" s="508"/>
      <c r="F2875" s="509"/>
    </row>
    <row r="2876" spans="1:6" ht="31.5" x14ac:dyDescent="0.25">
      <c r="A2876" s="798"/>
      <c r="B2876" s="510"/>
      <c r="C2876" s="475" t="s">
        <v>5093</v>
      </c>
      <c r="D2876" s="818"/>
      <c r="E2876" s="508"/>
      <c r="F2876" s="509"/>
    </row>
    <row r="2877" spans="1:6" ht="31.5" x14ac:dyDescent="0.25">
      <c r="A2877" s="798"/>
      <c r="B2877" s="510"/>
      <c r="C2877" s="475" t="s">
        <v>5094</v>
      </c>
      <c r="D2877" s="818"/>
      <c r="E2877" s="508"/>
      <c r="F2877" s="509"/>
    </row>
    <row r="2878" spans="1:6" ht="31.5" x14ac:dyDescent="0.25">
      <c r="A2878" s="798"/>
      <c r="B2878" s="510"/>
      <c r="C2878" s="475" t="s">
        <v>5095</v>
      </c>
      <c r="D2878" s="818"/>
      <c r="E2878" s="508"/>
      <c r="F2878" s="509"/>
    </row>
    <row r="2879" spans="1:6" x14ac:dyDescent="0.25">
      <c r="A2879" s="798"/>
      <c r="B2879" s="510"/>
      <c r="C2879" s="475" t="s">
        <v>5096</v>
      </c>
      <c r="D2879" s="818"/>
      <c r="E2879" s="508"/>
      <c r="F2879" s="509"/>
    </row>
    <row r="2880" spans="1:6" ht="31.5" x14ac:dyDescent="0.25">
      <c r="A2880" s="798"/>
      <c r="B2880" s="510"/>
      <c r="C2880" s="475" t="s">
        <v>5097</v>
      </c>
      <c r="D2880" s="818"/>
      <c r="E2880" s="508"/>
      <c r="F2880" s="509"/>
    </row>
    <row r="2881" spans="1:6" ht="31.5" x14ac:dyDescent="0.25">
      <c r="A2881" s="798"/>
      <c r="B2881" s="510"/>
      <c r="C2881" s="475" t="s">
        <v>5098</v>
      </c>
      <c r="D2881" s="818"/>
      <c r="E2881" s="508"/>
      <c r="F2881" s="509"/>
    </row>
    <row r="2882" spans="1:6" ht="31.5" x14ac:dyDescent="0.25">
      <c r="A2882" s="798"/>
      <c r="B2882" s="510"/>
      <c r="C2882" s="475" t="s">
        <v>5099</v>
      </c>
      <c r="D2882" s="818"/>
      <c r="E2882" s="508"/>
      <c r="F2882" s="509"/>
    </row>
    <row r="2883" spans="1:6" ht="31.5" x14ac:dyDescent="0.25">
      <c r="A2883" s="798"/>
      <c r="B2883" s="510"/>
      <c r="C2883" s="475" t="s">
        <v>4809</v>
      </c>
      <c r="D2883" s="818"/>
      <c r="E2883" s="508"/>
      <c r="F2883" s="509"/>
    </row>
    <row r="2884" spans="1:6" ht="31.5" x14ac:dyDescent="0.25">
      <c r="A2884" s="798"/>
      <c r="B2884" s="510"/>
      <c r="C2884" s="475" t="s">
        <v>4929</v>
      </c>
      <c r="D2884" s="818"/>
      <c r="E2884" s="508"/>
      <c r="F2884" s="509"/>
    </row>
    <row r="2885" spans="1:6" ht="31.5" x14ac:dyDescent="0.25">
      <c r="A2885" s="798"/>
      <c r="B2885" s="510"/>
      <c r="C2885" s="475" t="s">
        <v>5100</v>
      </c>
      <c r="D2885" s="818"/>
      <c r="E2885" s="508"/>
      <c r="F2885" s="509"/>
    </row>
    <row r="2886" spans="1:6" ht="31.5" x14ac:dyDescent="0.25">
      <c r="A2886" s="798"/>
      <c r="B2886" s="510"/>
      <c r="C2886" s="475" t="s">
        <v>5101</v>
      </c>
      <c r="D2886" s="818"/>
      <c r="E2886" s="508"/>
      <c r="F2886" s="509"/>
    </row>
    <row r="2887" spans="1:6" ht="31.5" x14ac:dyDescent="0.25">
      <c r="A2887" s="798"/>
      <c r="B2887" s="510"/>
      <c r="C2887" s="475" t="s">
        <v>5102</v>
      </c>
      <c r="D2887" s="818"/>
      <c r="E2887" s="508"/>
      <c r="F2887" s="509"/>
    </row>
    <row r="2888" spans="1:6" ht="31.5" x14ac:dyDescent="0.25">
      <c r="A2888" s="798"/>
      <c r="B2888" s="510"/>
      <c r="C2888" s="475" t="s">
        <v>5103</v>
      </c>
      <c r="D2888" s="818"/>
      <c r="E2888" s="508"/>
      <c r="F2888" s="509"/>
    </row>
    <row r="2889" spans="1:6" ht="31.5" x14ac:dyDescent="0.25">
      <c r="A2889" s="798"/>
      <c r="B2889" s="510"/>
      <c r="C2889" s="475" t="s">
        <v>5104</v>
      </c>
      <c r="D2889" s="818"/>
      <c r="E2889" s="508"/>
      <c r="F2889" s="509"/>
    </row>
    <row r="2890" spans="1:6" ht="31.5" x14ac:dyDescent="0.25">
      <c r="A2890" s="798"/>
      <c r="B2890" s="510"/>
      <c r="C2890" s="475" t="s">
        <v>5105</v>
      </c>
      <c r="D2890" s="818"/>
      <c r="E2890" s="508"/>
      <c r="F2890" s="509"/>
    </row>
    <row r="2891" spans="1:6" ht="31.5" x14ac:dyDescent="0.25">
      <c r="A2891" s="798"/>
      <c r="B2891" s="510"/>
      <c r="C2891" s="475" t="s">
        <v>5106</v>
      </c>
      <c r="D2891" s="818"/>
      <c r="E2891" s="508"/>
      <c r="F2891" s="509"/>
    </row>
    <row r="2892" spans="1:6" ht="31.5" x14ac:dyDescent="0.25">
      <c r="A2892" s="798"/>
      <c r="B2892" s="510"/>
      <c r="C2892" s="475" t="s">
        <v>5107</v>
      </c>
      <c r="D2892" s="818"/>
      <c r="E2892" s="508"/>
      <c r="F2892" s="509"/>
    </row>
    <row r="2893" spans="1:6" x14ac:dyDescent="0.25">
      <c r="A2893" s="798"/>
      <c r="B2893" s="510"/>
      <c r="C2893" s="475" t="s">
        <v>5108</v>
      </c>
      <c r="D2893" s="818"/>
      <c r="E2893" s="508"/>
      <c r="F2893" s="509"/>
    </row>
    <row r="2894" spans="1:6" ht="31.5" x14ac:dyDescent="0.25">
      <c r="A2894" s="798"/>
      <c r="B2894" s="510"/>
      <c r="C2894" s="475" t="s">
        <v>4886</v>
      </c>
      <c r="D2894" s="818"/>
      <c r="E2894" s="508"/>
      <c r="F2894" s="509"/>
    </row>
    <row r="2895" spans="1:6" ht="31.5" x14ac:dyDescent="0.25">
      <c r="A2895" s="798"/>
      <c r="B2895" s="510"/>
      <c r="C2895" s="475" t="s">
        <v>5109</v>
      </c>
      <c r="D2895" s="818"/>
      <c r="E2895" s="508"/>
      <c r="F2895" s="509"/>
    </row>
    <row r="2896" spans="1:6" ht="31.5" x14ac:dyDescent="0.25">
      <c r="A2896" s="798"/>
      <c r="B2896" s="510"/>
      <c r="C2896" s="475" t="s">
        <v>5110</v>
      </c>
      <c r="D2896" s="818"/>
      <c r="E2896" s="508"/>
      <c r="F2896" s="509"/>
    </row>
    <row r="2897" spans="1:6" ht="31.5" x14ac:dyDescent="0.25">
      <c r="A2897" s="798"/>
      <c r="B2897" s="510"/>
      <c r="C2897" s="475" t="s">
        <v>5111</v>
      </c>
      <c r="D2897" s="818"/>
      <c r="E2897" s="508"/>
      <c r="F2897" s="509"/>
    </row>
    <row r="2898" spans="1:6" ht="31.5" x14ac:dyDescent="0.25">
      <c r="A2898" s="798"/>
      <c r="B2898" s="510"/>
      <c r="C2898" s="475" t="s">
        <v>5112</v>
      </c>
      <c r="D2898" s="818"/>
      <c r="E2898" s="508"/>
      <c r="F2898" s="509"/>
    </row>
    <row r="2899" spans="1:6" ht="31.5" x14ac:dyDescent="0.25">
      <c r="A2899" s="798"/>
      <c r="B2899" s="510"/>
      <c r="C2899" s="475" t="s">
        <v>5113</v>
      </c>
      <c r="D2899" s="818"/>
      <c r="E2899" s="508"/>
      <c r="F2899" s="509"/>
    </row>
    <row r="2900" spans="1:6" ht="31.5" x14ac:dyDescent="0.25">
      <c r="A2900" s="798"/>
      <c r="B2900" s="510"/>
      <c r="C2900" s="475" t="s">
        <v>5114</v>
      </c>
      <c r="D2900" s="818"/>
      <c r="E2900" s="508"/>
      <c r="F2900" s="509"/>
    </row>
    <row r="2901" spans="1:6" ht="31.5" x14ac:dyDescent="0.25">
      <c r="A2901" s="798"/>
      <c r="B2901" s="510"/>
      <c r="C2901" s="475" t="s">
        <v>5115</v>
      </c>
      <c r="D2901" s="818"/>
      <c r="E2901" s="508"/>
      <c r="F2901" s="509"/>
    </row>
    <row r="2902" spans="1:6" ht="31.5" x14ac:dyDescent="0.25">
      <c r="A2902" s="798"/>
      <c r="B2902" s="510"/>
      <c r="C2902" s="475" t="s">
        <v>5030</v>
      </c>
      <c r="D2902" s="818"/>
      <c r="E2902" s="508"/>
      <c r="F2902" s="509"/>
    </row>
    <row r="2903" spans="1:6" ht="31.5" x14ac:dyDescent="0.25">
      <c r="A2903" s="798"/>
      <c r="B2903" s="510"/>
      <c r="C2903" s="475" t="s">
        <v>5116</v>
      </c>
      <c r="D2903" s="818"/>
      <c r="E2903" s="508"/>
      <c r="F2903" s="509"/>
    </row>
    <row r="2904" spans="1:6" ht="31.5" x14ac:dyDescent="0.25">
      <c r="A2904" s="798"/>
      <c r="B2904" s="510"/>
      <c r="C2904" s="475" t="s">
        <v>5117</v>
      </c>
      <c r="D2904" s="818"/>
      <c r="E2904" s="508"/>
      <c r="F2904" s="509"/>
    </row>
    <row r="2905" spans="1:6" ht="31.5" x14ac:dyDescent="0.25">
      <c r="A2905" s="798"/>
      <c r="B2905" s="510"/>
      <c r="C2905" s="475" t="s">
        <v>5118</v>
      </c>
      <c r="D2905" s="818"/>
      <c r="E2905" s="508"/>
      <c r="F2905" s="509"/>
    </row>
    <row r="2906" spans="1:6" ht="31.5" x14ac:dyDescent="0.25">
      <c r="A2906" s="798"/>
      <c r="B2906" s="510"/>
      <c r="C2906" s="475" t="s">
        <v>5119</v>
      </c>
      <c r="D2906" s="818"/>
      <c r="E2906" s="508"/>
      <c r="F2906" s="509"/>
    </row>
    <row r="2907" spans="1:6" ht="31.5" x14ac:dyDescent="0.25">
      <c r="A2907" s="798"/>
      <c r="B2907" s="510"/>
      <c r="C2907" s="475" t="s">
        <v>5120</v>
      </c>
      <c r="D2907" s="818"/>
      <c r="E2907" s="508"/>
      <c r="F2907" s="509"/>
    </row>
    <row r="2908" spans="1:6" ht="31.5" x14ac:dyDescent="0.25">
      <c r="A2908" s="798"/>
      <c r="B2908" s="510"/>
      <c r="C2908" s="475" t="s">
        <v>5121</v>
      </c>
      <c r="D2908" s="818"/>
      <c r="E2908" s="508"/>
      <c r="F2908" s="509"/>
    </row>
    <row r="2909" spans="1:6" ht="31.5" x14ac:dyDescent="0.25">
      <c r="A2909" s="798"/>
      <c r="B2909" s="510"/>
      <c r="C2909" s="475" t="s">
        <v>5122</v>
      </c>
      <c r="D2909" s="818"/>
      <c r="E2909" s="508"/>
      <c r="F2909" s="509"/>
    </row>
    <row r="2910" spans="1:6" ht="31.5" x14ac:dyDescent="0.25">
      <c r="A2910" s="798"/>
      <c r="B2910" s="510"/>
      <c r="C2910" s="475" t="s">
        <v>5123</v>
      </c>
      <c r="D2910" s="818"/>
      <c r="E2910" s="508"/>
      <c r="F2910" s="509"/>
    </row>
    <row r="2911" spans="1:6" ht="31.5" x14ac:dyDescent="0.25">
      <c r="A2911" s="798"/>
      <c r="B2911" s="510"/>
      <c r="C2911" s="475" t="s">
        <v>5124</v>
      </c>
      <c r="D2911" s="818"/>
      <c r="E2911" s="508"/>
      <c r="F2911" s="509"/>
    </row>
    <row r="2912" spans="1:6" ht="31.5" x14ac:dyDescent="0.25">
      <c r="A2912" s="798"/>
      <c r="B2912" s="510"/>
      <c r="C2912" s="475" t="s">
        <v>5125</v>
      </c>
      <c r="D2912" s="818"/>
      <c r="E2912" s="508"/>
      <c r="F2912" s="509"/>
    </row>
    <row r="2913" spans="1:6" ht="31.5" x14ac:dyDescent="0.25">
      <c r="A2913" s="839"/>
      <c r="B2913" s="726"/>
      <c r="C2913" s="475" t="s">
        <v>5126</v>
      </c>
      <c r="D2913" s="819"/>
      <c r="E2913" s="508"/>
      <c r="F2913" s="509"/>
    </row>
    <row r="2914" spans="1:6" x14ac:dyDescent="0.25">
      <c r="A2914" s="494"/>
      <c r="B2914" s="494"/>
      <c r="C2914" s="518"/>
      <c r="D2914" s="519"/>
      <c r="E2914" s="508"/>
      <c r="F2914" s="509"/>
    </row>
    <row r="2915" spans="1:6" x14ac:dyDescent="0.25">
      <c r="A2915" s="494"/>
      <c r="B2915" s="494"/>
      <c r="C2915" s="433"/>
      <c r="D2915" s="519"/>
      <c r="E2915" s="508"/>
      <c r="F2915" s="509"/>
    </row>
    <row r="2916" spans="1:6" x14ac:dyDescent="0.25">
      <c r="A2916" s="426"/>
      <c r="B2916" s="426"/>
      <c r="D2916" s="520"/>
    </row>
    <row r="2918" spans="1:6" x14ac:dyDescent="0.25">
      <c r="A2918" s="461" t="s">
        <v>332</v>
      </c>
      <c r="B2918" s="462"/>
      <c r="C2918" s="463"/>
      <c r="D2918" s="463"/>
      <c r="E2918" s="464"/>
    </row>
    <row r="2919" spans="1:6" ht="31.5" x14ac:dyDescent="0.25">
      <c r="A2919" s="1036" t="s">
        <v>122</v>
      </c>
      <c r="B2919" s="1036" t="s">
        <v>333</v>
      </c>
      <c r="C2919" s="1029" t="s">
        <v>334</v>
      </c>
      <c r="D2919" s="1033" t="s">
        <v>125</v>
      </c>
      <c r="E2919" s="1029" t="s">
        <v>126</v>
      </c>
    </row>
    <row r="2920" spans="1:6" ht="47.25" x14ac:dyDescent="0.25">
      <c r="A2920" s="884" t="s">
        <v>18</v>
      </c>
      <c r="B2920" s="566" t="s">
        <v>337</v>
      </c>
      <c r="C2920" s="1290" t="s">
        <v>340</v>
      </c>
      <c r="D2920" s="477" t="s">
        <v>4130</v>
      </c>
      <c r="E2920" s="1044"/>
    </row>
    <row r="2921" spans="1:6" ht="48" customHeight="1" x14ac:dyDescent="0.25">
      <c r="A2921" s="894"/>
      <c r="B2921" s="566" t="s">
        <v>5127</v>
      </c>
      <c r="C2921" s="1291"/>
      <c r="D2921" s="477" t="s">
        <v>5128</v>
      </c>
      <c r="E2921" s="1044"/>
    </row>
    <row r="2922" spans="1:6" x14ac:dyDescent="0.25">
      <c r="A2922" s="894"/>
      <c r="B2922" s="566" t="s">
        <v>1078</v>
      </c>
      <c r="C2922" s="727" t="s">
        <v>4134</v>
      </c>
      <c r="D2922" s="1251" t="s">
        <v>5525</v>
      </c>
      <c r="E2922" s="1044"/>
    </row>
    <row r="2923" spans="1:6" x14ac:dyDescent="0.25">
      <c r="A2923" s="885"/>
      <c r="B2923" s="566" t="s">
        <v>5526</v>
      </c>
      <c r="C2923" s="727" t="s">
        <v>4134</v>
      </c>
      <c r="D2923" s="1252"/>
      <c r="E2923" s="1044"/>
    </row>
    <row r="2924" spans="1:6" x14ac:dyDescent="0.25">
      <c r="A2924" s="443" t="s">
        <v>19</v>
      </c>
      <c r="B2924" s="1290" t="s">
        <v>2656</v>
      </c>
      <c r="C2924" s="332" t="s">
        <v>2657</v>
      </c>
      <c r="D2924" s="1251" t="s">
        <v>2658</v>
      </c>
      <c r="E2924" s="1044"/>
    </row>
    <row r="2925" spans="1:6" ht="31.5" x14ac:dyDescent="0.25">
      <c r="A2925" s="447"/>
      <c r="B2925" s="1291"/>
      <c r="C2925" s="430" t="s">
        <v>2659</v>
      </c>
      <c r="D2925" s="1252"/>
      <c r="E2925" s="1044"/>
    </row>
    <row r="2926" spans="1:6" ht="47.25" x14ac:dyDescent="0.25">
      <c r="A2926" s="447"/>
      <c r="B2926" s="444" t="s">
        <v>4131</v>
      </c>
      <c r="C2926" s="637" t="s">
        <v>1876</v>
      </c>
      <c r="D2926" s="477" t="s">
        <v>4132</v>
      </c>
      <c r="E2926" s="1044"/>
    </row>
    <row r="2927" spans="1:6" ht="47.25" x14ac:dyDescent="0.25">
      <c r="A2927" s="447"/>
      <c r="B2927" s="444" t="s">
        <v>4133</v>
      </c>
      <c r="C2927" s="637" t="s">
        <v>4134</v>
      </c>
      <c r="D2927" s="477" t="s">
        <v>4132</v>
      </c>
      <c r="E2927" s="1044"/>
    </row>
    <row r="2928" spans="1:6" ht="63" x14ac:dyDescent="0.25">
      <c r="A2928" s="447"/>
      <c r="B2928" s="444" t="s">
        <v>5127</v>
      </c>
      <c r="C2928" s="637" t="s">
        <v>1878</v>
      </c>
      <c r="D2928" s="430" t="s">
        <v>5129</v>
      </c>
      <c r="E2928" s="1044"/>
    </row>
    <row r="2929" spans="1:5" ht="47.25" x14ac:dyDescent="0.25">
      <c r="A2929" s="884" t="s">
        <v>20</v>
      </c>
      <c r="B2929" s="332" t="s">
        <v>2329</v>
      </c>
      <c r="C2929" s="430" t="s">
        <v>2330</v>
      </c>
      <c r="D2929" s="430" t="s">
        <v>2331</v>
      </c>
      <c r="E2929" s="1044" t="s">
        <v>2332</v>
      </c>
    </row>
    <row r="2930" spans="1:5" x14ac:dyDescent="0.25">
      <c r="A2930" s="894"/>
      <c r="B2930" s="1288" t="s">
        <v>2915</v>
      </c>
      <c r="C2930" s="439" t="s">
        <v>2916</v>
      </c>
      <c r="D2930" s="1251" t="s">
        <v>2917</v>
      </c>
      <c r="E2930" s="1251" t="s">
        <v>2918</v>
      </c>
    </row>
    <row r="2931" spans="1:5" x14ac:dyDescent="0.25">
      <c r="A2931" s="894"/>
      <c r="B2931" s="1306"/>
      <c r="C2931" s="439" t="s">
        <v>2919</v>
      </c>
      <c r="D2931" s="1252"/>
      <c r="E2931" s="1252"/>
    </row>
    <row r="2932" spans="1:5" ht="63" x14ac:dyDescent="0.25">
      <c r="A2932" s="894"/>
      <c r="B2932" s="566" t="s">
        <v>4135</v>
      </c>
      <c r="C2932" s="430" t="s">
        <v>4136</v>
      </c>
      <c r="D2932" s="430" t="s">
        <v>4137</v>
      </c>
      <c r="E2932" s="430" t="s">
        <v>4138</v>
      </c>
    </row>
    <row r="2933" spans="1:5" ht="63" x14ac:dyDescent="0.25">
      <c r="A2933" s="894"/>
      <c r="B2933" s="566" t="s">
        <v>4139</v>
      </c>
      <c r="C2933" s="430" t="s">
        <v>4140</v>
      </c>
      <c r="D2933" s="430" t="s">
        <v>3809</v>
      </c>
      <c r="E2933" s="430" t="s">
        <v>3225</v>
      </c>
    </row>
    <row r="2934" spans="1:5" ht="47.25" x14ac:dyDescent="0.25">
      <c r="A2934" s="894"/>
      <c r="B2934" s="566" t="s">
        <v>5527</v>
      </c>
      <c r="C2934" s="430" t="s">
        <v>5528</v>
      </c>
      <c r="D2934" s="430" t="s">
        <v>2604</v>
      </c>
      <c r="E2934" s="430" t="s">
        <v>5529</v>
      </c>
    </row>
    <row r="2935" spans="1:5" ht="47.25" x14ac:dyDescent="0.25">
      <c r="A2935" s="885"/>
      <c r="B2935" s="566" t="s">
        <v>5530</v>
      </c>
      <c r="C2935" s="1083" t="s">
        <v>5531</v>
      </c>
      <c r="D2935" s="1083" t="s">
        <v>5532</v>
      </c>
      <c r="E2935" s="1085" t="s">
        <v>5533</v>
      </c>
    </row>
    <row r="2936" spans="1:5" ht="63" x14ac:dyDescent="0.25">
      <c r="A2936" s="447" t="s">
        <v>21</v>
      </c>
      <c r="B2936" s="455" t="s">
        <v>2920</v>
      </c>
      <c r="C2936" s="419" t="s">
        <v>1876</v>
      </c>
      <c r="D2936" s="430" t="s">
        <v>2921</v>
      </c>
      <c r="E2936" s="1031"/>
    </row>
    <row r="2937" spans="1:5" x14ac:dyDescent="0.25">
      <c r="A2937" s="447"/>
      <c r="B2937" s="566" t="s">
        <v>5130</v>
      </c>
      <c r="C2937" s="1432" t="s">
        <v>1876</v>
      </c>
      <c r="D2937" s="1251" t="s">
        <v>5131</v>
      </c>
      <c r="E2937" s="1031"/>
    </row>
    <row r="2938" spans="1:5" x14ac:dyDescent="0.25">
      <c r="A2938" s="447"/>
      <c r="B2938" s="566" t="s">
        <v>5132</v>
      </c>
      <c r="C2938" s="1433"/>
      <c r="D2938" s="1253"/>
      <c r="E2938" s="1031"/>
    </row>
    <row r="2939" spans="1:5" x14ac:dyDescent="0.25">
      <c r="A2939" s="447"/>
      <c r="B2939" s="566" t="s">
        <v>5133</v>
      </c>
      <c r="C2939" s="1434"/>
      <c r="D2939" s="1252"/>
      <c r="E2939" s="1031"/>
    </row>
    <row r="2940" spans="1:5" ht="47.25" x14ac:dyDescent="0.25">
      <c r="A2940" s="447"/>
      <c r="B2940" s="566" t="s">
        <v>5134</v>
      </c>
      <c r="C2940" s="795"/>
      <c r="D2940" s="430" t="s">
        <v>5135</v>
      </c>
      <c r="E2940" s="1031"/>
    </row>
    <row r="2941" spans="1:5" ht="31.5" x14ac:dyDescent="0.25">
      <c r="A2941" s="447"/>
      <c r="B2941" s="566" t="s">
        <v>5136</v>
      </c>
      <c r="C2941" s="419" t="s">
        <v>1876</v>
      </c>
      <c r="D2941" s="430" t="s">
        <v>5137</v>
      </c>
      <c r="E2941" s="1031"/>
    </row>
    <row r="2942" spans="1:5" ht="15.75" customHeight="1" x14ac:dyDescent="0.25">
      <c r="A2942" s="447"/>
      <c r="B2942" s="566" t="s">
        <v>5138</v>
      </c>
      <c r="C2942" s="1432" t="s">
        <v>1876</v>
      </c>
      <c r="D2942" s="1251" t="s">
        <v>2193</v>
      </c>
      <c r="E2942" s="1031"/>
    </row>
    <row r="2943" spans="1:5" x14ac:dyDescent="0.25">
      <c r="A2943" s="447"/>
      <c r="B2943" s="566" t="s">
        <v>5139</v>
      </c>
      <c r="C2943" s="1433"/>
      <c r="D2943" s="1253"/>
      <c r="E2943" s="1031"/>
    </row>
    <row r="2944" spans="1:5" x14ac:dyDescent="0.25">
      <c r="A2944" s="447"/>
      <c r="B2944" s="566" t="s">
        <v>5140</v>
      </c>
      <c r="C2944" s="1434"/>
      <c r="D2944" s="1252"/>
      <c r="E2944" s="1031"/>
    </row>
    <row r="2945" spans="1:6" ht="47.25" x14ac:dyDescent="0.25">
      <c r="A2945" s="884" t="s">
        <v>151</v>
      </c>
      <c r="B2945" s="566" t="s">
        <v>2922</v>
      </c>
      <c r="C2945" s="419" t="s">
        <v>2923</v>
      </c>
      <c r="D2945" s="430" t="s">
        <v>2924</v>
      </c>
      <c r="E2945" s="1044"/>
    </row>
    <row r="2946" spans="1:6" x14ac:dyDescent="0.25">
      <c r="A2946" s="894"/>
      <c r="B2946" s="566" t="s">
        <v>5141</v>
      </c>
      <c r="C2946" s="419" t="s">
        <v>1876</v>
      </c>
      <c r="D2946" s="1276" t="s">
        <v>5142</v>
      </c>
      <c r="E2946" s="1044"/>
    </row>
    <row r="2947" spans="1:6" x14ac:dyDescent="0.25">
      <c r="A2947" s="894"/>
      <c r="B2947" s="566" t="s">
        <v>5127</v>
      </c>
      <c r="C2947" s="419" t="s">
        <v>1876</v>
      </c>
      <c r="D2947" s="1276"/>
      <c r="E2947" s="1044"/>
    </row>
    <row r="2948" spans="1:6" ht="31.5" x14ac:dyDescent="0.25">
      <c r="A2948" s="894"/>
      <c r="B2948" s="566" t="s">
        <v>5143</v>
      </c>
      <c r="C2948" s="419" t="s">
        <v>1876</v>
      </c>
      <c r="D2948" s="430" t="s">
        <v>5144</v>
      </c>
      <c r="E2948" s="1044"/>
    </row>
    <row r="2949" spans="1:6" ht="47.25" x14ac:dyDescent="0.25">
      <c r="A2949" s="894"/>
      <c r="B2949" s="566" t="s">
        <v>5534</v>
      </c>
      <c r="C2949" s="419" t="s">
        <v>1876</v>
      </c>
      <c r="D2949" s="430" t="s">
        <v>2627</v>
      </c>
      <c r="E2949" s="1044" t="s">
        <v>1876</v>
      </c>
    </row>
    <row r="2950" spans="1:6" x14ac:dyDescent="0.25">
      <c r="A2950" s="894"/>
      <c r="B2950" s="566" t="s">
        <v>5535</v>
      </c>
      <c r="C2950" s="419" t="s">
        <v>1876</v>
      </c>
      <c r="D2950" s="1251" t="s">
        <v>5536</v>
      </c>
      <c r="E2950" s="1251" t="s">
        <v>1876</v>
      </c>
    </row>
    <row r="2951" spans="1:6" x14ac:dyDescent="0.25">
      <c r="A2951" s="894"/>
      <c r="B2951" s="566" t="s">
        <v>5537</v>
      </c>
      <c r="C2951" s="419" t="s">
        <v>1876</v>
      </c>
      <c r="D2951" s="1253"/>
      <c r="E2951" s="1253"/>
    </row>
    <row r="2952" spans="1:6" x14ac:dyDescent="0.25">
      <c r="A2952" s="885"/>
      <c r="B2952" s="566" t="s">
        <v>5538</v>
      </c>
      <c r="C2952" s="419" t="s">
        <v>1876</v>
      </c>
      <c r="D2952" s="1252"/>
      <c r="E2952" s="1252"/>
    </row>
    <row r="2953" spans="1:6" x14ac:dyDescent="0.25">
      <c r="A2953" s="645"/>
      <c r="B2953" s="743"/>
      <c r="C2953" s="605"/>
      <c r="D2953" s="605"/>
      <c r="E2953" s="729"/>
    </row>
    <row r="2954" spans="1:6" x14ac:dyDescent="0.25">
      <c r="D2954" s="446"/>
      <c r="E2954" s="446"/>
    </row>
    <row r="2956" spans="1:6" x14ac:dyDescent="0.25">
      <c r="A2956" s="461" t="s">
        <v>348</v>
      </c>
      <c r="B2956" s="462"/>
      <c r="C2956" s="463"/>
      <c r="D2956" s="463"/>
      <c r="E2956" s="521"/>
      <c r="F2956" s="502"/>
    </row>
    <row r="2957" spans="1:6" x14ac:dyDescent="0.25">
      <c r="A2957" s="522" t="s">
        <v>122</v>
      </c>
      <c r="B2957" s="1045" t="s">
        <v>349</v>
      </c>
      <c r="C2957" s="1045" t="s">
        <v>350</v>
      </c>
      <c r="D2957" s="1050" t="s">
        <v>351</v>
      </c>
      <c r="E2957" s="1045" t="s">
        <v>352</v>
      </c>
    </row>
    <row r="2958" spans="1:6" x14ac:dyDescent="0.25">
      <c r="A2958" s="523" t="s">
        <v>18</v>
      </c>
      <c r="B2958" s="524" t="s">
        <v>2333</v>
      </c>
      <c r="C2958" s="455" t="s">
        <v>2334</v>
      </c>
      <c r="D2958" s="673"/>
      <c r="E2958" s="524" t="s">
        <v>132</v>
      </c>
      <c r="F2958" s="433"/>
    </row>
    <row r="2959" spans="1:6" x14ac:dyDescent="0.25">
      <c r="A2959" s="474"/>
      <c r="B2959" s="524" t="s">
        <v>2335</v>
      </c>
      <c r="C2959" s="455" t="s">
        <v>2336</v>
      </c>
      <c r="D2959" s="673"/>
      <c r="E2959" s="524" t="s">
        <v>132</v>
      </c>
      <c r="F2959" s="433"/>
    </row>
    <row r="2960" spans="1:6" x14ac:dyDescent="0.25">
      <c r="A2960" s="474"/>
      <c r="B2960" s="524" t="s">
        <v>2333</v>
      </c>
      <c r="C2960" s="455" t="s">
        <v>2337</v>
      </c>
      <c r="D2960" s="673"/>
      <c r="E2960" s="524" t="s">
        <v>132</v>
      </c>
      <c r="F2960" s="433"/>
    </row>
    <row r="2961" spans="1:6" x14ac:dyDescent="0.25">
      <c r="A2961" s="526"/>
      <c r="B2961" s="524" t="s">
        <v>2338</v>
      </c>
      <c r="C2961" s="455" t="s">
        <v>2339</v>
      </c>
      <c r="D2961" s="674"/>
      <c r="E2961" s="524" t="s">
        <v>132</v>
      </c>
      <c r="F2961" s="433"/>
    </row>
    <row r="2962" spans="1:6" x14ac:dyDescent="0.25">
      <c r="A2962" s="526"/>
      <c r="B2962" s="524" t="s">
        <v>2340</v>
      </c>
      <c r="C2962" s="455" t="s">
        <v>2341</v>
      </c>
      <c r="D2962" s="674"/>
      <c r="E2962" s="524" t="s">
        <v>2342</v>
      </c>
      <c r="F2962" s="433"/>
    </row>
    <row r="2963" spans="1:6" x14ac:dyDescent="0.25">
      <c r="A2963" s="526"/>
      <c r="B2963" s="1037" t="s">
        <v>2660</v>
      </c>
      <c r="C2963" s="551" t="s">
        <v>2661</v>
      </c>
      <c r="D2963" s="527" t="s">
        <v>1449</v>
      </c>
      <c r="E2963" s="1037" t="s">
        <v>132</v>
      </c>
      <c r="F2963" s="433"/>
    </row>
    <row r="2964" spans="1:6" ht="31.5" x14ac:dyDescent="0.25">
      <c r="A2964" s="526"/>
      <c r="B2964" s="1037" t="s">
        <v>2662</v>
      </c>
      <c r="C2964" s="551" t="s">
        <v>2341</v>
      </c>
      <c r="D2964" s="637" t="s">
        <v>1452</v>
      </c>
      <c r="E2964" s="551" t="s">
        <v>2426</v>
      </c>
      <c r="F2964" s="433"/>
    </row>
    <row r="2965" spans="1:6" x14ac:dyDescent="0.25">
      <c r="A2965" s="526"/>
      <c r="B2965" s="1037" t="s">
        <v>2663</v>
      </c>
      <c r="C2965" s="551" t="s">
        <v>2664</v>
      </c>
      <c r="D2965" s="527" t="s">
        <v>1452</v>
      </c>
      <c r="E2965" s="1037" t="s">
        <v>132</v>
      </c>
      <c r="F2965" s="433"/>
    </row>
    <row r="2966" spans="1:6" x14ac:dyDescent="0.25">
      <c r="A2966" s="526"/>
      <c r="B2966" s="1037" t="s">
        <v>2660</v>
      </c>
      <c r="C2966" s="551" t="s">
        <v>2925</v>
      </c>
      <c r="D2966" s="527" t="s">
        <v>1452</v>
      </c>
      <c r="E2966" s="1037" t="s">
        <v>457</v>
      </c>
      <c r="F2966" s="433"/>
    </row>
    <row r="2967" spans="1:6" x14ac:dyDescent="0.25">
      <c r="A2967" s="526"/>
      <c r="B2967" s="1037" t="s">
        <v>2662</v>
      </c>
      <c r="C2967" s="551" t="s">
        <v>2826</v>
      </c>
      <c r="D2967" s="637" t="s">
        <v>1452</v>
      </c>
      <c r="E2967" s="430"/>
      <c r="F2967" s="433"/>
    </row>
    <row r="2968" spans="1:6" x14ac:dyDescent="0.25">
      <c r="A2968" s="526"/>
      <c r="B2968" s="1037" t="s">
        <v>2926</v>
      </c>
      <c r="C2968" s="551" t="s">
        <v>2927</v>
      </c>
      <c r="D2968" s="527" t="s">
        <v>2928</v>
      </c>
      <c r="E2968" s="1044"/>
      <c r="F2968" s="433"/>
    </row>
    <row r="2969" spans="1:6" ht="31.5" x14ac:dyDescent="0.25">
      <c r="A2969" s="526"/>
      <c r="B2969" s="1347" t="s">
        <v>2674</v>
      </c>
      <c r="C2969" s="551" t="s">
        <v>2929</v>
      </c>
      <c r="D2969" s="527" t="s">
        <v>2930</v>
      </c>
      <c r="E2969" s="1044"/>
      <c r="F2969" s="433"/>
    </row>
    <row r="2970" spans="1:6" ht="31.5" x14ac:dyDescent="0.25">
      <c r="A2970" s="526"/>
      <c r="B2970" s="1348"/>
      <c r="C2970" s="551" t="s">
        <v>2931</v>
      </c>
      <c r="D2970" s="527" t="s">
        <v>2930</v>
      </c>
      <c r="E2970" s="1044"/>
      <c r="F2970" s="433"/>
    </row>
    <row r="2971" spans="1:6" x14ac:dyDescent="0.25">
      <c r="A2971" s="526"/>
      <c r="B2971" s="1037" t="s">
        <v>4141</v>
      </c>
      <c r="C2971" s="551" t="s">
        <v>4142</v>
      </c>
      <c r="D2971" s="527" t="s">
        <v>897</v>
      </c>
      <c r="E2971" s="1037" t="s">
        <v>2967</v>
      </c>
      <c r="F2971" s="433"/>
    </row>
    <row r="2972" spans="1:6" x14ac:dyDescent="0.25">
      <c r="A2972" s="526"/>
      <c r="B2972" s="1037" t="s">
        <v>4143</v>
      </c>
      <c r="C2972" s="551" t="s">
        <v>4144</v>
      </c>
      <c r="D2972" s="527" t="s">
        <v>1452</v>
      </c>
      <c r="E2972" s="1037" t="s">
        <v>2967</v>
      </c>
      <c r="F2972" s="433"/>
    </row>
    <row r="2973" spans="1:6" x14ac:dyDescent="0.25">
      <c r="A2973" s="526"/>
      <c r="B2973" s="1037" t="s">
        <v>4145</v>
      </c>
      <c r="C2973" s="551" t="s">
        <v>4146</v>
      </c>
      <c r="D2973" s="527" t="s">
        <v>4147</v>
      </c>
      <c r="E2973" s="1037" t="s">
        <v>2967</v>
      </c>
      <c r="F2973" s="433"/>
    </row>
    <row r="2974" spans="1:6" x14ac:dyDescent="0.25">
      <c r="A2974" s="526"/>
      <c r="B2974" s="1037" t="s">
        <v>4145</v>
      </c>
      <c r="C2974" s="551" t="s">
        <v>4148</v>
      </c>
      <c r="D2974" s="527" t="s">
        <v>4147</v>
      </c>
      <c r="E2974" s="1037" t="s">
        <v>2967</v>
      </c>
      <c r="F2974" s="433"/>
    </row>
    <row r="2975" spans="1:6" x14ac:dyDescent="0.25">
      <c r="A2975" s="526"/>
      <c r="B2975" s="1037" t="s">
        <v>2397</v>
      </c>
      <c r="C2975" s="551" t="s">
        <v>4149</v>
      </c>
      <c r="D2975" s="637" t="s">
        <v>4147</v>
      </c>
      <c r="E2975" s="430" t="s">
        <v>2967</v>
      </c>
      <c r="F2975" s="433"/>
    </row>
    <row r="2976" spans="1:6" x14ac:dyDescent="0.25">
      <c r="A2976" s="526"/>
      <c r="B2976" s="1037" t="s">
        <v>4145</v>
      </c>
      <c r="C2976" s="551" t="s">
        <v>4150</v>
      </c>
      <c r="D2976" s="527" t="s">
        <v>4147</v>
      </c>
      <c r="E2976" s="1044" t="s">
        <v>2967</v>
      </c>
      <c r="F2976" s="433"/>
    </row>
    <row r="2977" spans="1:6" x14ac:dyDescent="0.25">
      <c r="A2977" s="526"/>
      <c r="B2977" s="551" t="s">
        <v>4145</v>
      </c>
      <c r="C2977" s="551" t="s">
        <v>4151</v>
      </c>
      <c r="D2977" s="527" t="s">
        <v>1452</v>
      </c>
      <c r="E2977" s="1044" t="s">
        <v>2967</v>
      </c>
      <c r="F2977" s="433"/>
    </row>
    <row r="2978" spans="1:6" x14ac:dyDescent="0.25">
      <c r="A2978" s="526"/>
      <c r="B2978" s="1037" t="s">
        <v>5145</v>
      </c>
      <c r="C2978" s="551" t="s">
        <v>5146</v>
      </c>
      <c r="D2978" s="528"/>
      <c r="E2978" s="1037" t="s">
        <v>2342</v>
      </c>
      <c r="F2978" s="433"/>
    </row>
    <row r="2979" spans="1:6" x14ac:dyDescent="0.25">
      <c r="A2979" s="526"/>
      <c r="B2979" s="1037" t="s">
        <v>1086</v>
      </c>
      <c r="C2979" s="551" t="s">
        <v>5147</v>
      </c>
      <c r="D2979" s="528"/>
      <c r="E2979" s="1037" t="s">
        <v>2342</v>
      </c>
      <c r="F2979" s="433"/>
    </row>
    <row r="2980" spans="1:6" x14ac:dyDescent="0.25">
      <c r="A2980" s="526"/>
      <c r="B2980" s="1037" t="s">
        <v>1132</v>
      </c>
      <c r="C2980" s="551" t="s">
        <v>5148</v>
      </c>
      <c r="D2980" s="528"/>
      <c r="E2980" s="1037" t="s">
        <v>132</v>
      </c>
      <c r="F2980" s="433"/>
    </row>
    <row r="2981" spans="1:6" x14ac:dyDescent="0.25">
      <c r="A2981" s="526"/>
      <c r="B2981" s="1037" t="s">
        <v>4141</v>
      </c>
      <c r="C2981" s="551" t="s">
        <v>4142</v>
      </c>
      <c r="D2981" s="527" t="s">
        <v>897</v>
      </c>
      <c r="E2981" s="1037" t="s">
        <v>2967</v>
      </c>
      <c r="F2981" s="433"/>
    </row>
    <row r="2982" spans="1:6" x14ac:dyDescent="0.25">
      <c r="A2982" s="526"/>
      <c r="B2982" s="1037" t="s">
        <v>5539</v>
      </c>
      <c r="C2982" s="551" t="s">
        <v>5540</v>
      </c>
      <c r="D2982" s="674" t="s">
        <v>1452</v>
      </c>
      <c r="E2982" s="1037" t="s">
        <v>132</v>
      </c>
      <c r="F2982" s="433"/>
    </row>
    <row r="2983" spans="1:6" x14ac:dyDescent="0.25">
      <c r="A2983" s="526"/>
      <c r="B2983" s="1037" t="s">
        <v>1959</v>
      </c>
      <c r="C2983" s="551" t="s">
        <v>5541</v>
      </c>
      <c r="D2983" s="674" t="s">
        <v>1449</v>
      </c>
      <c r="E2983" s="1037" t="s">
        <v>132</v>
      </c>
      <c r="F2983" s="433"/>
    </row>
    <row r="2984" spans="1:6" ht="47.25" x14ac:dyDescent="0.25">
      <c r="A2984" s="526"/>
      <c r="B2984" s="1037" t="s">
        <v>1959</v>
      </c>
      <c r="C2984" s="551" t="s">
        <v>5542</v>
      </c>
      <c r="D2984" s="674" t="s">
        <v>5543</v>
      </c>
      <c r="E2984" s="1037" t="s">
        <v>132</v>
      </c>
      <c r="F2984" s="433"/>
    </row>
    <row r="2985" spans="1:6" ht="31.5" x14ac:dyDescent="0.25">
      <c r="A2985" s="526"/>
      <c r="B2985" s="1037" t="s">
        <v>1959</v>
      </c>
      <c r="C2985" s="551" t="s">
        <v>5544</v>
      </c>
      <c r="D2985" s="674" t="s">
        <v>5545</v>
      </c>
      <c r="E2985" s="1037" t="s">
        <v>132</v>
      </c>
      <c r="F2985" s="433"/>
    </row>
    <row r="2986" spans="1:6" x14ac:dyDescent="0.25">
      <c r="A2986" s="639" t="s">
        <v>19</v>
      </c>
      <c r="B2986" s="1065" t="s">
        <v>2343</v>
      </c>
      <c r="C2986" s="551" t="s">
        <v>2344</v>
      </c>
      <c r="D2986" s="527" t="s">
        <v>2345</v>
      </c>
      <c r="E2986" s="1037" t="s">
        <v>2346</v>
      </c>
      <c r="F2986" s="433"/>
    </row>
    <row r="2987" spans="1:6" x14ac:dyDescent="0.25">
      <c r="A2987" s="638"/>
      <c r="B2987" s="1065" t="s">
        <v>2347</v>
      </c>
      <c r="C2987" s="551" t="s">
        <v>2348</v>
      </c>
      <c r="D2987" s="637" t="s">
        <v>2349</v>
      </c>
      <c r="E2987" s="637" t="s">
        <v>2350</v>
      </c>
      <c r="F2987" s="433"/>
    </row>
    <row r="2988" spans="1:6" x14ac:dyDescent="0.25">
      <c r="A2988" s="638"/>
      <c r="B2988" s="1065" t="s">
        <v>2351</v>
      </c>
      <c r="C2988" s="551" t="s">
        <v>2352</v>
      </c>
      <c r="D2988" s="527" t="s">
        <v>396</v>
      </c>
      <c r="E2988" s="1037" t="s">
        <v>2350</v>
      </c>
      <c r="F2988" s="433"/>
    </row>
    <row r="2989" spans="1:6" x14ac:dyDescent="0.25">
      <c r="A2989" s="638"/>
      <c r="B2989" s="1065" t="s">
        <v>2353</v>
      </c>
      <c r="C2989" s="551" t="s">
        <v>2354</v>
      </c>
      <c r="D2989" s="527"/>
      <c r="E2989" s="1037" t="s">
        <v>2355</v>
      </c>
      <c r="F2989" s="433"/>
    </row>
    <row r="2990" spans="1:6" x14ac:dyDescent="0.25">
      <c r="A2990" s="638"/>
      <c r="B2990" s="1065" t="s">
        <v>2353</v>
      </c>
      <c r="C2990" s="551" t="s">
        <v>2356</v>
      </c>
      <c r="D2990" s="527"/>
      <c r="E2990" s="1037" t="s">
        <v>2355</v>
      </c>
      <c r="F2990" s="433"/>
    </row>
    <row r="2991" spans="1:6" x14ac:dyDescent="0.25">
      <c r="A2991" s="638"/>
      <c r="B2991" s="1065" t="s">
        <v>2357</v>
      </c>
      <c r="C2991" s="551" t="s">
        <v>2358</v>
      </c>
      <c r="D2991" s="527" t="s">
        <v>1510</v>
      </c>
      <c r="E2991" s="1037" t="s">
        <v>2355</v>
      </c>
      <c r="F2991" s="433"/>
    </row>
    <row r="2992" spans="1:6" ht="31.5" x14ac:dyDescent="0.25">
      <c r="A2992" s="638"/>
      <c r="B2992" s="1065" t="s">
        <v>2359</v>
      </c>
      <c r="C2992" s="551" t="s">
        <v>2360</v>
      </c>
      <c r="D2992" s="527" t="s">
        <v>2361</v>
      </c>
      <c r="E2992" s="1037" t="s">
        <v>2355</v>
      </c>
      <c r="F2992" s="433"/>
    </row>
    <row r="2993" spans="1:6" ht="31.5" x14ac:dyDescent="0.25">
      <c r="A2993" s="638"/>
      <c r="B2993" s="1065" t="s">
        <v>2333</v>
      </c>
      <c r="C2993" s="551" t="s">
        <v>2362</v>
      </c>
      <c r="D2993" s="527" t="s">
        <v>2363</v>
      </c>
      <c r="E2993" s="1037" t="s">
        <v>2355</v>
      </c>
      <c r="F2993" s="433"/>
    </row>
    <row r="2994" spans="1:6" x14ac:dyDescent="0.25">
      <c r="A2994" s="638"/>
      <c r="B2994" s="439" t="s">
        <v>2665</v>
      </c>
      <c r="C2994" s="439" t="s">
        <v>2666</v>
      </c>
      <c r="D2994" s="439" t="s">
        <v>2667</v>
      </c>
      <c r="E2994" s="1080"/>
      <c r="F2994" s="433"/>
    </row>
    <row r="2995" spans="1:6" x14ac:dyDescent="0.25">
      <c r="A2995" s="638"/>
      <c r="B2995" s="439" t="s">
        <v>2668</v>
      </c>
      <c r="C2995" s="439" t="s">
        <v>2669</v>
      </c>
      <c r="D2995" s="439"/>
      <c r="E2995" s="1080"/>
      <c r="F2995" s="433"/>
    </row>
    <row r="2996" spans="1:6" x14ac:dyDescent="0.25">
      <c r="A2996" s="638"/>
      <c r="B2996" s="439" t="s">
        <v>2670</v>
      </c>
      <c r="C2996" s="439" t="s">
        <v>2671</v>
      </c>
      <c r="D2996" s="439" t="s">
        <v>2672</v>
      </c>
      <c r="E2996" s="1080"/>
      <c r="F2996" s="433"/>
    </row>
    <row r="2997" spans="1:6" x14ac:dyDescent="0.25">
      <c r="A2997" s="638"/>
      <c r="B2997" s="441" t="s">
        <v>1691</v>
      </c>
      <c r="C2997" s="439" t="s">
        <v>2673</v>
      </c>
      <c r="D2997" s="439" t="s">
        <v>1510</v>
      </c>
      <c r="E2997" s="1080"/>
      <c r="F2997" s="433"/>
    </row>
    <row r="2998" spans="1:6" x14ac:dyDescent="0.25">
      <c r="A2998" s="638"/>
      <c r="B2998" s="441" t="s">
        <v>2674</v>
      </c>
      <c r="C2998" s="677" t="s">
        <v>2675</v>
      </c>
      <c r="D2998" s="439" t="s">
        <v>1510</v>
      </c>
      <c r="E2998" s="1080"/>
      <c r="F2998" s="433"/>
    </row>
    <row r="2999" spans="1:6" x14ac:dyDescent="0.25">
      <c r="A2999" s="638"/>
      <c r="B2999" s="563"/>
      <c r="C2999" s="677" t="s">
        <v>2676</v>
      </c>
      <c r="D2999" s="439" t="s">
        <v>396</v>
      </c>
      <c r="E2999" s="1080"/>
      <c r="F2999" s="433"/>
    </row>
    <row r="3000" spans="1:6" x14ac:dyDescent="0.25">
      <c r="A3000" s="638"/>
      <c r="B3000" s="563"/>
      <c r="C3000" s="677" t="s">
        <v>2677</v>
      </c>
      <c r="D3000" s="439" t="s">
        <v>2678</v>
      </c>
      <c r="E3000" s="1080"/>
      <c r="F3000" s="433"/>
    </row>
    <row r="3001" spans="1:6" x14ac:dyDescent="0.25">
      <c r="A3001" s="638"/>
      <c r="B3001" s="563"/>
      <c r="C3001" s="677" t="s">
        <v>2679</v>
      </c>
      <c r="D3001" s="439" t="s">
        <v>2680</v>
      </c>
      <c r="E3001" s="1080"/>
      <c r="F3001" s="433"/>
    </row>
    <row r="3002" spans="1:6" x14ac:dyDescent="0.25">
      <c r="A3002" s="638"/>
      <c r="B3002" s="563"/>
      <c r="C3002" s="677" t="s">
        <v>2681</v>
      </c>
      <c r="D3002" s="439" t="s">
        <v>2682</v>
      </c>
      <c r="E3002" s="1080"/>
      <c r="F3002" s="433"/>
    </row>
    <row r="3003" spans="1:6" x14ac:dyDescent="0.25">
      <c r="A3003" s="638"/>
      <c r="B3003" s="563"/>
      <c r="C3003" s="677" t="s">
        <v>2683</v>
      </c>
      <c r="D3003" s="439" t="s">
        <v>2684</v>
      </c>
      <c r="E3003" s="1080"/>
      <c r="F3003" s="433"/>
    </row>
    <row r="3004" spans="1:6" x14ac:dyDescent="0.25">
      <c r="A3004" s="638"/>
      <c r="B3004" s="563"/>
      <c r="C3004" s="677" t="s">
        <v>2685</v>
      </c>
      <c r="D3004" s="439" t="s">
        <v>2686</v>
      </c>
      <c r="E3004" s="1080"/>
      <c r="F3004" s="433"/>
    </row>
    <row r="3005" spans="1:6" x14ac:dyDescent="0.25">
      <c r="A3005" s="638"/>
      <c r="B3005" s="563"/>
      <c r="C3005" s="677" t="s">
        <v>2687</v>
      </c>
      <c r="D3005" s="439" t="s">
        <v>2688</v>
      </c>
      <c r="E3005" s="1080"/>
      <c r="F3005" s="433"/>
    </row>
    <row r="3006" spans="1:6" x14ac:dyDescent="0.25">
      <c r="A3006" s="638"/>
      <c r="B3006" s="563"/>
      <c r="C3006" s="677" t="s">
        <v>2689</v>
      </c>
      <c r="D3006" s="439" t="s">
        <v>2690</v>
      </c>
      <c r="E3006" s="1080"/>
      <c r="F3006" s="433"/>
    </row>
    <row r="3007" spans="1:6" x14ac:dyDescent="0.25">
      <c r="A3007" s="638"/>
      <c r="B3007" s="563"/>
      <c r="C3007" s="677" t="s">
        <v>2691</v>
      </c>
      <c r="D3007" s="439" t="s">
        <v>2692</v>
      </c>
      <c r="E3007" s="1080"/>
      <c r="F3007" s="433"/>
    </row>
    <row r="3008" spans="1:6" x14ac:dyDescent="0.25">
      <c r="A3008" s="638"/>
      <c r="B3008" s="563"/>
      <c r="C3008" s="677" t="s">
        <v>2693</v>
      </c>
      <c r="D3008" s="439" t="s">
        <v>2694</v>
      </c>
      <c r="E3008" s="1080"/>
      <c r="F3008" s="433"/>
    </row>
    <row r="3009" spans="1:6" x14ac:dyDescent="0.25">
      <c r="A3009" s="638"/>
      <c r="B3009" s="563"/>
      <c r="C3009" s="677" t="s">
        <v>2695</v>
      </c>
      <c r="D3009" s="439" t="s">
        <v>2696</v>
      </c>
      <c r="E3009" s="1080"/>
      <c r="F3009" s="433"/>
    </row>
    <row r="3010" spans="1:6" x14ac:dyDescent="0.25">
      <c r="A3010" s="638"/>
      <c r="B3010" s="563"/>
      <c r="C3010" s="677" t="s">
        <v>2697</v>
      </c>
      <c r="D3010" s="439" t="s">
        <v>2698</v>
      </c>
      <c r="E3010" s="1080"/>
      <c r="F3010" s="433"/>
    </row>
    <row r="3011" spans="1:6" x14ac:dyDescent="0.25">
      <c r="A3011" s="638"/>
      <c r="B3011" s="563"/>
      <c r="C3011" s="677" t="s">
        <v>2699</v>
      </c>
      <c r="D3011" s="439" t="s">
        <v>2700</v>
      </c>
      <c r="E3011" s="1080"/>
      <c r="F3011" s="433"/>
    </row>
    <row r="3012" spans="1:6" x14ac:dyDescent="0.25">
      <c r="A3012" s="638"/>
      <c r="B3012" s="563"/>
      <c r="C3012" s="677" t="s">
        <v>2701</v>
      </c>
      <c r="D3012" s="439" t="s">
        <v>2702</v>
      </c>
      <c r="E3012" s="1080"/>
      <c r="F3012" s="433"/>
    </row>
    <row r="3013" spans="1:6" x14ac:dyDescent="0.25">
      <c r="A3013" s="638"/>
      <c r="B3013" s="563"/>
      <c r="C3013" s="677" t="s">
        <v>2703</v>
      </c>
      <c r="D3013" s="439" t="s">
        <v>2704</v>
      </c>
      <c r="E3013" s="1080"/>
      <c r="F3013" s="433"/>
    </row>
    <row r="3014" spans="1:6" x14ac:dyDescent="0.25">
      <c r="A3014" s="638"/>
      <c r="B3014" s="563"/>
      <c r="C3014" s="677" t="s">
        <v>2705</v>
      </c>
      <c r="D3014" s="439" t="s">
        <v>2706</v>
      </c>
      <c r="E3014" s="1080"/>
      <c r="F3014" s="433"/>
    </row>
    <row r="3015" spans="1:6" x14ac:dyDescent="0.25">
      <c r="A3015" s="638"/>
      <c r="B3015" s="563"/>
      <c r="C3015" s="677" t="s">
        <v>2707</v>
      </c>
      <c r="D3015" s="439" t="s">
        <v>2708</v>
      </c>
      <c r="E3015" s="1080"/>
      <c r="F3015" s="433"/>
    </row>
    <row r="3016" spans="1:6" x14ac:dyDescent="0.25">
      <c r="A3016" s="638"/>
      <c r="B3016" s="563"/>
      <c r="C3016" s="677" t="s">
        <v>2709</v>
      </c>
      <c r="D3016" s="439" t="s">
        <v>405</v>
      </c>
      <c r="E3016" s="1080"/>
      <c r="F3016" s="433"/>
    </row>
    <row r="3017" spans="1:6" x14ac:dyDescent="0.25">
      <c r="A3017" s="638"/>
      <c r="B3017" s="563"/>
      <c r="C3017" s="677" t="s">
        <v>2710</v>
      </c>
      <c r="D3017" s="439" t="s">
        <v>1898</v>
      </c>
      <c r="E3017" s="1080"/>
      <c r="F3017" s="433"/>
    </row>
    <row r="3018" spans="1:6" x14ac:dyDescent="0.25">
      <c r="A3018" s="638"/>
      <c r="B3018" s="563"/>
      <c r="C3018" s="677" t="s">
        <v>2711</v>
      </c>
      <c r="D3018" s="439" t="s">
        <v>2712</v>
      </c>
      <c r="E3018" s="1080"/>
      <c r="F3018" s="433"/>
    </row>
    <row r="3019" spans="1:6" x14ac:dyDescent="0.25">
      <c r="A3019" s="638"/>
      <c r="B3019" s="563"/>
      <c r="C3019" s="677" t="s">
        <v>2713</v>
      </c>
      <c r="D3019" s="439" t="s">
        <v>2714</v>
      </c>
      <c r="E3019" s="1080"/>
      <c r="F3019" s="433"/>
    </row>
    <row r="3020" spans="1:6" x14ac:dyDescent="0.25">
      <c r="A3020" s="638"/>
      <c r="B3020" s="563"/>
      <c r="C3020" s="677" t="s">
        <v>2715</v>
      </c>
      <c r="D3020" s="439" t="s">
        <v>2345</v>
      </c>
      <c r="E3020" s="1080"/>
      <c r="F3020" s="433"/>
    </row>
    <row r="3021" spans="1:6" x14ac:dyDescent="0.25">
      <c r="A3021" s="638"/>
      <c r="B3021" s="563"/>
      <c r="C3021" s="677" t="s">
        <v>2716</v>
      </c>
      <c r="D3021" s="439" t="s">
        <v>2717</v>
      </c>
      <c r="E3021" s="1080"/>
      <c r="F3021" s="433"/>
    </row>
    <row r="3022" spans="1:6" x14ac:dyDescent="0.25">
      <c r="A3022" s="638"/>
      <c r="B3022" s="563"/>
      <c r="C3022" s="677" t="s">
        <v>2718</v>
      </c>
      <c r="D3022" s="439" t="s">
        <v>2672</v>
      </c>
      <c r="E3022" s="1080"/>
      <c r="F3022" s="433"/>
    </row>
    <row r="3023" spans="1:6" x14ac:dyDescent="0.25">
      <c r="A3023" s="638"/>
      <c r="B3023" s="563"/>
      <c r="C3023" s="677" t="s">
        <v>2719</v>
      </c>
      <c r="D3023" s="439" t="s">
        <v>2349</v>
      </c>
      <c r="E3023" s="1080"/>
      <c r="F3023" s="433"/>
    </row>
    <row r="3024" spans="1:6" x14ac:dyDescent="0.25">
      <c r="A3024" s="638"/>
      <c r="B3024" s="563"/>
      <c r="C3024" s="677" t="s">
        <v>2720</v>
      </c>
      <c r="D3024" s="439" t="s">
        <v>2721</v>
      </c>
      <c r="E3024" s="1080"/>
      <c r="F3024" s="433"/>
    </row>
    <row r="3025" spans="1:6" x14ac:dyDescent="0.25">
      <c r="A3025" s="638"/>
      <c r="B3025" s="563"/>
      <c r="C3025" s="677" t="s">
        <v>2722</v>
      </c>
      <c r="D3025" s="439" t="s">
        <v>2723</v>
      </c>
      <c r="E3025" s="1080"/>
      <c r="F3025" s="433"/>
    </row>
    <row r="3026" spans="1:6" x14ac:dyDescent="0.25">
      <c r="A3026" s="638"/>
      <c r="B3026" s="563"/>
      <c r="C3026" s="677" t="s">
        <v>2724</v>
      </c>
      <c r="D3026" s="439" t="s">
        <v>2725</v>
      </c>
      <c r="E3026" s="1080"/>
      <c r="F3026" s="433"/>
    </row>
    <row r="3027" spans="1:6" x14ac:dyDescent="0.25">
      <c r="A3027" s="638"/>
      <c r="B3027" s="563"/>
      <c r="C3027" s="677" t="s">
        <v>2726</v>
      </c>
      <c r="D3027" s="439" t="s">
        <v>2727</v>
      </c>
      <c r="E3027" s="1080"/>
      <c r="F3027" s="433"/>
    </row>
    <row r="3028" spans="1:6" x14ac:dyDescent="0.25">
      <c r="A3028" s="638"/>
      <c r="B3028" s="563"/>
      <c r="C3028" s="677" t="s">
        <v>2728</v>
      </c>
      <c r="D3028" s="439" t="s">
        <v>2729</v>
      </c>
      <c r="E3028" s="1080"/>
      <c r="F3028" s="433"/>
    </row>
    <row r="3029" spans="1:6" x14ac:dyDescent="0.25">
      <c r="A3029" s="638"/>
      <c r="B3029" s="563"/>
      <c r="C3029" s="677" t="s">
        <v>2730</v>
      </c>
      <c r="D3029" s="439" t="s">
        <v>2731</v>
      </c>
      <c r="E3029" s="1080"/>
      <c r="F3029" s="433"/>
    </row>
    <row r="3030" spans="1:6" x14ac:dyDescent="0.25">
      <c r="A3030" s="638"/>
      <c r="B3030" s="564"/>
      <c r="C3030" s="677" t="s">
        <v>2732</v>
      </c>
      <c r="D3030" s="439" t="s">
        <v>2667</v>
      </c>
      <c r="E3030" s="1080"/>
      <c r="F3030" s="433"/>
    </row>
    <row r="3031" spans="1:6" ht="31.5" x14ac:dyDescent="0.25">
      <c r="A3031" s="638"/>
      <c r="B3031" s="477" t="s">
        <v>2932</v>
      </c>
      <c r="C3031" s="455" t="s">
        <v>2933</v>
      </c>
      <c r="D3031" s="455" t="s">
        <v>2686</v>
      </c>
      <c r="E3031" s="455" t="s">
        <v>132</v>
      </c>
      <c r="F3031" s="433"/>
    </row>
    <row r="3032" spans="1:6" x14ac:dyDescent="0.25">
      <c r="A3032" s="638"/>
      <c r="B3032" s="439" t="s">
        <v>1514</v>
      </c>
      <c r="C3032" s="439" t="s">
        <v>2934</v>
      </c>
      <c r="D3032" s="439" t="s">
        <v>2684</v>
      </c>
      <c r="E3032" s="439" t="s">
        <v>132</v>
      </c>
      <c r="F3032" s="433"/>
    </row>
    <row r="3033" spans="1:6" x14ac:dyDescent="0.25">
      <c r="A3033" s="638"/>
      <c r="B3033" s="1290" t="s">
        <v>2935</v>
      </c>
      <c r="C3033" s="439" t="s">
        <v>2936</v>
      </c>
      <c r="D3033" s="439" t="s">
        <v>2700</v>
      </c>
      <c r="E3033" s="439"/>
      <c r="F3033" s="433"/>
    </row>
    <row r="3034" spans="1:6" x14ac:dyDescent="0.25">
      <c r="A3034" s="638"/>
      <c r="B3034" s="1291"/>
      <c r="C3034" s="439" t="s">
        <v>2937</v>
      </c>
      <c r="D3034" s="439" t="s">
        <v>2672</v>
      </c>
      <c r="E3034" s="439"/>
      <c r="F3034" s="433"/>
    </row>
    <row r="3035" spans="1:6" x14ac:dyDescent="0.25">
      <c r="A3035" s="638"/>
      <c r="B3035" s="477" t="s">
        <v>4152</v>
      </c>
      <c r="C3035" s="455" t="s">
        <v>4153</v>
      </c>
      <c r="D3035" s="455" t="s">
        <v>2708</v>
      </c>
      <c r="E3035" s="441"/>
      <c r="F3035" s="433"/>
    </row>
    <row r="3036" spans="1:6" x14ac:dyDescent="0.25">
      <c r="A3036" s="638"/>
      <c r="B3036" s="477" t="s">
        <v>4152</v>
      </c>
      <c r="C3036" s="455" t="s">
        <v>4154</v>
      </c>
      <c r="D3036" s="455" t="s">
        <v>2708</v>
      </c>
      <c r="E3036" s="441"/>
      <c r="F3036" s="433"/>
    </row>
    <row r="3037" spans="1:6" x14ac:dyDescent="0.25">
      <c r="A3037" s="638"/>
      <c r="B3037" s="477" t="s">
        <v>4152</v>
      </c>
      <c r="C3037" s="455" t="s">
        <v>4155</v>
      </c>
      <c r="D3037" s="455" t="s">
        <v>4156</v>
      </c>
      <c r="E3037" s="441"/>
      <c r="F3037" s="433"/>
    </row>
    <row r="3038" spans="1:6" x14ac:dyDescent="0.25">
      <c r="A3038" s="638"/>
      <c r="B3038" s="477" t="s">
        <v>4152</v>
      </c>
      <c r="C3038" s="455" t="s">
        <v>4157</v>
      </c>
      <c r="D3038" s="455" t="s">
        <v>4158</v>
      </c>
      <c r="E3038" s="441"/>
      <c r="F3038" s="433"/>
    </row>
    <row r="3039" spans="1:6" x14ac:dyDescent="0.25">
      <c r="A3039" s="638"/>
      <c r="B3039" s="477" t="s">
        <v>4159</v>
      </c>
      <c r="C3039" s="455" t="s">
        <v>4160</v>
      </c>
      <c r="D3039" s="455"/>
      <c r="E3039" s="441"/>
      <c r="F3039" s="433"/>
    </row>
    <row r="3040" spans="1:6" x14ac:dyDescent="0.25">
      <c r="A3040" s="638"/>
      <c r="B3040" s="477" t="s">
        <v>4152</v>
      </c>
      <c r="C3040" s="455" t="s">
        <v>4161</v>
      </c>
      <c r="D3040" s="455" t="s">
        <v>1513</v>
      </c>
      <c r="E3040" s="441"/>
      <c r="F3040" s="433"/>
    </row>
    <row r="3041" spans="1:6" x14ac:dyDescent="0.25">
      <c r="A3041" s="638"/>
      <c r="B3041" s="477" t="s">
        <v>4152</v>
      </c>
      <c r="C3041" s="455" t="s">
        <v>4162</v>
      </c>
      <c r="D3041" s="455" t="s">
        <v>2684</v>
      </c>
      <c r="E3041" s="441"/>
      <c r="F3041" s="433"/>
    </row>
    <row r="3042" spans="1:6" x14ac:dyDescent="0.25">
      <c r="A3042" s="638"/>
      <c r="B3042" s="477" t="s">
        <v>4152</v>
      </c>
      <c r="C3042" s="455" t="s">
        <v>4163</v>
      </c>
      <c r="D3042" s="455" t="s">
        <v>1513</v>
      </c>
      <c r="E3042" s="441"/>
      <c r="F3042" s="433"/>
    </row>
    <row r="3043" spans="1:6" x14ac:dyDescent="0.25">
      <c r="A3043" s="638"/>
      <c r="B3043" s="477" t="s">
        <v>5149</v>
      </c>
      <c r="C3043" s="455" t="s">
        <v>5150</v>
      </c>
      <c r="D3043" s="455" t="s">
        <v>5151</v>
      </c>
      <c r="E3043" s="785"/>
      <c r="F3043" s="433"/>
    </row>
    <row r="3044" spans="1:6" x14ac:dyDescent="0.25">
      <c r="A3044" s="638"/>
      <c r="B3044" s="477" t="s">
        <v>4292</v>
      </c>
      <c r="C3044" s="455" t="s">
        <v>5152</v>
      </c>
      <c r="D3044" s="455" t="s">
        <v>1898</v>
      </c>
      <c r="E3044" s="785"/>
      <c r="F3044" s="433"/>
    </row>
    <row r="3045" spans="1:6" ht="31.5" x14ac:dyDescent="0.25">
      <c r="A3045" s="638"/>
      <c r="B3045" s="430" t="s">
        <v>1132</v>
      </c>
      <c r="C3045" s="430" t="s">
        <v>5153</v>
      </c>
      <c r="D3045" s="430" t="s">
        <v>5154</v>
      </c>
      <c r="E3045" s="785"/>
      <c r="F3045" s="433"/>
    </row>
    <row r="3046" spans="1:6" x14ac:dyDescent="0.25">
      <c r="A3046" s="638"/>
      <c r="B3046" s="477" t="s">
        <v>5155</v>
      </c>
      <c r="C3046" s="455" t="s">
        <v>5156</v>
      </c>
      <c r="D3046" s="455" t="s">
        <v>2345</v>
      </c>
      <c r="E3046" s="785"/>
      <c r="F3046" s="433"/>
    </row>
    <row r="3047" spans="1:6" x14ac:dyDescent="0.25">
      <c r="A3047" s="638"/>
      <c r="B3047" s="477" t="s">
        <v>1132</v>
      </c>
      <c r="C3047" s="455" t="s">
        <v>5157</v>
      </c>
      <c r="D3047" s="455" t="s">
        <v>1898</v>
      </c>
      <c r="E3047" s="785"/>
      <c r="F3047" s="433"/>
    </row>
    <row r="3048" spans="1:6" ht="31.5" x14ac:dyDescent="0.25">
      <c r="A3048" s="638"/>
      <c r="B3048" s="430" t="s">
        <v>1132</v>
      </c>
      <c r="C3048" s="455" t="s">
        <v>5158</v>
      </c>
      <c r="D3048" s="430" t="s">
        <v>5159</v>
      </c>
      <c r="E3048" s="785"/>
      <c r="F3048" s="433"/>
    </row>
    <row r="3049" spans="1:6" x14ac:dyDescent="0.25">
      <c r="A3049" s="638"/>
      <c r="B3049" s="430" t="s">
        <v>1132</v>
      </c>
      <c r="C3049" s="455" t="s">
        <v>5160</v>
      </c>
      <c r="D3049" s="455" t="s">
        <v>1510</v>
      </c>
      <c r="E3049" s="785"/>
      <c r="F3049" s="433"/>
    </row>
    <row r="3050" spans="1:6" x14ac:dyDescent="0.25">
      <c r="A3050" s="638"/>
      <c r="B3050" s="477" t="s">
        <v>1132</v>
      </c>
      <c r="C3050" s="455" t="s">
        <v>5161</v>
      </c>
      <c r="D3050" s="455" t="s">
        <v>1510</v>
      </c>
      <c r="E3050" s="785"/>
      <c r="F3050" s="433"/>
    </row>
    <row r="3051" spans="1:6" x14ac:dyDescent="0.25">
      <c r="A3051" s="638"/>
      <c r="B3051" s="477" t="s">
        <v>2663</v>
      </c>
      <c r="C3051" s="455" t="s">
        <v>5546</v>
      </c>
      <c r="D3051" s="455" t="s">
        <v>396</v>
      </c>
      <c r="E3051" s="965"/>
      <c r="F3051" s="433"/>
    </row>
    <row r="3052" spans="1:6" x14ac:dyDescent="0.25">
      <c r="A3052" s="638"/>
      <c r="B3052" s="477" t="s">
        <v>2663</v>
      </c>
      <c r="C3052" s="455" t="s">
        <v>5547</v>
      </c>
      <c r="D3052" s="455" t="s">
        <v>2714</v>
      </c>
      <c r="E3052" s="965"/>
      <c r="F3052" s="433"/>
    </row>
    <row r="3053" spans="1:6" x14ac:dyDescent="0.25">
      <c r="A3053" s="638"/>
      <c r="B3053" s="672" t="s">
        <v>5548</v>
      </c>
      <c r="C3053" s="672" t="s">
        <v>5549</v>
      </c>
      <c r="D3053" s="672" t="s">
        <v>2672</v>
      </c>
      <c r="E3053" s="965"/>
      <c r="F3053" s="433"/>
    </row>
    <row r="3054" spans="1:6" x14ac:dyDescent="0.25">
      <c r="A3054" s="638"/>
      <c r="B3054" s="477" t="s">
        <v>5550</v>
      </c>
      <c r="C3054" s="455" t="s">
        <v>5158</v>
      </c>
      <c r="D3054" s="455" t="s">
        <v>2721</v>
      </c>
      <c r="E3054" s="965"/>
      <c r="F3054" s="433"/>
    </row>
    <row r="3055" spans="1:6" ht="15.75" customHeight="1" x14ac:dyDescent="0.25">
      <c r="A3055" s="884" t="s">
        <v>20</v>
      </c>
      <c r="B3055" s="444" t="s">
        <v>356</v>
      </c>
      <c r="C3055" s="1251" t="s">
        <v>2364</v>
      </c>
      <c r="D3055" s="1251" t="s">
        <v>2365</v>
      </c>
      <c r="E3055" s="1251" t="s">
        <v>2366</v>
      </c>
      <c r="F3055" s="518"/>
    </row>
    <row r="3056" spans="1:6" x14ac:dyDescent="0.25">
      <c r="A3056" s="894"/>
      <c r="B3056" s="444" t="s">
        <v>2367</v>
      </c>
      <c r="C3056" s="1252"/>
      <c r="D3056" s="1252"/>
      <c r="E3056" s="1252"/>
      <c r="F3056" s="518"/>
    </row>
    <row r="3057" spans="1:6" x14ac:dyDescent="0.25">
      <c r="A3057" s="894"/>
      <c r="B3057" s="444" t="s">
        <v>2368</v>
      </c>
      <c r="C3057" s="472" t="s">
        <v>2369</v>
      </c>
      <c r="D3057" s="529" t="s">
        <v>2370</v>
      </c>
      <c r="E3057" s="1044" t="s">
        <v>2366</v>
      </c>
      <c r="F3057" s="518"/>
    </row>
    <row r="3058" spans="1:6" ht="31.5" x14ac:dyDescent="0.25">
      <c r="A3058" s="894"/>
      <c r="B3058" s="1106" t="s">
        <v>2938</v>
      </c>
      <c r="C3058" s="430" t="s">
        <v>2939</v>
      </c>
      <c r="D3058" s="430"/>
      <c r="E3058" s="430" t="s">
        <v>2940</v>
      </c>
      <c r="F3058" s="518"/>
    </row>
    <row r="3059" spans="1:6" x14ac:dyDescent="0.25">
      <c r="A3059" s="894"/>
      <c r="B3059" s="1106" t="s">
        <v>2941</v>
      </c>
      <c r="C3059" s="430" t="s">
        <v>2942</v>
      </c>
      <c r="D3059" s="531"/>
      <c r="E3059" s="430" t="s">
        <v>2940</v>
      </c>
      <c r="F3059" s="518"/>
    </row>
    <row r="3060" spans="1:6" ht="31.5" x14ac:dyDescent="0.25">
      <c r="A3060" s="894"/>
      <c r="B3060" s="1106" t="s">
        <v>2938</v>
      </c>
      <c r="C3060" s="430" t="s">
        <v>2943</v>
      </c>
      <c r="D3060" s="531"/>
      <c r="E3060" s="430" t="s">
        <v>2940</v>
      </c>
      <c r="F3060" s="518"/>
    </row>
    <row r="3061" spans="1:6" x14ac:dyDescent="0.25">
      <c r="A3061" s="894"/>
      <c r="B3061" s="1106" t="s">
        <v>2944</v>
      </c>
      <c r="C3061" s="430" t="s">
        <v>2945</v>
      </c>
      <c r="D3061" s="531"/>
      <c r="E3061" s="430" t="s">
        <v>2940</v>
      </c>
      <c r="F3061" s="518"/>
    </row>
    <row r="3062" spans="1:6" ht="31.5" x14ac:dyDescent="0.25">
      <c r="A3062" s="894"/>
      <c r="B3062" s="1106" t="s">
        <v>2938</v>
      </c>
      <c r="C3062" s="430" t="s">
        <v>2946</v>
      </c>
      <c r="D3062" s="531"/>
      <c r="E3062" s="430" t="s">
        <v>2940</v>
      </c>
      <c r="F3062" s="518"/>
    </row>
    <row r="3063" spans="1:6" x14ac:dyDescent="0.25">
      <c r="A3063" s="894"/>
      <c r="B3063" s="1106" t="s">
        <v>2947</v>
      </c>
      <c r="C3063" s="430" t="s">
        <v>2948</v>
      </c>
      <c r="D3063" s="531"/>
      <c r="E3063" s="430" t="s">
        <v>2940</v>
      </c>
      <c r="F3063" s="518"/>
    </row>
    <row r="3064" spans="1:6" x14ac:dyDescent="0.25">
      <c r="A3064" s="894"/>
      <c r="B3064" s="1106" t="s">
        <v>2944</v>
      </c>
      <c r="C3064" s="430" t="s">
        <v>2949</v>
      </c>
      <c r="D3064" s="531"/>
      <c r="E3064" s="430" t="s">
        <v>2940</v>
      </c>
      <c r="F3064" s="518"/>
    </row>
    <row r="3065" spans="1:6" ht="31.5" x14ac:dyDescent="0.25">
      <c r="A3065" s="894"/>
      <c r="B3065" s="1106" t="s">
        <v>2950</v>
      </c>
      <c r="C3065" s="430" t="s">
        <v>2951</v>
      </c>
      <c r="D3065" s="531" t="s">
        <v>1265</v>
      </c>
      <c r="E3065" s="430" t="s">
        <v>2952</v>
      </c>
      <c r="F3065" s="518"/>
    </row>
    <row r="3066" spans="1:6" x14ac:dyDescent="0.25">
      <c r="A3066" s="894"/>
      <c r="B3066" s="1106" t="s">
        <v>4164</v>
      </c>
      <c r="C3066" s="430" t="s">
        <v>4165</v>
      </c>
      <c r="D3066" s="430"/>
      <c r="E3066" s="430" t="s">
        <v>4166</v>
      </c>
      <c r="F3066" s="518"/>
    </row>
    <row r="3067" spans="1:6" x14ac:dyDescent="0.25">
      <c r="A3067" s="894"/>
      <c r="B3067" s="1106" t="s">
        <v>4164</v>
      </c>
      <c r="C3067" s="430" t="s">
        <v>2949</v>
      </c>
      <c r="D3067" s="531"/>
      <c r="E3067" s="430" t="s">
        <v>4166</v>
      </c>
      <c r="F3067" s="518"/>
    </row>
    <row r="3068" spans="1:6" ht="31.5" x14ac:dyDescent="0.25">
      <c r="A3068" s="894"/>
      <c r="B3068" s="1106" t="s">
        <v>4167</v>
      </c>
      <c r="C3068" s="430" t="s">
        <v>4168</v>
      </c>
      <c r="D3068" s="531"/>
      <c r="E3068" s="430" t="s">
        <v>4166</v>
      </c>
      <c r="F3068" s="518"/>
    </row>
    <row r="3069" spans="1:6" ht="31.5" x14ac:dyDescent="0.25">
      <c r="A3069" s="894"/>
      <c r="B3069" s="1106" t="s">
        <v>4169</v>
      </c>
      <c r="C3069" s="430" t="s">
        <v>4170</v>
      </c>
      <c r="D3069" s="531"/>
      <c r="E3069" s="430" t="s">
        <v>4166</v>
      </c>
      <c r="F3069" s="518"/>
    </row>
    <row r="3070" spans="1:6" ht="31.5" x14ac:dyDescent="0.25">
      <c r="A3070" s="894"/>
      <c r="B3070" s="1106" t="s">
        <v>4171</v>
      </c>
      <c r="C3070" s="430" t="s">
        <v>4172</v>
      </c>
      <c r="D3070" s="531"/>
      <c r="E3070" s="430" t="s">
        <v>4166</v>
      </c>
      <c r="F3070" s="518"/>
    </row>
    <row r="3071" spans="1:6" ht="31.5" x14ac:dyDescent="0.25">
      <c r="A3071" s="894"/>
      <c r="B3071" s="1106" t="s">
        <v>4173</v>
      </c>
      <c r="C3071" s="430" t="s">
        <v>4174</v>
      </c>
      <c r="D3071" s="531"/>
      <c r="E3071" s="430" t="s">
        <v>4166</v>
      </c>
      <c r="F3071" s="518"/>
    </row>
    <row r="3072" spans="1:6" ht="31.5" x14ac:dyDescent="0.25">
      <c r="A3072" s="894"/>
      <c r="B3072" s="1106" t="s">
        <v>4175</v>
      </c>
      <c r="C3072" s="430" t="s">
        <v>4176</v>
      </c>
      <c r="D3072" s="531"/>
      <c r="E3072" s="430" t="s">
        <v>4166</v>
      </c>
      <c r="F3072" s="518"/>
    </row>
    <row r="3073" spans="1:6" x14ac:dyDescent="0.25">
      <c r="A3073" s="894"/>
      <c r="B3073" s="1106" t="s">
        <v>5162</v>
      </c>
      <c r="C3073" s="430" t="s">
        <v>5163</v>
      </c>
      <c r="D3073" s="430"/>
      <c r="E3073" s="430" t="s">
        <v>4166</v>
      </c>
      <c r="F3073" s="518"/>
    </row>
    <row r="3074" spans="1:6" ht="31.5" x14ac:dyDescent="0.25">
      <c r="A3074" s="894"/>
      <c r="B3074" s="1106" t="s">
        <v>5164</v>
      </c>
      <c r="C3074" s="430" t="s">
        <v>5165</v>
      </c>
      <c r="D3074" s="531"/>
      <c r="E3074" s="430" t="s">
        <v>4166</v>
      </c>
      <c r="F3074" s="518"/>
    </row>
    <row r="3075" spans="1:6" ht="31.5" x14ac:dyDescent="0.25">
      <c r="A3075" s="894"/>
      <c r="B3075" s="1106" t="s">
        <v>5166</v>
      </c>
      <c r="C3075" s="430" t="s">
        <v>5167</v>
      </c>
      <c r="D3075" s="531"/>
      <c r="E3075" s="430" t="s">
        <v>4166</v>
      </c>
      <c r="F3075" s="518"/>
    </row>
    <row r="3076" spans="1:6" x14ac:dyDescent="0.25">
      <c r="A3076" s="894"/>
      <c r="B3076" s="1297" t="s">
        <v>5551</v>
      </c>
      <c r="C3076" s="430" t="s">
        <v>5552</v>
      </c>
      <c r="D3076" s="1251" t="s">
        <v>5553</v>
      </c>
      <c r="E3076" s="430" t="s">
        <v>2940</v>
      </c>
      <c r="F3076" s="518"/>
    </row>
    <row r="3077" spans="1:6" x14ac:dyDescent="0.25">
      <c r="A3077" s="894"/>
      <c r="B3077" s="1298"/>
      <c r="C3077" s="430" t="s">
        <v>5554</v>
      </c>
      <c r="D3077" s="1252"/>
      <c r="E3077" s="430" t="s">
        <v>2940</v>
      </c>
      <c r="F3077" s="518"/>
    </row>
    <row r="3078" spans="1:6" ht="31.5" x14ac:dyDescent="0.25">
      <c r="A3078" s="894"/>
      <c r="B3078" s="1106" t="s">
        <v>5555</v>
      </c>
      <c r="C3078" s="430" t="s">
        <v>5556</v>
      </c>
      <c r="D3078" s="531"/>
      <c r="E3078" s="430" t="s">
        <v>2940</v>
      </c>
      <c r="F3078" s="518"/>
    </row>
    <row r="3079" spans="1:6" ht="31.5" x14ac:dyDescent="0.25">
      <c r="A3079" s="894"/>
      <c r="B3079" s="1106" t="s">
        <v>5557</v>
      </c>
      <c r="C3079" s="430" t="s">
        <v>5558</v>
      </c>
      <c r="D3079" s="531"/>
      <c r="E3079" s="430" t="s">
        <v>2940</v>
      </c>
      <c r="F3079" s="518"/>
    </row>
    <row r="3080" spans="1:6" ht="31.5" x14ac:dyDescent="0.25">
      <c r="A3080" s="894"/>
      <c r="B3080" s="1106" t="s">
        <v>5559</v>
      </c>
      <c r="C3080" s="430" t="s">
        <v>5560</v>
      </c>
      <c r="D3080" s="531"/>
      <c r="E3080" s="430" t="s">
        <v>2940</v>
      </c>
      <c r="F3080" s="518"/>
    </row>
    <row r="3081" spans="1:6" x14ac:dyDescent="0.25">
      <c r="A3081" s="894"/>
      <c r="B3081" s="1106" t="s">
        <v>5561</v>
      </c>
      <c r="C3081" s="430" t="s">
        <v>5562</v>
      </c>
      <c r="D3081" s="531" t="s">
        <v>5563</v>
      </c>
      <c r="E3081" s="430" t="s">
        <v>2940</v>
      </c>
      <c r="F3081" s="518"/>
    </row>
    <row r="3082" spans="1:6" x14ac:dyDescent="0.25">
      <c r="A3082" s="894"/>
      <c r="B3082" s="1106" t="s">
        <v>5564</v>
      </c>
      <c r="C3082" s="430" t="s">
        <v>5565</v>
      </c>
      <c r="D3082" s="531"/>
      <c r="E3082" s="430" t="s">
        <v>2940</v>
      </c>
      <c r="F3082" s="518"/>
    </row>
    <row r="3083" spans="1:6" ht="31.5" x14ac:dyDescent="0.25">
      <c r="A3083" s="884" t="s">
        <v>21</v>
      </c>
      <c r="B3083" s="530" t="s">
        <v>2371</v>
      </c>
      <c r="C3083" s="430" t="s">
        <v>2372</v>
      </c>
      <c r="D3083" s="529" t="s">
        <v>900</v>
      </c>
      <c r="E3083" s="1044" t="s">
        <v>848</v>
      </c>
      <c r="F3083" s="518"/>
    </row>
    <row r="3084" spans="1:6" ht="31.5" x14ac:dyDescent="0.25">
      <c r="A3084" s="894"/>
      <c r="B3084" s="530" t="s">
        <v>2373</v>
      </c>
      <c r="C3084" s="430" t="s">
        <v>2374</v>
      </c>
      <c r="D3084" s="529" t="s">
        <v>414</v>
      </c>
      <c r="E3084" s="1044" t="s">
        <v>848</v>
      </c>
      <c r="F3084" s="518"/>
    </row>
    <row r="3085" spans="1:6" x14ac:dyDescent="0.25">
      <c r="A3085" s="894"/>
      <c r="B3085" s="530" t="s">
        <v>2375</v>
      </c>
      <c r="C3085" s="430" t="s">
        <v>2376</v>
      </c>
      <c r="D3085" s="529" t="s">
        <v>1917</v>
      </c>
      <c r="E3085" s="1044" t="s">
        <v>848</v>
      </c>
      <c r="F3085" s="518"/>
    </row>
    <row r="3086" spans="1:6" ht="31.5" x14ac:dyDescent="0.25">
      <c r="A3086" s="894"/>
      <c r="B3086" s="530" t="s">
        <v>2377</v>
      </c>
      <c r="C3086" s="430" t="s">
        <v>2378</v>
      </c>
      <c r="D3086" s="529" t="s">
        <v>1535</v>
      </c>
      <c r="E3086" s="1044" t="s">
        <v>848</v>
      </c>
      <c r="F3086" s="518"/>
    </row>
    <row r="3087" spans="1:6" x14ac:dyDescent="0.25">
      <c r="A3087" s="894"/>
      <c r="B3087" s="530" t="s">
        <v>2379</v>
      </c>
      <c r="C3087" s="430" t="s">
        <v>2378</v>
      </c>
      <c r="D3087" s="529" t="s">
        <v>1535</v>
      </c>
      <c r="E3087" s="1044" t="s">
        <v>848</v>
      </c>
      <c r="F3087" s="518"/>
    </row>
    <row r="3088" spans="1:6" ht="31.5" x14ac:dyDescent="0.25">
      <c r="A3088" s="894"/>
      <c r="B3088" s="530" t="s">
        <v>2380</v>
      </c>
      <c r="C3088" s="430" t="s">
        <v>2381</v>
      </c>
      <c r="D3088" s="529" t="s">
        <v>2382</v>
      </c>
      <c r="E3088" s="1044" t="s">
        <v>848</v>
      </c>
      <c r="F3088" s="518"/>
    </row>
    <row r="3089" spans="1:6" ht="47.25" x14ac:dyDescent="0.25">
      <c r="A3089" s="894"/>
      <c r="B3089" s="530" t="s">
        <v>2383</v>
      </c>
      <c r="C3089" s="430" t="s">
        <v>2384</v>
      </c>
      <c r="D3089" s="529" t="s">
        <v>1535</v>
      </c>
      <c r="E3089" s="1044" t="s">
        <v>132</v>
      </c>
      <c r="F3089" s="518"/>
    </row>
    <row r="3090" spans="1:6" ht="31.5" x14ac:dyDescent="0.25">
      <c r="A3090" s="894"/>
      <c r="B3090" s="530" t="s">
        <v>2385</v>
      </c>
      <c r="C3090" s="430" t="s">
        <v>2386</v>
      </c>
      <c r="D3090" s="529" t="s">
        <v>424</v>
      </c>
      <c r="E3090" s="1044" t="s">
        <v>132</v>
      </c>
      <c r="F3090" s="518" t="s">
        <v>130</v>
      </c>
    </row>
    <row r="3091" spans="1:6" x14ac:dyDescent="0.25">
      <c r="A3091" s="894"/>
      <c r="B3091" s="530" t="s">
        <v>2733</v>
      </c>
      <c r="C3091" s="430" t="s">
        <v>2734</v>
      </c>
      <c r="D3091" s="529" t="s">
        <v>1107</v>
      </c>
      <c r="E3091" s="1044" t="s">
        <v>2735</v>
      </c>
      <c r="F3091" s="518"/>
    </row>
    <row r="3092" spans="1:6" ht="31.5" x14ac:dyDescent="0.25">
      <c r="A3092" s="894"/>
      <c r="B3092" s="530" t="s">
        <v>2736</v>
      </c>
      <c r="C3092" s="430" t="s">
        <v>2737</v>
      </c>
      <c r="D3092" s="529" t="s">
        <v>141</v>
      </c>
      <c r="E3092" s="1044" t="s">
        <v>2735</v>
      </c>
      <c r="F3092" s="518"/>
    </row>
    <row r="3093" spans="1:6" ht="47.25" x14ac:dyDescent="0.25">
      <c r="A3093" s="894"/>
      <c r="B3093" s="444" t="s">
        <v>2738</v>
      </c>
      <c r="C3093" s="430" t="s">
        <v>2739</v>
      </c>
      <c r="D3093" s="529" t="s">
        <v>1273</v>
      </c>
      <c r="E3093" s="1044" t="s">
        <v>912</v>
      </c>
      <c r="F3093" s="518"/>
    </row>
    <row r="3094" spans="1:6" ht="31.5" x14ac:dyDescent="0.25">
      <c r="A3094" s="894"/>
      <c r="B3094" s="530" t="s">
        <v>2740</v>
      </c>
      <c r="C3094" s="430" t="s">
        <v>2741</v>
      </c>
      <c r="D3094" s="529" t="s">
        <v>431</v>
      </c>
      <c r="E3094" s="1044" t="s">
        <v>132</v>
      </c>
      <c r="F3094" s="518"/>
    </row>
    <row r="3095" spans="1:6" x14ac:dyDescent="0.25">
      <c r="A3095" s="894"/>
      <c r="B3095" s="530" t="s">
        <v>855</v>
      </c>
      <c r="C3095" s="430" t="s">
        <v>2953</v>
      </c>
      <c r="D3095" s="529" t="s">
        <v>2954</v>
      </c>
      <c r="E3095" s="1044" t="s">
        <v>2955</v>
      </c>
      <c r="F3095" s="518"/>
    </row>
    <row r="3096" spans="1:6" x14ac:dyDescent="0.25">
      <c r="A3096" s="894"/>
      <c r="B3096" s="530" t="s">
        <v>2956</v>
      </c>
      <c r="C3096" s="1251" t="s">
        <v>2957</v>
      </c>
      <c r="D3096" s="1290" t="s">
        <v>424</v>
      </c>
      <c r="E3096" s="1251" t="s">
        <v>2955</v>
      </c>
      <c r="F3096" s="518"/>
    </row>
    <row r="3097" spans="1:6" ht="31.5" x14ac:dyDescent="0.25">
      <c r="A3097" s="894"/>
      <c r="B3097" s="530" t="s">
        <v>2958</v>
      </c>
      <c r="C3097" s="1252"/>
      <c r="D3097" s="1291"/>
      <c r="E3097" s="1252"/>
      <c r="F3097" s="518"/>
    </row>
    <row r="3098" spans="1:6" ht="31.5" x14ac:dyDescent="0.25">
      <c r="A3098" s="894"/>
      <c r="B3098" s="530" t="s">
        <v>2959</v>
      </c>
      <c r="C3098" s="430" t="s">
        <v>2960</v>
      </c>
      <c r="D3098" s="529" t="s">
        <v>2961</v>
      </c>
      <c r="E3098" s="1044" t="s">
        <v>132</v>
      </c>
      <c r="F3098" s="518"/>
    </row>
    <row r="3099" spans="1:6" ht="31.5" x14ac:dyDescent="0.25">
      <c r="A3099" s="894"/>
      <c r="B3099" s="444" t="s">
        <v>2962</v>
      </c>
      <c r="C3099" s="430" t="s">
        <v>2963</v>
      </c>
      <c r="D3099" s="531" t="s">
        <v>2964</v>
      </c>
      <c r="E3099" s="1044" t="s">
        <v>2955</v>
      </c>
      <c r="F3099" s="518"/>
    </row>
    <row r="3100" spans="1:6" x14ac:dyDescent="0.25">
      <c r="A3100" s="894"/>
      <c r="B3100" s="530" t="s">
        <v>2965</v>
      </c>
      <c r="C3100" s="430" t="s">
        <v>2966</v>
      </c>
      <c r="D3100" s="529" t="s">
        <v>141</v>
      </c>
      <c r="E3100" s="1044" t="s">
        <v>2967</v>
      </c>
      <c r="F3100" s="518"/>
    </row>
    <row r="3101" spans="1:6" x14ac:dyDescent="0.25">
      <c r="A3101" s="894"/>
      <c r="B3101" s="530" t="s">
        <v>2968</v>
      </c>
      <c r="C3101" s="430" t="s">
        <v>2969</v>
      </c>
      <c r="D3101" s="529" t="s">
        <v>2954</v>
      </c>
      <c r="E3101" s="1044" t="s">
        <v>2967</v>
      </c>
      <c r="F3101" s="518"/>
    </row>
    <row r="3102" spans="1:6" x14ac:dyDescent="0.25">
      <c r="A3102" s="894"/>
      <c r="B3102" s="444" t="s">
        <v>2970</v>
      </c>
      <c r="C3102" s="430" t="s">
        <v>2971</v>
      </c>
      <c r="D3102" s="529" t="s">
        <v>2972</v>
      </c>
      <c r="E3102" s="1044" t="s">
        <v>2967</v>
      </c>
      <c r="F3102" s="518"/>
    </row>
    <row r="3103" spans="1:6" ht="47.25" x14ac:dyDescent="0.25">
      <c r="A3103" s="894"/>
      <c r="B3103" s="444" t="s">
        <v>4177</v>
      </c>
      <c r="C3103" s="430" t="s">
        <v>4178</v>
      </c>
      <c r="D3103" s="529" t="s">
        <v>141</v>
      </c>
      <c r="E3103" s="1044" t="s">
        <v>4179</v>
      </c>
      <c r="F3103" s="518"/>
    </row>
    <row r="3104" spans="1:6" x14ac:dyDescent="0.25">
      <c r="A3104" s="894"/>
      <c r="B3104" s="425" t="s">
        <v>4180</v>
      </c>
      <c r="C3104" s="444" t="s">
        <v>4181</v>
      </c>
      <c r="D3104" s="763" t="s">
        <v>424</v>
      </c>
      <c r="E3104" s="1030" t="s">
        <v>132</v>
      </c>
      <c r="F3104" s="518"/>
    </row>
    <row r="3105" spans="1:6" ht="31.5" x14ac:dyDescent="0.25">
      <c r="A3105" s="894"/>
      <c r="B3105" s="444" t="s">
        <v>4182</v>
      </c>
      <c r="C3105" s="1083" t="s">
        <v>4183</v>
      </c>
      <c r="D3105" s="763" t="s">
        <v>434</v>
      </c>
      <c r="E3105" s="1030" t="s">
        <v>457</v>
      </c>
      <c r="F3105" s="518"/>
    </row>
    <row r="3106" spans="1:6" ht="31.5" x14ac:dyDescent="0.25">
      <c r="A3106" s="894"/>
      <c r="B3106" s="444" t="s">
        <v>4184</v>
      </c>
      <c r="C3106" s="1083" t="s">
        <v>4185</v>
      </c>
      <c r="D3106" s="763" t="s">
        <v>431</v>
      </c>
      <c r="E3106" s="1030" t="s">
        <v>132</v>
      </c>
      <c r="F3106" s="518"/>
    </row>
    <row r="3107" spans="1:6" ht="47.25" x14ac:dyDescent="0.25">
      <c r="A3107" s="894"/>
      <c r="B3107" s="444" t="s">
        <v>4186</v>
      </c>
      <c r="C3107" s="1083" t="s">
        <v>4174</v>
      </c>
      <c r="D3107" s="763" t="s">
        <v>897</v>
      </c>
      <c r="E3107" s="1030" t="s">
        <v>132</v>
      </c>
      <c r="F3107" s="518"/>
    </row>
    <row r="3108" spans="1:6" x14ac:dyDescent="0.25">
      <c r="A3108" s="894"/>
      <c r="B3108" s="444" t="s">
        <v>4187</v>
      </c>
      <c r="C3108" s="1083" t="s">
        <v>4188</v>
      </c>
      <c r="D3108" s="763" t="s">
        <v>1273</v>
      </c>
      <c r="E3108" s="1030" t="s">
        <v>132</v>
      </c>
      <c r="F3108" s="518"/>
    </row>
    <row r="3109" spans="1:6" ht="31.5" x14ac:dyDescent="0.25">
      <c r="A3109" s="894"/>
      <c r="B3109" s="444" t="s">
        <v>4189</v>
      </c>
      <c r="C3109" s="430" t="s">
        <v>4190</v>
      </c>
      <c r="D3109" s="455" t="s">
        <v>1268</v>
      </c>
      <c r="E3109" s="430" t="s">
        <v>132</v>
      </c>
      <c r="F3109" s="518"/>
    </row>
    <row r="3110" spans="1:6" ht="31.5" x14ac:dyDescent="0.25">
      <c r="A3110" s="894"/>
      <c r="B3110" s="444" t="s">
        <v>4191</v>
      </c>
      <c r="C3110" s="430" t="s">
        <v>4192</v>
      </c>
      <c r="D3110" s="455" t="s">
        <v>4193</v>
      </c>
      <c r="E3110" s="430" t="s">
        <v>2967</v>
      </c>
      <c r="F3110" s="518"/>
    </row>
    <row r="3111" spans="1:6" x14ac:dyDescent="0.25">
      <c r="A3111" s="894"/>
      <c r="B3111" s="444" t="s">
        <v>4194</v>
      </c>
      <c r="C3111" s="430" t="s">
        <v>4195</v>
      </c>
      <c r="D3111" s="529" t="s">
        <v>4196</v>
      </c>
      <c r="E3111" s="1044" t="s">
        <v>2967</v>
      </c>
      <c r="F3111" s="518"/>
    </row>
    <row r="3112" spans="1:6" x14ac:dyDescent="0.25">
      <c r="A3112" s="894"/>
      <c r="B3112" s="444" t="s">
        <v>4197</v>
      </c>
      <c r="C3112" s="430" t="s">
        <v>4198</v>
      </c>
      <c r="D3112" s="531" t="s">
        <v>4199</v>
      </c>
      <c r="E3112" s="1044" t="s">
        <v>2967</v>
      </c>
      <c r="F3112" s="518"/>
    </row>
    <row r="3113" spans="1:6" ht="31.5" x14ac:dyDescent="0.25">
      <c r="A3113" s="894"/>
      <c r="B3113" s="444" t="s">
        <v>4200</v>
      </c>
      <c r="C3113" s="430" t="s">
        <v>4176</v>
      </c>
      <c r="D3113" s="529" t="s">
        <v>414</v>
      </c>
      <c r="E3113" s="1044" t="s">
        <v>2967</v>
      </c>
      <c r="F3113" s="518"/>
    </row>
    <row r="3114" spans="1:6" ht="31.5" x14ac:dyDescent="0.25">
      <c r="A3114" s="894"/>
      <c r="B3114" s="444" t="s">
        <v>4201</v>
      </c>
      <c r="C3114" s="430" t="s">
        <v>4202</v>
      </c>
      <c r="D3114" s="529" t="s">
        <v>905</v>
      </c>
      <c r="E3114" s="1044" t="s">
        <v>2967</v>
      </c>
      <c r="F3114" s="518"/>
    </row>
    <row r="3115" spans="1:6" ht="31.5" x14ac:dyDescent="0.25">
      <c r="A3115" s="894"/>
      <c r="B3115" s="444" t="s">
        <v>5168</v>
      </c>
      <c r="C3115" s="430" t="s">
        <v>5169</v>
      </c>
      <c r="D3115" s="529" t="s">
        <v>2746</v>
      </c>
      <c r="E3115" s="1044" t="s">
        <v>457</v>
      </c>
      <c r="F3115" s="518"/>
    </row>
    <row r="3116" spans="1:6" x14ac:dyDescent="0.25">
      <c r="A3116" s="894"/>
      <c r="B3116" s="425" t="s">
        <v>5170</v>
      </c>
      <c r="C3116" s="430" t="s">
        <v>5171</v>
      </c>
      <c r="D3116" s="763" t="s">
        <v>1268</v>
      </c>
      <c r="E3116" s="1030" t="s">
        <v>5172</v>
      </c>
      <c r="F3116" s="518"/>
    </row>
    <row r="3117" spans="1:6" x14ac:dyDescent="0.25">
      <c r="A3117" s="894"/>
      <c r="B3117" s="444" t="s">
        <v>5173</v>
      </c>
      <c r="C3117" s="1083" t="s">
        <v>5174</v>
      </c>
      <c r="D3117" s="763" t="s">
        <v>5175</v>
      </c>
      <c r="E3117" s="1030" t="s">
        <v>2967</v>
      </c>
      <c r="F3117" s="518"/>
    </row>
    <row r="3118" spans="1:6" x14ac:dyDescent="0.25">
      <c r="A3118" s="894"/>
      <c r="B3118" s="444" t="s">
        <v>5176</v>
      </c>
      <c r="C3118" s="1083" t="s">
        <v>5177</v>
      </c>
      <c r="D3118" s="763"/>
      <c r="E3118" s="1030" t="s">
        <v>2967</v>
      </c>
      <c r="F3118" s="518"/>
    </row>
    <row r="3119" spans="1:6" x14ac:dyDescent="0.25">
      <c r="A3119" s="894"/>
      <c r="B3119" s="444" t="s">
        <v>5178</v>
      </c>
      <c r="C3119" s="1083" t="s">
        <v>5179</v>
      </c>
      <c r="D3119" s="763" t="s">
        <v>1268</v>
      </c>
      <c r="E3119" s="1030" t="s">
        <v>2967</v>
      </c>
      <c r="F3119" s="518"/>
    </row>
    <row r="3120" spans="1:6" x14ac:dyDescent="0.25">
      <c r="A3120" s="894"/>
      <c r="B3120" s="444" t="s">
        <v>5566</v>
      </c>
      <c r="C3120" s="430" t="s">
        <v>5567</v>
      </c>
      <c r="D3120" s="529" t="s">
        <v>5568</v>
      </c>
      <c r="E3120" s="430" t="s">
        <v>2940</v>
      </c>
      <c r="F3120" s="518"/>
    </row>
    <row r="3121" spans="1:6" x14ac:dyDescent="0.25">
      <c r="A3121" s="885"/>
      <c r="B3121" s="425" t="s">
        <v>5569</v>
      </c>
      <c r="C3121" s="430" t="s">
        <v>5570</v>
      </c>
      <c r="D3121" s="763" t="s">
        <v>5571</v>
      </c>
      <c r="E3121" s="430" t="s">
        <v>2940</v>
      </c>
      <c r="F3121" s="518"/>
    </row>
    <row r="3122" spans="1:6" ht="31.5" x14ac:dyDescent="0.25">
      <c r="A3122" s="447" t="s">
        <v>151</v>
      </c>
      <c r="B3122" s="430" t="s">
        <v>2387</v>
      </c>
      <c r="C3122" s="430" t="s">
        <v>2388</v>
      </c>
      <c r="D3122" s="531" t="s">
        <v>911</v>
      </c>
      <c r="E3122" s="1044" t="s">
        <v>132</v>
      </c>
      <c r="F3122" s="432"/>
    </row>
    <row r="3123" spans="1:6" ht="31.5" x14ac:dyDescent="0.25">
      <c r="A3123" s="447"/>
      <c r="B3123" s="430" t="s">
        <v>2389</v>
      </c>
      <c r="C3123" s="430" t="s">
        <v>2390</v>
      </c>
      <c r="D3123" s="531" t="s">
        <v>2391</v>
      </c>
      <c r="E3123" s="1044" t="s">
        <v>132</v>
      </c>
      <c r="F3123" s="432"/>
    </row>
    <row r="3124" spans="1:6" ht="41.25" customHeight="1" x14ac:dyDescent="0.25">
      <c r="A3124" s="447"/>
      <c r="B3124" s="430" t="s">
        <v>2392</v>
      </c>
      <c r="C3124" s="430" t="s">
        <v>2393</v>
      </c>
      <c r="D3124" s="531" t="s">
        <v>442</v>
      </c>
      <c r="E3124" s="1044" t="s">
        <v>132</v>
      </c>
      <c r="F3124" s="432"/>
    </row>
    <row r="3125" spans="1:6" ht="37.5" customHeight="1" x14ac:dyDescent="0.25">
      <c r="A3125" s="447"/>
      <c r="B3125" s="430" t="s">
        <v>2394</v>
      </c>
      <c r="C3125" s="430" t="s">
        <v>2395</v>
      </c>
      <c r="D3125" s="656" t="s">
        <v>1917</v>
      </c>
      <c r="E3125" s="1044" t="s">
        <v>132</v>
      </c>
      <c r="F3125" s="432"/>
    </row>
    <row r="3126" spans="1:6" x14ac:dyDescent="0.25">
      <c r="A3126" s="447"/>
      <c r="B3126" s="430" t="s">
        <v>654</v>
      </c>
      <c r="C3126" s="430" t="s">
        <v>2396</v>
      </c>
      <c r="D3126" s="531" t="s">
        <v>911</v>
      </c>
      <c r="E3126" s="430" t="s">
        <v>132</v>
      </c>
      <c r="F3126" s="432"/>
    </row>
    <row r="3127" spans="1:6" x14ac:dyDescent="0.25">
      <c r="A3127" s="447"/>
      <c r="B3127" s="430" t="s">
        <v>2397</v>
      </c>
      <c r="C3127" s="430" t="s">
        <v>907</v>
      </c>
      <c r="D3127" s="531" t="s">
        <v>424</v>
      </c>
      <c r="E3127" s="430" t="s">
        <v>132</v>
      </c>
      <c r="F3127" s="432"/>
    </row>
    <row r="3128" spans="1:6" ht="31.5" x14ac:dyDescent="0.25">
      <c r="A3128" s="447"/>
      <c r="B3128" s="430" t="s">
        <v>2398</v>
      </c>
      <c r="C3128" s="430" t="s">
        <v>2399</v>
      </c>
      <c r="D3128" s="531" t="s">
        <v>2400</v>
      </c>
      <c r="E3128" s="430" t="s">
        <v>132</v>
      </c>
      <c r="F3128" s="432"/>
    </row>
    <row r="3129" spans="1:6" x14ac:dyDescent="0.25">
      <c r="A3129" s="452"/>
      <c r="B3129" s="430" t="s">
        <v>2742</v>
      </c>
      <c r="C3129" s="430" t="s">
        <v>2743</v>
      </c>
      <c r="D3129" s="430" t="s">
        <v>1107</v>
      </c>
      <c r="E3129" s="1044" t="s">
        <v>912</v>
      </c>
      <c r="F3129" s="432"/>
    </row>
    <row r="3130" spans="1:6" x14ac:dyDescent="0.25">
      <c r="A3130" s="452"/>
      <c r="B3130" s="1276" t="s">
        <v>2744</v>
      </c>
      <c r="C3130" s="1276" t="s">
        <v>2745</v>
      </c>
      <c r="D3130" s="1276" t="s">
        <v>2746</v>
      </c>
      <c r="E3130" s="1044" t="s">
        <v>132</v>
      </c>
      <c r="F3130" s="432"/>
    </row>
    <row r="3131" spans="1:6" x14ac:dyDescent="0.25">
      <c r="A3131" s="452"/>
      <c r="B3131" s="1276"/>
      <c r="C3131" s="1276"/>
      <c r="D3131" s="1276"/>
      <c r="E3131" s="1044" t="s">
        <v>2735</v>
      </c>
      <c r="F3131" s="432"/>
    </row>
    <row r="3132" spans="1:6" x14ac:dyDescent="0.25">
      <c r="A3132" s="452"/>
      <c r="B3132" s="430" t="s">
        <v>2747</v>
      </c>
      <c r="C3132" s="430" t="s">
        <v>2748</v>
      </c>
      <c r="D3132" s="430" t="s">
        <v>911</v>
      </c>
      <c r="E3132" s="1044" t="s">
        <v>132</v>
      </c>
      <c r="F3132" s="432"/>
    </row>
    <row r="3133" spans="1:6" x14ac:dyDescent="0.25">
      <c r="A3133" s="452"/>
      <c r="B3133" s="430" t="s">
        <v>2749</v>
      </c>
      <c r="C3133" s="430" t="s">
        <v>2750</v>
      </c>
      <c r="D3133" s="419"/>
      <c r="E3133" s="1044" t="s">
        <v>360</v>
      </c>
      <c r="F3133" s="432"/>
    </row>
    <row r="3134" spans="1:6" ht="31.5" x14ac:dyDescent="0.25">
      <c r="A3134" s="452"/>
      <c r="B3134" s="430" t="s">
        <v>2973</v>
      </c>
      <c r="C3134" s="430" t="s">
        <v>2974</v>
      </c>
      <c r="D3134" s="531" t="s">
        <v>2975</v>
      </c>
      <c r="E3134" s="1044" t="s">
        <v>132</v>
      </c>
      <c r="F3134" s="432"/>
    </row>
    <row r="3135" spans="1:6" x14ac:dyDescent="0.25">
      <c r="A3135" s="452"/>
      <c r="B3135" s="430" t="s">
        <v>2976</v>
      </c>
      <c r="C3135" s="430" t="s">
        <v>2977</v>
      </c>
      <c r="D3135" s="430" t="s">
        <v>1107</v>
      </c>
      <c r="E3135" s="1044" t="s">
        <v>848</v>
      </c>
      <c r="F3135" s="432"/>
    </row>
    <row r="3136" spans="1:6" x14ac:dyDescent="0.25">
      <c r="A3136" s="452"/>
      <c r="B3136" s="1030" t="s">
        <v>2978</v>
      </c>
      <c r="C3136" s="430" t="s">
        <v>2979</v>
      </c>
      <c r="D3136" s="430" t="s">
        <v>2975</v>
      </c>
      <c r="E3136" s="1044" t="s">
        <v>848</v>
      </c>
      <c r="F3136" s="432"/>
    </row>
    <row r="3137" spans="1:6" x14ac:dyDescent="0.25">
      <c r="A3137" s="452"/>
      <c r="B3137" s="430" t="s">
        <v>2980</v>
      </c>
      <c r="C3137" s="430" t="s">
        <v>2981</v>
      </c>
      <c r="D3137" s="430"/>
      <c r="E3137" s="1044" t="s">
        <v>848</v>
      </c>
      <c r="F3137" s="432"/>
    </row>
    <row r="3138" spans="1:6" x14ac:dyDescent="0.25">
      <c r="A3138" s="452"/>
      <c r="B3138" s="430" t="s">
        <v>4203</v>
      </c>
      <c r="C3138" s="430" t="s">
        <v>4204</v>
      </c>
      <c r="D3138" s="531" t="s">
        <v>414</v>
      </c>
      <c r="E3138" s="1044" t="s">
        <v>132</v>
      </c>
      <c r="F3138" s="432"/>
    </row>
    <row r="3139" spans="1:6" x14ac:dyDescent="0.25">
      <c r="A3139" s="452"/>
      <c r="B3139" s="876" t="s">
        <v>5180</v>
      </c>
      <c r="C3139" s="430" t="s">
        <v>5181</v>
      </c>
      <c r="D3139" s="430" t="s">
        <v>5182</v>
      </c>
      <c r="E3139" s="1044" t="s">
        <v>2967</v>
      </c>
      <c r="F3139" s="432"/>
    </row>
    <row r="3140" spans="1:6" x14ac:dyDescent="0.25">
      <c r="A3140" s="452"/>
      <c r="B3140" s="968" t="s">
        <v>5183</v>
      </c>
      <c r="C3140" s="430" t="s">
        <v>5184</v>
      </c>
      <c r="D3140" s="430" t="s">
        <v>5185</v>
      </c>
      <c r="E3140" s="1044" t="s">
        <v>132</v>
      </c>
      <c r="F3140" s="432"/>
    </row>
    <row r="3141" spans="1:6" x14ac:dyDescent="0.25">
      <c r="A3141" s="452"/>
      <c r="B3141" s="954" t="s">
        <v>5572</v>
      </c>
      <c r="C3141" s="444" t="s">
        <v>5573</v>
      </c>
      <c r="D3141" s="430" t="s">
        <v>393</v>
      </c>
      <c r="E3141" s="1044" t="s">
        <v>132</v>
      </c>
      <c r="F3141" s="432"/>
    </row>
    <row r="3142" spans="1:6" x14ac:dyDescent="0.25">
      <c r="A3142" s="452"/>
      <c r="B3142" s="966" t="s">
        <v>5574</v>
      </c>
      <c r="C3142" s="444" t="s">
        <v>5575</v>
      </c>
      <c r="D3142" s="430" t="s">
        <v>5576</v>
      </c>
      <c r="E3142" s="1044" t="s">
        <v>5577</v>
      </c>
      <c r="F3142" s="432"/>
    </row>
    <row r="3143" spans="1:6" x14ac:dyDescent="0.25">
      <c r="A3143" s="452"/>
      <c r="B3143" s="966" t="s">
        <v>5574</v>
      </c>
      <c r="C3143" s="444" t="s">
        <v>2745</v>
      </c>
      <c r="D3143" s="430"/>
      <c r="E3143" s="1044" t="s">
        <v>5577</v>
      </c>
      <c r="F3143" s="432"/>
    </row>
    <row r="3144" spans="1:6" x14ac:dyDescent="0.25">
      <c r="A3144" s="452"/>
      <c r="B3144" s="966" t="s">
        <v>5578</v>
      </c>
      <c r="C3144" s="444" t="s">
        <v>5579</v>
      </c>
      <c r="D3144" s="430" t="s">
        <v>428</v>
      </c>
      <c r="E3144" s="1044" t="s">
        <v>5577</v>
      </c>
      <c r="F3144" s="432"/>
    </row>
    <row r="3145" spans="1:6" x14ac:dyDescent="0.25">
      <c r="A3145" s="452"/>
      <c r="B3145" s="966" t="s">
        <v>5580</v>
      </c>
      <c r="C3145" s="444" t="s">
        <v>5581</v>
      </c>
      <c r="D3145" s="430" t="s">
        <v>1107</v>
      </c>
      <c r="E3145" s="1044" t="s">
        <v>360</v>
      </c>
      <c r="F3145" s="432"/>
    </row>
    <row r="3146" spans="1:6" x14ac:dyDescent="0.25">
      <c r="A3146" s="452"/>
      <c r="B3146" s="967" t="s">
        <v>5582</v>
      </c>
      <c r="C3146" s="444" t="s">
        <v>5583</v>
      </c>
      <c r="D3146" s="430" t="s">
        <v>414</v>
      </c>
      <c r="E3146" s="1044" t="s">
        <v>5584</v>
      </c>
      <c r="F3146" s="432"/>
    </row>
    <row r="3147" spans="1:6" ht="31.5" x14ac:dyDescent="0.25">
      <c r="A3147" s="532" t="s">
        <v>160</v>
      </c>
      <c r="B3147" s="1085" t="s">
        <v>2401</v>
      </c>
      <c r="C3147" s="430" t="s">
        <v>2402</v>
      </c>
      <c r="D3147" s="531" t="s">
        <v>2403</v>
      </c>
      <c r="E3147" s="430" t="s">
        <v>2404</v>
      </c>
      <c r="F3147" s="432"/>
    </row>
    <row r="3150" spans="1:6" x14ac:dyDescent="0.25">
      <c r="A3150" s="461" t="s">
        <v>467</v>
      </c>
      <c r="B3150" s="533"/>
      <c r="C3150" s="502"/>
    </row>
    <row r="3151" spans="1:6" x14ac:dyDescent="0.25">
      <c r="A3151" s="1029" t="s">
        <v>122</v>
      </c>
      <c r="B3151" s="1056" t="s">
        <v>468</v>
      </c>
    </row>
    <row r="3152" spans="1:6" x14ac:dyDescent="0.25">
      <c r="A3152" s="500" t="s">
        <v>18</v>
      </c>
      <c r="B3152" s="534">
        <f>AVERAGE('Q3_Details '!B843,Q4_Details!B2434)</f>
        <v>0.19253333333333336</v>
      </c>
      <c r="C3152" s="535"/>
    </row>
    <row r="3153" spans="1:4" x14ac:dyDescent="0.25">
      <c r="A3153" s="500" t="s">
        <v>19</v>
      </c>
      <c r="B3153" s="534">
        <f>AVERAGE('Q3_Details '!B844,Q4_Details!B2435)</f>
        <v>0.13918333333333333</v>
      </c>
      <c r="C3153" s="535"/>
    </row>
    <row r="3154" spans="1:4" x14ac:dyDescent="0.25">
      <c r="A3154" s="500" t="s">
        <v>20</v>
      </c>
      <c r="B3154" s="534">
        <f>AVERAGE('Q3_Details '!B845,Q4_Details!B2436)</f>
        <v>0.22661666666666669</v>
      </c>
      <c r="C3154" s="535"/>
    </row>
    <row r="3155" spans="1:4" x14ac:dyDescent="0.25">
      <c r="A3155" s="500" t="s">
        <v>21</v>
      </c>
      <c r="B3155" s="534">
        <f>AVERAGE('Q3_Details '!B846,Q4_Details!B2437)</f>
        <v>0.17183333333333334</v>
      </c>
      <c r="C3155" s="535"/>
    </row>
    <row r="3156" spans="1:4" x14ac:dyDescent="0.25">
      <c r="A3156" s="500" t="s">
        <v>293</v>
      </c>
      <c r="B3156" s="534">
        <f>AVERAGE('Q3_Details '!B847,Q4_Details!B2438)</f>
        <v>7.1900000000000006E-2</v>
      </c>
      <c r="C3156" s="535"/>
    </row>
    <row r="3159" spans="1:4" x14ac:dyDescent="0.25">
      <c r="A3159" s="1270" t="s">
        <v>469</v>
      </c>
      <c r="B3159" s="1270"/>
      <c r="C3159" s="1346" t="s">
        <v>1207</v>
      </c>
    </row>
    <row r="3160" spans="1:4" x14ac:dyDescent="0.25">
      <c r="A3160" s="1045" t="s">
        <v>122</v>
      </c>
      <c r="B3160" s="1045" t="s">
        <v>470</v>
      </c>
      <c r="C3160" s="1346"/>
    </row>
    <row r="3161" spans="1:4" x14ac:dyDescent="0.25">
      <c r="A3161" s="500" t="s">
        <v>18</v>
      </c>
      <c r="B3161" s="536">
        <f>'Q3_Details '!B852+Q4_Details!B2443</f>
        <v>127231.5</v>
      </c>
      <c r="C3161" s="657">
        <f>'Q3_Details '!C852+Q4_Details!C2443</f>
        <v>126711</v>
      </c>
    </row>
    <row r="3162" spans="1:4" x14ac:dyDescent="0.25">
      <c r="A3162" s="500" t="s">
        <v>19</v>
      </c>
      <c r="B3162" s="536">
        <f>'Q3_Details '!B853+Q4_Details!B2444</f>
        <v>36981.600000000006</v>
      </c>
      <c r="C3162" s="657">
        <f>'Q3_Details '!C853+Q4_Details!C2444</f>
        <v>32978.660000000003</v>
      </c>
      <c r="D3162" s="425" t="s">
        <v>130</v>
      </c>
    </row>
    <row r="3163" spans="1:4" x14ac:dyDescent="0.25">
      <c r="A3163" s="500" t="s">
        <v>20</v>
      </c>
      <c r="B3163" s="536">
        <f>'Q3_Details '!B854+Q4_Details!B2445</f>
        <v>53087.96</v>
      </c>
      <c r="C3163" s="657">
        <f>'Q3_Details '!C854+Q4_Details!C2445</f>
        <v>29702.560000000005</v>
      </c>
    </row>
    <row r="3164" spans="1:4" x14ac:dyDescent="0.25">
      <c r="A3164" s="500" t="s">
        <v>21</v>
      </c>
      <c r="B3164" s="536">
        <f>'Q3_Details '!B855+Q4_Details!B2446</f>
        <v>43927.67</v>
      </c>
      <c r="C3164" s="657">
        <f>'Q3_Details '!C855+Q4_Details!C2446</f>
        <v>43927.67</v>
      </c>
    </row>
    <row r="3165" spans="1:4" x14ac:dyDescent="0.25">
      <c r="A3165" s="500" t="s">
        <v>151</v>
      </c>
      <c r="B3165" s="536">
        <f>'Q3_Details '!B856+Q4_Details!B2447</f>
        <v>57607.48000000001</v>
      </c>
      <c r="C3165" s="657">
        <f>'Q3_Details '!C856+Q4_Details!C2447</f>
        <v>70710.710000000006</v>
      </c>
    </row>
    <row r="3166" spans="1:4" x14ac:dyDescent="0.25">
      <c r="A3166" s="537" t="s">
        <v>471</v>
      </c>
      <c r="B3166" s="538">
        <f>SUM(B3161:B3165)</f>
        <v>318836.20999999996</v>
      </c>
      <c r="C3166" s="660">
        <f>SUM(C3161:C3165)</f>
        <v>304030.60000000003</v>
      </c>
    </row>
    <row r="3170" spans="1:6" x14ac:dyDescent="0.25">
      <c r="A3170" s="461" t="s">
        <v>472</v>
      </c>
      <c r="B3170" s="462"/>
      <c r="C3170" s="463"/>
      <c r="D3170" s="463"/>
      <c r="E3170" s="521"/>
      <c r="F3170" s="502"/>
    </row>
    <row r="3171" spans="1:6" x14ac:dyDescent="0.25">
      <c r="A3171" s="1247" t="s">
        <v>122</v>
      </c>
      <c r="B3171" s="1261" t="s">
        <v>274</v>
      </c>
      <c r="C3171" s="1261" t="s">
        <v>473</v>
      </c>
      <c r="D3171" s="1272" t="s">
        <v>474</v>
      </c>
      <c r="E3171" s="1261" t="s">
        <v>475</v>
      </c>
      <c r="F3171" s="539"/>
    </row>
    <row r="3172" spans="1:6" x14ac:dyDescent="0.25">
      <c r="A3172" s="1247"/>
      <c r="B3172" s="1271"/>
      <c r="C3172" s="1262"/>
      <c r="D3172" s="1273"/>
      <c r="E3172" s="1262"/>
      <c r="F3172" s="539"/>
    </row>
    <row r="3173" spans="1:6" ht="15" customHeight="1" x14ac:dyDescent="0.25">
      <c r="A3173" s="865" t="s">
        <v>18</v>
      </c>
      <c r="B3173" s="969" t="s">
        <v>2751</v>
      </c>
      <c r="C3173" s="540" t="s">
        <v>2752</v>
      </c>
      <c r="D3173" s="531"/>
      <c r="E3173" s="1055" t="s">
        <v>478</v>
      </c>
      <c r="F3173" s="541"/>
    </row>
    <row r="3174" spans="1:6" ht="31.5" x14ac:dyDescent="0.25">
      <c r="A3174" s="645"/>
      <c r="B3174" s="970" t="s">
        <v>2753</v>
      </c>
      <c r="C3174" s="540" t="s">
        <v>2754</v>
      </c>
      <c r="D3174" s="531"/>
      <c r="E3174" s="1055" t="s">
        <v>478</v>
      </c>
      <c r="F3174" s="543"/>
    </row>
    <row r="3175" spans="1:6" ht="31.5" x14ac:dyDescent="0.25">
      <c r="A3175" s="645"/>
      <c r="B3175" s="1107" t="s">
        <v>2755</v>
      </c>
      <c r="C3175" s="540" t="s">
        <v>2756</v>
      </c>
      <c r="D3175" s="531"/>
      <c r="E3175" s="1055" t="s">
        <v>478</v>
      </c>
      <c r="F3175" s="543"/>
    </row>
    <row r="3176" spans="1:6" x14ac:dyDescent="0.25">
      <c r="A3176" s="645"/>
      <c r="B3176" s="1251" t="s">
        <v>2757</v>
      </c>
      <c r="C3176" s="540" t="s">
        <v>2758</v>
      </c>
      <c r="D3176" s="531"/>
      <c r="E3176" s="1055" t="s">
        <v>478</v>
      </c>
      <c r="F3176" s="543"/>
    </row>
    <row r="3177" spans="1:6" x14ac:dyDescent="0.25">
      <c r="A3177" s="645"/>
      <c r="B3177" s="1252"/>
      <c r="C3177" s="540" t="s">
        <v>2759</v>
      </c>
      <c r="D3177" s="531"/>
      <c r="E3177" s="1055" t="s">
        <v>478</v>
      </c>
      <c r="F3177" s="543"/>
    </row>
    <row r="3178" spans="1:6" ht="31.5" x14ac:dyDescent="0.25">
      <c r="A3178" s="645"/>
      <c r="B3178" s="1032" t="s">
        <v>2982</v>
      </c>
      <c r="C3178" s="635" t="s">
        <v>2983</v>
      </c>
      <c r="D3178" s="531"/>
      <c r="E3178" s="1055"/>
      <c r="F3178" s="543"/>
    </row>
    <row r="3179" spans="1:6" x14ac:dyDescent="0.25">
      <c r="A3179" s="645"/>
      <c r="B3179" s="1031"/>
      <c r="C3179" s="635" t="s">
        <v>2984</v>
      </c>
      <c r="D3179" s="531"/>
      <c r="E3179" s="1055"/>
      <c r="F3179" s="543"/>
    </row>
    <row r="3180" spans="1:6" ht="31.5" x14ac:dyDescent="0.25">
      <c r="A3180" s="645"/>
      <c r="B3180" s="1044" t="s">
        <v>2985</v>
      </c>
      <c r="C3180" s="635" t="s">
        <v>2986</v>
      </c>
      <c r="D3180" s="531"/>
      <c r="E3180" s="1055"/>
      <c r="F3180" s="543"/>
    </row>
    <row r="3181" spans="1:6" ht="31.5" x14ac:dyDescent="0.25">
      <c r="A3181" s="645"/>
      <c r="B3181" s="1044" t="s">
        <v>2753</v>
      </c>
      <c r="C3181" s="635" t="s">
        <v>2987</v>
      </c>
      <c r="D3181" s="531"/>
      <c r="E3181" s="1055"/>
      <c r="F3181" s="543"/>
    </row>
    <row r="3182" spans="1:6" ht="31.5" x14ac:dyDescent="0.25">
      <c r="A3182" s="645"/>
      <c r="B3182" s="1044" t="s">
        <v>2988</v>
      </c>
      <c r="C3182" s="635" t="s">
        <v>2989</v>
      </c>
      <c r="D3182" s="531"/>
      <c r="E3182" s="1055"/>
      <c r="F3182" s="543"/>
    </row>
    <row r="3183" spans="1:6" ht="31.5" x14ac:dyDescent="0.25">
      <c r="A3183" s="723"/>
      <c r="B3183" s="1030" t="s">
        <v>2990</v>
      </c>
      <c r="C3183" s="635" t="s">
        <v>2991</v>
      </c>
      <c r="D3183" s="531"/>
      <c r="E3183" s="1055"/>
      <c r="F3183" s="543"/>
    </row>
    <row r="3184" spans="1:6" x14ac:dyDescent="0.25">
      <c r="A3184" s="723"/>
      <c r="B3184" s="1031"/>
      <c r="C3184" s="635" t="s">
        <v>2992</v>
      </c>
      <c r="D3184" s="531"/>
      <c r="E3184" s="1055"/>
      <c r="F3184" s="543"/>
    </row>
    <row r="3185" spans="1:6" ht="31.5" x14ac:dyDescent="0.25">
      <c r="A3185" s="723"/>
      <c r="B3185" s="1044" t="s">
        <v>1874</v>
      </c>
      <c r="C3185" s="635" t="s">
        <v>4205</v>
      </c>
      <c r="D3185" s="531"/>
      <c r="E3185" s="1055"/>
      <c r="F3185" s="543"/>
    </row>
    <row r="3186" spans="1:6" x14ac:dyDescent="0.25">
      <c r="A3186" s="723"/>
      <c r="B3186" s="1251" t="s">
        <v>2982</v>
      </c>
      <c r="C3186" s="635" t="s">
        <v>4206</v>
      </c>
      <c r="D3186" s="531"/>
      <c r="E3186" s="1055"/>
      <c r="F3186" s="543"/>
    </row>
    <row r="3187" spans="1:6" x14ac:dyDescent="0.25">
      <c r="A3187" s="723"/>
      <c r="B3187" s="1252"/>
      <c r="C3187" s="635" t="s">
        <v>4207</v>
      </c>
      <c r="D3187" s="531"/>
      <c r="E3187" s="1055"/>
      <c r="F3187" s="543"/>
    </row>
    <row r="3188" spans="1:6" ht="31.5" x14ac:dyDescent="0.25">
      <c r="A3188" s="723"/>
      <c r="B3188" s="1044" t="s">
        <v>4208</v>
      </c>
      <c r="C3188" s="635" t="s">
        <v>4209</v>
      </c>
      <c r="D3188" s="531"/>
      <c r="E3188" s="1055"/>
      <c r="F3188" s="543"/>
    </row>
    <row r="3189" spans="1:6" ht="31.5" x14ac:dyDescent="0.25">
      <c r="A3189" s="723"/>
      <c r="B3189" s="1044" t="s">
        <v>2755</v>
      </c>
      <c r="C3189" s="635" t="s">
        <v>4210</v>
      </c>
      <c r="D3189" s="531"/>
      <c r="E3189" s="1055"/>
      <c r="F3189" s="543"/>
    </row>
    <row r="3190" spans="1:6" x14ac:dyDescent="0.25">
      <c r="A3190" s="723"/>
      <c r="B3190" s="1251" t="s">
        <v>4211</v>
      </c>
      <c r="C3190" s="635" t="s">
        <v>4212</v>
      </c>
      <c r="D3190" s="531"/>
      <c r="E3190" s="1055"/>
      <c r="F3190" s="543"/>
    </row>
    <row r="3191" spans="1:6" x14ac:dyDescent="0.25">
      <c r="A3191" s="723"/>
      <c r="B3191" s="1253"/>
      <c r="C3191" s="635" t="s">
        <v>4213</v>
      </c>
      <c r="D3191" s="531"/>
      <c r="E3191" s="1055"/>
      <c r="F3191" s="543"/>
    </row>
    <row r="3192" spans="1:6" x14ac:dyDescent="0.25">
      <c r="A3192" s="723"/>
      <c r="B3192" s="1253"/>
      <c r="C3192" s="635" t="s">
        <v>4214</v>
      </c>
      <c r="D3192" s="531"/>
      <c r="E3192" s="1055"/>
      <c r="F3192" s="543"/>
    </row>
    <row r="3193" spans="1:6" ht="15.75" customHeight="1" x14ac:dyDescent="0.25">
      <c r="A3193" s="723"/>
      <c r="B3193" s="1252"/>
      <c r="C3193" s="635" t="s">
        <v>4215</v>
      </c>
      <c r="D3193" s="531"/>
      <c r="E3193" s="1055"/>
      <c r="F3193" s="543"/>
    </row>
    <row r="3194" spans="1:6" ht="15.75" customHeight="1" x14ac:dyDescent="0.25">
      <c r="A3194" s="723"/>
      <c r="B3194" s="1030" t="s">
        <v>5186</v>
      </c>
      <c r="C3194" s="635" t="s">
        <v>5187</v>
      </c>
      <c r="D3194" s="531"/>
      <c r="E3194" s="1055"/>
      <c r="F3194" s="543"/>
    </row>
    <row r="3195" spans="1:6" ht="15.75" customHeight="1" x14ac:dyDescent="0.25">
      <c r="A3195" s="723"/>
      <c r="B3195" s="1253"/>
      <c r="C3195" s="635" t="s">
        <v>5188</v>
      </c>
      <c r="D3195" s="531"/>
      <c r="E3195" s="1055"/>
      <c r="F3195" s="543"/>
    </row>
    <row r="3196" spans="1:6" ht="15.75" customHeight="1" x14ac:dyDescent="0.25">
      <c r="A3196" s="723"/>
      <c r="B3196" s="1253"/>
      <c r="C3196" s="635" t="s">
        <v>5189</v>
      </c>
      <c r="D3196" s="531"/>
      <c r="E3196" s="1055"/>
      <c r="F3196" s="543"/>
    </row>
    <row r="3197" spans="1:6" ht="15.75" customHeight="1" x14ac:dyDescent="0.25">
      <c r="A3197" s="645"/>
      <c r="B3197" s="1032"/>
      <c r="C3197" s="635" t="s">
        <v>5190</v>
      </c>
      <c r="D3197" s="531"/>
      <c r="E3197" s="1055"/>
      <c r="F3197" s="543"/>
    </row>
    <row r="3198" spans="1:6" ht="15.75" customHeight="1" x14ac:dyDescent="0.25">
      <c r="A3198" s="645"/>
      <c r="B3198" s="1032"/>
      <c r="C3198" s="635" t="s">
        <v>5191</v>
      </c>
      <c r="D3198" s="531"/>
      <c r="E3198" s="1055"/>
      <c r="F3198" s="543"/>
    </row>
    <row r="3199" spans="1:6" ht="15.75" customHeight="1" x14ac:dyDescent="0.25">
      <c r="A3199" s="645"/>
      <c r="B3199" s="1044" t="s">
        <v>1874</v>
      </c>
      <c r="C3199" s="635" t="s">
        <v>4205</v>
      </c>
      <c r="D3199" s="531"/>
      <c r="E3199" s="1055"/>
      <c r="F3199" s="543"/>
    </row>
    <row r="3200" spans="1:6" ht="15.75" customHeight="1" x14ac:dyDescent="0.25">
      <c r="A3200" s="645"/>
      <c r="B3200" s="1251" t="s">
        <v>2982</v>
      </c>
      <c r="C3200" s="635" t="s">
        <v>4206</v>
      </c>
      <c r="D3200" s="531"/>
      <c r="E3200" s="1055"/>
      <c r="F3200" s="543"/>
    </row>
    <row r="3201" spans="1:6" ht="15.75" customHeight="1" x14ac:dyDescent="0.25">
      <c r="A3201" s="645"/>
      <c r="B3201" s="1252"/>
      <c r="C3201" s="635" t="s">
        <v>4207</v>
      </c>
      <c r="D3201" s="531"/>
      <c r="E3201" s="1055"/>
      <c r="F3201" s="543"/>
    </row>
    <row r="3202" spans="1:6" ht="15.75" customHeight="1" x14ac:dyDescent="0.25">
      <c r="A3202" s="645"/>
      <c r="B3202" s="1044" t="s">
        <v>4208</v>
      </c>
      <c r="C3202" s="635" t="s">
        <v>4209</v>
      </c>
      <c r="D3202" s="531"/>
      <c r="E3202" s="1055"/>
      <c r="F3202" s="543"/>
    </row>
    <row r="3203" spans="1:6" ht="15.75" customHeight="1" x14ac:dyDescent="0.25">
      <c r="A3203" s="645"/>
      <c r="B3203" s="1044" t="s">
        <v>2755</v>
      </c>
      <c r="C3203" s="635" t="s">
        <v>4210</v>
      </c>
      <c r="D3203" s="531"/>
      <c r="E3203" s="1055"/>
      <c r="F3203" s="543"/>
    </row>
    <row r="3204" spans="1:6" ht="15.75" customHeight="1" x14ac:dyDescent="0.25">
      <c r="A3204" s="645"/>
      <c r="B3204" s="1251" t="s">
        <v>4211</v>
      </c>
      <c r="C3204" s="635" t="s">
        <v>4212</v>
      </c>
      <c r="D3204" s="531"/>
      <c r="E3204" s="1055"/>
      <c r="F3204" s="543"/>
    </row>
    <row r="3205" spans="1:6" ht="15.75" customHeight="1" x14ac:dyDescent="0.25">
      <c r="A3205" s="645"/>
      <c r="B3205" s="1253"/>
      <c r="C3205" s="635" t="s">
        <v>4213</v>
      </c>
      <c r="D3205" s="531"/>
      <c r="E3205" s="1055"/>
      <c r="F3205" s="543"/>
    </row>
    <row r="3206" spans="1:6" ht="15.75" customHeight="1" x14ac:dyDescent="0.25">
      <c r="A3206" s="645"/>
      <c r="B3206" s="1253"/>
      <c r="C3206" s="635" t="s">
        <v>4214</v>
      </c>
      <c r="D3206" s="531"/>
      <c r="E3206" s="1055"/>
      <c r="F3206" s="543"/>
    </row>
    <row r="3207" spans="1:6" ht="15.75" customHeight="1" x14ac:dyDescent="0.25">
      <c r="A3207" s="866"/>
      <c r="B3207" s="1252"/>
      <c r="C3207" s="635" t="s">
        <v>4215</v>
      </c>
      <c r="D3207" s="531"/>
      <c r="E3207" s="1055"/>
      <c r="F3207" s="543"/>
    </row>
    <row r="3208" spans="1:6" ht="31.5" x14ac:dyDescent="0.25">
      <c r="A3208" s="452" t="s">
        <v>19</v>
      </c>
      <c r="B3208" s="1083" t="s">
        <v>2405</v>
      </c>
      <c r="C3208" s="635" t="s">
        <v>2406</v>
      </c>
      <c r="D3208" s="542"/>
      <c r="E3208" s="549" t="s">
        <v>478</v>
      </c>
      <c r="F3208" s="543"/>
    </row>
    <row r="3209" spans="1:6" x14ac:dyDescent="0.25">
      <c r="A3209" s="452"/>
      <c r="B3209" s="1084"/>
      <c r="C3209" s="544" t="s">
        <v>2407</v>
      </c>
      <c r="D3209" s="542"/>
      <c r="E3209" s="549" t="s">
        <v>478</v>
      </c>
      <c r="F3209" s="543"/>
    </row>
    <row r="3210" spans="1:6" x14ac:dyDescent="0.25">
      <c r="A3210" s="452"/>
      <c r="B3210" s="1084"/>
      <c r="C3210" s="544" t="s">
        <v>2408</v>
      </c>
      <c r="D3210" s="542"/>
      <c r="E3210" s="549" t="s">
        <v>478</v>
      </c>
      <c r="F3210" s="543"/>
    </row>
    <row r="3211" spans="1:6" x14ac:dyDescent="0.25">
      <c r="A3211" s="452"/>
      <c r="B3211" s="1084"/>
      <c r="C3211" s="544" t="s">
        <v>2409</v>
      </c>
      <c r="D3211" s="542"/>
      <c r="E3211" s="549" t="s">
        <v>478</v>
      </c>
      <c r="F3211" s="543"/>
    </row>
    <row r="3212" spans="1:6" ht="31.5" x14ac:dyDescent="0.25">
      <c r="A3212" s="873"/>
      <c r="B3212" s="1104" t="s">
        <v>5192</v>
      </c>
      <c r="C3212" s="635" t="s">
        <v>5193</v>
      </c>
      <c r="D3212" s="542"/>
      <c r="E3212" s="549"/>
      <c r="F3212" s="543"/>
    </row>
    <row r="3213" spans="1:6" ht="31.5" x14ac:dyDescent="0.25">
      <c r="A3213" s="452"/>
      <c r="B3213" s="971" t="s">
        <v>5585</v>
      </c>
      <c r="C3213" s="635" t="s">
        <v>5586</v>
      </c>
      <c r="D3213" s="542"/>
      <c r="E3213" s="549" t="s">
        <v>478</v>
      </c>
      <c r="F3213" s="543"/>
    </row>
    <row r="3214" spans="1:6" x14ac:dyDescent="0.25">
      <c r="A3214" s="452"/>
      <c r="B3214" s="972"/>
      <c r="C3214" s="907" t="s">
        <v>5587</v>
      </c>
      <c r="D3214" s="542"/>
      <c r="E3214" s="549" t="s">
        <v>478</v>
      </c>
      <c r="F3214" s="543"/>
    </row>
    <row r="3215" spans="1:6" ht="31.5" x14ac:dyDescent="0.25">
      <c r="A3215" s="452"/>
      <c r="B3215" s="971" t="s">
        <v>5588</v>
      </c>
      <c r="C3215" s="907" t="s">
        <v>5589</v>
      </c>
      <c r="D3215" s="542"/>
      <c r="E3215" s="549" t="s">
        <v>478</v>
      </c>
      <c r="F3215" s="543"/>
    </row>
    <row r="3216" spans="1:6" x14ac:dyDescent="0.25">
      <c r="A3216" s="452"/>
      <c r="B3216" s="973"/>
      <c r="C3216" s="907" t="s">
        <v>5590</v>
      </c>
      <c r="D3216" s="542"/>
      <c r="E3216" s="549" t="s">
        <v>478</v>
      </c>
      <c r="F3216" s="543"/>
    </row>
    <row r="3217" spans="1:6" x14ac:dyDescent="0.25">
      <c r="A3217" s="443" t="s">
        <v>20</v>
      </c>
      <c r="B3217" s="1105" t="s">
        <v>2993</v>
      </c>
      <c r="C3217" s="545" t="s">
        <v>2994</v>
      </c>
      <c r="D3217" s="546" t="s">
        <v>2995</v>
      </c>
      <c r="E3217" s="547" t="s">
        <v>478</v>
      </c>
      <c r="F3217" s="543"/>
    </row>
    <row r="3218" spans="1:6" ht="31.5" x14ac:dyDescent="0.25">
      <c r="A3218" s="451"/>
      <c r="B3218" s="1104" t="s">
        <v>4216</v>
      </c>
      <c r="C3218" s="545" t="s">
        <v>4217</v>
      </c>
      <c r="D3218" s="546"/>
      <c r="E3218" s="547"/>
      <c r="F3218" s="543"/>
    </row>
    <row r="3219" spans="1:6" ht="31.5" customHeight="1" x14ac:dyDescent="0.25">
      <c r="A3219" s="443" t="s">
        <v>21</v>
      </c>
      <c r="B3219" s="1251" t="s">
        <v>2410</v>
      </c>
      <c r="C3219" s="548" t="s">
        <v>2411</v>
      </c>
      <c r="D3219" s="439"/>
      <c r="E3219" s="549" t="s">
        <v>478</v>
      </c>
      <c r="F3219" s="543"/>
    </row>
    <row r="3220" spans="1:6" x14ac:dyDescent="0.25">
      <c r="A3220" s="447"/>
      <c r="B3220" s="1252"/>
      <c r="C3220" s="548" t="s">
        <v>2412</v>
      </c>
      <c r="D3220" s="439"/>
      <c r="E3220" s="549" t="s">
        <v>478</v>
      </c>
      <c r="F3220" s="543"/>
    </row>
    <row r="3221" spans="1:6" x14ac:dyDescent="0.25">
      <c r="A3221" s="447"/>
      <c r="B3221" s="430" t="s">
        <v>2413</v>
      </c>
      <c r="C3221" s="632" t="s">
        <v>2414</v>
      </c>
      <c r="D3221" s="439"/>
      <c r="E3221" s="549" t="s">
        <v>478</v>
      </c>
      <c r="F3221" s="543"/>
    </row>
    <row r="3222" spans="1:6" x14ac:dyDescent="0.25">
      <c r="A3222" s="447"/>
      <c r="B3222" s="1251" t="s">
        <v>239</v>
      </c>
      <c r="C3222" s="548" t="s">
        <v>2415</v>
      </c>
      <c r="D3222" s="439"/>
      <c r="E3222" s="549" t="s">
        <v>478</v>
      </c>
      <c r="F3222" s="543"/>
    </row>
    <row r="3223" spans="1:6" x14ac:dyDescent="0.25">
      <c r="A3223" s="447"/>
      <c r="B3223" s="1252"/>
      <c r="C3223" s="548" t="s">
        <v>2416</v>
      </c>
      <c r="D3223" s="439"/>
      <c r="E3223" s="549" t="s">
        <v>478</v>
      </c>
      <c r="F3223" s="543"/>
    </row>
    <row r="3224" spans="1:6" ht="31.5" x14ac:dyDescent="0.25">
      <c r="A3224" s="447"/>
      <c r="B3224" s="430" t="s">
        <v>2760</v>
      </c>
      <c r="C3224" s="548" t="s">
        <v>2761</v>
      </c>
      <c r="D3224" s="439"/>
      <c r="E3224" s="549" t="s">
        <v>478</v>
      </c>
      <c r="F3224" s="543"/>
    </row>
    <row r="3225" spans="1:6" ht="31.5" x14ac:dyDescent="0.25">
      <c r="A3225" s="447"/>
      <c r="B3225" s="1084" t="s">
        <v>2762</v>
      </c>
      <c r="C3225" s="548" t="s">
        <v>2763</v>
      </c>
      <c r="D3225" s="439"/>
      <c r="E3225" s="549" t="s">
        <v>478</v>
      </c>
      <c r="F3225" s="543"/>
    </row>
    <row r="3226" spans="1:6" x14ac:dyDescent="0.25">
      <c r="A3226" s="447"/>
      <c r="B3226" s="1251" t="s">
        <v>2764</v>
      </c>
      <c r="C3226" s="685" t="s">
        <v>2765</v>
      </c>
      <c r="D3226" s="439"/>
      <c r="E3226" s="549" t="s">
        <v>478</v>
      </c>
      <c r="F3226" s="543"/>
    </row>
    <row r="3227" spans="1:6" x14ac:dyDescent="0.25">
      <c r="A3227" s="447"/>
      <c r="B3227" s="1252"/>
      <c r="C3227" s="683" t="s">
        <v>2766</v>
      </c>
      <c r="D3227" s="439"/>
      <c r="E3227" s="549" t="s">
        <v>478</v>
      </c>
      <c r="F3227" s="543"/>
    </row>
    <row r="3228" spans="1:6" ht="31.5" x14ac:dyDescent="0.25">
      <c r="A3228" s="447"/>
      <c r="B3228" s="1085" t="s">
        <v>2199</v>
      </c>
      <c r="C3228" s="684" t="s">
        <v>2767</v>
      </c>
      <c r="D3228" s="439"/>
      <c r="E3228" s="549"/>
      <c r="F3228" s="543"/>
    </row>
    <row r="3229" spans="1:6" ht="31.5" x14ac:dyDescent="0.25">
      <c r="A3229" s="723"/>
      <c r="B3229" s="430" t="s">
        <v>2760</v>
      </c>
      <c r="C3229" s="548" t="s">
        <v>2996</v>
      </c>
      <c r="D3229" s="439"/>
      <c r="E3229" s="549"/>
      <c r="F3229" s="543"/>
    </row>
    <row r="3230" spans="1:6" ht="31.5" x14ac:dyDescent="0.25">
      <c r="A3230" s="723"/>
      <c r="B3230" s="1083" t="s">
        <v>2997</v>
      </c>
      <c r="C3230" s="548" t="s">
        <v>2998</v>
      </c>
      <c r="D3230" s="439"/>
      <c r="E3230" s="549"/>
      <c r="F3230" s="543"/>
    </row>
    <row r="3231" spans="1:6" x14ac:dyDescent="0.25">
      <c r="A3231" s="723"/>
      <c r="B3231" s="1084"/>
      <c r="C3231" s="548" t="s">
        <v>2999</v>
      </c>
      <c r="D3231" s="439"/>
      <c r="E3231" s="549"/>
      <c r="F3231" s="543"/>
    </row>
    <row r="3232" spans="1:6" x14ac:dyDescent="0.25">
      <c r="A3232" s="723"/>
      <c r="B3232" s="1084"/>
      <c r="C3232" s="548" t="s">
        <v>3000</v>
      </c>
      <c r="D3232" s="439"/>
      <c r="E3232" s="549"/>
      <c r="F3232" s="543"/>
    </row>
    <row r="3233" spans="1:6" x14ac:dyDescent="0.25">
      <c r="A3233" s="723"/>
      <c r="B3233" s="1084"/>
      <c r="C3233" s="548" t="s">
        <v>3001</v>
      </c>
      <c r="D3233" s="439"/>
      <c r="E3233" s="549"/>
      <c r="F3233" s="543"/>
    </row>
    <row r="3234" spans="1:6" x14ac:dyDescent="0.25">
      <c r="A3234" s="723"/>
      <c r="B3234" s="1084"/>
      <c r="C3234" s="548" t="s">
        <v>3002</v>
      </c>
      <c r="D3234" s="439"/>
      <c r="E3234" s="549"/>
      <c r="F3234" s="543"/>
    </row>
    <row r="3235" spans="1:6" x14ac:dyDescent="0.25">
      <c r="A3235" s="723"/>
      <c r="B3235" s="1084"/>
      <c r="C3235" s="548" t="s">
        <v>3003</v>
      </c>
      <c r="D3235" s="439"/>
      <c r="E3235" s="549"/>
      <c r="F3235" s="543"/>
    </row>
    <row r="3236" spans="1:6" x14ac:dyDescent="0.25">
      <c r="A3236" s="723"/>
      <c r="B3236" s="1084"/>
      <c r="C3236" s="548" t="s">
        <v>3004</v>
      </c>
      <c r="D3236" s="439"/>
      <c r="E3236" s="549"/>
      <c r="F3236" s="543"/>
    </row>
    <row r="3237" spans="1:6" x14ac:dyDescent="0.25">
      <c r="A3237" s="723"/>
      <c r="B3237" s="1084"/>
      <c r="C3237" s="548" t="s">
        <v>3005</v>
      </c>
      <c r="D3237" s="439"/>
      <c r="E3237" s="549"/>
      <c r="F3237" s="543"/>
    </row>
    <row r="3238" spans="1:6" x14ac:dyDescent="0.25">
      <c r="A3238" s="723"/>
      <c r="B3238" s="1084"/>
      <c r="C3238" s="548" t="s">
        <v>3006</v>
      </c>
      <c r="D3238" s="439"/>
      <c r="E3238" s="549"/>
      <c r="F3238" s="543"/>
    </row>
    <row r="3239" spans="1:6" x14ac:dyDescent="0.25">
      <c r="A3239" s="723"/>
      <c r="B3239" s="1084"/>
      <c r="C3239" s="548" t="s">
        <v>3007</v>
      </c>
      <c r="D3239" s="439"/>
      <c r="E3239" s="549"/>
      <c r="F3239" s="543"/>
    </row>
    <row r="3240" spans="1:6" x14ac:dyDescent="0.25">
      <c r="A3240" s="723"/>
      <c r="B3240" s="1085"/>
      <c r="C3240" s="548" t="s">
        <v>3008</v>
      </c>
      <c r="D3240" s="439"/>
      <c r="E3240" s="549"/>
      <c r="F3240" s="543"/>
    </row>
    <row r="3241" spans="1:6" ht="31.5" x14ac:dyDescent="0.25">
      <c r="A3241" s="723"/>
      <c r="B3241" s="1083" t="s">
        <v>2193</v>
      </c>
      <c r="C3241" s="548" t="s">
        <v>3009</v>
      </c>
      <c r="D3241" s="439"/>
      <c r="E3241" s="549"/>
      <c r="F3241" s="543"/>
    </row>
    <row r="3242" spans="1:6" x14ac:dyDescent="0.25">
      <c r="A3242" s="723"/>
      <c r="B3242" s="1084"/>
      <c r="C3242" s="548" t="s">
        <v>3010</v>
      </c>
      <c r="D3242" s="439"/>
      <c r="E3242" s="549"/>
      <c r="F3242" s="543"/>
    </row>
    <row r="3243" spans="1:6" x14ac:dyDescent="0.25">
      <c r="A3243" s="723"/>
      <c r="B3243" s="1085"/>
      <c r="C3243" s="548" t="s">
        <v>3011</v>
      </c>
      <c r="D3243" s="439"/>
      <c r="E3243" s="549"/>
      <c r="F3243" s="543"/>
    </row>
    <row r="3244" spans="1:6" x14ac:dyDescent="0.25">
      <c r="A3244" s="723"/>
      <c r="B3244" s="1083" t="s">
        <v>3012</v>
      </c>
      <c r="C3244" s="425" t="s">
        <v>3013</v>
      </c>
      <c r="D3244" s="439"/>
      <c r="E3244" s="549"/>
      <c r="F3244" s="543"/>
    </row>
    <row r="3245" spans="1:6" x14ac:dyDescent="0.25">
      <c r="A3245" s="723"/>
      <c r="B3245" s="1084"/>
      <c r="C3245" s="425" t="s">
        <v>3014</v>
      </c>
      <c r="D3245" s="439"/>
      <c r="E3245" s="549"/>
      <c r="F3245" s="543"/>
    </row>
    <row r="3246" spans="1:6" x14ac:dyDescent="0.25">
      <c r="A3246" s="723"/>
      <c r="B3246" s="1084"/>
      <c r="C3246" s="425" t="s">
        <v>3015</v>
      </c>
      <c r="D3246" s="439"/>
      <c r="E3246" s="549"/>
      <c r="F3246" s="543"/>
    </row>
    <row r="3247" spans="1:6" ht="31.5" x14ac:dyDescent="0.25">
      <c r="A3247" s="723"/>
      <c r="B3247" s="1083" t="s">
        <v>2205</v>
      </c>
      <c r="C3247" s="548" t="s">
        <v>3016</v>
      </c>
      <c r="D3247" s="439"/>
      <c r="E3247" s="549"/>
      <c r="F3247" s="543"/>
    </row>
    <row r="3248" spans="1:6" x14ac:dyDescent="0.25">
      <c r="A3248" s="723"/>
      <c r="B3248" s="1085"/>
      <c r="C3248" s="548" t="s">
        <v>3017</v>
      </c>
      <c r="D3248" s="439"/>
      <c r="E3248" s="549"/>
      <c r="F3248" s="543"/>
    </row>
    <row r="3249" spans="1:6" ht="31.5" x14ac:dyDescent="0.25">
      <c r="A3249" s="723"/>
      <c r="B3249" s="430" t="s">
        <v>3018</v>
      </c>
      <c r="C3249" s="548" t="s">
        <v>3019</v>
      </c>
      <c r="D3249" s="439"/>
      <c r="E3249" s="549"/>
      <c r="F3249" s="543"/>
    </row>
    <row r="3250" spans="1:6" ht="31.5" x14ac:dyDescent="0.25">
      <c r="A3250" s="723"/>
      <c r="B3250" s="430" t="s">
        <v>3020</v>
      </c>
      <c r="C3250" s="548" t="s">
        <v>3021</v>
      </c>
      <c r="D3250" s="439"/>
      <c r="E3250" s="549"/>
      <c r="F3250" s="543"/>
    </row>
    <row r="3251" spans="1:6" ht="47.25" x14ac:dyDescent="0.25">
      <c r="A3251" s="723"/>
      <c r="B3251" s="1083" t="s">
        <v>3022</v>
      </c>
      <c r="C3251" s="548" t="s">
        <v>3023</v>
      </c>
      <c r="D3251" s="439"/>
      <c r="E3251" s="549"/>
      <c r="F3251" s="543"/>
    </row>
    <row r="3252" spans="1:6" x14ac:dyDescent="0.25">
      <c r="A3252" s="723"/>
      <c r="B3252" s="1084"/>
      <c r="C3252" s="548" t="s">
        <v>3024</v>
      </c>
      <c r="D3252" s="439"/>
      <c r="E3252" s="549"/>
      <c r="F3252" s="543"/>
    </row>
    <row r="3253" spans="1:6" x14ac:dyDescent="0.25">
      <c r="A3253" s="723"/>
      <c r="B3253" s="1085"/>
      <c r="C3253" s="548" t="s">
        <v>3025</v>
      </c>
      <c r="D3253" s="439"/>
      <c r="E3253" s="549"/>
      <c r="F3253" s="543"/>
    </row>
    <row r="3254" spans="1:6" ht="47.25" x14ac:dyDescent="0.25">
      <c r="A3254" s="723"/>
      <c r="B3254" s="1084" t="s">
        <v>3026</v>
      </c>
      <c r="C3254" s="548" t="s">
        <v>3027</v>
      </c>
      <c r="D3254" s="439"/>
      <c r="E3254" s="549"/>
      <c r="F3254" s="543"/>
    </row>
    <row r="3255" spans="1:6" x14ac:dyDescent="0.25">
      <c r="A3255" s="723"/>
      <c r="B3255" s="1084"/>
      <c r="C3255" s="548" t="s">
        <v>3028</v>
      </c>
      <c r="D3255" s="439"/>
      <c r="E3255" s="549"/>
      <c r="F3255" s="543"/>
    </row>
    <row r="3256" spans="1:6" x14ac:dyDescent="0.25">
      <c r="A3256" s="723"/>
      <c r="B3256" s="1084"/>
      <c r="C3256" s="548" t="s">
        <v>3029</v>
      </c>
      <c r="D3256" s="439"/>
      <c r="E3256" s="549"/>
      <c r="F3256" s="543"/>
    </row>
    <row r="3257" spans="1:6" x14ac:dyDescent="0.25">
      <c r="A3257" s="723"/>
      <c r="B3257" s="1084"/>
      <c r="C3257" s="548" t="s">
        <v>3030</v>
      </c>
      <c r="D3257" s="439"/>
      <c r="E3257" s="549"/>
      <c r="F3257" s="543"/>
    </row>
    <row r="3258" spans="1:6" x14ac:dyDescent="0.25">
      <c r="A3258" s="723"/>
      <c r="B3258" s="1084"/>
      <c r="C3258" s="548" t="s">
        <v>3031</v>
      </c>
      <c r="D3258" s="439"/>
      <c r="E3258" s="549"/>
      <c r="F3258" s="543"/>
    </row>
    <row r="3259" spans="1:6" x14ac:dyDescent="0.25">
      <c r="A3259" s="723"/>
      <c r="B3259" s="1084"/>
      <c r="C3259" s="548" t="s">
        <v>3032</v>
      </c>
      <c r="D3259" s="439"/>
      <c r="E3259" s="549"/>
      <c r="F3259" s="543"/>
    </row>
    <row r="3260" spans="1:6" x14ac:dyDescent="0.25">
      <c r="A3260" s="723"/>
      <c r="B3260" s="1084"/>
      <c r="C3260" s="548" t="s">
        <v>3033</v>
      </c>
      <c r="D3260" s="439"/>
      <c r="E3260" s="549"/>
      <c r="F3260" s="543"/>
    </row>
    <row r="3261" spans="1:6" x14ac:dyDescent="0.25">
      <c r="A3261" s="723"/>
      <c r="B3261" s="1084"/>
      <c r="C3261" s="548" t="s">
        <v>3034</v>
      </c>
      <c r="D3261" s="439"/>
      <c r="E3261" s="549"/>
      <c r="F3261" s="543"/>
    </row>
    <row r="3262" spans="1:6" x14ac:dyDescent="0.25">
      <c r="A3262" s="723"/>
      <c r="B3262" s="1084"/>
      <c r="C3262" s="548" t="s">
        <v>3035</v>
      </c>
      <c r="D3262" s="439"/>
      <c r="E3262" s="549"/>
      <c r="F3262" s="543"/>
    </row>
    <row r="3263" spans="1:6" x14ac:dyDescent="0.25">
      <c r="A3263" s="723"/>
      <c r="B3263" s="1084"/>
      <c r="C3263" s="548" t="s">
        <v>3036</v>
      </c>
      <c r="D3263" s="439"/>
      <c r="E3263" s="549"/>
      <c r="F3263" s="543"/>
    </row>
    <row r="3264" spans="1:6" x14ac:dyDescent="0.25">
      <c r="A3264" s="723"/>
      <c r="B3264" s="1084"/>
      <c r="C3264" s="548" t="s">
        <v>3037</v>
      </c>
      <c r="D3264" s="439"/>
      <c r="E3264" s="549"/>
      <c r="F3264" s="543"/>
    </row>
    <row r="3265" spans="1:6" x14ac:dyDescent="0.25">
      <c r="A3265" s="723"/>
      <c r="B3265" s="1084"/>
      <c r="C3265" s="548" t="s">
        <v>3038</v>
      </c>
      <c r="D3265" s="439"/>
      <c r="E3265" s="549"/>
      <c r="F3265" s="543"/>
    </row>
    <row r="3266" spans="1:6" x14ac:dyDescent="0.25">
      <c r="A3266" s="723"/>
      <c r="B3266" s="1084"/>
      <c r="C3266" s="548" t="s">
        <v>3039</v>
      </c>
      <c r="D3266" s="439"/>
      <c r="E3266" s="549"/>
      <c r="F3266" s="543"/>
    </row>
    <row r="3267" spans="1:6" x14ac:dyDescent="0.25">
      <c r="A3267" s="723"/>
      <c r="B3267" s="1084"/>
      <c r="C3267" s="548" t="s">
        <v>3040</v>
      </c>
      <c r="D3267" s="439"/>
      <c r="E3267" s="549"/>
      <c r="F3267" s="543"/>
    </row>
    <row r="3268" spans="1:6" x14ac:dyDescent="0.25">
      <c r="A3268" s="723"/>
      <c r="B3268" s="1084"/>
      <c r="C3268" s="548" t="s">
        <v>3041</v>
      </c>
      <c r="D3268" s="439"/>
      <c r="E3268" s="549"/>
      <c r="F3268" s="543"/>
    </row>
    <row r="3269" spans="1:6" x14ac:dyDescent="0.25">
      <c r="A3269" s="723"/>
      <c r="B3269" s="1084"/>
      <c r="C3269" s="548" t="s">
        <v>3042</v>
      </c>
      <c r="D3269" s="439"/>
      <c r="E3269" s="549"/>
      <c r="F3269" s="543"/>
    </row>
    <row r="3270" spans="1:6" x14ac:dyDescent="0.25">
      <c r="A3270" s="723"/>
      <c r="B3270" s="1084"/>
      <c r="C3270" s="548" t="s">
        <v>3043</v>
      </c>
      <c r="D3270" s="439"/>
      <c r="E3270" s="549"/>
      <c r="F3270" s="543"/>
    </row>
    <row r="3271" spans="1:6" x14ac:dyDescent="0.25">
      <c r="A3271" s="723"/>
      <c r="B3271" s="1084"/>
      <c r="C3271" s="548" t="s">
        <v>3044</v>
      </c>
      <c r="D3271" s="439"/>
      <c r="E3271" s="549"/>
      <c r="F3271" s="543"/>
    </row>
    <row r="3272" spans="1:6" x14ac:dyDescent="0.25">
      <c r="A3272" s="723"/>
      <c r="B3272" s="1084"/>
      <c r="C3272" s="548" t="s">
        <v>3045</v>
      </c>
      <c r="D3272" s="439"/>
      <c r="E3272" s="549"/>
      <c r="F3272" s="543"/>
    </row>
    <row r="3273" spans="1:6" x14ac:dyDescent="0.25">
      <c r="A3273" s="723"/>
      <c r="B3273" s="1084"/>
      <c r="C3273" s="548" t="s">
        <v>3046</v>
      </c>
      <c r="D3273" s="439"/>
      <c r="E3273" s="549"/>
      <c r="F3273" s="543"/>
    </row>
    <row r="3274" spans="1:6" x14ac:dyDescent="0.25">
      <c r="A3274" s="723"/>
      <c r="B3274" s="1084"/>
      <c r="C3274" s="548" t="s">
        <v>3047</v>
      </c>
      <c r="D3274" s="439"/>
      <c r="E3274" s="549"/>
      <c r="F3274" s="543"/>
    </row>
    <row r="3275" spans="1:6" x14ac:dyDescent="0.25">
      <c r="A3275" s="723"/>
      <c r="B3275" s="1084"/>
      <c r="C3275" s="548" t="s">
        <v>3048</v>
      </c>
      <c r="D3275" s="439"/>
      <c r="E3275" s="549"/>
      <c r="F3275" s="543"/>
    </row>
    <row r="3276" spans="1:6" x14ac:dyDescent="0.25">
      <c r="A3276" s="723"/>
      <c r="B3276" s="1084"/>
      <c r="C3276" s="548" t="s">
        <v>3049</v>
      </c>
      <c r="D3276" s="439"/>
      <c r="E3276" s="549"/>
      <c r="F3276" s="543"/>
    </row>
    <row r="3277" spans="1:6" x14ac:dyDescent="0.25">
      <c r="A3277" s="723"/>
      <c r="B3277" s="1084"/>
      <c r="C3277" s="548" t="s">
        <v>3050</v>
      </c>
      <c r="D3277" s="439"/>
      <c r="E3277" s="549"/>
      <c r="F3277" s="543"/>
    </row>
    <row r="3278" spans="1:6" x14ac:dyDescent="0.25">
      <c r="A3278" s="723"/>
      <c r="B3278" s="1084"/>
      <c r="C3278" s="548" t="s">
        <v>3051</v>
      </c>
      <c r="D3278" s="439"/>
      <c r="E3278" s="549"/>
      <c r="F3278" s="543"/>
    </row>
    <row r="3279" spans="1:6" x14ac:dyDescent="0.25">
      <c r="A3279" s="723"/>
      <c r="B3279" s="1084"/>
      <c r="C3279" s="548" t="s">
        <v>3052</v>
      </c>
      <c r="D3279" s="439"/>
      <c r="E3279" s="549"/>
      <c r="F3279" s="543"/>
    </row>
    <row r="3280" spans="1:6" x14ac:dyDescent="0.25">
      <c r="A3280" s="723"/>
      <c r="B3280" s="1084"/>
      <c r="C3280" s="548" t="s">
        <v>3053</v>
      </c>
      <c r="D3280" s="439"/>
      <c r="E3280" s="549"/>
      <c r="F3280" s="543"/>
    </row>
    <row r="3281" spans="1:6" x14ac:dyDescent="0.25">
      <c r="A3281" s="723"/>
      <c r="B3281" s="1084"/>
      <c r="C3281" s="548" t="s">
        <v>3054</v>
      </c>
      <c r="D3281" s="439"/>
      <c r="E3281" s="549"/>
      <c r="F3281" s="543"/>
    </row>
    <row r="3282" spans="1:6" ht="31.5" x14ac:dyDescent="0.25">
      <c r="A3282" s="723"/>
      <c r="B3282" s="430" t="s">
        <v>4218</v>
      </c>
      <c r="C3282" s="548" t="s">
        <v>4219</v>
      </c>
      <c r="D3282" s="439"/>
      <c r="E3282" s="549"/>
      <c r="F3282" s="543"/>
    </row>
    <row r="3283" spans="1:6" ht="31.5" x14ac:dyDescent="0.25">
      <c r="A3283" s="723"/>
      <c r="B3283" s="1083" t="s">
        <v>4220</v>
      </c>
      <c r="C3283" s="548" t="s">
        <v>4221</v>
      </c>
      <c r="D3283" s="439"/>
      <c r="E3283" s="549"/>
      <c r="F3283" s="543"/>
    </row>
    <row r="3284" spans="1:6" x14ac:dyDescent="0.25">
      <c r="A3284" s="723"/>
      <c r="B3284" s="1084"/>
      <c r="C3284" s="548" t="s">
        <v>4222</v>
      </c>
      <c r="D3284" s="439"/>
      <c r="E3284" s="549"/>
      <c r="F3284" s="543"/>
    </row>
    <row r="3285" spans="1:6" x14ac:dyDescent="0.25">
      <c r="A3285" s="723"/>
      <c r="B3285" s="1084"/>
      <c r="C3285" s="548" t="s">
        <v>4223</v>
      </c>
      <c r="D3285" s="439"/>
      <c r="E3285" s="549"/>
      <c r="F3285" s="543"/>
    </row>
    <row r="3286" spans="1:6" x14ac:dyDescent="0.25">
      <c r="A3286" s="723"/>
      <c r="B3286" s="1084"/>
      <c r="C3286" s="548" t="s">
        <v>4224</v>
      </c>
      <c r="D3286" s="439"/>
      <c r="E3286" s="549"/>
      <c r="F3286" s="543"/>
    </row>
    <row r="3287" spans="1:6" x14ac:dyDescent="0.25">
      <c r="A3287" s="723"/>
      <c r="B3287" s="1084"/>
      <c r="C3287" s="548" t="s">
        <v>4225</v>
      </c>
      <c r="D3287" s="439"/>
      <c r="E3287" s="549"/>
      <c r="F3287" s="543"/>
    </row>
    <row r="3288" spans="1:6" x14ac:dyDescent="0.25">
      <c r="A3288" s="723"/>
      <c r="B3288" s="1084"/>
      <c r="C3288" s="548" t="s">
        <v>4226</v>
      </c>
      <c r="D3288" s="439"/>
      <c r="E3288" s="549"/>
      <c r="F3288" s="543"/>
    </row>
    <row r="3289" spans="1:6" x14ac:dyDescent="0.25">
      <c r="A3289" s="723"/>
      <c r="B3289" s="1084"/>
      <c r="C3289" s="548" t="s">
        <v>4227</v>
      </c>
      <c r="D3289" s="439"/>
      <c r="E3289" s="549"/>
      <c r="F3289" s="543"/>
    </row>
    <row r="3290" spans="1:6" x14ac:dyDescent="0.25">
      <c r="A3290" s="723"/>
      <c r="B3290" s="1084"/>
      <c r="C3290" s="548" t="s">
        <v>4228</v>
      </c>
      <c r="D3290" s="439"/>
      <c r="E3290" s="549"/>
      <c r="F3290" s="543"/>
    </row>
    <row r="3291" spans="1:6" x14ac:dyDescent="0.25">
      <c r="A3291" s="723"/>
      <c r="B3291" s="1084"/>
      <c r="C3291" s="548" t="s">
        <v>4229</v>
      </c>
      <c r="D3291" s="439"/>
      <c r="E3291" s="549"/>
      <c r="F3291" s="543"/>
    </row>
    <row r="3292" spans="1:6" x14ac:dyDescent="0.25">
      <c r="A3292" s="723"/>
      <c r="B3292" s="1084"/>
      <c r="C3292" s="548" t="s">
        <v>4230</v>
      </c>
      <c r="D3292" s="439"/>
      <c r="E3292" s="549"/>
      <c r="F3292" s="543"/>
    </row>
    <row r="3293" spans="1:6" x14ac:dyDescent="0.25">
      <c r="A3293" s="723"/>
      <c r="B3293" s="1084"/>
      <c r="C3293" s="548" t="s">
        <v>4231</v>
      </c>
      <c r="D3293" s="439"/>
      <c r="E3293" s="549"/>
      <c r="F3293" s="543"/>
    </row>
    <row r="3294" spans="1:6" x14ac:dyDescent="0.25">
      <c r="A3294" s="723"/>
      <c r="B3294" s="1084"/>
      <c r="C3294" s="548" t="s">
        <v>4232</v>
      </c>
      <c r="D3294" s="439"/>
      <c r="E3294" s="549"/>
      <c r="F3294" s="543"/>
    </row>
    <row r="3295" spans="1:6" x14ac:dyDescent="0.25">
      <c r="A3295" s="723"/>
      <c r="B3295" s="1084"/>
      <c r="C3295" s="548" t="s">
        <v>4233</v>
      </c>
      <c r="D3295" s="439"/>
      <c r="E3295" s="549"/>
      <c r="F3295" s="543"/>
    </row>
    <row r="3296" spans="1:6" x14ac:dyDescent="0.25">
      <c r="A3296" s="723"/>
      <c r="B3296" s="1084"/>
      <c r="C3296" s="548" t="s">
        <v>4234</v>
      </c>
      <c r="D3296" s="439"/>
      <c r="E3296" s="549"/>
      <c r="F3296" s="543"/>
    </row>
    <row r="3297" spans="1:6" x14ac:dyDescent="0.25">
      <c r="A3297" s="723"/>
      <c r="B3297" s="1084"/>
      <c r="C3297" s="548" t="s">
        <v>4235</v>
      </c>
      <c r="D3297" s="439"/>
      <c r="E3297" s="549"/>
      <c r="F3297" s="543"/>
    </row>
    <row r="3298" spans="1:6" x14ac:dyDescent="0.25">
      <c r="A3298" s="723"/>
      <c r="B3298" s="1084"/>
      <c r="C3298" s="548" t="s">
        <v>4236</v>
      </c>
      <c r="D3298" s="439"/>
      <c r="E3298" s="549"/>
      <c r="F3298" s="543"/>
    </row>
    <row r="3299" spans="1:6" ht="47.25" x14ac:dyDescent="0.25">
      <c r="A3299" s="723"/>
      <c r="B3299" s="1083" t="s">
        <v>4237</v>
      </c>
      <c r="C3299" s="548" t="s">
        <v>4238</v>
      </c>
      <c r="D3299" s="439"/>
      <c r="E3299" s="549"/>
      <c r="F3299" s="543"/>
    </row>
    <row r="3300" spans="1:6" ht="31.5" x14ac:dyDescent="0.25">
      <c r="A3300" s="723"/>
      <c r="B3300" s="1083" t="s">
        <v>5194</v>
      </c>
      <c r="C3300" s="683" t="s">
        <v>5195</v>
      </c>
      <c r="D3300" s="439"/>
      <c r="E3300" s="549"/>
      <c r="F3300" s="543"/>
    </row>
    <row r="3301" spans="1:6" x14ac:dyDescent="0.25">
      <c r="A3301" s="723"/>
      <c r="B3301" s="563"/>
      <c r="C3301" s="1104" t="s">
        <v>5196</v>
      </c>
      <c r="D3301" s="439"/>
      <c r="E3301" s="549"/>
      <c r="F3301" s="543"/>
    </row>
    <row r="3302" spans="1:6" x14ac:dyDescent="0.25">
      <c r="A3302" s="723"/>
      <c r="B3302" s="1084"/>
      <c r="C3302" s="683" t="s">
        <v>5197</v>
      </c>
      <c r="D3302" s="439"/>
      <c r="E3302" s="549"/>
      <c r="F3302" s="543"/>
    </row>
    <row r="3303" spans="1:6" x14ac:dyDescent="0.25">
      <c r="A3303" s="723"/>
      <c r="B3303" s="1084"/>
      <c r="C3303" s="683" t="s">
        <v>5198</v>
      </c>
      <c r="D3303" s="439"/>
      <c r="E3303" s="549"/>
      <c r="F3303" s="543"/>
    </row>
    <row r="3304" spans="1:6" x14ac:dyDescent="0.25">
      <c r="A3304" s="723"/>
      <c r="B3304" s="1084"/>
      <c r="C3304" s="683" t="s">
        <v>5199</v>
      </c>
      <c r="D3304" s="439"/>
      <c r="E3304" s="549"/>
      <c r="F3304" s="543"/>
    </row>
    <row r="3305" spans="1:6" x14ac:dyDescent="0.25">
      <c r="A3305" s="723"/>
      <c r="B3305" s="1084"/>
      <c r="C3305" s="683" t="s">
        <v>5200</v>
      </c>
      <c r="D3305" s="439"/>
      <c r="E3305" s="549"/>
      <c r="F3305" s="543"/>
    </row>
    <row r="3306" spans="1:6" x14ac:dyDescent="0.25">
      <c r="A3306" s="723"/>
      <c r="B3306" s="1084"/>
      <c r="C3306" s="683" t="s">
        <v>5201</v>
      </c>
      <c r="D3306" s="439"/>
      <c r="E3306" s="549"/>
      <c r="F3306" s="543"/>
    </row>
    <row r="3307" spans="1:6" x14ac:dyDescent="0.25">
      <c r="A3307" s="723"/>
      <c r="B3307" s="1084"/>
      <c r="C3307" s="683" t="s">
        <v>5202</v>
      </c>
      <c r="D3307" s="439"/>
      <c r="E3307" s="549"/>
      <c r="F3307" s="543"/>
    </row>
    <row r="3308" spans="1:6" x14ac:dyDescent="0.25">
      <c r="A3308" s="723"/>
      <c r="B3308" s="1084"/>
      <c r="C3308" s="683" t="s">
        <v>5203</v>
      </c>
      <c r="D3308" s="439"/>
      <c r="E3308" s="549"/>
      <c r="F3308" s="543"/>
    </row>
    <row r="3309" spans="1:6" x14ac:dyDescent="0.25">
      <c r="A3309" s="723"/>
      <c r="B3309" s="1084"/>
      <c r="C3309" s="683" t="s">
        <v>5204</v>
      </c>
      <c r="D3309" s="439"/>
      <c r="E3309" s="549"/>
      <c r="F3309" s="543"/>
    </row>
    <row r="3310" spans="1:6" x14ac:dyDescent="0.25">
      <c r="A3310" s="723"/>
      <c r="B3310" s="1084"/>
      <c r="C3310" s="683" t="s">
        <v>5205</v>
      </c>
      <c r="D3310" s="439"/>
      <c r="E3310" s="549"/>
      <c r="F3310" s="543"/>
    </row>
    <row r="3311" spans="1:6" x14ac:dyDescent="0.25">
      <c r="A3311" s="723"/>
      <c r="B3311" s="1084"/>
      <c r="C3311" s="683" t="s">
        <v>5206</v>
      </c>
      <c r="D3311" s="439"/>
      <c r="E3311" s="549"/>
      <c r="F3311" s="543"/>
    </row>
    <row r="3312" spans="1:6" x14ac:dyDescent="0.25">
      <c r="A3312" s="723"/>
      <c r="B3312" s="1084"/>
      <c r="C3312" s="683" t="s">
        <v>5207</v>
      </c>
      <c r="D3312" s="439"/>
      <c r="E3312" s="549"/>
      <c r="F3312" s="543"/>
    </row>
    <row r="3313" spans="1:6" x14ac:dyDescent="0.25">
      <c r="A3313" s="723"/>
      <c r="B3313" s="1084"/>
      <c r="C3313" s="683" t="s">
        <v>5208</v>
      </c>
      <c r="D3313" s="439"/>
      <c r="E3313" s="549"/>
      <c r="F3313" s="543"/>
    </row>
    <row r="3314" spans="1:6" x14ac:dyDescent="0.25">
      <c r="A3314" s="723"/>
      <c r="B3314" s="1084"/>
      <c r="C3314" s="683" t="s">
        <v>5209</v>
      </c>
      <c r="D3314" s="439"/>
      <c r="E3314" s="549"/>
      <c r="F3314" s="543"/>
    </row>
    <row r="3315" spans="1:6" x14ac:dyDescent="0.25">
      <c r="A3315" s="723"/>
      <c r="B3315" s="1084"/>
      <c r="C3315" s="683" t="s">
        <v>5210</v>
      </c>
      <c r="D3315" s="439"/>
      <c r="E3315" s="549"/>
      <c r="F3315" s="543"/>
    </row>
    <row r="3316" spans="1:6" x14ac:dyDescent="0.25">
      <c r="A3316" s="723"/>
      <c r="B3316" s="1084"/>
      <c r="C3316" s="683" t="s">
        <v>5211</v>
      </c>
      <c r="D3316" s="439"/>
      <c r="E3316" s="549"/>
      <c r="F3316" s="543"/>
    </row>
    <row r="3317" spans="1:6" x14ac:dyDescent="0.25">
      <c r="A3317" s="723"/>
      <c r="B3317" s="1084"/>
      <c r="C3317" s="683" t="s">
        <v>5212</v>
      </c>
      <c r="D3317" s="439"/>
      <c r="E3317" s="549"/>
      <c r="F3317" s="543"/>
    </row>
    <row r="3318" spans="1:6" x14ac:dyDescent="0.25">
      <c r="A3318" s="723"/>
      <c r="B3318" s="1084"/>
      <c r="C3318" s="683" t="s">
        <v>5213</v>
      </c>
      <c r="D3318" s="439"/>
      <c r="E3318" s="549"/>
      <c r="F3318" s="543"/>
    </row>
    <row r="3319" spans="1:6" x14ac:dyDescent="0.25">
      <c r="A3319" s="723"/>
      <c r="B3319" s="1084"/>
      <c r="C3319" s="683" t="s">
        <v>5214</v>
      </c>
      <c r="D3319" s="439"/>
      <c r="E3319" s="549"/>
      <c r="F3319" s="543"/>
    </row>
    <row r="3320" spans="1:6" x14ac:dyDescent="0.25">
      <c r="A3320" s="723"/>
      <c r="B3320" s="1084"/>
      <c r="C3320" s="683" t="s">
        <v>5215</v>
      </c>
      <c r="D3320" s="439"/>
      <c r="E3320" s="549"/>
      <c r="F3320" s="543"/>
    </row>
    <row r="3321" spans="1:6" x14ac:dyDescent="0.25">
      <c r="A3321" s="723"/>
      <c r="B3321" s="1084"/>
      <c r="C3321" s="683" t="s">
        <v>5216</v>
      </c>
      <c r="D3321" s="439"/>
      <c r="E3321" s="549"/>
      <c r="F3321" s="543"/>
    </row>
    <row r="3322" spans="1:6" x14ac:dyDescent="0.25">
      <c r="A3322" s="723"/>
      <c r="B3322" s="1084"/>
      <c r="C3322" s="683" t="s">
        <v>5217</v>
      </c>
      <c r="D3322" s="439"/>
      <c r="E3322" s="549"/>
      <c r="F3322" s="543"/>
    </row>
    <row r="3323" spans="1:6" x14ac:dyDescent="0.25">
      <c r="A3323" s="723"/>
      <c r="B3323" s="1084"/>
      <c r="C3323" s="683" t="s">
        <v>5218</v>
      </c>
      <c r="D3323" s="439"/>
      <c r="E3323" s="549"/>
      <c r="F3323" s="543"/>
    </row>
    <row r="3324" spans="1:6" x14ac:dyDescent="0.25">
      <c r="A3324" s="723"/>
      <c r="B3324" s="1084"/>
      <c r="C3324" s="683" t="s">
        <v>5219</v>
      </c>
      <c r="D3324" s="439"/>
      <c r="E3324" s="549"/>
      <c r="F3324" s="543"/>
    </row>
    <row r="3325" spans="1:6" x14ac:dyDescent="0.25">
      <c r="A3325" s="723"/>
      <c r="B3325" s="1084"/>
      <c r="C3325" s="683" t="s">
        <v>5220</v>
      </c>
      <c r="D3325" s="439"/>
      <c r="E3325" s="549"/>
      <c r="F3325" s="543"/>
    </row>
    <row r="3326" spans="1:6" x14ac:dyDescent="0.25">
      <c r="A3326" s="723"/>
      <c r="B3326" s="1084"/>
      <c r="C3326" s="683" t="s">
        <v>5221</v>
      </c>
      <c r="D3326" s="439"/>
      <c r="E3326" s="549"/>
      <c r="F3326" s="543"/>
    </row>
    <row r="3327" spans="1:6" x14ac:dyDescent="0.25">
      <c r="A3327" s="723"/>
      <c r="B3327" s="1084"/>
      <c r="C3327" s="683" t="s">
        <v>5222</v>
      </c>
      <c r="D3327" s="439"/>
      <c r="E3327" s="549"/>
      <c r="F3327" s="543"/>
    </row>
    <row r="3328" spans="1:6" x14ac:dyDescent="0.25">
      <c r="A3328" s="723"/>
      <c r="B3328" s="1084"/>
      <c r="C3328" s="683" t="s">
        <v>5223</v>
      </c>
      <c r="D3328" s="439"/>
      <c r="E3328" s="549"/>
      <c r="F3328" s="543"/>
    </row>
    <row r="3329" spans="1:6" x14ac:dyDescent="0.25">
      <c r="A3329" s="723"/>
      <c r="B3329" s="1084"/>
      <c r="C3329" s="683" t="s">
        <v>5224</v>
      </c>
      <c r="D3329" s="439"/>
      <c r="E3329" s="549"/>
      <c r="F3329" s="543"/>
    </row>
    <row r="3330" spans="1:6" x14ac:dyDescent="0.25">
      <c r="A3330" s="723"/>
      <c r="B3330" s="1084"/>
      <c r="C3330" s="683" t="s">
        <v>5225</v>
      </c>
      <c r="D3330" s="439"/>
      <c r="E3330" s="549"/>
      <c r="F3330" s="543"/>
    </row>
    <row r="3331" spans="1:6" x14ac:dyDescent="0.25">
      <c r="A3331" s="723"/>
      <c r="B3331" s="1084"/>
      <c r="C3331" s="683" t="s">
        <v>5226</v>
      </c>
      <c r="D3331" s="439"/>
      <c r="E3331" s="549"/>
      <c r="F3331" s="543"/>
    </row>
    <row r="3332" spans="1:6" x14ac:dyDescent="0.25">
      <c r="A3332" s="723"/>
      <c r="B3332" s="1084"/>
      <c r="C3332" s="683" t="s">
        <v>5227</v>
      </c>
      <c r="D3332" s="439"/>
      <c r="E3332" s="549"/>
      <c r="F3332" s="543"/>
    </row>
    <row r="3333" spans="1:6" x14ac:dyDescent="0.25">
      <c r="A3333" s="723"/>
      <c r="B3333" s="1084"/>
      <c r="C3333" s="683" t="s">
        <v>5228</v>
      </c>
      <c r="D3333" s="439"/>
      <c r="E3333" s="549"/>
      <c r="F3333" s="543"/>
    </row>
    <row r="3334" spans="1:6" x14ac:dyDescent="0.25">
      <c r="A3334" s="723"/>
      <c r="B3334" s="1084"/>
      <c r="C3334" s="683" t="s">
        <v>5229</v>
      </c>
      <c r="D3334" s="439"/>
      <c r="E3334" s="549"/>
      <c r="F3334" s="543"/>
    </row>
    <row r="3335" spans="1:6" x14ac:dyDescent="0.25">
      <c r="A3335" s="723"/>
      <c r="B3335" s="1084"/>
      <c r="C3335" s="683" t="s">
        <v>5230</v>
      </c>
      <c r="D3335" s="439"/>
      <c r="E3335" s="549"/>
      <c r="F3335" s="543"/>
    </row>
    <row r="3336" spans="1:6" x14ac:dyDescent="0.25">
      <c r="A3336" s="723"/>
      <c r="B3336" s="1084"/>
      <c r="C3336" s="683" t="s">
        <v>5231</v>
      </c>
      <c r="D3336" s="439"/>
      <c r="E3336" s="549"/>
      <c r="F3336" s="543"/>
    </row>
    <row r="3337" spans="1:6" x14ac:dyDescent="0.25">
      <c r="A3337" s="723"/>
      <c r="B3337" s="1084"/>
      <c r="C3337" s="683" t="s">
        <v>5232</v>
      </c>
      <c r="D3337" s="439"/>
      <c r="E3337" s="549"/>
      <c r="F3337" s="543"/>
    </row>
    <row r="3338" spans="1:6" x14ac:dyDescent="0.25">
      <c r="A3338" s="723"/>
      <c r="B3338" s="1084"/>
      <c r="C3338" s="683" t="s">
        <v>5233</v>
      </c>
      <c r="D3338" s="439"/>
      <c r="E3338" s="549"/>
      <c r="F3338" s="543"/>
    </row>
    <row r="3339" spans="1:6" x14ac:dyDescent="0.25">
      <c r="A3339" s="723"/>
      <c r="B3339" s="1084"/>
      <c r="C3339" s="683" t="s">
        <v>5234</v>
      </c>
      <c r="D3339" s="439"/>
      <c r="E3339" s="549"/>
      <c r="F3339" s="543"/>
    </row>
    <row r="3340" spans="1:6" x14ac:dyDescent="0.25">
      <c r="A3340" s="723"/>
      <c r="B3340" s="1084"/>
      <c r="C3340" s="683" t="s">
        <v>5235</v>
      </c>
      <c r="D3340" s="439"/>
      <c r="E3340" s="549"/>
      <c r="F3340" s="543"/>
    </row>
    <row r="3341" spans="1:6" x14ac:dyDescent="0.25">
      <c r="A3341" s="723"/>
      <c r="B3341" s="1084"/>
      <c r="C3341" s="683" t="s">
        <v>5236</v>
      </c>
      <c r="D3341" s="439"/>
      <c r="E3341" s="549"/>
      <c r="F3341" s="543"/>
    </row>
    <row r="3342" spans="1:6" x14ac:dyDescent="0.25">
      <c r="A3342" s="723"/>
      <c r="B3342" s="1084"/>
      <c r="C3342" s="683" t="s">
        <v>5237</v>
      </c>
      <c r="D3342" s="439"/>
      <c r="E3342" s="549"/>
      <c r="F3342" s="543"/>
    </row>
    <row r="3343" spans="1:6" x14ac:dyDescent="0.25">
      <c r="A3343" s="723"/>
      <c r="B3343" s="1084"/>
      <c r="C3343" s="683" t="s">
        <v>5238</v>
      </c>
      <c r="D3343" s="439"/>
      <c r="E3343" s="549"/>
      <c r="F3343" s="543"/>
    </row>
    <row r="3344" spans="1:6" x14ac:dyDescent="0.25">
      <c r="A3344" s="723"/>
      <c r="B3344" s="1084"/>
      <c r="C3344" s="683" t="s">
        <v>5239</v>
      </c>
      <c r="D3344" s="439"/>
      <c r="E3344" s="549"/>
      <c r="F3344" s="543"/>
    </row>
    <row r="3345" spans="1:6" x14ac:dyDescent="0.25">
      <c r="A3345" s="723"/>
      <c r="B3345" s="1084"/>
      <c r="C3345" s="683" t="s">
        <v>5240</v>
      </c>
      <c r="D3345" s="439"/>
      <c r="E3345" s="549"/>
      <c r="F3345" s="543"/>
    </row>
    <row r="3346" spans="1:6" x14ac:dyDescent="0.25">
      <c r="A3346" s="723"/>
      <c r="B3346" s="1084"/>
      <c r="C3346" s="683" t="s">
        <v>5241</v>
      </c>
      <c r="D3346" s="439"/>
      <c r="E3346" s="549"/>
      <c r="F3346" s="543"/>
    </row>
    <row r="3347" spans="1:6" x14ac:dyDescent="0.25">
      <c r="A3347" s="723"/>
      <c r="B3347" s="1084"/>
      <c r="C3347" s="683" t="s">
        <v>5242</v>
      </c>
      <c r="D3347" s="439"/>
      <c r="E3347" s="549"/>
      <c r="F3347" s="543"/>
    </row>
    <row r="3348" spans="1:6" x14ac:dyDescent="0.25">
      <c r="A3348" s="723"/>
      <c r="B3348" s="1084"/>
      <c r="C3348" s="683" t="s">
        <v>5243</v>
      </c>
      <c r="D3348" s="439"/>
      <c r="E3348" s="549"/>
      <c r="F3348" s="543"/>
    </row>
    <row r="3349" spans="1:6" x14ac:dyDescent="0.25">
      <c r="A3349" s="723"/>
      <c r="B3349" s="1085"/>
      <c r="C3349" s="683" t="s">
        <v>5244</v>
      </c>
      <c r="D3349" s="439"/>
      <c r="E3349" s="549"/>
      <c r="F3349" s="543"/>
    </row>
    <row r="3350" spans="1:6" ht="31.5" x14ac:dyDescent="0.25">
      <c r="A3350" s="723"/>
      <c r="B3350" s="1084" t="s">
        <v>5245</v>
      </c>
      <c r="C3350" s="548" t="s">
        <v>5246</v>
      </c>
      <c r="D3350" s="439"/>
      <c r="E3350" s="549"/>
      <c r="F3350" s="543"/>
    </row>
    <row r="3351" spans="1:6" x14ac:dyDescent="0.25">
      <c r="A3351" s="930" t="s">
        <v>293</v>
      </c>
      <c r="B3351" s="1395" t="s">
        <v>2417</v>
      </c>
      <c r="C3351" s="552" t="s">
        <v>2418</v>
      </c>
      <c r="D3351" s="553"/>
      <c r="E3351" s="554"/>
      <c r="F3351" s="502"/>
    </row>
    <row r="3352" spans="1:6" x14ac:dyDescent="0.25">
      <c r="A3352" s="931"/>
      <c r="B3352" s="1396"/>
      <c r="C3352" s="552" t="s">
        <v>2419</v>
      </c>
      <c r="D3352" s="553"/>
      <c r="E3352" s="554"/>
      <c r="F3352" s="502"/>
    </row>
    <row r="3353" spans="1:6" x14ac:dyDescent="0.25">
      <c r="A3353" s="931"/>
      <c r="B3353" s="1395" t="s">
        <v>832</v>
      </c>
      <c r="C3353" s="552" t="s">
        <v>2420</v>
      </c>
      <c r="D3353" s="553"/>
      <c r="E3353" s="554"/>
      <c r="F3353" s="502"/>
    </row>
    <row r="3354" spans="1:6" x14ac:dyDescent="0.25">
      <c r="A3354" s="931"/>
      <c r="B3354" s="1396"/>
      <c r="C3354" s="552" t="s">
        <v>2421</v>
      </c>
      <c r="D3354" s="553"/>
      <c r="E3354" s="554"/>
      <c r="F3354" s="502"/>
    </row>
    <row r="3355" spans="1:6" x14ac:dyDescent="0.25">
      <c r="A3355" s="931"/>
      <c r="B3355" s="625" t="s">
        <v>2422</v>
      </c>
      <c r="C3355" s="552" t="s">
        <v>2423</v>
      </c>
      <c r="D3355" s="553"/>
      <c r="E3355" s="554"/>
      <c r="F3355" s="502"/>
    </row>
    <row r="3356" spans="1:6" x14ac:dyDescent="0.25">
      <c r="A3356" s="931"/>
      <c r="B3356" s="1395" t="s">
        <v>2768</v>
      </c>
      <c r="C3356" s="552" t="s">
        <v>2769</v>
      </c>
      <c r="D3356" s="553"/>
      <c r="E3356" s="549" t="s">
        <v>478</v>
      </c>
      <c r="F3356" s="502"/>
    </row>
    <row r="3357" spans="1:6" x14ac:dyDescent="0.25">
      <c r="A3357" s="931"/>
      <c r="B3357" s="1397"/>
      <c r="C3357" s="552" t="s">
        <v>2770</v>
      </c>
      <c r="D3357" s="553"/>
      <c r="E3357" s="549" t="s">
        <v>478</v>
      </c>
      <c r="F3357" s="502"/>
    </row>
    <row r="3358" spans="1:6" x14ac:dyDescent="0.25">
      <c r="A3358" s="931"/>
      <c r="B3358" s="1397"/>
      <c r="C3358" s="552" t="s">
        <v>2771</v>
      </c>
      <c r="D3358" s="553"/>
      <c r="E3358" s="549" t="s">
        <v>478</v>
      </c>
      <c r="F3358" s="502"/>
    </row>
    <row r="3359" spans="1:6" x14ac:dyDescent="0.25">
      <c r="A3359" s="931"/>
      <c r="B3359" s="1396"/>
      <c r="C3359" s="552" t="s">
        <v>2772</v>
      </c>
      <c r="D3359" s="848"/>
      <c r="E3359" s="849" t="s">
        <v>478</v>
      </c>
      <c r="F3359" s="502"/>
    </row>
    <row r="3360" spans="1:6" ht="31.5" x14ac:dyDescent="0.25">
      <c r="A3360" s="931"/>
      <c r="B3360" s="625" t="s">
        <v>3055</v>
      </c>
      <c r="C3360" s="867" t="s">
        <v>3056</v>
      </c>
      <c r="D3360" s="845"/>
      <c r="E3360" s="845"/>
      <c r="F3360" s="502"/>
    </row>
    <row r="3361" spans="1:6" ht="31.5" x14ac:dyDescent="0.25">
      <c r="A3361" s="931"/>
      <c r="B3361" s="747" t="s">
        <v>3057</v>
      </c>
      <c r="C3361" s="868" t="s">
        <v>3058</v>
      </c>
      <c r="D3361" s="845"/>
      <c r="E3361" s="845"/>
      <c r="F3361" s="502"/>
    </row>
    <row r="3362" spans="1:6" x14ac:dyDescent="0.25">
      <c r="A3362" s="931"/>
      <c r="B3362" s="748"/>
      <c r="C3362" s="868" t="s">
        <v>3059</v>
      </c>
      <c r="D3362" s="845"/>
      <c r="E3362" s="845"/>
      <c r="F3362" s="502"/>
    </row>
    <row r="3363" spans="1:6" x14ac:dyDescent="0.25">
      <c r="A3363" s="974"/>
      <c r="B3363" s="748"/>
      <c r="C3363" s="868" t="s">
        <v>3060</v>
      </c>
      <c r="D3363" s="845"/>
      <c r="E3363" s="845"/>
      <c r="F3363" s="502"/>
    </row>
    <row r="3364" spans="1:6" x14ac:dyDescent="0.25">
      <c r="A3364" s="974"/>
      <c r="B3364" s="748"/>
      <c r="C3364" s="868" t="s">
        <v>3061</v>
      </c>
      <c r="D3364" s="845"/>
      <c r="E3364" s="845"/>
      <c r="F3364" s="502"/>
    </row>
    <row r="3365" spans="1:6" x14ac:dyDescent="0.25">
      <c r="A3365" s="974"/>
      <c r="B3365" s="749"/>
      <c r="C3365" s="868" t="s">
        <v>3062</v>
      </c>
      <c r="D3365" s="851"/>
      <c r="E3365" s="851"/>
      <c r="F3365" s="502"/>
    </row>
    <row r="3366" spans="1:6" ht="47.25" x14ac:dyDescent="0.25">
      <c r="A3366" s="974"/>
      <c r="B3366" s="747" t="s">
        <v>4239</v>
      </c>
      <c r="C3366" s="847" t="s">
        <v>4240</v>
      </c>
      <c r="D3366" s="845"/>
      <c r="E3366" s="845"/>
      <c r="F3366" s="502"/>
    </row>
    <row r="3367" spans="1:6" x14ac:dyDescent="0.25">
      <c r="A3367" s="974"/>
      <c r="B3367" s="748"/>
      <c r="C3367" s="850" t="s">
        <v>4241</v>
      </c>
      <c r="D3367" s="845"/>
      <c r="E3367" s="845"/>
      <c r="F3367" s="502"/>
    </row>
    <row r="3368" spans="1:6" x14ac:dyDescent="0.25">
      <c r="A3368" s="974"/>
      <c r="B3368" s="749"/>
      <c r="C3368" s="850" t="s">
        <v>4242</v>
      </c>
      <c r="D3368" s="845"/>
      <c r="E3368" s="845"/>
      <c r="F3368" s="502"/>
    </row>
    <row r="3369" spans="1:6" ht="31.5" x14ac:dyDescent="0.25">
      <c r="A3369" s="974"/>
      <c r="B3369" s="749" t="s">
        <v>4243</v>
      </c>
      <c r="C3369" s="868" t="s">
        <v>4244</v>
      </c>
      <c r="D3369" s="851"/>
      <c r="E3369" s="851"/>
      <c r="F3369" s="502"/>
    </row>
    <row r="3370" spans="1:6" ht="31.5" x14ac:dyDescent="0.25">
      <c r="A3370" s="974"/>
      <c r="B3370" s="747" t="s">
        <v>5247</v>
      </c>
      <c r="C3370" s="847" t="s">
        <v>5248</v>
      </c>
      <c r="D3370" s="845"/>
      <c r="E3370" s="845"/>
      <c r="F3370" s="502"/>
    </row>
    <row r="3371" spans="1:6" x14ac:dyDescent="0.25">
      <c r="A3371" s="974"/>
      <c r="B3371" s="749"/>
      <c r="C3371" s="850" t="s">
        <v>5249</v>
      </c>
      <c r="D3371" s="851"/>
      <c r="E3371" s="851"/>
      <c r="F3371" s="502"/>
    </row>
    <row r="3372" spans="1:6" ht="31.5" x14ac:dyDescent="0.25">
      <c r="A3372" s="931"/>
      <c r="B3372" s="747" t="s">
        <v>5247</v>
      </c>
      <c r="C3372" s="847" t="s">
        <v>5591</v>
      </c>
      <c r="D3372" s="845"/>
      <c r="E3372" s="845"/>
      <c r="F3372" s="502"/>
    </row>
    <row r="3373" spans="1:6" x14ac:dyDescent="0.25">
      <c r="A3373" s="932"/>
      <c r="B3373" s="749"/>
      <c r="C3373" s="850" t="s">
        <v>5592</v>
      </c>
      <c r="D3373" s="845"/>
      <c r="E3373" s="845"/>
      <c r="F3373" s="502"/>
    </row>
    <row r="3374" spans="1:6" ht="18" customHeight="1" x14ac:dyDescent="0.25">
      <c r="A3374" s="483"/>
      <c r="B3374" s="483"/>
      <c r="C3374" s="562"/>
      <c r="D3374" s="560"/>
      <c r="E3374" s="561"/>
    </row>
    <row r="3377" spans="1:9" x14ac:dyDescent="0.25">
      <c r="A3377" s="427" t="s">
        <v>562</v>
      </c>
      <c r="B3377" s="427"/>
      <c r="C3377" s="428"/>
      <c r="D3377" s="428"/>
      <c r="E3377" s="428"/>
      <c r="F3377" s="428"/>
      <c r="G3377" s="428"/>
      <c r="H3377" s="428"/>
      <c r="I3377" s="428"/>
    </row>
    <row r="3379" spans="1:9" s="433" customFormat="1" ht="30.75" customHeight="1" x14ac:dyDescent="0.25">
      <c r="A3379" s="1247" t="s">
        <v>122</v>
      </c>
      <c r="B3379" s="1254" t="s">
        <v>563</v>
      </c>
      <c r="C3379" s="1254" t="s">
        <v>564</v>
      </c>
      <c r="D3379" s="1261" t="s">
        <v>565</v>
      </c>
      <c r="E3379" s="1261" t="s">
        <v>566</v>
      </c>
      <c r="F3379" s="1247" t="s">
        <v>126</v>
      </c>
      <c r="H3379" s="1035"/>
    </row>
    <row r="3380" spans="1:9" x14ac:dyDescent="0.25">
      <c r="A3380" s="1247"/>
      <c r="B3380" s="1255"/>
      <c r="C3380" s="1255"/>
      <c r="D3380" s="1262"/>
      <c r="E3380" s="1262"/>
      <c r="F3380" s="1247"/>
      <c r="H3380" s="1035"/>
    </row>
    <row r="3381" spans="1:9" x14ac:dyDescent="0.25">
      <c r="A3381" s="441"/>
      <c r="B3381" s="441"/>
      <c r="C3381" s="441"/>
      <c r="D3381" s="441"/>
      <c r="E3381" s="441"/>
      <c r="F3381" s="441"/>
    </row>
    <row r="3382" spans="1:9" x14ac:dyDescent="0.25">
      <c r="A3382" s="563"/>
      <c r="B3382" s="563"/>
      <c r="C3382" s="563"/>
      <c r="D3382" s="563"/>
      <c r="E3382" s="563"/>
      <c r="F3382" s="563"/>
    </row>
    <row r="3383" spans="1:9" x14ac:dyDescent="0.25">
      <c r="A3383" s="563"/>
      <c r="B3383" s="563"/>
      <c r="C3383" s="563"/>
      <c r="D3383" s="563"/>
      <c r="E3383" s="563"/>
      <c r="F3383" s="563"/>
    </row>
    <row r="3384" spans="1:9" x14ac:dyDescent="0.25">
      <c r="A3384" s="563"/>
      <c r="B3384" s="563"/>
      <c r="C3384" s="563"/>
      <c r="D3384" s="563"/>
      <c r="E3384" s="563"/>
      <c r="F3384" s="563"/>
    </row>
    <row r="3385" spans="1:9" x14ac:dyDescent="0.25">
      <c r="A3385" s="564"/>
      <c r="B3385" s="564"/>
      <c r="C3385" s="564"/>
      <c r="D3385" s="564"/>
      <c r="E3385" s="564"/>
      <c r="F3385" s="564"/>
    </row>
    <row r="3388" spans="1:9" ht="15.75" customHeight="1" x14ac:dyDescent="0.25">
      <c r="A3388" s="1247" t="s">
        <v>122</v>
      </c>
      <c r="B3388" s="1254" t="s">
        <v>567</v>
      </c>
      <c r="C3388" s="1254" t="s">
        <v>564</v>
      </c>
      <c r="D3388" s="1261" t="s">
        <v>565</v>
      </c>
      <c r="E3388" s="1029"/>
      <c r="F3388" s="1247" t="s">
        <v>126</v>
      </c>
      <c r="H3388" s="1035"/>
    </row>
    <row r="3389" spans="1:9" ht="30.75" customHeight="1" x14ac:dyDescent="0.25">
      <c r="A3389" s="1247"/>
      <c r="B3389" s="1255"/>
      <c r="C3389" s="1255"/>
      <c r="D3389" s="1262"/>
      <c r="E3389" s="1045" t="s">
        <v>566</v>
      </c>
      <c r="F3389" s="1247"/>
      <c r="H3389" s="1035"/>
    </row>
    <row r="3390" spans="1:9" x14ac:dyDescent="0.25">
      <c r="A3390" s="441"/>
      <c r="B3390" s="441"/>
      <c r="C3390" s="441"/>
      <c r="D3390" s="441"/>
      <c r="E3390" s="441"/>
      <c r="F3390" s="441"/>
    </row>
    <row r="3391" spans="1:9" x14ac:dyDescent="0.25">
      <c r="A3391" s="563"/>
      <c r="B3391" s="563"/>
      <c r="C3391" s="563"/>
      <c r="D3391" s="563"/>
      <c r="E3391" s="563"/>
      <c r="F3391" s="563"/>
    </row>
    <row r="3392" spans="1:9" x14ac:dyDescent="0.25">
      <c r="A3392" s="563"/>
      <c r="B3392" s="563"/>
      <c r="C3392" s="563"/>
      <c r="D3392" s="563"/>
      <c r="E3392" s="563"/>
      <c r="F3392" s="563"/>
    </row>
    <row r="3393" spans="1:6" x14ac:dyDescent="0.25">
      <c r="A3393" s="563"/>
      <c r="B3393" s="563"/>
      <c r="C3393" s="563"/>
      <c r="D3393" s="563"/>
      <c r="E3393" s="563"/>
      <c r="F3393" s="563"/>
    </row>
    <row r="3394" spans="1:6" x14ac:dyDescent="0.25">
      <c r="A3394" s="564"/>
      <c r="B3394" s="564"/>
      <c r="C3394" s="564"/>
      <c r="D3394" s="564"/>
      <c r="E3394" s="564"/>
      <c r="F3394" s="564"/>
    </row>
    <row r="3397" spans="1:6" ht="15.75" customHeight="1" x14ac:dyDescent="0.25">
      <c r="A3397" s="1247" t="s">
        <v>122</v>
      </c>
      <c r="B3397" s="1254" t="s">
        <v>568</v>
      </c>
      <c r="C3397" s="1254" t="s">
        <v>569</v>
      </c>
      <c r="D3397" s="1247" t="s">
        <v>126</v>
      </c>
      <c r="F3397" s="1259"/>
    </row>
    <row r="3398" spans="1:6" x14ac:dyDescent="0.25">
      <c r="A3398" s="1247"/>
      <c r="B3398" s="1255"/>
      <c r="C3398" s="1255"/>
      <c r="D3398" s="1247"/>
      <c r="F3398" s="1259"/>
    </row>
    <row r="3399" spans="1:6" x14ac:dyDescent="0.25">
      <c r="A3399" s="441"/>
      <c r="B3399" s="441"/>
      <c r="C3399" s="441"/>
      <c r="D3399" s="441"/>
    </row>
    <row r="3400" spans="1:6" x14ac:dyDescent="0.25">
      <c r="A3400" s="563"/>
      <c r="B3400" s="563"/>
      <c r="C3400" s="563"/>
      <c r="D3400" s="563"/>
    </row>
    <row r="3401" spans="1:6" x14ac:dyDescent="0.25">
      <c r="A3401" s="563"/>
      <c r="B3401" s="563"/>
      <c r="C3401" s="563"/>
      <c r="D3401" s="563"/>
    </row>
    <row r="3402" spans="1:6" x14ac:dyDescent="0.25">
      <c r="A3402" s="563"/>
      <c r="B3402" s="563"/>
      <c r="C3402" s="563"/>
      <c r="D3402" s="563"/>
    </row>
    <row r="3403" spans="1:6" x14ac:dyDescent="0.25">
      <c r="A3403" s="564"/>
      <c r="B3403" s="564"/>
      <c r="C3403" s="564"/>
      <c r="D3403" s="564"/>
    </row>
    <row r="3406" spans="1:6" s="433" customFormat="1" x14ac:dyDescent="0.25">
      <c r="A3406" s="1029" t="s">
        <v>122</v>
      </c>
      <c r="B3406" s="1056" t="s">
        <v>570</v>
      </c>
      <c r="C3406" s="1029" t="s">
        <v>571</v>
      </c>
      <c r="D3406" s="1029" t="s">
        <v>572</v>
      </c>
      <c r="E3406" s="1029" t="s">
        <v>126</v>
      </c>
    </row>
    <row r="3407" spans="1:6" x14ac:dyDescent="0.25">
      <c r="A3407" s="441"/>
      <c r="B3407" s="441"/>
      <c r="C3407" s="441"/>
      <c r="D3407" s="441"/>
      <c r="E3407" s="441"/>
    </row>
    <row r="3408" spans="1:6" x14ac:dyDescent="0.25">
      <c r="A3408" s="563"/>
      <c r="B3408" s="563"/>
      <c r="C3408" s="563"/>
      <c r="D3408" s="563"/>
      <c r="E3408" s="563"/>
    </row>
    <row r="3409" spans="1:9" x14ac:dyDescent="0.25">
      <c r="A3409" s="563"/>
      <c r="B3409" s="563"/>
      <c r="C3409" s="563"/>
      <c r="D3409" s="563"/>
      <c r="E3409" s="563"/>
    </row>
    <row r="3410" spans="1:9" x14ac:dyDescent="0.25">
      <c r="A3410" s="563"/>
      <c r="B3410" s="563"/>
      <c r="C3410" s="563"/>
      <c r="D3410" s="563"/>
      <c r="E3410" s="563"/>
    </row>
    <row r="3411" spans="1:9" x14ac:dyDescent="0.25">
      <c r="A3411" s="564"/>
      <c r="B3411" s="564"/>
      <c r="C3411" s="564"/>
      <c r="D3411" s="564"/>
      <c r="E3411" s="564"/>
    </row>
    <row r="3414" spans="1:9" x14ac:dyDescent="0.25">
      <c r="A3414" s="427" t="s">
        <v>573</v>
      </c>
      <c r="B3414" s="427"/>
      <c r="C3414" s="428"/>
      <c r="D3414" s="428"/>
      <c r="E3414" s="428"/>
      <c r="F3414" s="428"/>
      <c r="G3414" s="428"/>
      <c r="H3414" s="428"/>
      <c r="I3414" s="428"/>
    </row>
    <row r="3416" spans="1:9" ht="31.5" x14ac:dyDescent="0.25">
      <c r="A3416" s="1029" t="s">
        <v>122</v>
      </c>
      <c r="B3416" s="1056" t="s">
        <v>574</v>
      </c>
      <c r="C3416" s="1056" t="s">
        <v>575</v>
      </c>
      <c r="D3416" s="1056" t="s">
        <v>576</v>
      </c>
      <c r="E3416" s="1056" t="s">
        <v>577</v>
      </c>
    </row>
    <row r="3417" spans="1:9" x14ac:dyDescent="0.25">
      <c r="A3417" s="500" t="s">
        <v>18</v>
      </c>
      <c r="B3417" s="434" t="s">
        <v>578</v>
      </c>
      <c r="C3417" s="439"/>
      <c r="D3417" s="439"/>
      <c r="E3417" s="439"/>
    </row>
    <row r="3418" spans="1:9" x14ac:dyDescent="0.25">
      <c r="A3418" s="454" t="s">
        <v>20</v>
      </c>
      <c r="B3418" s="565" t="s">
        <v>579</v>
      </c>
      <c r="C3418" s="439"/>
      <c r="D3418" s="439"/>
      <c r="E3418" s="439"/>
    </row>
    <row r="3419" spans="1:9" x14ac:dyDescent="0.25">
      <c r="A3419" s="500" t="s">
        <v>21</v>
      </c>
      <c r="B3419" s="565" t="s">
        <v>580</v>
      </c>
      <c r="C3419" s="470"/>
      <c r="D3419" s="439"/>
      <c r="E3419" s="1072"/>
    </row>
    <row r="3422" spans="1:9" x14ac:dyDescent="0.25">
      <c r="A3422" s="427" t="s">
        <v>581</v>
      </c>
      <c r="B3422" s="427"/>
      <c r="C3422" s="428"/>
      <c r="D3422" s="428"/>
      <c r="E3422" s="428"/>
      <c r="F3422" s="428"/>
      <c r="G3422" s="428"/>
      <c r="H3422" s="428"/>
      <c r="I3422" s="428"/>
    </row>
    <row r="3424" spans="1:9" s="433" customFormat="1" ht="31.5" x14ac:dyDescent="0.25">
      <c r="A3424" s="1036" t="s">
        <v>122</v>
      </c>
      <c r="B3424" s="1029" t="s">
        <v>582</v>
      </c>
      <c r="C3424" s="1056" t="s">
        <v>583</v>
      </c>
      <c r="D3424" s="1029" t="s">
        <v>584</v>
      </c>
      <c r="E3424" s="1029" t="s">
        <v>585</v>
      </c>
    </row>
    <row r="3425" spans="1:6" ht="31.5" x14ac:dyDescent="0.25">
      <c r="A3425" s="443" t="s">
        <v>18</v>
      </c>
      <c r="B3425" s="667" t="s">
        <v>2424</v>
      </c>
      <c r="C3425" s="551" t="s">
        <v>641</v>
      </c>
      <c r="D3425" s="668">
        <v>44012</v>
      </c>
      <c r="E3425" s="1037" t="s">
        <v>2425</v>
      </c>
      <c r="F3425" s="432"/>
    </row>
    <row r="3426" spans="1:6" ht="31.5" x14ac:dyDescent="0.25">
      <c r="A3426" s="447"/>
      <c r="B3426" s="667" t="s">
        <v>2424</v>
      </c>
      <c r="C3426" s="551" t="s">
        <v>641</v>
      </c>
      <c r="D3426" s="668">
        <v>44042</v>
      </c>
      <c r="E3426" s="1037" t="s">
        <v>2426</v>
      </c>
      <c r="F3426" s="432"/>
    </row>
    <row r="3427" spans="1:6" x14ac:dyDescent="0.25">
      <c r="A3427" s="447"/>
      <c r="B3427" s="667" t="s">
        <v>1964</v>
      </c>
      <c r="C3427" s="551" t="s">
        <v>641</v>
      </c>
      <c r="D3427" s="668">
        <v>43993</v>
      </c>
      <c r="E3427" s="659" t="s">
        <v>1961</v>
      </c>
      <c r="F3427" s="432"/>
    </row>
    <row r="3428" spans="1:6" ht="31.5" x14ac:dyDescent="0.25">
      <c r="A3428" s="447"/>
      <c r="B3428" s="625" t="s">
        <v>4245</v>
      </c>
      <c r="C3428" s="551" t="s">
        <v>4246</v>
      </c>
      <c r="D3428" s="1071" t="s">
        <v>4247</v>
      </c>
      <c r="E3428" s="659"/>
      <c r="F3428" s="432"/>
    </row>
    <row r="3429" spans="1:6" ht="31.5" x14ac:dyDescent="0.25">
      <c r="A3429" s="447"/>
      <c r="B3429" s="625" t="s">
        <v>4248</v>
      </c>
      <c r="C3429" s="551" t="s">
        <v>4246</v>
      </c>
      <c r="D3429" s="1071" t="s">
        <v>4249</v>
      </c>
      <c r="E3429" s="659"/>
      <c r="F3429" s="432"/>
    </row>
    <row r="3430" spans="1:6" ht="31.5" x14ac:dyDescent="0.25">
      <c r="A3430" s="447"/>
      <c r="B3430" s="625" t="s">
        <v>5250</v>
      </c>
      <c r="C3430" s="551" t="s">
        <v>1314</v>
      </c>
      <c r="D3430" s="1071">
        <v>44161</v>
      </c>
      <c r="E3430" s="1037"/>
      <c r="F3430" s="432"/>
    </row>
    <row r="3431" spans="1:6" ht="31.5" x14ac:dyDescent="0.25">
      <c r="A3431" s="447"/>
      <c r="B3431" s="625" t="s">
        <v>5251</v>
      </c>
      <c r="C3431" s="551" t="s">
        <v>1314</v>
      </c>
      <c r="D3431" s="1071">
        <v>44161</v>
      </c>
      <c r="E3431" s="1037"/>
      <c r="F3431" s="432"/>
    </row>
    <row r="3432" spans="1:6" ht="31.5" x14ac:dyDescent="0.25">
      <c r="A3432" s="447"/>
      <c r="B3432" s="625" t="s">
        <v>5252</v>
      </c>
      <c r="C3432" s="551" t="s">
        <v>1314</v>
      </c>
      <c r="D3432" s="1071">
        <v>44161</v>
      </c>
      <c r="E3432" s="1037"/>
      <c r="F3432" s="432"/>
    </row>
    <row r="3433" spans="1:6" ht="31.5" x14ac:dyDescent="0.25">
      <c r="A3433" s="447"/>
      <c r="B3433" s="625" t="s">
        <v>5253</v>
      </c>
      <c r="C3433" s="551" t="s">
        <v>641</v>
      </c>
      <c r="D3433" s="1071">
        <v>44151</v>
      </c>
      <c r="E3433" s="1037" t="s">
        <v>5254</v>
      </c>
      <c r="F3433" s="432"/>
    </row>
    <row r="3434" spans="1:6" ht="31.5" x14ac:dyDescent="0.25">
      <c r="A3434" s="447"/>
      <c r="B3434" s="625" t="s">
        <v>5255</v>
      </c>
      <c r="C3434" s="551" t="s">
        <v>641</v>
      </c>
      <c r="D3434" s="1071">
        <v>44162</v>
      </c>
      <c r="E3434" s="1037" t="s">
        <v>5254</v>
      </c>
      <c r="F3434" s="432"/>
    </row>
    <row r="3435" spans="1:6" ht="31.5" x14ac:dyDescent="0.25">
      <c r="A3435" s="447"/>
      <c r="B3435" s="625" t="s">
        <v>5256</v>
      </c>
      <c r="C3435" s="786" t="s">
        <v>1314</v>
      </c>
      <c r="D3435" s="1071">
        <v>44151</v>
      </c>
      <c r="E3435" s="1037"/>
      <c r="F3435" s="432"/>
    </row>
    <row r="3436" spans="1:6" x14ac:dyDescent="0.25">
      <c r="A3436" s="447"/>
      <c r="B3436" s="625" t="s">
        <v>5257</v>
      </c>
      <c r="C3436" s="786" t="s">
        <v>2446</v>
      </c>
      <c r="D3436" s="1071">
        <v>44155</v>
      </c>
      <c r="E3436" s="1037" t="s">
        <v>5258</v>
      </c>
      <c r="F3436" s="432"/>
    </row>
    <row r="3437" spans="1:6" x14ac:dyDescent="0.25">
      <c r="A3437" s="447"/>
      <c r="B3437" s="625" t="s">
        <v>5259</v>
      </c>
      <c r="C3437" s="786" t="s">
        <v>2446</v>
      </c>
      <c r="D3437" s="1071">
        <v>44161</v>
      </c>
      <c r="E3437" s="1037" t="s">
        <v>5258</v>
      </c>
      <c r="F3437" s="432"/>
    </row>
    <row r="3438" spans="1:6" ht="47.25" x14ac:dyDescent="0.25">
      <c r="A3438" s="447"/>
      <c r="B3438" s="625" t="s">
        <v>5593</v>
      </c>
      <c r="C3438" s="551" t="s">
        <v>5594</v>
      </c>
      <c r="D3438" s="775">
        <v>44183</v>
      </c>
      <c r="E3438" s="1037" t="s">
        <v>5595</v>
      </c>
      <c r="F3438" s="432"/>
    </row>
    <row r="3439" spans="1:6" ht="31.5" x14ac:dyDescent="0.25">
      <c r="A3439" s="447"/>
      <c r="B3439" s="625" t="s">
        <v>5596</v>
      </c>
      <c r="C3439" s="551" t="s">
        <v>5594</v>
      </c>
      <c r="D3439" s="775">
        <v>44172</v>
      </c>
      <c r="E3439" s="1037" t="s">
        <v>5595</v>
      </c>
      <c r="F3439" s="432"/>
    </row>
    <row r="3440" spans="1:6" ht="63" x14ac:dyDescent="0.25">
      <c r="A3440" s="884" t="s">
        <v>19</v>
      </c>
      <c r="B3440" s="444" t="s">
        <v>2427</v>
      </c>
      <c r="C3440" s="492" t="s">
        <v>2428</v>
      </c>
      <c r="D3440" s="1071">
        <v>44039</v>
      </c>
      <c r="E3440" s="470" t="s">
        <v>1137</v>
      </c>
    </row>
    <row r="3441" spans="1:5" ht="47.25" x14ac:dyDescent="0.25">
      <c r="A3441" s="894"/>
      <c r="B3441" s="444" t="s">
        <v>2429</v>
      </c>
      <c r="C3441" s="633" t="s">
        <v>2430</v>
      </c>
      <c r="D3441" s="1071">
        <v>44012</v>
      </c>
      <c r="E3441" s="470" t="s">
        <v>2431</v>
      </c>
    </row>
    <row r="3442" spans="1:5" ht="31.5" x14ac:dyDescent="0.25">
      <c r="A3442" s="894"/>
      <c r="B3442" s="444" t="s">
        <v>2432</v>
      </c>
      <c r="C3442" s="633" t="s">
        <v>641</v>
      </c>
      <c r="D3442" s="567">
        <v>44014</v>
      </c>
      <c r="E3442" s="524" t="s">
        <v>2433</v>
      </c>
    </row>
    <row r="3443" spans="1:5" x14ac:dyDescent="0.25">
      <c r="A3443" s="894"/>
      <c r="B3443" s="444" t="s">
        <v>2434</v>
      </c>
      <c r="C3443" s="633" t="s">
        <v>641</v>
      </c>
      <c r="D3443" s="1071">
        <v>44019</v>
      </c>
      <c r="E3443" s="470" t="s">
        <v>2433</v>
      </c>
    </row>
    <row r="3444" spans="1:5" x14ac:dyDescent="0.25">
      <c r="A3444" s="894"/>
      <c r="B3444" s="444" t="s">
        <v>2435</v>
      </c>
      <c r="C3444" s="633" t="s">
        <v>641</v>
      </c>
      <c r="D3444" s="1071">
        <v>44021</v>
      </c>
      <c r="E3444" s="470" t="s">
        <v>2433</v>
      </c>
    </row>
    <row r="3445" spans="1:5" x14ac:dyDescent="0.25">
      <c r="A3445" s="894"/>
      <c r="B3445" s="444" t="s">
        <v>2436</v>
      </c>
      <c r="C3445" s="633" t="s">
        <v>641</v>
      </c>
      <c r="D3445" s="1071">
        <v>44025</v>
      </c>
      <c r="E3445" s="470" t="s">
        <v>2433</v>
      </c>
    </row>
    <row r="3446" spans="1:5" ht="31.5" x14ac:dyDescent="0.25">
      <c r="A3446" s="894"/>
      <c r="B3446" s="444" t="s">
        <v>2437</v>
      </c>
      <c r="C3446" s="633" t="s">
        <v>2438</v>
      </c>
      <c r="D3446" s="1071">
        <v>44029</v>
      </c>
      <c r="E3446" s="466" t="s">
        <v>2439</v>
      </c>
    </row>
    <row r="3447" spans="1:5" ht="31.5" x14ac:dyDescent="0.25">
      <c r="A3447" s="894"/>
      <c r="B3447" s="444" t="s">
        <v>2440</v>
      </c>
      <c r="C3447" s="633" t="s">
        <v>641</v>
      </c>
      <c r="D3447" s="1071">
        <v>44029</v>
      </c>
      <c r="E3447" s="470" t="s">
        <v>2433</v>
      </c>
    </row>
    <row r="3448" spans="1:5" ht="31.5" x14ac:dyDescent="0.25">
      <c r="A3448" s="894"/>
      <c r="B3448" s="444" t="s">
        <v>2441</v>
      </c>
      <c r="C3448" s="633" t="s">
        <v>641</v>
      </c>
      <c r="D3448" s="1071">
        <v>44032</v>
      </c>
      <c r="E3448" s="470" t="s">
        <v>2433</v>
      </c>
    </row>
    <row r="3449" spans="1:5" ht="31.5" x14ac:dyDescent="0.25">
      <c r="A3449" s="894"/>
      <c r="B3449" s="444" t="s">
        <v>2442</v>
      </c>
      <c r="C3449" s="633" t="s">
        <v>641</v>
      </c>
      <c r="D3449" s="1071">
        <v>44039</v>
      </c>
      <c r="E3449" s="470" t="s">
        <v>2433</v>
      </c>
    </row>
    <row r="3450" spans="1:5" ht="31.5" x14ac:dyDescent="0.25">
      <c r="A3450" s="894"/>
      <c r="B3450" s="444" t="s">
        <v>2443</v>
      </c>
      <c r="C3450" s="633" t="s">
        <v>641</v>
      </c>
      <c r="D3450" s="1071">
        <v>44039</v>
      </c>
      <c r="E3450" s="470" t="s">
        <v>2433</v>
      </c>
    </row>
    <row r="3451" spans="1:5" x14ac:dyDescent="0.25">
      <c r="A3451" s="894"/>
      <c r="B3451" s="444" t="s">
        <v>2444</v>
      </c>
      <c r="C3451" s="633" t="s">
        <v>641</v>
      </c>
      <c r="D3451" s="1071">
        <v>44041</v>
      </c>
      <c r="E3451" s="470" t="s">
        <v>2433</v>
      </c>
    </row>
    <row r="3452" spans="1:5" ht="47.25" x14ac:dyDescent="0.25">
      <c r="A3452" s="894"/>
      <c r="B3452" s="444" t="s">
        <v>2445</v>
      </c>
      <c r="C3452" s="633" t="s">
        <v>2446</v>
      </c>
      <c r="D3452" s="1071">
        <v>44012</v>
      </c>
      <c r="E3452" s="470" t="s">
        <v>2431</v>
      </c>
    </row>
    <row r="3453" spans="1:5" ht="47.25" x14ac:dyDescent="0.25">
      <c r="A3453" s="894"/>
      <c r="B3453" s="444" t="s">
        <v>2447</v>
      </c>
      <c r="C3453" s="633" t="s">
        <v>2446</v>
      </c>
      <c r="D3453" s="1071">
        <v>44029</v>
      </c>
      <c r="E3453" s="470" t="s">
        <v>2448</v>
      </c>
    </row>
    <row r="3454" spans="1:5" ht="63" x14ac:dyDescent="0.25">
      <c r="A3454" s="894"/>
      <c r="B3454" s="444" t="s">
        <v>2449</v>
      </c>
      <c r="C3454" s="633" t="s">
        <v>2446</v>
      </c>
      <c r="D3454" s="1071">
        <v>44039</v>
      </c>
      <c r="E3454" s="470" t="s">
        <v>1137</v>
      </c>
    </row>
    <row r="3455" spans="1:5" ht="47.25" x14ac:dyDescent="0.25">
      <c r="A3455" s="894"/>
      <c r="B3455" s="444" t="s">
        <v>2773</v>
      </c>
      <c r="C3455" s="1044" t="s">
        <v>2774</v>
      </c>
      <c r="D3455" s="1071">
        <v>44041</v>
      </c>
      <c r="E3455" s="466" t="s">
        <v>2775</v>
      </c>
    </row>
    <row r="3456" spans="1:5" ht="47.25" x14ac:dyDescent="0.25">
      <c r="A3456" s="894"/>
      <c r="B3456" s="444" t="s">
        <v>3063</v>
      </c>
      <c r="C3456" s="1044" t="s">
        <v>3064</v>
      </c>
      <c r="D3456" s="1071">
        <v>44091</v>
      </c>
      <c r="E3456" s="1044" t="s">
        <v>3065</v>
      </c>
    </row>
    <row r="3457" spans="1:5" ht="63" x14ac:dyDescent="0.25">
      <c r="A3457" s="894"/>
      <c r="B3457" s="444" t="s">
        <v>4250</v>
      </c>
      <c r="C3457" s="1044" t="s">
        <v>2428</v>
      </c>
      <c r="D3457" s="1071" t="s">
        <v>4251</v>
      </c>
      <c r="E3457" s="1044" t="s">
        <v>4252</v>
      </c>
    </row>
    <row r="3458" spans="1:5" ht="31.5" x14ac:dyDescent="0.25">
      <c r="A3458" s="894"/>
      <c r="B3458" s="444" t="s">
        <v>4253</v>
      </c>
      <c r="C3458" s="1094" t="s">
        <v>1314</v>
      </c>
      <c r="D3458" s="1071" t="s">
        <v>4254</v>
      </c>
      <c r="E3458" s="1044" t="s">
        <v>4255</v>
      </c>
    </row>
    <row r="3459" spans="1:5" ht="31.5" x14ac:dyDescent="0.25">
      <c r="A3459" s="894"/>
      <c r="B3459" s="444" t="s">
        <v>4256</v>
      </c>
      <c r="C3459" s="1094" t="s">
        <v>1314</v>
      </c>
      <c r="D3459" s="1071" t="s">
        <v>4257</v>
      </c>
      <c r="E3459" s="1044" t="s">
        <v>3068</v>
      </c>
    </row>
    <row r="3460" spans="1:5" ht="63" x14ac:dyDescent="0.25">
      <c r="A3460" s="894"/>
      <c r="B3460" s="444" t="s">
        <v>4250</v>
      </c>
      <c r="C3460" s="1094" t="s">
        <v>1144</v>
      </c>
      <c r="D3460" s="1071" t="s">
        <v>4251</v>
      </c>
      <c r="E3460" s="1044" t="s">
        <v>4252</v>
      </c>
    </row>
    <row r="3461" spans="1:5" ht="63" x14ac:dyDescent="0.25">
      <c r="A3461" s="894"/>
      <c r="B3461" s="444" t="s">
        <v>5260</v>
      </c>
      <c r="C3461" s="1044" t="s">
        <v>2428</v>
      </c>
      <c r="D3461" s="1071">
        <v>44138</v>
      </c>
      <c r="E3461" s="1044" t="s">
        <v>1137</v>
      </c>
    </row>
    <row r="3462" spans="1:5" ht="110.25" x14ac:dyDescent="0.25">
      <c r="A3462" s="894"/>
      <c r="B3462" s="444" t="s">
        <v>5261</v>
      </c>
      <c r="C3462" s="1044" t="s">
        <v>2428</v>
      </c>
      <c r="D3462" s="1071">
        <v>44161</v>
      </c>
      <c r="E3462" s="1044" t="s">
        <v>1137</v>
      </c>
    </row>
    <row r="3463" spans="1:5" ht="47.25" x14ac:dyDescent="0.25">
      <c r="A3463" s="894"/>
      <c r="B3463" s="444" t="s">
        <v>5262</v>
      </c>
      <c r="C3463" s="1094" t="s">
        <v>2428</v>
      </c>
      <c r="D3463" s="1071">
        <v>44162</v>
      </c>
      <c r="E3463" s="1044" t="s">
        <v>1137</v>
      </c>
    </row>
    <row r="3464" spans="1:5" ht="31.5" x14ac:dyDescent="0.25">
      <c r="A3464" s="894"/>
      <c r="B3464" s="444" t="s">
        <v>5263</v>
      </c>
      <c r="C3464" s="1094" t="s">
        <v>641</v>
      </c>
      <c r="D3464" s="1071">
        <v>44140</v>
      </c>
      <c r="E3464" s="1044" t="s">
        <v>1586</v>
      </c>
    </row>
    <row r="3465" spans="1:5" ht="31.5" x14ac:dyDescent="0.25">
      <c r="A3465" s="894"/>
      <c r="B3465" s="444" t="s">
        <v>5264</v>
      </c>
      <c r="C3465" s="1094" t="s">
        <v>2783</v>
      </c>
      <c r="D3465" s="1071">
        <v>44145</v>
      </c>
      <c r="E3465" s="1044" t="s">
        <v>5265</v>
      </c>
    </row>
    <row r="3466" spans="1:5" ht="63" x14ac:dyDescent="0.25">
      <c r="A3466" s="894"/>
      <c r="B3466" s="444" t="s">
        <v>5266</v>
      </c>
      <c r="C3466" s="1094" t="s">
        <v>641</v>
      </c>
      <c r="D3466" s="1071">
        <v>44152</v>
      </c>
      <c r="E3466" s="1044" t="s">
        <v>1586</v>
      </c>
    </row>
    <row r="3467" spans="1:5" ht="78.75" x14ac:dyDescent="0.25">
      <c r="A3467" s="894"/>
      <c r="B3467" s="444" t="s">
        <v>5267</v>
      </c>
      <c r="C3467" s="1094" t="s">
        <v>2783</v>
      </c>
      <c r="D3467" s="1071">
        <v>44153</v>
      </c>
      <c r="E3467" s="1044" t="s">
        <v>5268</v>
      </c>
    </row>
    <row r="3468" spans="1:5" ht="63" x14ac:dyDescent="0.25">
      <c r="A3468" s="894"/>
      <c r="B3468" s="444" t="s">
        <v>5269</v>
      </c>
      <c r="C3468" s="1094" t="s">
        <v>1329</v>
      </c>
      <c r="D3468" s="1071">
        <v>44154</v>
      </c>
      <c r="E3468" s="1044" t="s">
        <v>1586</v>
      </c>
    </row>
    <row r="3469" spans="1:5" ht="63" x14ac:dyDescent="0.25">
      <c r="A3469" s="894"/>
      <c r="B3469" s="444" t="s">
        <v>5270</v>
      </c>
      <c r="C3469" s="1094" t="s">
        <v>2783</v>
      </c>
      <c r="D3469" s="1071">
        <v>44155</v>
      </c>
      <c r="E3469" s="1044" t="s">
        <v>5271</v>
      </c>
    </row>
    <row r="3470" spans="1:5" ht="31.5" x14ac:dyDescent="0.25">
      <c r="A3470" s="894"/>
      <c r="B3470" s="444" t="s">
        <v>5272</v>
      </c>
      <c r="C3470" s="1094" t="s">
        <v>641</v>
      </c>
      <c r="D3470" s="1071">
        <v>44158</v>
      </c>
      <c r="E3470" s="1044" t="s">
        <v>1586</v>
      </c>
    </row>
    <row r="3471" spans="1:5" ht="47.25" x14ac:dyDescent="0.25">
      <c r="A3471" s="894"/>
      <c r="B3471" s="444" t="s">
        <v>5273</v>
      </c>
      <c r="C3471" s="1094" t="s">
        <v>641</v>
      </c>
      <c r="D3471" s="1071">
        <v>44161</v>
      </c>
      <c r="E3471" s="1044" t="s">
        <v>1586</v>
      </c>
    </row>
    <row r="3472" spans="1:5" ht="63" x14ac:dyDescent="0.25">
      <c r="A3472" s="894"/>
      <c r="B3472" s="444" t="s">
        <v>5260</v>
      </c>
      <c r="C3472" s="1094" t="s">
        <v>2446</v>
      </c>
      <c r="D3472" s="1071">
        <v>44138</v>
      </c>
      <c r="E3472" s="1044" t="s">
        <v>1137</v>
      </c>
    </row>
    <row r="3473" spans="1:5" ht="31.5" x14ac:dyDescent="0.25">
      <c r="A3473" s="894"/>
      <c r="B3473" s="444" t="s">
        <v>5264</v>
      </c>
      <c r="C3473" s="1094" t="s">
        <v>2446</v>
      </c>
      <c r="D3473" s="1071">
        <v>44145</v>
      </c>
      <c r="E3473" s="1044" t="s">
        <v>5265</v>
      </c>
    </row>
    <row r="3474" spans="1:5" ht="78.75" x14ac:dyDescent="0.25">
      <c r="A3474" s="894"/>
      <c r="B3474" s="444" t="s">
        <v>5267</v>
      </c>
      <c r="C3474" s="1094" t="s">
        <v>2446</v>
      </c>
      <c r="D3474" s="1071">
        <v>44153</v>
      </c>
      <c r="E3474" s="1044" t="s">
        <v>5268</v>
      </c>
    </row>
    <row r="3475" spans="1:5" ht="63" x14ac:dyDescent="0.25">
      <c r="A3475" s="894"/>
      <c r="B3475" s="444" t="s">
        <v>5270</v>
      </c>
      <c r="C3475" s="1094" t="s">
        <v>2446</v>
      </c>
      <c r="D3475" s="1071">
        <v>44155</v>
      </c>
      <c r="E3475" s="1044" t="s">
        <v>5271</v>
      </c>
    </row>
    <row r="3476" spans="1:5" ht="110.25" x14ac:dyDescent="0.25">
      <c r="A3476" s="894"/>
      <c r="B3476" s="444" t="s">
        <v>5261</v>
      </c>
      <c r="C3476" s="1094" t="s">
        <v>2446</v>
      </c>
      <c r="D3476" s="1071">
        <v>44161</v>
      </c>
      <c r="E3476" s="1044" t="s">
        <v>1137</v>
      </c>
    </row>
    <row r="3477" spans="1:5" ht="47.25" x14ac:dyDescent="0.25">
      <c r="A3477" s="894"/>
      <c r="B3477" s="444" t="s">
        <v>5274</v>
      </c>
      <c r="C3477" s="1094" t="s">
        <v>2446</v>
      </c>
      <c r="D3477" s="1071">
        <v>44162</v>
      </c>
      <c r="E3477" s="1044" t="s">
        <v>1137</v>
      </c>
    </row>
    <row r="3478" spans="1:5" ht="94.5" x14ac:dyDescent="0.25">
      <c r="A3478" s="894"/>
      <c r="B3478" s="444" t="s">
        <v>5597</v>
      </c>
      <c r="C3478" s="1044" t="s">
        <v>1329</v>
      </c>
      <c r="D3478" s="1071">
        <v>44172</v>
      </c>
      <c r="E3478" s="1044" t="s">
        <v>5598</v>
      </c>
    </row>
    <row r="3479" spans="1:5" ht="31.5" x14ac:dyDescent="0.25">
      <c r="A3479" s="885"/>
      <c r="B3479" s="444" t="s">
        <v>5599</v>
      </c>
      <c r="C3479" s="1044" t="s">
        <v>1329</v>
      </c>
      <c r="D3479" s="1071">
        <v>44182</v>
      </c>
      <c r="E3479" s="1044" t="s">
        <v>5600</v>
      </c>
    </row>
    <row r="3480" spans="1:5" ht="31.5" x14ac:dyDescent="0.25">
      <c r="A3480" s="447" t="s">
        <v>20</v>
      </c>
      <c r="B3480" s="430" t="s">
        <v>2450</v>
      </c>
      <c r="C3480" s="633" t="s">
        <v>641</v>
      </c>
      <c r="D3480" s="1071">
        <v>43998</v>
      </c>
      <c r="E3480" s="466" t="s">
        <v>2451</v>
      </c>
    </row>
    <row r="3481" spans="1:5" ht="31.5" x14ac:dyDescent="0.25">
      <c r="A3481" s="447"/>
      <c r="B3481" s="430" t="s">
        <v>2776</v>
      </c>
      <c r="C3481" s="1094" t="s">
        <v>2777</v>
      </c>
      <c r="D3481" s="1071">
        <v>44055</v>
      </c>
      <c r="E3481" s="466" t="s">
        <v>2778</v>
      </c>
    </row>
    <row r="3482" spans="1:5" ht="31.5" x14ac:dyDescent="0.25">
      <c r="A3482" s="447"/>
      <c r="B3482" s="444" t="s">
        <v>3066</v>
      </c>
      <c r="C3482" s="1094" t="s">
        <v>3067</v>
      </c>
      <c r="D3482" s="1071">
        <v>44087</v>
      </c>
      <c r="E3482" s="466" t="s">
        <v>3068</v>
      </c>
    </row>
    <row r="3483" spans="1:5" ht="31.5" x14ac:dyDescent="0.25">
      <c r="A3483" s="447"/>
      <c r="B3483" s="444" t="s">
        <v>3069</v>
      </c>
      <c r="C3483" s="1094" t="s">
        <v>3067</v>
      </c>
      <c r="D3483" s="1071">
        <v>44077</v>
      </c>
      <c r="E3483" s="466" t="s">
        <v>3070</v>
      </c>
    </row>
    <row r="3484" spans="1:5" ht="47.25" x14ac:dyDescent="0.25">
      <c r="A3484" s="447"/>
      <c r="B3484" s="444" t="s">
        <v>3071</v>
      </c>
      <c r="C3484" s="1094" t="s">
        <v>3067</v>
      </c>
      <c r="D3484" s="1071">
        <v>44087</v>
      </c>
      <c r="E3484" s="466" t="s">
        <v>3068</v>
      </c>
    </row>
    <row r="3485" spans="1:5" ht="31.5" x14ac:dyDescent="0.25">
      <c r="A3485" s="447"/>
      <c r="B3485" s="444" t="s">
        <v>4258</v>
      </c>
      <c r="C3485" s="1094" t="s">
        <v>4246</v>
      </c>
      <c r="D3485" s="1071" t="s">
        <v>4257</v>
      </c>
      <c r="E3485" s="466" t="s">
        <v>3068</v>
      </c>
    </row>
    <row r="3486" spans="1:5" ht="31.5" x14ac:dyDescent="0.25">
      <c r="A3486" s="447"/>
      <c r="B3486" s="444" t="s">
        <v>4259</v>
      </c>
      <c r="C3486" s="1094" t="s">
        <v>4246</v>
      </c>
      <c r="D3486" s="1071" t="s">
        <v>4260</v>
      </c>
      <c r="E3486" s="466" t="s">
        <v>4261</v>
      </c>
    </row>
    <row r="3487" spans="1:5" ht="31.5" x14ac:dyDescent="0.25">
      <c r="A3487" s="447"/>
      <c r="B3487" s="444" t="s">
        <v>5275</v>
      </c>
      <c r="C3487" s="1094" t="s">
        <v>4246</v>
      </c>
      <c r="D3487" s="1071">
        <v>44151</v>
      </c>
      <c r="E3487" s="466" t="s">
        <v>5276</v>
      </c>
    </row>
    <row r="3488" spans="1:5" ht="31.5" x14ac:dyDescent="0.25">
      <c r="A3488" s="447"/>
      <c r="B3488" s="444" t="s">
        <v>5277</v>
      </c>
      <c r="C3488" s="1094" t="s">
        <v>4246</v>
      </c>
      <c r="D3488" s="1071">
        <v>44147</v>
      </c>
      <c r="E3488" s="466" t="s">
        <v>4325</v>
      </c>
    </row>
    <row r="3489" spans="1:6" ht="31.5" x14ac:dyDescent="0.25">
      <c r="A3489" s="447"/>
      <c r="B3489" s="444" t="s">
        <v>5278</v>
      </c>
      <c r="C3489" s="1094" t="s">
        <v>4246</v>
      </c>
      <c r="D3489" s="1071">
        <v>44161</v>
      </c>
      <c r="E3489" s="466" t="s">
        <v>4325</v>
      </c>
    </row>
    <row r="3490" spans="1:6" ht="96" customHeight="1" x14ac:dyDescent="0.25">
      <c r="A3490" s="443" t="s">
        <v>21</v>
      </c>
      <c r="B3490" s="430" t="s">
        <v>2452</v>
      </c>
      <c r="C3490" s="492" t="s">
        <v>2428</v>
      </c>
      <c r="D3490" s="568">
        <v>44013</v>
      </c>
      <c r="E3490" s="466" t="s">
        <v>1151</v>
      </c>
      <c r="F3490" s="518"/>
    </row>
    <row r="3491" spans="1:6" ht="51.75" customHeight="1" x14ac:dyDescent="0.25">
      <c r="A3491" s="447"/>
      <c r="B3491" s="430" t="s">
        <v>2453</v>
      </c>
      <c r="C3491" s="492" t="s">
        <v>641</v>
      </c>
      <c r="D3491" s="568">
        <v>44013</v>
      </c>
      <c r="E3491" s="1044" t="s">
        <v>2048</v>
      </c>
      <c r="F3491" s="518"/>
    </row>
    <row r="3492" spans="1:6" ht="31.5" x14ac:dyDescent="0.25">
      <c r="A3492" s="447"/>
      <c r="B3492" s="430" t="s">
        <v>2454</v>
      </c>
      <c r="C3492" s="492" t="s">
        <v>641</v>
      </c>
      <c r="D3492" s="568" t="s">
        <v>2455</v>
      </c>
      <c r="E3492" s="1044" t="s">
        <v>2048</v>
      </c>
      <c r="F3492" s="518"/>
    </row>
    <row r="3493" spans="1:6" ht="35.25" customHeight="1" x14ac:dyDescent="0.25">
      <c r="A3493" s="447"/>
      <c r="B3493" s="430" t="s">
        <v>2456</v>
      </c>
      <c r="C3493" s="492" t="s">
        <v>641</v>
      </c>
      <c r="D3493" s="669"/>
      <c r="E3493" s="1044" t="s">
        <v>2048</v>
      </c>
      <c r="F3493" s="518"/>
    </row>
    <row r="3494" spans="1:6" ht="67.5" customHeight="1" x14ac:dyDescent="0.25">
      <c r="A3494" s="447"/>
      <c r="B3494" s="430" t="s">
        <v>2457</v>
      </c>
      <c r="C3494" s="492" t="s">
        <v>641</v>
      </c>
      <c r="D3494" s="568">
        <v>44039</v>
      </c>
      <c r="E3494" s="1044" t="s">
        <v>2048</v>
      </c>
      <c r="F3494" s="518"/>
    </row>
    <row r="3495" spans="1:6" ht="63" x14ac:dyDescent="0.25">
      <c r="A3495" s="447"/>
      <c r="B3495" s="430" t="s">
        <v>2458</v>
      </c>
      <c r="C3495" s="492" t="s">
        <v>641</v>
      </c>
      <c r="D3495" s="568">
        <v>44021</v>
      </c>
      <c r="E3495" s="1044" t="s">
        <v>2048</v>
      </c>
      <c r="F3495" s="518"/>
    </row>
    <row r="3496" spans="1:6" ht="31.5" x14ac:dyDescent="0.25">
      <c r="A3496" s="447"/>
      <c r="B3496" s="430" t="s">
        <v>2459</v>
      </c>
      <c r="C3496" s="492" t="s">
        <v>641</v>
      </c>
      <c r="D3496" s="675"/>
      <c r="E3496" s="1044" t="s">
        <v>2048</v>
      </c>
      <c r="F3496" s="518"/>
    </row>
    <row r="3497" spans="1:6" x14ac:dyDescent="0.25">
      <c r="A3497" s="447"/>
      <c r="B3497" s="430" t="s">
        <v>2779</v>
      </c>
      <c r="C3497" s="466" t="s">
        <v>2780</v>
      </c>
      <c r="D3497" s="568">
        <v>44049</v>
      </c>
      <c r="E3497" s="466"/>
      <c r="F3497" s="518"/>
    </row>
    <row r="3498" spans="1:6" ht="47.25" x14ac:dyDescent="0.25">
      <c r="A3498" s="447"/>
      <c r="B3498" s="687" t="s">
        <v>2781</v>
      </c>
      <c r="C3498" s="686" t="s">
        <v>2782</v>
      </c>
      <c r="D3498" s="568">
        <v>44046</v>
      </c>
      <c r="E3498" s="1044" t="s">
        <v>2783</v>
      </c>
      <c r="F3498" s="518"/>
    </row>
    <row r="3499" spans="1:6" ht="75" x14ac:dyDescent="0.25">
      <c r="A3499" s="447"/>
      <c r="B3499" s="688" t="s">
        <v>2784</v>
      </c>
      <c r="C3499" s="419" t="s">
        <v>2428</v>
      </c>
      <c r="D3499" s="669">
        <v>44047</v>
      </c>
      <c r="E3499" s="1044" t="s">
        <v>2785</v>
      </c>
      <c r="F3499" s="518"/>
    </row>
    <row r="3500" spans="1:6" ht="63" x14ac:dyDescent="0.25">
      <c r="A3500" s="447"/>
      <c r="B3500" s="689" t="s">
        <v>2786</v>
      </c>
      <c r="C3500" s="419" t="s">
        <v>2787</v>
      </c>
      <c r="D3500" s="669">
        <v>44047</v>
      </c>
      <c r="E3500" s="1044" t="s">
        <v>2788</v>
      </c>
      <c r="F3500" s="518"/>
    </row>
    <row r="3501" spans="1:6" ht="63" x14ac:dyDescent="0.25">
      <c r="A3501" s="447"/>
      <c r="B3501" s="689" t="s">
        <v>2789</v>
      </c>
      <c r="C3501" s="419" t="s">
        <v>2787</v>
      </c>
      <c r="D3501" s="669">
        <v>44053</v>
      </c>
      <c r="E3501" s="1044" t="s">
        <v>2788</v>
      </c>
      <c r="F3501" s="518"/>
    </row>
    <row r="3502" spans="1:6" ht="63" x14ac:dyDescent="0.25">
      <c r="A3502" s="447"/>
      <c r="B3502" s="689" t="s">
        <v>2790</v>
      </c>
      <c r="C3502" s="419" t="s">
        <v>2787</v>
      </c>
      <c r="D3502" s="669">
        <v>44054</v>
      </c>
      <c r="E3502" s="1044" t="s">
        <v>2788</v>
      </c>
      <c r="F3502" s="518"/>
    </row>
    <row r="3503" spans="1:6" ht="63" x14ac:dyDescent="0.25">
      <c r="A3503" s="447"/>
      <c r="B3503" s="689" t="s">
        <v>2791</v>
      </c>
      <c r="C3503" s="419" t="s">
        <v>2787</v>
      </c>
      <c r="D3503" s="669">
        <v>44067</v>
      </c>
      <c r="E3503" s="1044" t="s">
        <v>2788</v>
      </c>
      <c r="F3503" s="518"/>
    </row>
    <row r="3504" spans="1:6" ht="63" x14ac:dyDescent="0.25">
      <c r="A3504" s="447"/>
      <c r="B3504" s="689" t="s">
        <v>2792</v>
      </c>
      <c r="C3504" s="419" t="s">
        <v>1584</v>
      </c>
      <c r="D3504" s="669">
        <v>44069</v>
      </c>
      <c r="E3504" s="1044" t="s">
        <v>1324</v>
      </c>
      <c r="F3504" s="518"/>
    </row>
    <row r="3505" spans="1:6" ht="63" x14ac:dyDescent="0.25">
      <c r="A3505" s="447"/>
      <c r="B3505" s="430" t="s">
        <v>3072</v>
      </c>
      <c r="C3505" s="466" t="s">
        <v>3064</v>
      </c>
      <c r="D3505" s="568">
        <v>44098</v>
      </c>
      <c r="E3505" s="1044" t="s">
        <v>1324</v>
      </c>
      <c r="F3505" s="518"/>
    </row>
    <row r="3506" spans="1:6" ht="31.5" x14ac:dyDescent="0.25">
      <c r="A3506" s="447"/>
      <c r="B3506" s="430" t="s">
        <v>4262</v>
      </c>
      <c r="C3506" s="466" t="s">
        <v>612</v>
      </c>
      <c r="D3506" s="568" t="s">
        <v>4263</v>
      </c>
      <c r="E3506" s="1044" t="s">
        <v>2048</v>
      </c>
      <c r="F3506" s="518"/>
    </row>
    <row r="3507" spans="1:6" ht="31.5" x14ac:dyDescent="0.25">
      <c r="A3507" s="447"/>
      <c r="B3507" s="430" t="s">
        <v>4264</v>
      </c>
      <c r="C3507" s="466" t="s">
        <v>587</v>
      </c>
      <c r="D3507" s="568" t="s">
        <v>4265</v>
      </c>
      <c r="E3507" s="1044" t="s">
        <v>4266</v>
      </c>
      <c r="F3507" s="518"/>
    </row>
    <row r="3508" spans="1:6" ht="47.25" x14ac:dyDescent="0.25">
      <c r="A3508" s="447"/>
      <c r="B3508" s="430" t="s">
        <v>4267</v>
      </c>
      <c r="C3508" s="466" t="s">
        <v>4268</v>
      </c>
      <c r="D3508" s="568" t="s">
        <v>4269</v>
      </c>
      <c r="E3508" s="1044" t="s">
        <v>2048</v>
      </c>
      <c r="F3508" s="518"/>
    </row>
    <row r="3509" spans="1:6" ht="31.5" x14ac:dyDescent="0.25">
      <c r="A3509" s="447"/>
      <c r="B3509" s="430" t="s">
        <v>4270</v>
      </c>
      <c r="C3509" s="466" t="s">
        <v>4246</v>
      </c>
      <c r="D3509" s="568" t="s">
        <v>4257</v>
      </c>
      <c r="E3509" s="1044" t="s">
        <v>2048</v>
      </c>
      <c r="F3509" s="518"/>
    </row>
    <row r="3510" spans="1:6" ht="31.5" x14ac:dyDescent="0.25">
      <c r="A3510" s="447"/>
      <c r="B3510" s="430" t="s">
        <v>4271</v>
      </c>
      <c r="C3510" s="466" t="s">
        <v>4272</v>
      </c>
      <c r="D3510" s="568"/>
      <c r="E3510" s="1044" t="s">
        <v>2048</v>
      </c>
      <c r="F3510" s="518"/>
    </row>
    <row r="3511" spans="1:6" ht="47.25" x14ac:dyDescent="0.25">
      <c r="A3511" s="447"/>
      <c r="B3511" s="430" t="s">
        <v>5279</v>
      </c>
      <c r="C3511" s="466" t="s">
        <v>641</v>
      </c>
      <c r="D3511" s="568">
        <v>44139</v>
      </c>
      <c r="E3511" s="442" t="s">
        <v>1324</v>
      </c>
      <c r="F3511" s="518"/>
    </row>
    <row r="3512" spans="1:6" ht="47.25" x14ac:dyDescent="0.25">
      <c r="A3512" s="447"/>
      <c r="B3512" s="430" t="s">
        <v>5280</v>
      </c>
      <c r="C3512" s="466" t="s">
        <v>641</v>
      </c>
      <c r="D3512" s="568">
        <v>44140</v>
      </c>
      <c r="E3512" s="442" t="s">
        <v>1324</v>
      </c>
      <c r="F3512" s="518"/>
    </row>
    <row r="3513" spans="1:6" ht="47.25" x14ac:dyDescent="0.25">
      <c r="A3513" s="447"/>
      <c r="B3513" s="430" t="s">
        <v>5281</v>
      </c>
      <c r="C3513" s="466" t="s">
        <v>4246</v>
      </c>
      <c r="D3513" s="568">
        <v>44140</v>
      </c>
      <c r="E3513" s="1044" t="s">
        <v>4325</v>
      </c>
      <c r="F3513" s="518"/>
    </row>
    <row r="3514" spans="1:6" ht="31.5" x14ac:dyDescent="0.25">
      <c r="A3514" s="447"/>
      <c r="B3514" s="430" t="s">
        <v>5282</v>
      </c>
      <c r="C3514" s="466" t="s">
        <v>4246</v>
      </c>
      <c r="D3514" s="568">
        <v>44147</v>
      </c>
      <c r="E3514" s="1044" t="s">
        <v>4325</v>
      </c>
      <c r="F3514" s="518"/>
    </row>
    <row r="3515" spans="1:6" ht="47.25" x14ac:dyDescent="0.25">
      <c r="A3515" s="447"/>
      <c r="B3515" s="430" t="s">
        <v>5283</v>
      </c>
      <c r="C3515" s="466" t="s">
        <v>641</v>
      </c>
      <c r="D3515" s="568">
        <v>44144</v>
      </c>
      <c r="E3515" s="442" t="s">
        <v>1324</v>
      </c>
      <c r="F3515" s="518"/>
    </row>
    <row r="3516" spans="1:6" ht="63" x14ac:dyDescent="0.25">
      <c r="A3516" s="447"/>
      <c r="B3516" s="430" t="s">
        <v>5284</v>
      </c>
      <c r="C3516" s="466" t="s">
        <v>641</v>
      </c>
      <c r="D3516" s="568">
        <v>44155</v>
      </c>
      <c r="E3516" s="442" t="s">
        <v>1324</v>
      </c>
      <c r="F3516" s="518"/>
    </row>
    <row r="3517" spans="1:6" ht="78.75" x14ac:dyDescent="0.25">
      <c r="A3517" s="447"/>
      <c r="B3517" s="430" t="s">
        <v>5285</v>
      </c>
      <c r="C3517" s="466" t="s">
        <v>641</v>
      </c>
      <c r="D3517" s="568">
        <v>44160</v>
      </c>
      <c r="E3517" s="442" t="s">
        <v>5286</v>
      </c>
      <c r="F3517" s="518"/>
    </row>
    <row r="3518" spans="1:6" ht="47.25" x14ac:dyDescent="0.25">
      <c r="A3518" s="447"/>
      <c r="B3518" s="430" t="s">
        <v>5287</v>
      </c>
      <c r="C3518" s="466" t="s">
        <v>641</v>
      </c>
      <c r="D3518" s="568">
        <v>44161</v>
      </c>
      <c r="E3518" s="442" t="s">
        <v>1324</v>
      </c>
      <c r="F3518" s="518"/>
    </row>
    <row r="3519" spans="1:6" ht="47.25" x14ac:dyDescent="0.25">
      <c r="A3519" s="447"/>
      <c r="B3519" s="430" t="s">
        <v>5288</v>
      </c>
      <c r="C3519" s="466" t="s">
        <v>612</v>
      </c>
      <c r="D3519" s="568"/>
      <c r="E3519" s="442" t="s">
        <v>1324</v>
      </c>
      <c r="F3519" s="518"/>
    </row>
    <row r="3520" spans="1:6" ht="47.25" x14ac:dyDescent="0.25">
      <c r="A3520" s="447"/>
      <c r="B3520" s="430" t="s">
        <v>5601</v>
      </c>
      <c r="C3520" s="466" t="s">
        <v>5594</v>
      </c>
      <c r="D3520" s="568">
        <v>44166</v>
      </c>
      <c r="E3520" s="442" t="s">
        <v>5602</v>
      </c>
      <c r="F3520" s="518"/>
    </row>
    <row r="3521" spans="1:6" ht="47.25" x14ac:dyDescent="0.25">
      <c r="A3521" s="447"/>
      <c r="B3521" s="430" t="s">
        <v>5603</v>
      </c>
      <c r="C3521" s="466" t="s">
        <v>1970</v>
      </c>
      <c r="D3521" s="568" t="s">
        <v>5604</v>
      </c>
      <c r="E3521" s="442" t="s">
        <v>5602</v>
      </c>
      <c r="F3521" s="518"/>
    </row>
    <row r="3522" spans="1:6" ht="31.5" x14ac:dyDescent="0.25">
      <c r="A3522" s="443" t="s">
        <v>293</v>
      </c>
      <c r="B3522" s="430" t="s">
        <v>2460</v>
      </c>
      <c r="C3522" s="1072" t="s">
        <v>641</v>
      </c>
      <c r="D3522" s="568">
        <v>44021</v>
      </c>
      <c r="E3522" s="430" t="s">
        <v>642</v>
      </c>
      <c r="F3522" s="518"/>
    </row>
    <row r="3523" spans="1:6" ht="63" x14ac:dyDescent="0.25">
      <c r="A3523" s="447"/>
      <c r="B3523" s="444" t="s">
        <v>2461</v>
      </c>
      <c r="C3523" s="1072" t="s">
        <v>641</v>
      </c>
      <c r="D3523" s="453">
        <v>44028</v>
      </c>
      <c r="E3523" s="430" t="s">
        <v>642</v>
      </c>
      <c r="F3523" s="518"/>
    </row>
    <row r="3524" spans="1:6" ht="31.5" x14ac:dyDescent="0.25">
      <c r="A3524" s="447"/>
      <c r="B3524" s="430" t="s">
        <v>3073</v>
      </c>
      <c r="C3524" s="470" t="s">
        <v>2428</v>
      </c>
      <c r="D3524" s="568">
        <v>44092</v>
      </c>
      <c r="E3524" s="430" t="s">
        <v>3074</v>
      </c>
      <c r="F3524" s="518"/>
    </row>
    <row r="3525" spans="1:6" ht="47.25" x14ac:dyDescent="0.25">
      <c r="A3525" s="447"/>
      <c r="B3525" s="444" t="s">
        <v>3075</v>
      </c>
      <c r="C3525" s="470" t="s">
        <v>1966</v>
      </c>
      <c r="D3525" s="568">
        <v>44098</v>
      </c>
      <c r="E3525" s="430" t="s">
        <v>1412</v>
      </c>
      <c r="F3525" s="518"/>
    </row>
    <row r="3526" spans="1:6" ht="31.5" x14ac:dyDescent="0.25">
      <c r="A3526" s="447"/>
      <c r="B3526" s="444" t="s">
        <v>3076</v>
      </c>
      <c r="C3526" s="470" t="s">
        <v>1966</v>
      </c>
      <c r="D3526" s="453">
        <v>44086</v>
      </c>
      <c r="E3526" s="430" t="s">
        <v>1412</v>
      </c>
      <c r="F3526" s="518"/>
    </row>
    <row r="3527" spans="1:6" ht="31.5" x14ac:dyDescent="0.25">
      <c r="A3527" s="645"/>
      <c r="B3527" s="430" t="s">
        <v>4273</v>
      </c>
      <c r="C3527" s="470" t="s">
        <v>4272</v>
      </c>
      <c r="D3527" s="568" t="s">
        <v>4257</v>
      </c>
      <c r="E3527" s="430" t="s">
        <v>4274</v>
      </c>
      <c r="F3527" s="518"/>
    </row>
    <row r="3528" spans="1:6" ht="63" x14ac:dyDescent="0.25">
      <c r="A3528" s="872"/>
      <c r="B3528" s="444" t="s">
        <v>4275</v>
      </c>
      <c r="C3528" s="470" t="s">
        <v>641</v>
      </c>
      <c r="D3528" s="568" t="s">
        <v>4276</v>
      </c>
      <c r="E3528" s="430" t="s">
        <v>4274</v>
      </c>
      <c r="F3528" s="518"/>
    </row>
    <row r="3529" spans="1:6" ht="47.25" x14ac:dyDescent="0.25">
      <c r="A3529" s="872"/>
      <c r="B3529" s="444" t="s">
        <v>4277</v>
      </c>
      <c r="C3529" s="470" t="s">
        <v>641</v>
      </c>
      <c r="D3529" s="568" t="s">
        <v>4276</v>
      </c>
      <c r="E3529" s="430" t="s">
        <v>4274</v>
      </c>
      <c r="F3529" s="518"/>
    </row>
    <row r="3530" spans="1:6" ht="126" x14ac:dyDescent="0.25">
      <c r="A3530" s="872"/>
      <c r="B3530" s="444" t="s">
        <v>4278</v>
      </c>
      <c r="C3530" s="470" t="s">
        <v>641</v>
      </c>
      <c r="D3530" s="568" t="s">
        <v>4254</v>
      </c>
      <c r="E3530" s="430" t="s">
        <v>4274</v>
      </c>
      <c r="F3530" s="518"/>
    </row>
    <row r="3531" spans="1:6" ht="63" x14ac:dyDescent="0.25">
      <c r="A3531" s="872"/>
      <c r="B3531" s="444" t="s">
        <v>4279</v>
      </c>
      <c r="C3531" s="470" t="s">
        <v>641</v>
      </c>
      <c r="D3531" s="568" t="s">
        <v>4280</v>
      </c>
      <c r="E3531" s="430" t="s">
        <v>4274</v>
      </c>
      <c r="F3531" s="518"/>
    </row>
    <row r="3532" spans="1:6" ht="110.25" x14ac:dyDescent="0.25">
      <c r="A3532" s="872"/>
      <c r="B3532" s="430" t="s">
        <v>5289</v>
      </c>
      <c r="C3532" s="470" t="s">
        <v>641</v>
      </c>
      <c r="D3532" s="568">
        <v>44138</v>
      </c>
      <c r="E3532" s="430" t="s">
        <v>4314</v>
      </c>
      <c r="F3532" s="518"/>
    </row>
    <row r="3533" spans="1:6" ht="110.25" x14ac:dyDescent="0.25">
      <c r="A3533" s="872"/>
      <c r="B3533" s="444" t="s">
        <v>5290</v>
      </c>
      <c r="C3533" s="470" t="s">
        <v>641</v>
      </c>
      <c r="D3533" s="568">
        <v>44139</v>
      </c>
      <c r="E3533" s="430" t="s">
        <v>4314</v>
      </c>
      <c r="F3533" s="518"/>
    </row>
    <row r="3534" spans="1:6" ht="63" x14ac:dyDescent="0.25">
      <c r="A3534" s="872"/>
      <c r="B3534" s="444" t="s">
        <v>5284</v>
      </c>
      <c r="C3534" s="470" t="s">
        <v>612</v>
      </c>
      <c r="D3534" s="568">
        <v>44155</v>
      </c>
      <c r="E3534" s="430" t="s">
        <v>4314</v>
      </c>
      <c r="F3534" s="518"/>
    </row>
    <row r="3535" spans="1:6" ht="47.25" x14ac:dyDescent="0.25">
      <c r="A3535" s="872"/>
      <c r="B3535" s="444" t="s">
        <v>5291</v>
      </c>
      <c r="C3535" s="470" t="s">
        <v>641</v>
      </c>
      <c r="D3535" s="568">
        <v>44155</v>
      </c>
      <c r="E3535" s="430" t="s">
        <v>4314</v>
      </c>
      <c r="F3535" s="518"/>
    </row>
    <row r="3536" spans="1:6" ht="126" x14ac:dyDescent="0.25">
      <c r="A3536" s="872"/>
      <c r="B3536" s="444" t="s">
        <v>5292</v>
      </c>
      <c r="C3536" s="470" t="s">
        <v>612</v>
      </c>
      <c r="D3536" s="568">
        <v>44160</v>
      </c>
      <c r="E3536" s="430" t="s">
        <v>4314</v>
      </c>
      <c r="F3536" s="518"/>
    </row>
    <row r="3537" spans="1:9" ht="31.5" x14ac:dyDescent="0.25">
      <c r="A3537" s="872"/>
      <c r="B3537" s="444" t="s">
        <v>5293</v>
      </c>
      <c r="C3537" s="470" t="s">
        <v>612</v>
      </c>
      <c r="D3537" s="568">
        <v>44155</v>
      </c>
      <c r="E3537" s="430" t="s">
        <v>4314</v>
      </c>
      <c r="F3537" s="518"/>
    </row>
    <row r="3538" spans="1:9" ht="63" x14ac:dyDescent="0.25">
      <c r="A3538" s="872"/>
      <c r="B3538" s="444" t="s">
        <v>5294</v>
      </c>
      <c r="C3538" s="470" t="s">
        <v>612</v>
      </c>
      <c r="D3538" s="568">
        <v>44141</v>
      </c>
      <c r="E3538" s="430" t="s">
        <v>4314</v>
      </c>
      <c r="F3538" s="518"/>
    </row>
    <row r="3539" spans="1:9" ht="63" x14ac:dyDescent="0.25">
      <c r="A3539" s="872"/>
      <c r="B3539" s="444" t="s">
        <v>5295</v>
      </c>
      <c r="C3539" s="470" t="s">
        <v>612</v>
      </c>
      <c r="D3539" s="568">
        <v>44145</v>
      </c>
      <c r="E3539" s="430" t="s">
        <v>4314</v>
      </c>
      <c r="F3539" s="518"/>
    </row>
    <row r="3540" spans="1:9" ht="63" x14ac:dyDescent="0.25">
      <c r="A3540" s="872"/>
      <c r="B3540" s="444" t="s">
        <v>5296</v>
      </c>
      <c r="C3540" s="470" t="s">
        <v>612</v>
      </c>
      <c r="D3540" s="568">
        <v>44158</v>
      </c>
      <c r="E3540" s="430" t="s">
        <v>4314</v>
      </c>
      <c r="F3540" s="518"/>
    </row>
    <row r="3541" spans="1:9" ht="31.5" x14ac:dyDescent="0.25">
      <c r="A3541" s="872"/>
      <c r="B3541" s="430" t="s">
        <v>5605</v>
      </c>
      <c r="C3541" s="470" t="s">
        <v>1329</v>
      </c>
      <c r="D3541" s="568">
        <v>44169</v>
      </c>
      <c r="E3541" s="430" t="s">
        <v>4274</v>
      </c>
      <c r="F3541" s="518"/>
    </row>
    <row r="3542" spans="1:9" ht="31.5" x14ac:dyDescent="0.25">
      <c r="A3542" s="872"/>
      <c r="B3542" s="444" t="s">
        <v>5606</v>
      </c>
      <c r="C3542" s="470" t="s">
        <v>1329</v>
      </c>
      <c r="D3542" s="568">
        <v>44169</v>
      </c>
      <c r="E3542" s="430" t="s">
        <v>4274</v>
      </c>
      <c r="F3542" s="518"/>
    </row>
    <row r="3543" spans="1:9" ht="31.5" x14ac:dyDescent="0.25">
      <c r="A3543" s="869" t="s">
        <v>644</v>
      </c>
      <c r="B3543" s="444" t="s">
        <v>2462</v>
      </c>
      <c r="C3543" s="750" t="s">
        <v>1314</v>
      </c>
      <c r="D3543" s="453">
        <v>44025</v>
      </c>
      <c r="E3543" s="1044" t="s">
        <v>2463</v>
      </c>
      <c r="F3543" s="518"/>
    </row>
    <row r="3544" spans="1:9" ht="31.5" x14ac:dyDescent="0.25">
      <c r="A3544" s="870"/>
      <c r="B3544" s="444" t="s">
        <v>3077</v>
      </c>
      <c r="C3544" s="750" t="s">
        <v>3064</v>
      </c>
      <c r="D3544" s="453">
        <v>44083</v>
      </c>
      <c r="E3544" s="1044" t="s">
        <v>3078</v>
      </c>
      <c r="F3544" s="518"/>
    </row>
    <row r="3545" spans="1:9" x14ac:dyDescent="0.25">
      <c r="A3545" s="483"/>
      <c r="B3545" s="483"/>
      <c r="C3545" s="571"/>
      <c r="D3545" s="572"/>
      <c r="E3545" s="573"/>
      <c r="F3545" s="518"/>
    </row>
    <row r="3548" spans="1:9" x14ac:dyDescent="0.25">
      <c r="A3548" s="427" t="s">
        <v>645</v>
      </c>
      <c r="B3548" s="427"/>
      <c r="C3548" s="428"/>
      <c r="D3548" s="428"/>
      <c r="E3548" s="428"/>
      <c r="F3548" s="428"/>
      <c r="G3548" s="428"/>
      <c r="H3548" s="428"/>
      <c r="I3548" s="428"/>
    </row>
    <row r="3550" spans="1:9" x14ac:dyDescent="0.25">
      <c r="A3550" s="1045" t="s">
        <v>122</v>
      </c>
      <c r="B3550" s="1045" t="s">
        <v>646</v>
      </c>
      <c r="C3550" s="1045" t="s">
        <v>647</v>
      </c>
      <c r="D3550" s="1045" t="s">
        <v>126</v>
      </c>
    </row>
    <row r="3551" spans="1:9" x14ac:dyDescent="0.25">
      <c r="A3551" s="441"/>
      <c r="B3551" s="441"/>
      <c r="C3551" s="441"/>
      <c r="D3551" s="441"/>
    </row>
    <row r="3552" spans="1:9" x14ac:dyDescent="0.25">
      <c r="A3552" s="563"/>
      <c r="B3552" s="563"/>
      <c r="C3552" s="563"/>
      <c r="D3552" s="563"/>
    </row>
    <row r="3553" spans="1:9" x14ac:dyDescent="0.25">
      <c r="A3553" s="563"/>
      <c r="B3553" s="563"/>
      <c r="C3553" s="563"/>
      <c r="D3553" s="563"/>
    </row>
    <row r="3554" spans="1:9" x14ac:dyDescent="0.25">
      <c r="A3554" s="563"/>
      <c r="B3554" s="563"/>
      <c r="C3554" s="563"/>
      <c r="D3554" s="563"/>
    </row>
    <row r="3555" spans="1:9" x14ac:dyDescent="0.25">
      <c r="A3555" s="564"/>
      <c r="B3555" s="564"/>
      <c r="C3555" s="564"/>
      <c r="D3555" s="564"/>
    </row>
    <row r="3558" spans="1:9" x14ac:dyDescent="0.25">
      <c r="A3558" s="427" t="s">
        <v>648</v>
      </c>
      <c r="B3558" s="427"/>
      <c r="C3558" s="428"/>
      <c r="D3558" s="428"/>
      <c r="E3558" s="428"/>
      <c r="F3558" s="428"/>
      <c r="G3558" s="428"/>
      <c r="H3558" s="428"/>
      <c r="I3558" s="428"/>
    </row>
    <row r="3560" spans="1:9" s="574" customFormat="1" ht="47.25" x14ac:dyDescent="0.25">
      <c r="A3560" s="1056" t="s">
        <v>122</v>
      </c>
      <c r="B3560" s="1056" t="s">
        <v>649</v>
      </c>
      <c r="C3560" s="1056" t="s">
        <v>650</v>
      </c>
      <c r="D3560" s="1056" t="s">
        <v>651</v>
      </c>
      <c r="E3560" s="1056" t="s">
        <v>652</v>
      </c>
      <c r="F3560" s="1056" t="s">
        <v>99</v>
      </c>
      <c r="G3560" s="1056" t="s">
        <v>653</v>
      </c>
    </row>
    <row r="3561" spans="1:9" s="574" customFormat="1" x14ac:dyDescent="0.25">
      <c r="A3561" s="575" t="s">
        <v>18</v>
      </c>
      <c r="B3561" s="576" t="s">
        <v>5628</v>
      </c>
      <c r="C3561" s="1072">
        <f>'Q3_Details '!C1076+Q4_Details!C2701</f>
        <v>20</v>
      </c>
      <c r="D3561" s="1072"/>
      <c r="E3561" s="577">
        <f>'Q3_Details '!E1076+Q4_Details!E2701</f>
        <v>16.96</v>
      </c>
      <c r="F3561" s="578"/>
      <c r="G3561" s="1056"/>
    </row>
    <row r="3562" spans="1:9" x14ac:dyDescent="0.25">
      <c r="A3562" s="500" t="s">
        <v>19</v>
      </c>
      <c r="B3562" s="579" t="s">
        <v>5629</v>
      </c>
      <c r="C3562" s="576">
        <f>'Q3_Details '!C1077+Q4_Details!C2702</f>
        <v>40</v>
      </c>
      <c r="D3562" s="576">
        <f>'Q3_Details '!D1077+Q4_Details!D2702</f>
        <v>34</v>
      </c>
      <c r="E3562" s="580">
        <f>'Q3_Details '!E1077+Q4_Details!E2702</f>
        <v>15.719999999999999</v>
      </c>
      <c r="F3562" s="581">
        <v>1</v>
      </c>
      <c r="G3562" s="439"/>
    </row>
    <row r="3563" spans="1:9" x14ac:dyDescent="0.25">
      <c r="A3563" s="500" t="s">
        <v>20</v>
      </c>
      <c r="B3563" s="579" t="s">
        <v>5630</v>
      </c>
      <c r="C3563" s="1072">
        <f>'Q3_Details '!C1078+Q4_Details!C2703</f>
        <v>695</v>
      </c>
      <c r="D3563" s="1072">
        <f>'Q3_Details '!D1078+Q4_Details!D2703</f>
        <v>540</v>
      </c>
      <c r="E3563" s="582">
        <f>'Q3_Details '!E1078+Q4_Details!E2703</f>
        <v>1080.8200000000002</v>
      </c>
      <c r="F3563" s="581">
        <v>1</v>
      </c>
      <c r="G3563" s="439"/>
    </row>
    <row r="3564" spans="1:9" x14ac:dyDescent="0.25">
      <c r="A3564" s="500" t="s">
        <v>21</v>
      </c>
      <c r="B3564" s="579" t="s">
        <v>5631</v>
      </c>
      <c r="C3564" s="1072">
        <f>'Q3_Details '!C1079+Q4_Details!C2704</f>
        <v>208</v>
      </c>
      <c r="D3564" s="1072">
        <f>'Q3_Details '!D1079+Q4_Details!D2704</f>
        <v>21</v>
      </c>
      <c r="E3564" s="582">
        <f>'Q3_Details '!E1079+Q4_Details!E2704</f>
        <v>74.66</v>
      </c>
      <c r="F3564" s="581"/>
      <c r="G3564" s="439"/>
    </row>
    <row r="3565" spans="1:9" x14ac:dyDescent="0.25">
      <c r="A3565" s="500" t="s">
        <v>151</v>
      </c>
      <c r="B3565" s="579" t="s">
        <v>278</v>
      </c>
      <c r="C3565" s="1072">
        <v>1</v>
      </c>
      <c r="D3565" s="1072"/>
      <c r="E3565" s="582">
        <v>0.68</v>
      </c>
      <c r="F3565" s="581"/>
      <c r="G3565" s="439"/>
    </row>
    <row r="3568" spans="1:9" ht="30.75" customHeight="1" x14ac:dyDescent="0.25">
      <c r="A3568" s="1260" t="s">
        <v>659</v>
      </c>
      <c r="B3568" s="1260"/>
      <c r="C3568" s="1260"/>
      <c r="D3568" s="1260"/>
      <c r="E3568" s="1260"/>
      <c r="F3568" s="1260"/>
      <c r="G3568" s="1260"/>
      <c r="H3568" s="1260"/>
      <c r="I3568" s="1260"/>
    </row>
    <row r="3570" spans="1:9" s="817" customFormat="1" ht="32.25" customHeight="1" x14ac:dyDescent="0.25">
      <c r="A3570" s="1247" t="s">
        <v>122</v>
      </c>
      <c r="B3570" s="1256" t="s">
        <v>660</v>
      </c>
      <c r="C3570" s="1257"/>
      <c r="D3570" s="1258" t="s">
        <v>661</v>
      </c>
      <c r="E3570" s="1258"/>
      <c r="F3570" s="1247" t="s">
        <v>126</v>
      </c>
      <c r="G3570" s="1035"/>
      <c r="H3570" s="1035"/>
      <c r="I3570" s="1035"/>
    </row>
    <row r="3571" spans="1:9" s="817" customFormat="1" x14ac:dyDescent="0.25">
      <c r="A3571" s="1247"/>
      <c r="B3571" s="1029" t="s">
        <v>662</v>
      </c>
      <c r="C3571" s="1029" t="s">
        <v>663</v>
      </c>
      <c r="D3571" s="1029" t="s">
        <v>664</v>
      </c>
      <c r="E3571" s="1056" t="s">
        <v>665</v>
      </c>
      <c r="F3571" s="1247"/>
      <c r="G3571" s="1035"/>
      <c r="H3571" s="1035"/>
      <c r="I3571" s="1035"/>
    </row>
    <row r="3572" spans="1:9" ht="220.5" x14ac:dyDescent="0.25">
      <c r="A3572" s="454" t="s">
        <v>19</v>
      </c>
      <c r="B3572" s="454"/>
      <c r="C3572" s="439"/>
      <c r="D3572" s="439"/>
      <c r="E3572" s="430" t="s">
        <v>2796</v>
      </c>
      <c r="F3572" s="1070"/>
    </row>
    <row r="3573" spans="1:9" x14ac:dyDescent="0.25">
      <c r="A3573" s="454"/>
      <c r="B3573" s="454"/>
      <c r="C3573" s="439"/>
      <c r="D3573" s="439"/>
      <c r="E3573" s="477"/>
      <c r="F3573" s="1070"/>
    </row>
    <row r="3576" spans="1:9" x14ac:dyDescent="0.25">
      <c r="A3576" s="1045" t="s">
        <v>122</v>
      </c>
      <c r="B3576" s="1045" t="s">
        <v>667</v>
      </c>
      <c r="C3576" s="1045" t="s">
        <v>569</v>
      </c>
      <c r="D3576" s="1045" t="s">
        <v>126</v>
      </c>
    </row>
    <row r="3577" spans="1:9" x14ac:dyDescent="0.25">
      <c r="A3577" s="583"/>
      <c r="B3577" s="583"/>
      <c r="C3577" s="563"/>
      <c r="D3577" s="563"/>
    </row>
    <row r="3578" spans="1:9" x14ac:dyDescent="0.25">
      <c r="A3578" s="564"/>
      <c r="B3578" s="564"/>
      <c r="C3578" s="564"/>
      <c r="D3578" s="564"/>
    </row>
    <row r="3581" spans="1:9" x14ac:dyDescent="0.25">
      <c r="A3581" s="427" t="s">
        <v>668</v>
      </c>
      <c r="B3581" s="427"/>
      <c r="C3581" s="428"/>
      <c r="D3581" s="428"/>
      <c r="E3581" s="428"/>
      <c r="F3581" s="428"/>
      <c r="G3581" s="428"/>
      <c r="H3581" s="428"/>
      <c r="I3581" s="428"/>
    </row>
    <row r="3583" spans="1:9" ht="31.5" x14ac:dyDescent="0.25">
      <c r="A3583" s="1029" t="s">
        <v>122</v>
      </c>
      <c r="B3583" s="584" t="s">
        <v>669</v>
      </c>
    </row>
    <row r="3584" spans="1:9" x14ac:dyDescent="0.25">
      <c r="A3584" s="585" t="s">
        <v>18</v>
      </c>
      <c r="B3584" s="586"/>
    </row>
    <row r="3585" spans="1:9" x14ac:dyDescent="0.25">
      <c r="A3585" s="585" t="s">
        <v>19</v>
      </c>
      <c r="B3585" s="586">
        <v>1</v>
      </c>
    </row>
    <row r="3586" spans="1:9" x14ac:dyDescent="0.25">
      <c r="A3586" s="585" t="s">
        <v>20</v>
      </c>
      <c r="B3586" s="586">
        <v>1</v>
      </c>
    </row>
    <row r="3587" spans="1:9" x14ac:dyDescent="0.25">
      <c r="A3587" s="585" t="s">
        <v>666</v>
      </c>
      <c r="B3587" s="586"/>
    </row>
    <row r="3588" spans="1:9" x14ac:dyDescent="0.25">
      <c r="A3588" s="585" t="s">
        <v>293</v>
      </c>
      <c r="B3588" s="587"/>
    </row>
    <row r="3594" spans="1:9" x14ac:dyDescent="0.25">
      <c r="A3594" s="427" t="s">
        <v>670</v>
      </c>
      <c r="B3594" s="427"/>
      <c r="C3594" s="428"/>
      <c r="D3594" s="428"/>
      <c r="E3594" s="428"/>
      <c r="F3594" s="428"/>
      <c r="G3594" s="428"/>
      <c r="H3594" s="428"/>
      <c r="I3594" s="428"/>
    </row>
    <row r="3595" spans="1:9" x14ac:dyDescent="0.25">
      <c r="A3595" s="1248" t="s">
        <v>671</v>
      </c>
      <c r="B3595" s="1249"/>
      <c r="C3595" s="1249"/>
      <c r="D3595" s="1249"/>
      <c r="E3595" s="1250"/>
      <c r="F3595" s="588"/>
    </row>
    <row r="3596" spans="1:9" x14ac:dyDescent="0.25">
      <c r="A3596" s="1036" t="s">
        <v>122</v>
      </c>
      <c r="B3596" s="1029" t="s">
        <v>646</v>
      </c>
      <c r="C3596" s="1029" t="s">
        <v>672</v>
      </c>
      <c r="D3596" s="589" t="s">
        <v>673</v>
      </c>
      <c r="E3596" s="1029" t="s">
        <v>126</v>
      </c>
      <c r="F3596" s="590"/>
    </row>
    <row r="3597" spans="1:9" x14ac:dyDescent="0.25">
      <c r="A3597" s="454" t="s">
        <v>18</v>
      </c>
      <c r="B3597" s="454"/>
      <c r="C3597" s="430"/>
      <c r="D3597" s="531"/>
      <c r="E3597" s="499"/>
      <c r="F3597" s="591"/>
      <c r="G3597" s="496"/>
      <c r="H3597" s="496"/>
    </row>
    <row r="3598" spans="1:9" x14ac:dyDescent="0.25">
      <c r="A3598" s="454" t="s">
        <v>19</v>
      </c>
      <c r="B3598" s="451"/>
      <c r="C3598" s="1085"/>
      <c r="D3598" s="531"/>
      <c r="E3598" s="499"/>
      <c r="F3598" s="591"/>
      <c r="G3598" s="496"/>
      <c r="H3598" s="496"/>
    </row>
    <row r="3599" spans="1:9" x14ac:dyDescent="0.25">
      <c r="A3599" s="443" t="s">
        <v>20</v>
      </c>
      <c r="B3599" s="451"/>
      <c r="C3599" s="1085"/>
      <c r="D3599" s="531"/>
      <c r="E3599" s="499"/>
      <c r="F3599" s="591"/>
      <c r="G3599" s="496"/>
      <c r="H3599" s="496"/>
    </row>
    <row r="3600" spans="1:9" ht="16.5" customHeight="1" x14ac:dyDescent="0.25">
      <c r="A3600" s="454" t="s">
        <v>21</v>
      </c>
      <c r="B3600" s="592"/>
      <c r="C3600" s="1106"/>
      <c r="D3600" s="531"/>
      <c r="E3600" s="499"/>
      <c r="F3600" s="591"/>
      <c r="G3600" s="496"/>
      <c r="H3600" s="496"/>
    </row>
    <row r="3601" spans="1:9" x14ac:dyDescent="0.25">
      <c r="A3601" s="451" t="s">
        <v>151</v>
      </c>
      <c r="B3601" s="593"/>
      <c r="C3601" s="444"/>
      <c r="D3601" s="531"/>
      <c r="E3601" s="499"/>
      <c r="F3601" s="591"/>
      <c r="G3601" s="496"/>
      <c r="H3601" s="496"/>
    </row>
    <row r="3602" spans="1:9" ht="31.5" customHeight="1" x14ac:dyDescent="0.25">
      <c r="A3602" s="854" t="s">
        <v>160</v>
      </c>
      <c r="B3602" s="455" t="s">
        <v>2465</v>
      </c>
      <c r="C3602" s="642" t="s">
        <v>2466</v>
      </c>
      <c r="D3602" s="445" t="s">
        <v>2467</v>
      </c>
      <c r="E3602" s="455" t="s">
        <v>2468</v>
      </c>
      <c r="F3602" s="591"/>
      <c r="G3602" s="496"/>
      <c r="H3602" s="496"/>
    </row>
    <row r="3603" spans="1:9" ht="31.5" x14ac:dyDescent="0.25">
      <c r="A3603" s="855"/>
      <c r="B3603" s="430" t="s">
        <v>5299</v>
      </c>
      <c r="C3603" s="642" t="s">
        <v>3165</v>
      </c>
      <c r="D3603" s="445" t="s">
        <v>5300</v>
      </c>
      <c r="E3603" s="455"/>
      <c r="F3603" s="594"/>
    </row>
    <row r="3604" spans="1:9" x14ac:dyDescent="0.25">
      <c r="C3604" s="456"/>
      <c r="D3604" s="518"/>
      <c r="E3604" s="496"/>
      <c r="F3604" s="594"/>
    </row>
    <row r="3606" spans="1:9" x14ac:dyDescent="0.25">
      <c r="A3606" s="427" t="s">
        <v>676</v>
      </c>
      <c r="B3606" s="427"/>
      <c r="C3606" s="428"/>
      <c r="D3606" s="428"/>
      <c r="E3606" s="428"/>
      <c r="F3606" s="428"/>
      <c r="G3606" s="428"/>
      <c r="H3606" s="428"/>
      <c r="I3606" s="428"/>
    </row>
    <row r="3608" spans="1:9" ht="31.5" x14ac:dyDescent="0.25">
      <c r="A3608" s="1029" t="s">
        <v>122</v>
      </c>
      <c r="B3608" s="1029" t="s">
        <v>677</v>
      </c>
      <c r="C3608" s="1056" t="s">
        <v>678</v>
      </c>
      <c r="D3608" s="1056" t="s">
        <v>126</v>
      </c>
      <c r="F3608" s="1035"/>
      <c r="G3608" s="1035"/>
      <c r="H3608" s="1035"/>
    </row>
    <row r="3609" spans="1:9" x14ac:dyDescent="0.25">
      <c r="A3609" s="484" t="s">
        <v>19</v>
      </c>
      <c r="B3609" s="1029"/>
      <c r="C3609" s="1029"/>
      <c r="D3609" s="1029"/>
      <c r="E3609" s="573"/>
      <c r="F3609" s="1035"/>
      <c r="G3609" s="1035"/>
      <c r="H3609" s="1035"/>
    </row>
    <row r="3610" spans="1:9" x14ac:dyDescent="0.25">
      <c r="A3610" s="494"/>
      <c r="B3610" s="494"/>
      <c r="C3610" s="1035"/>
      <c r="D3610" s="1035"/>
      <c r="E3610" s="574"/>
      <c r="F3610" s="1035"/>
      <c r="G3610" s="1035"/>
      <c r="H3610" s="1035"/>
    </row>
    <row r="3612" spans="1:9" x14ac:dyDescent="0.25">
      <c r="A3612" s="427" t="s">
        <v>679</v>
      </c>
      <c r="B3612" s="427"/>
      <c r="C3612" s="428"/>
      <c r="D3612" s="428"/>
      <c r="E3612" s="428"/>
      <c r="F3612" s="428"/>
      <c r="G3612" s="428"/>
      <c r="H3612" s="428"/>
      <c r="I3612" s="428"/>
    </row>
    <row r="3613" spans="1:9" x14ac:dyDescent="0.25">
      <c r="A3613" s="427"/>
      <c r="B3613" s="427"/>
      <c r="C3613" s="428"/>
      <c r="D3613" s="428"/>
      <c r="E3613" s="428"/>
      <c r="F3613" s="428"/>
      <c r="G3613" s="428"/>
      <c r="H3613" s="428"/>
      <c r="I3613" s="428"/>
    </row>
    <row r="3614" spans="1:9" x14ac:dyDescent="0.25">
      <c r="A3614" s="426"/>
      <c r="B3614" s="426"/>
    </row>
    <row r="3615" spans="1:9" x14ac:dyDescent="0.25">
      <c r="A3615" s="1029" t="s">
        <v>122</v>
      </c>
      <c r="B3615" s="1056" t="s">
        <v>680</v>
      </c>
      <c r="C3615" s="1029" t="s">
        <v>681</v>
      </c>
      <c r="D3615" s="1029" t="s">
        <v>569</v>
      </c>
      <c r="E3615" s="1056" t="s">
        <v>126</v>
      </c>
    </row>
    <row r="3616" spans="1:9" x14ac:dyDescent="0.25">
      <c r="A3616" s="1042" t="s">
        <v>18</v>
      </c>
      <c r="B3616" s="1042"/>
      <c r="C3616" s="975"/>
      <c r="D3616" s="472"/>
      <c r="E3616" s="524"/>
      <c r="F3616" s="574"/>
    </row>
    <row r="3617" spans="1:5" ht="78.75" x14ac:dyDescent="0.25">
      <c r="A3617" s="895" t="s">
        <v>19</v>
      </c>
      <c r="B3617" s="1451">
        <f>12+2</f>
        <v>14</v>
      </c>
      <c r="C3617" s="976" t="s">
        <v>2469</v>
      </c>
      <c r="D3617" s="1297" t="s">
        <v>2470</v>
      </c>
      <c r="E3617" s="430"/>
    </row>
    <row r="3618" spans="1:5" ht="31.5" x14ac:dyDescent="0.25">
      <c r="A3618" s="896"/>
      <c r="B3618" s="1452"/>
      <c r="C3618" s="977" t="s">
        <v>2471</v>
      </c>
      <c r="D3618" s="1299"/>
      <c r="E3618" s="430"/>
    </row>
    <row r="3619" spans="1:5" ht="15.75" customHeight="1" x14ac:dyDescent="0.25">
      <c r="A3619" s="896"/>
      <c r="B3619" s="1452"/>
      <c r="C3619" s="977" t="s">
        <v>2472</v>
      </c>
      <c r="D3619" s="1297" t="s">
        <v>2473</v>
      </c>
      <c r="E3619" s="430"/>
    </row>
    <row r="3620" spans="1:5" ht="15.75" customHeight="1" x14ac:dyDescent="0.25">
      <c r="A3620" s="896"/>
      <c r="B3620" s="1452"/>
      <c r="C3620" s="977" t="s">
        <v>2474</v>
      </c>
      <c r="D3620" s="1298"/>
      <c r="E3620" s="430"/>
    </row>
    <row r="3621" spans="1:5" ht="47.25" x14ac:dyDescent="0.25">
      <c r="A3621" s="896"/>
      <c r="B3621" s="1452"/>
      <c r="C3621" s="977" t="s">
        <v>2797</v>
      </c>
      <c r="D3621" s="444" t="s">
        <v>2798</v>
      </c>
      <c r="E3621" s="430"/>
    </row>
    <row r="3622" spans="1:5" ht="47.25" x14ac:dyDescent="0.25">
      <c r="A3622" s="896"/>
      <c r="B3622" s="1452"/>
      <c r="C3622" s="977" t="s">
        <v>2797</v>
      </c>
      <c r="D3622" s="444" t="s">
        <v>2799</v>
      </c>
      <c r="E3622" s="430"/>
    </row>
    <row r="3623" spans="1:5" ht="47.25" x14ac:dyDescent="0.25">
      <c r="A3623" s="896"/>
      <c r="B3623" s="1452"/>
      <c r="C3623" s="977" t="s">
        <v>2797</v>
      </c>
      <c r="D3623" s="444" t="s">
        <v>2800</v>
      </c>
      <c r="E3623" s="430"/>
    </row>
    <row r="3624" spans="1:5" ht="47.25" x14ac:dyDescent="0.25">
      <c r="A3624" s="896"/>
      <c r="B3624" s="1452"/>
      <c r="C3624" s="977" t="s">
        <v>2797</v>
      </c>
      <c r="D3624" s="444" t="s">
        <v>2801</v>
      </c>
      <c r="E3624" s="430"/>
    </row>
    <row r="3625" spans="1:5" ht="63" x14ac:dyDescent="0.25">
      <c r="A3625" s="896"/>
      <c r="B3625" s="1452"/>
      <c r="C3625" s="977" t="s">
        <v>2802</v>
      </c>
      <c r="D3625" s="1448" t="s">
        <v>929</v>
      </c>
      <c r="E3625" s="430"/>
    </row>
    <row r="3626" spans="1:5" ht="47.25" x14ac:dyDescent="0.25">
      <c r="A3626" s="896"/>
      <c r="B3626" s="1452"/>
      <c r="C3626" s="977" t="s">
        <v>2803</v>
      </c>
      <c r="D3626" s="1449"/>
      <c r="E3626" s="430"/>
    </row>
    <row r="3627" spans="1:5" ht="47.25" x14ac:dyDescent="0.25">
      <c r="A3627" s="896"/>
      <c r="B3627" s="1452"/>
      <c r="C3627" s="977" t="s">
        <v>2804</v>
      </c>
      <c r="D3627" s="1449"/>
      <c r="E3627" s="430"/>
    </row>
    <row r="3628" spans="1:5" ht="63" x14ac:dyDescent="0.25">
      <c r="A3628" s="896"/>
      <c r="B3628" s="1452"/>
      <c r="C3628" s="978" t="s">
        <v>2805</v>
      </c>
      <c r="D3628" s="1450"/>
      <c r="E3628" s="430"/>
    </row>
    <row r="3629" spans="1:5" ht="47.25" x14ac:dyDescent="0.25">
      <c r="A3629" s="896"/>
      <c r="B3629" s="1452"/>
      <c r="C3629" s="977" t="s">
        <v>2803</v>
      </c>
      <c r="D3629" s="444" t="s">
        <v>2806</v>
      </c>
      <c r="E3629" s="430"/>
    </row>
    <row r="3630" spans="1:5" ht="47.25" x14ac:dyDescent="0.25">
      <c r="A3630" s="896"/>
      <c r="B3630" s="1452"/>
      <c r="C3630" s="977" t="s">
        <v>2804</v>
      </c>
      <c r="D3630" s="444" t="s">
        <v>2699</v>
      </c>
      <c r="E3630" s="430"/>
    </row>
    <row r="3631" spans="1:5" ht="63" x14ac:dyDescent="0.25">
      <c r="A3631" s="896"/>
      <c r="B3631" s="1452"/>
      <c r="C3631" s="978" t="s">
        <v>2805</v>
      </c>
      <c r="D3631" s="444" t="s">
        <v>2807</v>
      </c>
      <c r="E3631" s="430"/>
    </row>
    <row r="3632" spans="1:5" ht="31.5" x14ac:dyDescent="0.25">
      <c r="A3632" s="896"/>
      <c r="B3632" s="1452"/>
      <c r="C3632" s="977" t="s">
        <v>2808</v>
      </c>
      <c r="D3632" s="1448" t="s">
        <v>2809</v>
      </c>
      <c r="E3632" s="430"/>
    </row>
    <row r="3633" spans="1:5" ht="15.75" customHeight="1" x14ac:dyDescent="0.25">
      <c r="A3633" s="896"/>
      <c r="B3633" s="1452"/>
      <c r="C3633" s="977" t="s">
        <v>2810</v>
      </c>
      <c r="D3633" s="1449"/>
      <c r="E3633" s="430"/>
    </row>
    <row r="3634" spans="1:5" ht="31.5" x14ac:dyDescent="0.25">
      <c r="A3634" s="896"/>
      <c r="B3634" s="1452"/>
      <c r="C3634" s="977" t="s">
        <v>2811</v>
      </c>
      <c r="D3634" s="1449"/>
      <c r="E3634" s="430"/>
    </row>
    <row r="3635" spans="1:5" ht="31.5" x14ac:dyDescent="0.25">
      <c r="A3635" s="896"/>
      <c r="B3635" s="1452"/>
      <c r="C3635" s="977" t="s">
        <v>2812</v>
      </c>
      <c r="D3635" s="1449"/>
      <c r="E3635" s="430"/>
    </row>
    <row r="3636" spans="1:5" ht="31.5" x14ac:dyDescent="0.25">
      <c r="A3636" s="896"/>
      <c r="B3636" s="1452"/>
      <c r="C3636" s="977" t="s">
        <v>2813</v>
      </c>
      <c r="D3636" s="1449"/>
      <c r="E3636" s="430"/>
    </row>
    <row r="3637" spans="1:5" ht="15.75" customHeight="1" x14ac:dyDescent="0.25">
      <c r="A3637" s="896"/>
      <c r="B3637" s="1452"/>
      <c r="C3637" s="977" t="s">
        <v>2814</v>
      </c>
      <c r="D3637" s="1449"/>
      <c r="E3637" s="430"/>
    </row>
    <row r="3638" spans="1:5" ht="31.5" x14ac:dyDescent="0.25">
      <c r="A3638" s="896"/>
      <c r="B3638" s="1452"/>
      <c r="C3638" s="977" t="s">
        <v>2815</v>
      </c>
      <c r="D3638" s="1449"/>
      <c r="E3638" s="430"/>
    </row>
    <row r="3639" spans="1:5" ht="15.75" customHeight="1" x14ac:dyDescent="0.25">
      <c r="A3639" s="896"/>
      <c r="B3639" s="1452"/>
      <c r="C3639" s="977" t="s">
        <v>2816</v>
      </c>
      <c r="D3639" s="1450"/>
      <c r="E3639" s="430"/>
    </row>
    <row r="3640" spans="1:5" ht="15.75" customHeight="1" x14ac:dyDescent="0.25">
      <c r="A3640" s="896"/>
      <c r="B3640" s="1452"/>
      <c r="C3640" s="977" t="s">
        <v>2817</v>
      </c>
      <c r="D3640" s="444" t="s">
        <v>2818</v>
      </c>
      <c r="E3640" s="430"/>
    </row>
    <row r="3641" spans="1:5" ht="15.75" customHeight="1" x14ac:dyDescent="0.25">
      <c r="A3641" s="896"/>
      <c r="B3641" s="1452"/>
      <c r="C3641" s="977" t="s">
        <v>5610</v>
      </c>
      <c r="D3641" s="444" t="s">
        <v>2722</v>
      </c>
      <c r="E3641" s="430"/>
    </row>
    <row r="3642" spans="1:5" ht="15.75" customHeight="1" x14ac:dyDescent="0.25">
      <c r="A3642" s="897"/>
      <c r="B3642" s="1453"/>
      <c r="C3642" s="979" t="s">
        <v>5611</v>
      </c>
      <c r="D3642" s="444" t="s">
        <v>2724</v>
      </c>
      <c r="E3642" s="430"/>
    </row>
    <row r="3643" spans="1:5" ht="15.75" customHeight="1" x14ac:dyDescent="0.25">
      <c r="A3643" s="447" t="s">
        <v>20</v>
      </c>
      <c r="B3643" s="451"/>
      <c r="C3643" s="564"/>
      <c r="D3643" s="473"/>
      <c r="E3643" s="430"/>
    </row>
    <row r="3644" spans="1:5" ht="30.75" customHeight="1" x14ac:dyDescent="0.25">
      <c r="A3644" s="443" t="s">
        <v>21</v>
      </c>
      <c r="B3644" s="1454">
        <f>17+7</f>
        <v>24</v>
      </c>
      <c r="C3644" s="1044" t="s">
        <v>2475</v>
      </c>
      <c r="D3644" s="1083" t="s">
        <v>2476</v>
      </c>
      <c r="E3644" s="1044"/>
    </row>
    <row r="3645" spans="1:5" ht="31.5" x14ac:dyDescent="0.25">
      <c r="A3645" s="447"/>
      <c r="B3645" s="1455"/>
      <c r="C3645" s="1048" t="s">
        <v>2477</v>
      </c>
      <c r="D3645" s="1083" t="s">
        <v>2478</v>
      </c>
      <c r="E3645" s="1044"/>
    </row>
    <row r="3646" spans="1:5" ht="47.25" x14ac:dyDescent="0.25">
      <c r="A3646" s="447"/>
      <c r="B3646" s="1455"/>
      <c r="C3646" s="1048" t="s">
        <v>2479</v>
      </c>
      <c r="D3646" s="1083" t="s">
        <v>2480</v>
      </c>
      <c r="E3646" s="1044"/>
    </row>
    <row r="3647" spans="1:5" ht="47.25" x14ac:dyDescent="0.25">
      <c r="A3647" s="447"/>
      <c r="B3647" s="1455"/>
      <c r="C3647" s="1251" t="s">
        <v>2481</v>
      </c>
      <c r="D3647" s="1083" t="s">
        <v>2482</v>
      </c>
      <c r="E3647" s="1044"/>
    </row>
    <row r="3648" spans="1:5" ht="15.75" customHeight="1" x14ac:dyDescent="0.25">
      <c r="A3648" s="447"/>
      <c r="B3648" s="1455"/>
      <c r="C3648" s="1252"/>
      <c r="D3648" s="1083" t="s">
        <v>675</v>
      </c>
      <c r="E3648" s="1044"/>
    </row>
    <row r="3649" spans="1:5" ht="47.25" x14ac:dyDescent="0.25">
      <c r="A3649" s="447"/>
      <c r="B3649" s="1455"/>
      <c r="C3649" s="1048" t="s">
        <v>2483</v>
      </c>
      <c r="D3649" s="1083" t="s">
        <v>2484</v>
      </c>
      <c r="E3649" s="1044"/>
    </row>
    <row r="3650" spans="1:5" ht="20.25" customHeight="1" x14ac:dyDescent="0.25">
      <c r="A3650" s="447"/>
      <c r="B3650" s="1455"/>
      <c r="C3650" s="1251" t="s">
        <v>2819</v>
      </c>
      <c r="D3650" s="455" t="s">
        <v>1191</v>
      </c>
      <c r="E3650" s="1044"/>
    </row>
    <row r="3651" spans="1:5" ht="20.25" customHeight="1" x14ac:dyDescent="0.25">
      <c r="A3651" s="447"/>
      <c r="B3651" s="1455"/>
      <c r="C3651" s="1253"/>
      <c r="D3651" s="499" t="s">
        <v>2820</v>
      </c>
      <c r="E3651" s="1044"/>
    </row>
    <row r="3652" spans="1:5" ht="20.25" customHeight="1" x14ac:dyDescent="0.25">
      <c r="A3652" s="447"/>
      <c r="B3652" s="1455"/>
      <c r="C3652" s="1253"/>
      <c r="D3652" s="499" t="s">
        <v>692</v>
      </c>
      <c r="E3652" s="1044"/>
    </row>
    <row r="3653" spans="1:5" ht="20.25" customHeight="1" x14ac:dyDescent="0.25">
      <c r="A3653" s="447"/>
      <c r="B3653" s="1455"/>
      <c r="C3653" s="1252"/>
      <c r="D3653" s="499" t="s">
        <v>2821</v>
      </c>
      <c r="E3653" s="1044"/>
    </row>
    <row r="3654" spans="1:5" ht="31.5" x14ac:dyDescent="0.25">
      <c r="A3654" s="447"/>
      <c r="B3654" s="1455"/>
      <c r="C3654" s="430" t="s">
        <v>3082</v>
      </c>
      <c r="D3654" s="455" t="s">
        <v>3083</v>
      </c>
      <c r="E3654" s="1044"/>
    </row>
    <row r="3655" spans="1:5" ht="47.25" x14ac:dyDescent="0.25">
      <c r="A3655" s="447"/>
      <c r="B3655" s="1455"/>
      <c r="C3655" s="430" t="s">
        <v>3084</v>
      </c>
      <c r="D3655" s="499" t="s">
        <v>3085</v>
      </c>
      <c r="E3655" s="1044"/>
    </row>
    <row r="3656" spans="1:5" ht="31.5" x14ac:dyDescent="0.25">
      <c r="A3656" s="447"/>
      <c r="B3656" s="1455"/>
      <c r="C3656" s="472" t="s">
        <v>3086</v>
      </c>
      <c r="D3656" s="433" t="s">
        <v>807</v>
      </c>
      <c r="E3656" s="1044"/>
    </row>
    <row r="3657" spans="1:5" ht="47.25" x14ac:dyDescent="0.25">
      <c r="A3657" s="447"/>
      <c r="B3657" s="1455"/>
      <c r="C3657" s="430" t="s">
        <v>4283</v>
      </c>
      <c r="D3657" s="430" t="s">
        <v>4284</v>
      </c>
      <c r="E3657" s="1044"/>
    </row>
    <row r="3658" spans="1:5" ht="15.75" customHeight="1" x14ac:dyDescent="0.25">
      <c r="A3658" s="447"/>
      <c r="B3658" s="1455"/>
      <c r="C3658" s="430" t="s">
        <v>5301</v>
      </c>
      <c r="D3658" s="430" t="s">
        <v>5302</v>
      </c>
      <c r="E3658" s="1044"/>
    </row>
    <row r="3659" spans="1:5" ht="33.75" customHeight="1" x14ac:dyDescent="0.25">
      <c r="A3659" s="447"/>
      <c r="B3659" s="1455"/>
      <c r="C3659" s="1083" t="s">
        <v>5303</v>
      </c>
      <c r="D3659" s="430" t="s">
        <v>5304</v>
      </c>
      <c r="E3659" s="1044"/>
    </row>
    <row r="3660" spans="1:5" ht="15.75" customHeight="1" x14ac:dyDescent="0.25">
      <c r="A3660" s="447"/>
      <c r="B3660" s="1455"/>
      <c r="C3660" s="430" t="s">
        <v>5305</v>
      </c>
      <c r="D3660" s="455" t="s">
        <v>5306</v>
      </c>
      <c r="E3660" s="1044"/>
    </row>
    <row r="3661" spans="1:5" ht="15.75" customHeight="1" x14ac:dyDescent="0.25">
      <c r="A3661" s="447"/>
      <c r="B3661" s="1455"/>
      <c r="C3661" s="1338" t="s">
        <v>5612</v>
      </c>
      <c r="D3661" s="430" t="s">
        <v>5306</v>
      </c>
      <c r="E3661" s="1044"/>
    </row>
    <row r="3662" spans="1:5" ht="15.75" customHeight="1" x14ac:dyDescent="0.25">
      <c r="A3662" s="447"/>
      <c r="B3662" s="1455"/>
      <c r="C3662" s="1339"/>
      <c r="D3662" s="430" t="s">
        <v>5613</v>
      </c>
      <c r="E3662" s="1044"/>
    </row>
    <row r="3663" spans="1:5" ht="15.75" customHeight="1" x14ac:dyDescent="0.25">
      <c r="A3663" s="447"/>
      <c r="B3663" s="1455"/>
      <c r="C3663" s="1339"/>
      <c r="D3663" s="430" t="s">
        <v>5614</v>
      </c>
      <c r="E3663" s="1044"/>
    </row>
    <row r="3664" spans="1:5" ht="15.75" customHeight="1" x14ac:dyDescent="0.25">
      <c r="A3664" s="447"/>
      <c r="B3664" s="1455"/>
      <c r="C3664" s="1339"/>
      <c r="D3664" s="430" t="s">
        <v>5615</v>
      </c>
      <c r="E3664" s="1044"/>
    </row>
    <row r="3665" spans="1:5" ht="15.75" customHeight="1" x14ac:dyDescent="0.25">
      <c r="A3665" s="447"/>
      <c r="B3665" s="1455"/>
      <c r="C3665" s="1339"/>
      <c r="D3665" s="430" t="s">
        <v>5616</v>
      </c>
      <c r="E3665" s="1044"/>
    </row>
    <row r="3666" spans="1:5" ht="15.75" customHeight="1" x14ac:dyDescent="0.25">
      <c r="A3666" s="447"/>
      <c r="B3666" s="1455"/>
      <c r="C3666" s="1339"/>
      <c r="D3666" s="430" t="s">
        <v>5617</v>
      </c>
      <c r="E3666" s="1044"/>
    </row>
    <row r="3667" spans="1:5" ht="15.75" customHeight="1" x14ac:dyDescent="0.25">
      <c r="A3667" s="447"/>
      <c r="B3667" s="1456"/>
      <c r="C3667" s="1340"/>
      <c r="D3667" s="455" t="s">
        <v>5618</v>
      </c>
      <c r="E3667" s="1044"/>
    </row>
    <row r="3668" spans="1:5" ht="31.5" x14ac:dyDescent="0.25">
      <c r="A3668" s="443" t="s">
        <v>151</v>
      </c>
      <c r="B3668" s="1357">
        <v>7</v>
      </c>
      <c r="C3668" s="1083" t="s">
        <v>2485</v>
      </c>
      <c r="D3668" s="455" t="s">
        <v>2486</v>
      </c>
      <c r="E3668" s="430"/>
    </row>
    <row r="3669" spans="1:5" ht="31.5" x14ac:dyDescent="0.25">
      <c r="A3669" s="447"/>
      <c r="B3669" s="1358"/>
      <c r="C3669" s="1083" t="s">
        <v>2822</v>
      </c>
      <c r="D3669" s="455" t="s">
        <v>2823</v>
      </c>
      <c r="E3669" s="430"/>
    </row>
    <row r="3670" spans="1:5" ht="31.5" x14ac:dyDescent="0.25">
      <c r="A3670" s="447"/>
      <c r="B3670" s="1358"/>
      <c r="C3670" s="1083" t="s">
        <v>3087</v>
      </c>
      <c r="D3670" s="455" t="s">
        <v>2016</v>
      </c>
      <c r="E3670" s="430"/>
    </row>
    <row r="3671" spans="1:5" ht="20.25" customHeight="1" x14ac:dyDescent="0.25">
      <c r="A3671" s="447"/>
      <c r="B3671" s="1358"/>
      <c r="C3671" s="1083" t="s">
        <v>3088</v>
      </c>
      <c r="D3671" s="455" t="s">
        <v>3089</v>
      </c>
      <c r="E3671" s="430"/>
    </row>
    <row r="3672" spans="1:5" ht="20.25" customHeight="1" x14ac:dyDescent="0.25">
      <c r="A3672" s="447"/>
      <c r="B3672" s="1358"/>
      <c r="C3672" s="1083" t="s">
        <v>3090</v>
      </c>
      <c r="D3672" s="455" t="s">
        <v>3091</v>
      </c>
      <c r="E3672" s="430"/>
    </row>
    <row r="3673" spans="1:5" ht="15.75" customHeight="1" x14ac:dyDescent="0.25">
      <c r="A3673" s="447"/>
      <c r="B3673" s="1358"/>
      <c r="C3673" s="430" t="s">
        <v>5307</v>
      </c>
      <c r="D3673" s="455" t="s">
        <v>5308</v>
      </c>
      <c r="E3673" s="430"/>
    </row>
    <row r="3674" spans="1:5" ht="15.75" customHeight="1" x14ac:dyDescent="0.25">
      <c r="A3674" s="447"/>
      <c r="B3674" s="1358"/>
      <c r="C3674" s="455" t="s">
        <v>5309</v>
      </c>
      <c r="D3674" s="455" t="s">
        <v>5304</v>
      </c>
      <c r="E3674" s="430"/>
    </row>
    <row r="3675" spans="1:5" ht="63" x14ac:dyDescent="0.25">
      <c r="A3675" s="895" t="s">
        <v>160</v>
      </c>
      <c r="B3675" s="1451">
        <f>3+1</f>
        <v>4</v>
      </c>
      <c r="C3675" s="444" t="s">
        <v>2487</v>
      </c>
      <c r="D3675" s="570" t="s">
        <v>2488</v>
      </c>
      <c r="E3675" s="654" t="s">
        <v>2083</v>
      </c>
    </row>
    <row r="3676" spans="1:5" ht="47.25" customHeight="1" x14ac:dyDescent="0.25">
      <c r="A3676" s="980"/>
      <c r="B3676" s="1452"/>
      <c r="C3676" s="1384" t="s">
        <v>2489</v>
      </c>
      <c r="D3676" s="455" t="s">
        <v>2490</v>
      </c>
      <c r="E3676" s="1327" t="s">
        <v>2090</v>
      </c>
    </row>
    <row r="3677" spans="1:5" ht="15.75" customHeight="1" x14ac:dyDescent="0.25">
      <c r="A3677" s="980"/>
      <c r="B3677" s="1452"/>
      <c r="C3677" s="1384"/>
      <c r="D3677" s="455" t="s">
        <v>2491</v>
      </c>
      <c r="E3677" s="1328"/>
    </row>
    <row r="3678" spans="1:5" ht="31.5" x14ac:dyDescent="0.25">
      <c r="A3678" s="980"/>
      <c r="B3678" s="1452"/>
      <c r="C3678" s="530" t="s">
        <v>2492</v>
      </c>
      <c r="D3678" s="455" t="s">
        <v>2491</v>
      </c>
      <c r="E3678" s="429" t="s">
        <v>2095</v>
      </c>
    </row>
    <row r="3679" spans="1:5" ht="78.75" x14ac:dyDescent="0.25">
      <c r="A3679" s="981"/>
      <c r="B3679" s="1453"/>
      <c r="C3679" s="444" t="s">
        <v>5619</v>
      </c>
      <c r="D3679" s="982" t="s">
        <v>2488</v>
      </c>
      <c r="E3679" s="832"/>
    </row>
  </sheetData>
  <mergeCells count="244">
    <mergeCell ref="I445:I449"/>
    <mergeCell ref="B3186:B3187"/>
    <mergeCell ref="B3190:B3193"/>
    <mergeCell ref="B1064:B1135"/>
    <mergeCell ref="B1136:B1148"/>
    <mergeCell ref="B1149:B1161"/>
    <mergeCell ref="B1162:B1185"/>
    <mergeCell ref="B1186:B1197"/>
    <mergeCell ref="B1198:B1226"/>
    <mergeCell ref="B1227:B1241"/>
    <mergeCell ref="B1242:B1251"/>
    <mergeCell ref="B1252:B1264"/>
    <mergeCell ref="A3159:B3159"/>
    <mergeCell ref="B3076:B3077"/>
    <mergeCell ref="A3171:A3172"/>
    <mergeCell ref="B3171:B3172"/>
    <mergeCell ref="I452:I455"/>
    <mergeCell ref="B492:B495"/>
    <mergeCell ref="B577:B1063"/>
    <mergeCell ref="B1429:B1465"/>
    <mergeCell ref="D496:D497"/>
    <mergeCell ref="C510:C514"/>
    <mergeCell ref="D515:D516"/>
    <mergeCell ref="D517:D519"/>
    <mergeCell ref="H527:H532"/>
    <mergeCell ref="I527:I532"/>
    <mergeCell ref="H533:H540"/>
    <mergeCell ref="I533:I540"/>
    <mergeCell ref="C482:C487"/>
    <mergeCell ref="D1392:D1396"/>
    <mergeCell ref="B1417:B1420"/>
    <mergeCell ref="B458:B463"/>
    <mergeCell ref="C520:C522"/>
    <mergeCell ref="D474:D480"/>
    <mergeCell ref="D458:D463"/>
    <mergeCell ref="E149:E152"/>
    <mergeCell ref="B163:B164"/>
    <mergeCell ref="A168:A171"/>
    <mergeCell ref="E3096:E3097"/>
    <mergeCell ref="F489:F491"/>
    <mergeCell ref="D1980:D1981"/>
    <mergeCell ref="B2930:B2931"/>
    <mergeCell ref="D2930:D2931"/>
    <mergeCell ref="E2930:E2931"/>
    <mergeCell ref="C1756:C1757"/>
    <mergeCell ref="C1797:C1798"/>
    <mergeCell ref="D1797:D1798"/>
    <mergeCell ref="C1974:C1975"/>
    <mergeCell ref="D1982:D2512"/>
    <mergeCell ref="B1466:B1502"/>
    <mergeCell ref="B1782:B1786"/>
    <mergeCell ref="D1782:D1786"/>
    <mergeCell ref="B1976:B1977"/>
    <mergeCell ref="C1976:C1977"/>
    <mergeCell ref="B389:B391"/>
    <mergeCell ref="A384:A386"/>
    <mergeCell ref="B384:B386"/>
    <mergeCell ref="B446:B455"/>
    <mergeCell ref="F452:F455"/>
    <mergeCell ref="C12:C14"/>
    <mergeCell ref="D12:D14"/>
    <mergeCell ref="C139:C144"/>
    <mergeCell ref="D139:D144"/>
    <mergeCell ref="E139:E144"/>
    <mergeCell ref="C145:C146"/>
    <mergeCell ref="D145:D146"/>
    <mergeCell ref="E145:E146"/>
    <mergeCell ref="A1:I1"/>
    <mergeCell ref="A2:I2"/>
    <mergeCell ref="A4:I4"/>
    <mergeCell ref="A5:I5"/>
    <mergeCell ref="A6:I6"/>
    <mergeCell ref="A7:I7"/>
    <mergeCell ref="B64:B66"/>
    <mergeCell ref="C64:C65"/>
    <mergeCell ref="C18:C19"/>
    <mergeCell ref="D18:D19"/>
    <mergeCell ref="B20:B21"/>
    <mergeCell ref="C20:C21"/>
    <mergeCell ref="B22:B23"/>
    <mergeCell ref="B26:B27"/>
    <mergeCell ref="C26:C27"/>
    <mergeCell ref="C32:C33"/>
    <mergeCell ref="I384:I386"/>
    <mergeCell ref="D385:E385"/>
    <mergeCell ref="G386:H386"/>
    <mergeCell ref="C368:C373"/>
    <mergeCell ref="D368:D373"/>
    <mergeCell ref="E368:E373"/>
    <mergeCell ref="C374:C375"/>
    <mergeCell ref="D374:D375"/>
    <mergeCell ref="E374:E375"/>
    <mergeCell ref="C384:C386"/>
    <mergeCell ref="D384:H384"/>
    <mergeCell ref="E3055:E3056"/>
    <mergeCell ref="B1642:B1644"/>
    <mergeCell ref="D1642:D1644"/>
    <mergeCell ref="B1689:B1691"/>
    <mergeCell ref="D1689:D1691"/>
    <mergeCell ref="E1689:E1711"/>
    <mergeCell ref="B1692:B1699"/>
    <mergeCell ref="D1692:D1699"/>
    <mergeCell ref="B1700:B1706"/>
    <mergeCell ref="D1700:D1706"/>
    <mergeCell ref="B1707:B1711"/>
    <mergeCell ref="B2969:B2970"/>
    <mergeCell ref="B3033:B3034"/>
    <mergeCell ref="D2922:D2923"/>
    <mergeCell ref="D2950:D2952"/>
    <mergeCell ref="E2950:E2952"/>
    <mergeCell ref="E1545:E1555"/>
    <mergeCell ref="E1556:E1566"/>
    <mergeCell ref="B1535:B1544"/>
    <mergeCell ref="D1535:D1544"/>
    <mergeCell ref="E1567:E1576"/>
    <mergeCell ref="D3171:D3172"/>
    <mergeCell ref="D1707:D1711"/>
    <mergeCell ref="B1743:B1744"/>
    <mergeCell ref="D1743:D1744"/>
    <mergeCell ref="B3130:B3131"/>
    <mergeCell ref="C3130:C3131"/>
    <mergeCell ref="D3130:D3131"/>
    <mergeCell ref="B1754:B1755"/>
    <mergeCell ref="C3055:C3056"/>
    <mergeCell ref="D3055:D3056"/>
    <mergeCell ref="C3096:C3097"/>
    <mergeCell ref="D3096:D3097"/>
    <mergeCell ref="C2937:C2939"/>
    <mergeCell ref="D2937:D2939"/>
    <mergeCell ref="C2942:C2944"/>
    <mergeCell ref="D2942:D2944"/>
    <mergeCell ref="D2946:D2947"/>
    <mergeCell ref="D2513:D2514"/>
    <mergeCell ref="C2920:C2921"/>
    <mergeCell ref="F3397:F3398"/>
    <mergeCell ref="A3568:I3568"/>
    <mergeCell ref="F3379:F3380"/>
    <mergeCell ref="A3388:A3389"/>
    <mergeCell ref="B3388:B3389"/>
    <mergeCell ref="C3388:C3389"/>
    <mergeCell ref="D3388:D3389"/>
    <mergeCell ref="F3388:F3389"/>
    <mergeCell ref="E3171:E3172"/>
    <mergeCell ref="B3219:B3220"/>
    <mergeCell ref="B3222:B3223"/>
    <mergeCell ref="B3351:B3352"/>
    <mergeCell ref="B3353:B3354"/>
    <mergeCell ref="A3379:A3380"/>
    <mergeCell ref="B3379:B3380"/>
    <mergeCell ref="C3379:C3380"/>
    <mergeCell ref="D3379:D3380"/>
    <mergeCell ref="E3379:E3380"/>
    <mergeCell ref="B3176:B3177"/>
    <mergeCell ref="B3226:B3227"/>
    <mergeCell ref="B3356:B3359"/>
    <mergeCell ref="B3195:B3196"/>
    <mergeCell ref="B3200:B3201"/>
    <mergeCell ref="B3204:B3207"/>
    <mergeCell ref="E3676:E3677"/>
    <mergeCell ref="A3570:A3571"/>
    <mergeCell ref="B3570:C3570"/>
    <mergeCell ref="D3570:E3570"/>
    <mergeCell ref="F3570:F3571"/>
    <mergeCell ref="A3595:E3595"/>
    <mergeCell ref="D3617:D3618"/>
    <mergeCell ref="D3619:D3620"/>
    <mergeCell ref="D3625:D3628"/>
    <mergeCell ref="D3632:D3639"/>
    <mergeCell ref="C3650:C3653"/>
    <mergeCell ref="B3668:B3674"/>
    <mergeCell ref="C3647:C3648"/>
    <mergeCell ref="B3617:B3642"/>
    <mergeCell ref="C3661:C3667"/>
    <mergeCell ref="B3644:B3667"/>
    <mergeCell ref="B3675:B3679"/>
    <mergeCell ref="C3676:C3677"/>
    <mergeCell ref="C3171:C3172"/>
    <mergeCell ref="B179:B182"/>
    <mergeCell ref="D179:D182"/>
    <mergeCell ref="C183:C186"/>
    <mergeCell ref="D183:D185"/>
    <mergeCell ref="B418:B424"/>
    <mergeCell ref="D418:D419"/>
    <mergeCell ref="D420:D424"/>
    <mergeCell ref="B1525:B1534"/>
    <mergeCell ref="D1525:D1534"/>
    <mergeCell ref="D1384:D1388"/>
    <mergeCell ref="D1389:D1391"/>
    <mergeCell ref="B1503:B1513"/>
    <mergeCell ref="D1503:D1513"/>
    <mergeCell ref="B1514:B1524"/>
    <mergeCell ref="D1514:D1524"/>
    <mergeCell ref="B464:B465"/>
    <mergeCell ref="C464:C465"/>
    <mergeCell ref="B500:B506"/>
    <mergeCell ref="C500:C506"/>
    <mergeCell ref="D1367:D1378"/>
    <mergeCell ref="B407:B413"/>
    <mergeCell ref="D3076:D3077"/>
    <mergeCell ref="D1136:D1264"/>
    <mergeCell ref="E82:E83"/>
    <mergeCell ref="D134:D138"/>
    <mergeCell ref="E134:E138"/>
    <mergeCell ref="B166:B167"/>
    <mergeCell ref="F403:F404"/>
    <mergeCell ref="A3397:A3398"/>
    <mergeCell ref="B3397:B3398"/>
    <mergeCell ref="C3397:C3398"/>
    <mergeCell ref="D3397:D3398"/>
    <mergeCell ref="E1577:E1586"/>
    <mergeCell ref="E1587:E1596"/>
    <mergeCell ref="A1742:A1745"/>
    <mergeCell ref="B1978:B1979"/>
    <mergeCell ref="D1978:D1979"/>
    <mergeCell ref="B2924:B2925"/>
    <mergeCell ref="D2924:D2925"/>
    <mergeCell ref="E1743:E1744"/>
    <mergeCell ref="B1614:B1623"/>
    <mergeCell ref="D1614:D1623"/>
    <mergeCell ref="B1624:B1633"/>
    <mergeCell ref="D1624:D1633"/>
    <mergeCell ref="B1634:B1641"/>
    <mergeCell ref="D1634:D1641"/>
    <mergeCell ref="B1603:B1613"/>
    <mergeCell ref="D32:D33"/>
    <mergeCell ref="B44:B45"/>
    <mergeCell ref="C44:C45"/>
    <mergeCell ref="D82:D83"/>
    <mergeCell ref="D1603:D1613"/>
    <mergeCell ref="C3159:C3160"/>
    <mergeCell ref="D407:D413"/>
    <mergeCell ref="B414:B416"/>
    <mergeCell ref="D414:D416"/>
    <mergeCell ref="D399:D402"/>
    <mergeCell ref="D426:D428"/>
    <mergeCell ref="D445:D449"/>
    <mergeCell ref="D432:D434"/>
    <mergeCell ref="D435:D436"/>
    <mergeCell ref="D437:D439"/>
    <mergeCell ref="D1379:D1383"/>
    <mergeCell ref="D466:D468"/>
    <mergeCell ref="D469:D472"/>
    <mergeCell ref="C149:C152"/>
    <mergeCell ref="D149:D152"/>
  </mergeCells>
  <pageMargins left="0.7" right="0.7" top="0.75" bottom="0.75" header="0.3" footer="0.3"/>
  <pageSetup paperSize="9" scale="87" orientation="landscape" horizontalDpi="4294967294"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28"/>
  <sheetViews>
    <sheetView topLeftCell="A82" zoomScaleNormal="100" workbookViewId="0">
      <selection activeCell="B82" sqref="B82:B90"/>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120</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5" t="s">
        <v>124</v>
      </c>
      <c r="D11" s="992" t="s">
        <v>125</v>
      </c>
      <c r="E11" s="992" t="s">
        <v>126</v>
      </c>
      <c r="F11" s="74"/>
    </row>
    <row r="12" spans="1:10" x14ac:dyDescent="0.25">
      <c r="A12" s="209" t="s">
        <v>18</v>
      </c>
      <c r="B12" s="211" t="s">
        <v>127</v>
      </c>
      <c r="C12" s="1014" t="s">
        <v>128</v>
      </c>
      <c r="D12" s="72" t="s">
        <v>129</v>
      </c>
      <c r="E12" s="70"/>
      <c r="F12" s="96"/>
      <c r="I12" s="63" t="s">
        <v>130</v>
      </c>
    </row>
    <row r="13" spans="1:10" x14ac:dyDescent="0.25">
      <c r="A13" s="210"/>
      <c r="B13" s="211" t="s">
        <v>131</v>
      </c>
      <c r="C13" s="1014" t="s">
        <v>132</v>
      </c>
      <c r="D13" s="72" t="s">
        <v>133</v>
      </c>
      <c r="E13" s="70"/>
      <c r="F13" s="96"/>
    </row>
    <row r="14" spans="1:10" x14ac:dyDescent="0.25">
      <c r="A14" s="210"/>
      <c r="B14" s="211" t="s">
        <v>134</v>
      </c>
      <c r="C14" s="1014" t="s">
        <v>128</v>
      </c>
      <c r="D14" s="72" t="s">
        <v>135</v>
      </c>
      <c r="E14" s="70"/>
      <c r="F14" s="96"/>
    </row>
    <row r="15" spans="1:10" s="74" customFormat="1" x14ac:dyDescent="0.25">
      <c r="A15" s="1021" t="s">
        <v>19</v>
      </c>
      <c r="B15" s="124" t="s">
        <v>136</v>
      </c>
      <c r="C15" s="71"/>
      <c r="D15" s="72"/>
      <c r="E15" s="73" t="s">
        <v>137</v>
      </c>
      <c r="F15" s="198"/>
    </row>
    <row r="16" spans="1:10" s="74" customFormat="1" x14ac:dyDescent="0.25">
      <c r="A16" s="1023"/>
      <c r="B16" s="79" t="s">
        <v>138</v>
      </c>
      <c r="C16" s="243"/>
      <c r="D16" s="69"/>
      <c r="E16" s="225"/>
      <c r="F16" s="198"/>
    </row>
    <row r="17" spans="1:6" ht="31.5" customHeight="1" x14ac:dyDescent="0.25">
      <c r="A17" s="1022" t="s">
        <v>21</v>
      </c>
      <c r="B17" s="124" t="s">
        <v>139</v>
      </c>
      <c r="C17" s="1153" t="s">
        <v>140</v>
      </c>
      <c r="D17" s="1156" t="s">
        <v>141</v>
      </c>
      <c r="E17" s="76"/>
      <c r="F17" s="170"/>
    </row>
    <row r="18" spans="1:6" x14ac:dyDescent="0.25">
      <c r="A18" s="1022"/>
      <c r="B18" s="124" t="s">
        <v>142</v>
      </c>
      <c r="C18" s="1154"/>
      <c r="D18" s="1157"/>
      <c r="E18" s="76"/>
      <c r="F18" s="170"/>
    </row>
    <row r="19" spans="1:6" ht="31.5" x14ac:dyDescent="0.25">
      <c r="A19" s="1022"/>
      <c r="B19" s="79" t="s">
        <v>143</v>
      </c>
      <c r="C19" s="1155"/>
      <c r="D19" s="1158"/>
      <c r="E19" s="76"/>
      <c r="F19" s="170"/>
    </row>
    <row r="20" spans="1:6" ht="31.5" customHeight="1" x14ac:dyDescent="0.25">
      <c r="A20" s="1022"/>
      <c r="B20" s="124" t="s">
        <v>144</v>
      </c>
      <c r="C20" s="1153" t="s">
        <v>145</v>
      </c>
      <c r="D20" s="1156" t="s">
        <v>141</v>
      </c>
      <c r="E20" s="76"/>
      <c r="F20" s="170"/>
    </row>
    <row r="21" spans="1:6" x14ac:dyDescent="0.25">
      <c r="A21" s="1022"/>
      <c r="B21" s="124" t="s">
        <v>146</v>
      </c>
      <c r="C21" s="1155"/>
      <c r="D21" s="1158"/>
      <c r="E21" s="76"/>
      <c r="F21" s="170"/>
    </row>
    <row r="22" spans="1:6" ht="31.5" x14ac:dyDescent="0.25">
      <c r="A22" s="1022"/>
      <c r="B22" s="124" t="s">
        <v>147</v>
      </c>
      <c r="C22" s="1013" t="s">
        <v>148</v>
      </c>
      <c r="D22" s="199" t="s">
        <v>141</v>
      </c>
      <c r="E22" s="76"/>
      <c r="F22" s="170"/>
    </row>
    <row r="23" spans="1:6" ht="31.5" x14ac:dyDescent="0.25">
      <c r="A23" s="1023"/>
      <c r="B23" s="124" t="s">
        <v>149</v>
      </c>
      <c r="C23" s="1013" t="s">
        <v>150</v>
      </c>
      <c r="D23" s="199" t="s">
        <v>141</v>
      </c>
      <c r="E23" s="76"/>
      <c r="F23" s="170"/>
    </row>
    <row r="24" spans="1:6" ht="31.5" x14ac:dyDescent="0.25">
      <c r="A24" s="88" t="s">
        <v>151</v>
      </c>
      <c r="B24" s="126" t="s">
        <v>152</v>
      </c>
      <c r="C24" s="1013" t="s">
        <v>153</v>
      </c>
      <c r="D24" s="72"/>
      <c r="E24" s="1013"/>
      <c r="F24" s="81"/>
    </row>
    <row r="25" spans="1:6" ht="31.5" x14ac:dyDescent="0.25">
      <c r="A25" s="121"/>
      <c r="B25" s="126" t="s">
        <v>154</v>
      </c>
      <c r="C25" s="1013" t="s">
        <v>155</v>
      </c>
      <c r="D25" s="72"/>
      <c r="E25" s="1013"/>
      <c r="F25" s="81"/>
    </row>
    <row r="26" spans="1:6" ht="31.5" x14ac:dyDescent="0.25">
      <c r="A26" s="121"/>
      <c r="B26" s="126" t="s">
        <v>156</v>
      </c>
      <c r="C26" s="1013" t="s">
        <v>155</v>
      </c>
      <c r="D26" s="72"/>
      <c r="E26" s="1013"/>
      <c r="F26" s="81"/>
    </row>
    <row r="27" spans="1:6" ht="31.5" x14ac:dyDescent="0.25">
      <c r="A27" s="121"/>
      <c r="B27" s="126" t="s">
        <v>157</v>
      </c>
      <c r="C27" s="1013" t="s">
        <v>155</v>
      </c>
      <c r="D27" s="72"/>
      <c r="E27" s="1013"/>
      <c r="F27" s="81"/>
    </row>
    <row r="28" spans="1:6" ht="31.5" x14ac:dyDescent="0.25">
      <c r="A28" s="136"/>
      <c r="B28" s="126" t="s">
        <v>158</v>
      </c>
      <c r="C28" s="1013" t="s">
        <v>159</v>
      </c>
      <c r="D28" s="72"/>
      <c r="E28" s="1013"/>
      <c r="F28" s="81"/>
    </row>
    <row r="29" spans="1:6" x14ac:dyDescent="0.25">
      <c r="A29" s="1023" t="s">
        <v>160</v>
      </c>
      <c r="B29" s="422"/>
      <c r="C29" s="1013"/>
      <c r="D29" s="72"/>
      <c r="E29" s="72"/>
      <c r="F29" s="82"/>
    </row>
    <row r="30" spans="1:6" x14ac:dyDescent="0.25">
      <c r="A30" s="80"/>
      <c r="B30" s="80"/>
      <c r="C30" s="81"/>
      <c r="D30" s="82"/>
      <c r="E30" s="81"/>
      <c r="F30" s="81"/>
    </row>
    <row r="31" spans="1:6" x14ac:dyDescent="0.25">
      <c r="A31" s="80"/>
      <c r="B31" s="80"/>
      <c r="C31" s="81"/>
      <c r="D31" s="82"/>
      <c r="E31" s="81"/>
      <c r="F31" s="81"/>
    </row>
    <row r="32" spans="1:6" x14ac:dyDescent="0.25">
      <c r="A32" s="80"/>
      <c r="B32" s="80"/>
      <c r="C32" s="81"/>
      <c r="D32" s="82"/>
      <c r="E32" s="81"/>
      <c r="F32" s="81"/>
    </row>
    <row r="35" spans="1:9" ht="31.5" x14ac:dyDescent="0.25">
      <c r="A35" s="986" t="s">
        <v>122</v>
      </c>
      <c r="B35" s="998" t="s">
        <v>161</v>
      </c>
      <c r="C35" s="992" t="s">
        <v>162</v>
      </c>
      <c r="D35" s="992" t="s">
        <v>163</v>
      </c>
      <c r="E35" s="992" t="s">
        <v>126</v>
      </c>
      <c r="F35" s="74"/>
      <c r="I35" s="84"/>
    </row>
    <row r="36" spans="1:9" ht="31.5" x14ac:dyDescent="0.25">
      <c r="A36" s="101" t="s">
        <v>18</v>
      </c>
      <c r="B36" s="225" t="s">
        <v>164</v>
      </c>
      <c r="C36" s="86" t="s">
        <v>165</v>
      </c>
      <c r="D36" s="87"/>
      <c r="E36" s="87"/>
      <c r="F36" s="96"/>
      <c r="I36" s="84"/>
    </row>
    <row r="37" spans="1:9" x14ac:dyDescent="0.25">
      <c r="A37" s="101" t="s">
        <v>19</v>
      </c>
      <c r="B37" s="1016" t="s">
        <v>136</v>
      </c>
      <c r="C37" s="245" t="s">
        <v>166</v>
      </c>
      <c r="D37" s="72"/>
      <c r="E37" s="246" t="s">
        <v>137</v>
      </c>
      <c r="F37" s="96"/>
      <c r="I37" s="84"/>
    </row>
    <row r="38" spans="1:9" x14ac:dyDescent="0.25">
      <c r="A38" s="90"/>
      <c r="B38" s="1017"/>
      <c r="C38" s="245" t="s">
        <v>167</v>
      </c>
      <c r="D38" s="72"/>
      <c r="E38" s="246"/>
      <c r="F38" s="96"/>
      <c r="I38" s="84"/>
    </row>
    <row r="39" spans="1:9" x14ac:dyDescent="0.25">
      <c r="A39" s="244" t="s">
        <v>20</v>
      </c>
      <c r="B39" s="90"/>
      <c r="D39" s="89"/>
      <c r="E39" s="72"/>
      <c r="F39" s="96"/>
      <c r="I39" s="84"/>
    </row>
    <row r="40" spans="1:9" x14ac:dyDescent="0.25">
      <c r="A40" s="85" t="s">
        <v>21</v>
      </c>
      <c r="B40" s="90"/>
      <c r="C40" s="86"/>
      <c r="D40" s="89"/>
      <c r="E40" s="72"/>
      <c r="F40" s="96"/>
      <c r="I40" s="84"/>
    </row>
    <row r="41" spans="1:9" x14ac:dyDescent="0.25">
      <c r="A41" s="101" t="s">
        <v>151</v>
      </c>
      <c r="B41" s="1180" t="s">
        <v>158</v>
      </c>
      <c r="C41" s="222" t="s">
        <v>168</v>
      </c>
      <c r="D41" s="223" t="s">
        <v>169</v>
      </c>
      <c r="E41" s="69"/>
      <c r="F41" s="96"/>
      <c r="I41" s="84"/>
    </row>
    <row r="42" spans="1:9" x14ac:dyDescent="0.25">
      <c r="A42" s="90"/>
      <c r="B42" s="1181"/>
      <c r="C42" s="91" t="s">
        <v>170</v>
      </c>
      <c r="D42" s="92" t="s">
        <v>169</v>
      </c>
      <c r="E42" s="72"/>
      <c r="F42" s="96"/>
      <c r="I42" s="84"/>
    </row>
    <row r="43" spans="1:9" x14ac:dyDescent="0.25">
      <c r="A43" s="93"/>
      <c r="B43" s="93"/>
      <c r="C43" s="94"/>
      <c r="D43" s="95"/>
      <c r="E43" s="82"/>
      <c r="F43" s="96"/>
      <c r="I43" s="84"/>
    </row>
    <row r="44" spans="1:9" x14ac:dyDescent="0.25">
      <c r="F44" s="74"/>
    </row>
    <row r="50" spans="1:9" x14ac:dyDescent="0.25">
      <c r="A50" s="66" t="s">
        <v>171</v>
      </c>
      <c r="B50" s="66"/>
      <c r="C50" s="67"/>
      <c r="D50" s="67"/>
      <c r="E50" s="67"/>
      <c r="F50" s="67"/>
      <c r="G50" s="67"/>
      <c r="H50" s="67"/>
      <c r="I50" s="67"/>
    </row>
    <row r="52" spans="1:9" x14ac:dyDescent="0.25">
      <c r="A52" s="172" t="s">
        <v>172</v>
      </c>
      <c r="B52" s="173"/>
      <c r="C52" s="174"/>
      <c r="D52" s="174"/>
      <c r="E52" s="174"/>
      <c r="F52" s="174"/>
      <c r="G52" s="174"/>
      <c r="H52" s="174"/>
      <c r="I52" s="175"/>
    </row>
    <row r="53" spans="1:9" x14ac:dyDescent="0.25">
      <c r="A53" s="1160" t="s">
        <v>122</v>
      </c>
      <c r="B53" s="1163" t="s">
        <v>173</v>
      </c>
      <c r="C53" s="1171" t="s">
        <v>174</v>
      </c>
      <c r="D53" s="1182" t="s">
        <v>175</v>
      </c>
      <c r="E53" s="1183"/>
      <c r="F53" s="1183"/>
      <c r="G53" s="1183"/>
      <c r="H53" s="1184"/>
      <c r="I53" s="1160" t="s">
        <v>126</v>
      </c>
    </row>
    <row r="54" spans="1:9" x14ac:dyDescent="0.25">
      <c r="A54" s="1150"/>
      <c r="B54" s="1163"/>
      <c r="C54" s="1172"/>
      <c r="D54" s="1177" t="s">
        <v>176</v>
      </c>
      <c r="E54" s="1177"/>
      <c r="F54" s="1004" t="s">
        <v>177</v>
      </c>
      <c r="G54" s="1000" t="s">
        <v>176</v>
      </c>
      <c r="H54" s="1000" t="s">
        <v>177</v>
      </c>
      <c r="I54" s="1160"/>
    </row>
    <row r="55" spans="1:9" ht="36" customHeight="1" x14ac:dyDescent="0.25">
      <c r="A55" s="1150"/>
      <c r="B55" s="1163"/>
      <c r="C55" s="1173"/>
      <c r="D55" s="995" t="s">
        <v>178</v>
      </c>
      <c r="E55" s="995" t="s">
        <v>179</v>
      </c>
      <c r="F55" s="993" t="s">
        <v>180</v>
      </c>
      <c r="G55" s="1161" t="s">
        <v>181</v>
      </c>
      <c r="H55" s="1162"/>
      <c r="I55" s="1160"/>
    </row>
    <row r="56" spans="1:9" x14ac:dyDescent="0.25">
      <c r="A56" s="1005" t="s">
        <v>18</v>
      </c>
      <c r="B56" s="161"/>
      <c r="C56" s="99" t="s">
        <v>182</v>
      </c>
      <c r="D56" s="98"/>
      <c r="E56" s="99" t="s">
        <v>183</v>
      </c>
      <c r="F56" s="986"/>
      <c r="G56" s="992"/>
      <c r="H56" s="992"/>
      <c r="I56" s="181"/>
    </row>
    <row r="57" spans="1:9" x14ac:dyDescent="0.25">
      <c r="A57" s="987"/>
      <c r="B57" s="992"/>
      <c r="C57" s="99" t="s">
        <v>182</v>
      </c>
      <c r="D57" s="98"/>
      <c r="E57" s="99" t="s">
        <v>184</v>
      </c>
      <c r="F57" s="986"/>
      <c r="G57" s="992"/>
      <c r="H57" s="992"/>
      <c r="I57" s="181"/>
    </row>
    <row r="58" spans="1:9" x14ac:dyDescent="0.25">
      <c r="A58" s="987"/>
      <c r="B58" s="992"/>
      <c r="C58" s="1020" t="s">
        <v>185</v>
      </c>
      <c r="D58" s="98"/>
      <c r="E58" s="99" t="s">
        <v>184</v>
      </c>
      <c r="F58" s="986"/>
      <c r="G58" s="992"/>
      <c r="H58" s="992"/>
      <c r="I58" s="181"/>
    </row>
    <row r="59" spans="1:9" ht="31.5" x14ac:dyDescent="0.25">
      <c r="A59" s="1021" t="s">
        <v>19</v>
      </c>
      <c r="B59" s="422"/>
      <c r="C59" s="98" t="s">
        <v>186</v>
      </c>
      <c r="D59" s="98"/>
      <c r="E59" s="995"/>
      <c r="F59" s="72"/>
      <c r="G59" s="99"/>
      <c r="H59" s="99" t="s">
        <v>187</v>
      </c>
      <c r="I59" s="992"/>
    </row>
    <row r="60" spans="1:9" ht="31.5" x14ac:dyDescent="0.25">
      <c r="A60" s="1022"/>
      <c r="B60" s="422"/>
      <c r="C60" s="98" t="s">
        <v>186</v>
      </c>
      <c r="D60" s="98" t="s">
        <v>188</v>
      </c>
      <c r="E60" s="995"/>
      <c r="F60" s="72"/>
      <c r="G60" s="99"/>
      <c r="H60" s="99"/>
      <c r="I60" s="992"/>
    </row>
    <row r="61" spans="1:9" ht="31.5" x14ac:dyDescent="0.25">
      <c r="A61" s="1022"/>
      <c r="B61" s="422"/>
      <c r="C61" s="98" t="s">
        <v>189</v>
      </c>
      <c r="D61" s="98"/>
      <c r="E61" s="995"/>
      <c r="F61" s="72" t="s">
        <v>190</v>
      </c>
      <c r="G61" s="1020"/>
      <c r="H61" s="1020"/>
      <c r="I61" s="992"/>
    </row>
    <row r="62" spans="1:9" ht="31.5" x14ac:dyDescent="0.25">
      <c r="A62" s="1022"/>
      <c r="B62" s="422"/>
      <c r="C62" s="98" t="s">
        <v>191</v>
      </c>
      <c r="D62" s="98"/>
      <c r="E62" s="995"/>
      <c r="F62" s="72" t="s">
        <v>192</v>
      </c>
      <c r="G62" s="1020"/>
      <c r="H62" s="1020"/>
      <c r="I62" s="992"/>
    </row>
    <row r="63" spans="1:9" ht="31.5" x14ac:dyDescent="0.25">
      <c r="A63" s="1022"/>
      <c r="B63" s="422"/>
      <c r="C63" s="98" t="s">
        <v>185</v>
      </c>
      <c r="D63" s="98"/>
      <c r="E63" s="995"/>
      <c r="F63" s="72" t="s">
        <v>193</v>
      </c>
      <c r="G63" s="99"/>
      <c r="H63" s="99"/>
      <c r="I63" s="992"/>
    </row>
    <row r="64" spans="1:9" ht="31.5" x14ac:dyDescent="0.25">
      <c r="A64" s="1022"/>
      <c r="B64" s="422"/>
      <c r="C64" s="1013" t="s">
        <v>194</v>
      </c>
      <c r="D64" s="98"/>
      <c r="E64" s="995"/>
      <c r="F64" s="1153" t="s">
        <v>195</v>
      </c>
      <c r="G64" s="992"/>
      <c r="H64" s="992"/>
      <c r="I64" s="992"/>
    </row>
    <row r="65" spans="1:9" ht="31.5" x14ac:dyDescent="0.25">
      <c r="A65" s="1023"/>
      <c r="B65" s="422" t="s">
        <v>130</v>
      </c>
      <c r="C65" s="1013" t="s">
        <v>196</v>
      </c>
      <c r="D65" s="98"/>
      <c r="E65" s="995"/>
      <c r="F65" s="1155"/>
      <c r="G65" s="992"/>
      <c r="H65" s="992"/>
      <c r="I65" s="992"/>
    </row>
    <row r="66" spans="1:9" ht="47.25" x14ac:dyDescent="0.25">
      <c r="A66" s="1022" t="s">
        <v>20</v>
      </c>
      <c r="B66" s="1185" t="s">
        <v>197</v>
      </c>
      <c r="C66" s="98" t="s">
        <v>198</v>
      </c>
      <c r="D66" s="72"/>
      <c r="E66" s="98"/>
      <c r="F66" s="72"/>
      <c r="G66" s="99" t="s">
        <v>199</v>
      </c>
      <c r="H66" s="99"/>
      <c r="I66" s="72" t="s">
        <v>200</v>
      </c>
    </row>
    <row r="67" spans="1:9" ht="47.25" x14ac:dyDescent="0.25">
      <c r="A67" s="1006"/>
      <c r="B67" s="1186"/>
      <c r="C67" s="98" t="s">
        <v>201</v>
      </c>
      <c r="D67" s="72"/>
      <c r="E67" s="98"/>
      <c r="F67" s="72"/>
      <c r="G67" s="99" t="s">
        <v>202</v>
      </c>
      <c r="H67" s="99"/>
      <c r="I67" s="72" t="s">
        <v>200</v>
      </c>
    </row>
    <row r="68" spans="1:9" ht="47.25" x14ac:dyDescent="0.25">
      <c r="A68" s="1006"/>
      <c r="B68" s="1186"/>
      <c r="C68" s="98" t="s">
        <v>198</v>
      </c>
      <c r="D68" s="72"/>
      <c r="E68" s="100"/>
      <c r="F68" s="72"/>
      <c r="G68" s="99" t="s">
        <v>203</v>
      </c>
      <c r="H68" s="99"/>
      <c r="I68" s="72" t="s">
        <v>200</v>
      </c>
    </row>
    <row r="69" spans="1:9" ht="63" x14ac:dyDescent="0.25">
      <c r="A69" s="1006"/>
      <c r="B69" s="1186"/>
      <c r="C69" s="98" t="s">
        <v>204</v>
      </c>
      <c r="D69" s="72"/>
      <c r="E69" s="98"/>
      <c r="F69" s="72"/>
      <c r="H69" s="99" t="s">
        <v>205</v>
      </c>
      <c r="I69" s="72" t="s">
        <v>200</v>
      </c>
    </row>
    <row r="70" spans="1:9" ht="47.25" x14ac:dyDescent="0.25">
      <c r="A70" s="1006"/>
      <c r="B70" s="1187"/>
      <c r="C70" s="98" t="s">
        <v>206</v>
      </c>
      <c r="D70" s="75"/>
      <c r="E70" s="98"/>
      <c r="F70" s="72"/>
      <c r="G70" s="99" t="s">
        <v>207</v>
      </c>
      <c r="H70" s="99"/>
      <c r="I70" s="72" t="s">
        <v>200</v>
      </c>
    </row>
    <row r="71" spans="1:9" ht="63" x14ac:dyDescent="0.25">
      <c r="A71" s="1006"/>
      <c r="B71" s="1185" t="s">
        <v>208</v>
      </c>
      <c r="C71" s="98" t="s">
        <v>209</v>
      </c>
      <c r="D71" s="72"/>
      <c r="E71" s="98"/>
      <c r="F71" s="72"/>
      <c r="G71" s="99"/>
      <c r="H71" s="1153" t="s">
        <v>210</v>
      </c>
      <c r="I71" s="1153" t="s">
        <v>211</v>
      </c>
    </row>
    <row r="72" spans="1:9" ht="47.25" x14ac:dyDescent="0.25">
      <c r="A72" s="1006"/>
      <c r="B72" s="1187"/>
      <c r="C72" s="98" t="s">
        <v>212</v>
      </c>
      <c r="D72" s="72"/>
      <c r="E72" s="98"/>
      <c r="F72" s="72"/>
      <c r="G72" s="99"/>
      <c r="H72" s="1155"/>
      <c r="I72" s="1155"/>
    </row>
    <row r="73" spans="1:9" ht="31.5" x14ac:dyDescent="0.25">
      <c r="A73" s="101" t="s">
        <v>21</v>
      </c>
      <c r="B73" s="1193" t="s">
        <v>197</v>
      </c>
      <c r="C73" s="1190" t="s">
        <v>213</v>
      </c>
      <c r="D73" s="72"/>
      <c r="E73" s="72" t="s">
        <v>214</v>
      </c>
      <c r="F73" s="98"/>
      <c r="G73" s="102"/>
      <c r="H73" s="102"/>
      <c r="I73" s="78"/>
    </row>
    <row r="74" spans="1:9" x14ac:dyDescent="0.25">
      <c r="A74" s="88"/>
      <c r="B74" s="1194"/>
      <c r="C74" s="1191"/>
      <c r="D74" s="72"/>
      <c r="E74" s="72" t="s">
        <v>215</v>
      </c>
      <c r="F74" s="98"/>
      <c r="G74" s="102"/>
      <c r="H74" s="102"/>
      <c r="I74" s="78"/>
    </row>
    <row r="75" spans="1:9" x14ac:dyDescent="0.25">
      <c r="A75" s="88"/>
      <c r="B75" s="1194"/>
      <c r="C75" s="1191"/>
      <c r="D75" s="72"/>
      <c r="E75" s="72" t="s">
        <v>216</v>
      </c>
      <c r="F75" s="98"/>
      <c r="G75" s="102"/>
      <c r="H75" s="102"/>
      <c r="I75" s="78"/>
    </row>
    <row r="76" spans="1:9" x14ac:dyDescent="0.25">
      <c r="A76" s="88"/>
      <c r="B76" s="1194"/>
      <c r="C76" s="1191"/>
      <c r="D76" s="72"/>
      <c r="E76" s="72" t="s">
        <v>217</v>
      </c>
      <c r="F76" s="98"/>
      <c r="G76" s="102"/>
      <c r="H76" s="102"/>
      <c r="I76" s="78"/>
    </row>
    <row r="77" spans="1:9" x14ac:dyDescent="0.25">
      <c r="A77" s="88"/>
      <c r="B77" s="1194"/>
      <c r="C77" s="1191"/>
      <c r="D77" s="72"/>
      <c r="E77" s="72" t="s">
        <v>218</v>
      </c>
      <c r="F77" s="98"/>
      <c r="G77" s="102"/>
      <c r="H77" s="102"/>
      <c r="I77" s="78"/>
    </row>
    <row r="78" spans="1:9" x14ac:dyDescent="0.25">
      <c r="A78" s="88"/>
      <c r="B78" s="1194"/>
      <c r="C78" s="1191"/>
      <c r="D78" s="72"/>
      <c r="E78" s="72" t="s">
        <v>219</v>
      </c>
      <c r="F78" s="98"/>
      <c r="G78" s="102"/>
      <c r="H78" s="102"/>
      <c r="I78" s="78"/>
    </row>
    <row r="79" spans="1:9" x14ac:dyDescent="0.25">
      <c r="A79" s="88"/>
      <c r="B79" s="1194"/>
      <c r="C79" s="1191"/>
      <c r="D79" s="72"/>
      <c r="E79" s="72" t="s">
        <v>220</v>
      </c>
      <c r="F79" s="98"/>
      <c r="G79" s="102"/>
      <c r="H79" s="102"/>
      <c r="I79" s="78"/>
    </row>
    <row r="80" spans="1:9" x14ac:dyDescent="0.25">
      <c r="A80" s="88"/>
      <c r="B80" s="1194"/>
      <c r="C80" s="1191"/>
      <c r="D80" s="72"/>
      <c r="E80" s="72" t="s">
        <v>221</v>
      </c>
      <c r="F80" s="98"/>
      <c r="G80" s="102"/>
      <c r="H80" s="102"/>
      <c r="I80" s="78"/>
    </row>
    <row r="81" spans="1:9" x14ac:dyDescent="0.25">
      <c r="A81" s="88"/>
      <c r="B81" s="1195"/>
      <c r="C81" s="1192"/>
      <c r="D81" s="72"/>
      <c r="E81" s="72" t="s">
        <v>222</v>
      </c>
      <c r="F81" s="98"/>
      <c r="G81" s="102"/>
      <c r="H81" s="102"/>
      <c r="I81" s="78"/>
    </row>
    <row r="82" spans="1:9" ht="31.5" x14ac:dyDescent="0.25">
      <c r="A82" s="88"/>
      <c r="B82" s="1185" t="s">
        <v>208</v>
      </c>
      <c r="C82" s="1190" t="s">
        <v>223</v>
      </c>
      <c r="D82" s="72"/>
      <c r="E82" s="72" t="s">
        <v>214</v>
      </c>
      <c r="F82" s="1010"/>
      <c r="G82" s="102"/>
      <c r="H82" s="102"/>
      <c r="I82" s="78"/>
    </row>
    <row r="83" spans="1:9" x14ac:dyDescent="0.25">
      <c r="A83" s="88"/>
      <c r="B83" s="1186"/>
      <c r="C83" s="1191"/>
      <c r="D83" s="69"/>
      <c r="E83" s="72" t="s">
        <v>215</v>
      </c>
      <c r="F83" s="1010"/>
      <c r="G83" s="102"/>
      <c r="H83" s="102"/>
      <c r="I83" s="78"/>
    </row>
    <row r="84" spans="1:9" x14ac:dyDescent="0.25">
      <c r="A84" s="88"/>
      <c r="B84" s="1186"/>
      <c r="C84" s="1191"/>
      <c r="D84" s="69"/>
      <c r="E84" s="72" t="s">
        <v>216</v>
      </c>
      <c r="F84" s="1010"/>
      <c r="G84" s="102"/>
      <c r="H84" s="102"/>
      <c r="I84" s="78"/>
    </row>
    <row r="85" spans="1:9" x14ac:dyDescent="0.25">
      <c r="A85" s="88"/>
      <c r="B85" s="1186"/>
      <c r="C85" s="1191"/>
      <c r="D85" s="69"/>
      <c r="E85" s="72" t="s">
        <v>217</v>
      </c>
      <c r="F85" s="1010"/>
      <c r="G85" s="102"/>
      <c r="H85" s="102"/>
      <c r="I85" s="78"/>
    </row>
    <row r="86" spans="1:9" x14ac:dyDescent="0.25">
      <c r="A86" s="88"/>
      <c r="B86" s="1186"/>
      <c r="C86" s="1191"/>
      <c r="D86" s="69"/>
      <c r="E86" s="72" t="s">
        <v>218</v>
      </c>
      <c r="F86" s="1010"/>
      <c r="G86" s="102"/>
      <c r="H86" s="102"/>
      <c r="I86" s="78"/>
    </row>
    <row r="87" spans="1:9" x14ac:dyDescent="0.25">
      <c r="A87" s="88"/>
      <c r="B87" s="1186"/>
      <c r="C87" s="1191"/>
      <c r="D87" s="69"/>
      <c r="E87" s="72" t="s">
        <v>219</v>
      </c>
      <c r="F87" s="1010"/>
      <c r="G87" s="102"/>
      <c r="H87" s="102"/>
      <c r="I87" s="78"/>
    </row>
    <row r="88" spans="1:9" x14ac:dyDescent="0.25">
      <c r="A88" s="88"/>
      <c r="B88" s="1186"/>
      <c r="C88" s="1191"/>
      <c r="D88" s="69"/>
      <c r="E88" s="72" t="s">
        <v>220</v>
      </c>
      <c r="F88" s="1010"/>
      <c r="G88" s="102"/>
      <c r="H88" s="102"/>
      <c r="I88" s="78"/>
    </row>
    <row r="89" spans="1:9" x14ac:dyDescent="0.25">
      <c r="A89" s="88"/>
      <c r="B89" s="1186"/>
      <c r="C89" s="1191"/>
      <c r="D89" s="69"/>
      <c r="E89" s="72" t="s">
        <v>221</v>
      </c>
      <c r="F89" s="1010"/>
      <c r="G89" s="102"/>
      <c r="H89" s="102"/>
      <c r="I89" s="78"/>
    </row>
    <row r="90" spans="1:9" x14ac:dyDescent="0.25">
      <c r="A90" s="88"/>
      <c r="B90" s="1187"/>
      <c r="C90" s="1192"/>
      <c r="D90" s="69"/>
      <c r="E90" s="72" t="s">
        <v>222</v>
      </c>
      <c r="F90" s="1010"/>
      <c r="G90" s="102"/>
      <c r="H90" s="102"/>
      <c r="I90" s="78"/>
    </row>
    <row r="91" spans="1:9" ht="31.5" x14ac:dyDescent="0.25">
      <c r="A91" s="88"/>
      <c r="B91" s="1193" t="s">
        <v>208</v>
      </c>
      <c r="C91" s="1190" t="s">
        <v>224</v>
      </c>
      <c r="D91" s="98"/>
      <c r="E91" s="72" t="s">
        <v>214</v>
      </c>
      <c r="F91" s="102"/>
      <c r="G91" s="102"/>
      <c r="H91" s="102"/>
      <c r="I91" s="78"/>
    </row>
    <row r="92" spans="1:9" x14ac:dyDescent="0.25">
      <c r="A92" s="88"/>
      <c r="B92" s="1194"/>
      <c r="C92" s="1191"/>
      <c r="D92" s="98"/>
      <c r="E92" s="72" t="s">
        <v>215</v>
      </c>
      <c r="F92" s="102"/>
      <c r="G92" s="102"/>
      <c r="H92" s="102"/>
      <c r="I92" s="78"/>
    </row>
    <row r="93" spans="1:9" x14ac:dyDescent="0.25">
      <c r="A93" s="88"/>
      <c r="B93" s="1194"/>
      <c r="C93" s="1191"/>
      <c r="D93" s="98"/>
      <c r="E93" s="72" t="s">
        <v>216</v>
      </c>
      <c r="F93" s="102"/>
      <c r="G93" s="102"/>
      <c r="H93" s="102"/>
      <c r="I93" s="78"/>
    </row>
    <row r="94" spans="1:9" x14ac:dyDescent="0.25">
      <c r="A94" s="88"/>
      <c r="B94" s="1194"/>
      <c r="C94" s="1191"/>
      <c r="D94" s="98"/>
      <c r="E94" s="72" t="s">
        <v>217</v>
      </c>
      <c r="F94" s="102"/>
      <c r="G94" s="102"/>
      <c r="H94" s="102"/>
      <c r="I94" s="78"/>
    </row>
    <row r="95" spans="1:9" x14ac:dyDescent="0.25">
      <c r="A95" s="88"/>
      <c r="B95" s="1194"/>
      <c r="C95" s="1191"/>
      <c r="D95" s="98"/>
      <c r="E95" s="72" t="s">
        <v>218</v>
      </c>
      <c r="F95" s="102"/>
      <c r="G95" s="102"/>
      <c r="H95" s="102"/>
      <c r="I95" s="78"/>
    </row>
    <row r="96" spans="1:9" x14ac:dyDescent="0.25">
      <c r="A96" s="88"/>
      <c r="B96" s="1194"/>
      <c r="C96" s="1191"/>
      <c r="D96" s="98"/>
      <c r="E96" s="72" t="s">
        <v>219</v>
      </c>
      <c r="F96" s="102"/>
      <c r="G96" s="102"/>
      <c r="H96" s="102"/>
      <c r="I96" s="78"/>
    </row>
    <row r="97" spans="1:9" x14ac:dyDescent="0.25">
      <c r="A97" s="88"/>
      <c r="B97" s="1194"/>
      <c r="C97" s="1191"/>
      <c r="D97" s="98"/>
      <c r="E97" s="72" t="s">
        <v>220</v>
      </c>
      <c r="F97" s="102"/>
      <c r="G97" s="102"/>
      <c r="H97" s="102"/>
      <c r="I97" s="78"/>
    </row>
    <row r="98" spans="1:9" x14ac:dyDescent="0.25">
      <c r="A98" s="88"/>
      <c r="B98" s="1194"/>
      <c r="C98" s="1191"/>
      <c r="D98" s="98"/>
      <c r="E98" s="72" t="s">
        <v>221</v>
      </c>
      <c r="F98" s="102"/>
      <c r="G98" s="102"/>
      <c r="H98" s="102"/>
      <c r="I98" s="78"/>
    </row>
    <row r="99" spans="1:9" x14ac:dyDescent="0.25">
      <c r="A99" s="88"/>
      <c r="B99" s="1195"/>
      <c r="C99" s="1192"/>
      <c r="D99" s="98"/>
      <c r="E99" s="72" t="s">
        <v>222</v>
      </c>
      <c r="F99" s="102"/>
      <c r="G99" s="102"/>
      <c r="H99" s="102"/>
      <c r="I99" s="78"/>
    </row>
    <row r="100" spans="1:9" ht="31.5" x14ac:dyDescent="0.25">
      <c r="A100" s="90"/>
      <c r="B100" s="85" t="s">
        <v>197</v>
      </c>
      <c r="C100" s="86" t="s">
        <v>225</v>
      </c>
      <c r="D100" s="1009"/>
      <c r="E100" s="72" t="s">
        <v>222</v>
      </c>
      <c r="F100" s="102"/>
      <c r="G100" s="102"/>
      <c r="H100" s="102"/>
      <c r="I100" s="78"/>
    </row>
    <row r="101" spans="1:9" x14ac:dyDescent="0.25">
      <c r="A101" s="88" t="s">
        <v>151</v>
      </c>
      <c r="B101" s="85"/>
      <c r="C101" s="86"/>
      <c r="D101" s="73"/>
      <c r="E101" s="72"/>
      <c r="F101" s="69"/>
      <c r="G101" s="102"/>
      <c r="H101" s="102"/>
      <c r="I101" s="78"/>
    </row>
    <row r="102" spans="1:9" ht="63" x14ac:dyDescent="0.25">
      <c r="A102" s="85" t="s">
        <v>160</v>
      </c>
      <c r="B102" s="344" t="s">
        <v>226</v>
      </c>
      <c r="C102" s="312" t="s">
        <v>227</v>
      </c>
      <c r="D102" s="345"/>
      <c r="E102" s="345"/>
      <c r="F102" s="346"/>
      <c r="G102" s="347"/>
      <c r="H102" s="348" t="s">
        <v>228</v>
      </c>
      <c r="I102" s="348"/>
    </row>
    <row r="103" spans="1:9" x14ac:dyDescent="0.25">
      <c r="A103" s="93"/>
      <c r="B103" s="93"/>
      <c r="C103" s="82"/>
      <c r="D103" s="107"/>
      <c r="E103" s="107"/>
      <c r="F103" s="107"/>
      <c r="G103" s="82"/>
      <c r="H103" s="82"/>
      <c r="I103" s="82"/>
    </row>
    <row r="106" spans="1:9" x14ac:dyDescent="0.25">
      <c r="A106" s="172" t="s">
        <v>229</v>
      </c>
      <c r="B106" s="173"/>
      <c r="C106" s="174"/>
      <c r="D106" s="174"/>
      <c r="E106" s="175"/>
    </row>
    <row r="107" spans="1:9" x14ac:dyDescent="0.25">
      <c r="A107" s="986" t="s">
        <v>122</v>
      </c>
      <c r="B107" s="995" t="s">
        <v>230</v>
      </c>
      <c r="C107" s="992" t="s">
        <v>231</v>
      </c>
      <c r="D107" s="995" t="s">
        <v>232</v>
      </c>
      <c r="E107" s="992" t="s">
        <v>126</v>
      </c>
    </row>
    <row r="108" spans="1:9" x14ac:dyDescent="0.25">
      <c r="A108" s="1005" t="s">
        <v>18</v>
      </c>
      <c r="B108" s="167"/>
      <c r="C108" s="108"/>
      <c r="D108" s="100"/>
      <c r="E108" s="109"/>
    </row>
    <row r="109" spans="1:9" x14ac:dyDescent="0.25">
      <c r="A109" s="1005" t="s">
        <v>19</v>
      </c>
      <c r="B109" s="167"/>
      <c r="C109" s="108"/>
      <c r="D109" s="100"/>
      <c r="E109" s="109"/>
    </row>
    <row r="110" spans="1:9" ht="63" customHeight="1" x14ac:dyDescent="0.25">
      <c r="A110" s="1005" t="s">
        <v>20</v>
      </c>
      <c r="B110" s="108" t="s">
        <v>233</v>
      </c>
      <c r="C110" s="1153" t="s">
        <v>210</v>
      </c>
      <c r="D110" s="99" t="s">
        <v>234</v>
      </c>
      <c r="E110" s="1153" t="s">
        <v>235</v>
      </c>
    </row>
    <row r="111" spans="1:9" ht="47.25" x14ac:dyDescent="0.25">
      <c r="A111" s="1007"/>
      <c r="B111" s="1018" t="s">
        <v>236</v>
      </c>
      <c r="C111" s="1155"/>
      <c r="D111" s="989" t="s">
        <v>237</v>
      </c>
      <c r="E111" s="1154"/>
    </row>
    <row r="112" spans="1:9" ht="78.75" x14ac:dyDescent="0.25">
      <c r="A112" s="1005" t="s">
        <v>21</v>
      </c>
      <c r="B112" s="989" t="s">
        <v>238</v>
      </c>
      <c r="C112" s="237" t="s">
        <v>239</v>
      </c>
      <c r="D112" s="231">
        <v>25</v>
      </c>
      <c r="E112" s="234"/>
    </row>
    <row r="113" spans="1:5" x14ac:dyDescent="0.25">
      <c r="A113" s="1006"/>
      <c r="B113" s="990"/>
      <c r="C113" s="230" t="s">
        <v>240</v>
      </c>
      <c r="D113" s="232"/>
      <c r="E113" s="235"/>
    </row>
    <row r="114" spans="1:5" x14ac:dyDescent="0.25">
      <c r="A114" s="1006"/>
      <c r="B114" s="990"/>
      <c r="C114" s="230" t="s">
        <v>241</v>
      </c>
      <c r="D114" s="232"/>
      <c r="E114" s="235"/>
    </row>
    <row r="115" spans="1:5" x14ac:dyDescent="0.25">
      <c r="A115" s="1006"/>
      <c r="B115" s="990"/>
      <c r="C115" s="230" t="s">
        <v>242</v>
      </c>
      <c r="D115" s="232"/>
      <c r="E115" s="235"/>
    </row>
    <row r="116" spans="1:5" x14ac:dyDescent="0.25">
      <c r="A116" s="1006"/>
      <c r="B116" s="990"/>
      <c r="C116" s="230" t="s">
        <v>243</v>
      </c>
      <c r="D116" s="232"/>
      <c r="E116" s="235"/>
    </row>
    <row r="117" spans="1:5" x14ac:dyDescent="0.25">
      <c r="A117" s="1006"/>
      <c r="B117" s="990"/>
      <c r="C117" s="230" t="s">
        <v>215</v>
      </c>
      <c r="D117" s="232"/>
      <c r="E117" s="235"/>
    </row>
    <row r="118" spans="1:5" x14ac:dyDescent="0.25">
      <c r="A118" s="1006"/>
      <c r="B118" s="990"/>
      <c r="C118" s="230" t="s">
        <v>244</v>
      </c>
      <c r="D118" s="232"/>
      <c r="E118" s="235"/>
    </row>
    <row r="119" spans="1:5" x14ac:dyDescent="0.25">
      <c r="A119" s="1006"/>
      <c r="B119" s="990"/>
      <c r="C119" s="230" t="s">
        <v>245</v>
      </c>
      <c r="D119" s="232"/>
      <c r="E119" s="235"/>
    </row>
    <row r="120" spans="1:5" x14ac:dyDescent="0.25">
      <c r="A120" s="1006"/>
      <c r="B120" s="990"/>
      <c r="C120" s="230" t="s">
        <v>217</v>
      </c>
      <c r="D120" s="232"/>
      <c r="E120" s="235"/>
    </row>
    <row r="121" spans="1:5" ht="31.5" x14ac:dyDescent="0.25">
      <c r="A121" s="1006"/>
      <c r="B121" s="990"/>
      <c r="C121" s="230" t="s">
        <v>246</v>
      </c>
      <c r="D121" s="232"/>
      <c r="E121" s="235"/>
    </row>
    <row r="122" spans="1:5" x14ac:dyDescent="0.25">
      <c r="A122" s="1006"/>
      <c r="B122" s="990"/>
      <c r="C122" s="230" t="s">
        <v>247</v>
      </c>
      <c r="D122" s="232"/>
      <c r="E122" s="235"/>
    </row>
    <row r="123" spans="1:5" x14ac:dyDescent="0.25">
      <c r="A123" s="1006"/>
      <c r="B123" s="990"/>
      <c r="C123" s="230" t="s">
        <v>248</v>
      </c>
      <c r="D123" s="232"/>
      <c r="E123" s="235"/>
    </row>
    <row r="124" spans="1:5" ht="47.25" x14ac:dyDescent="0.25">
      <c r="A124" s="1006"/>
      <c r="B124" s="990"/>
      <c r="C124" s="230" t="s">
        <v>249</v>
      </c>
      <c r="D124" s="232"/>
      <c r="E124" s="235"/>
    </row>
    <row r="125" spans="1:5" x14ac:dyDescent="0.25">
      <c r="A125" s="1006"/>
      <c r="B125" s="990"/>
      <c r="C125" s="230" t="s">
        <v>219</v>
      </c>
      <c r="D125" s="232"/>
      <c r="E125" s="235"/>
    </row>
    <row r="126" spans="1:5" x14ac:dyDescent="0.25">
      <c r="A126" s="1006"/>
      <c r="B126" s="990"/>
      <c r="C126" s="230" t="s">
        <v>250</v>
      </c>
      <c r="D126" s="232"/>
      <c r="E126" s="235"/>
    </row>
    <row r="127" spans="1:5" x14ac:dyDescent="0.25">
      <c r="A127" s="1006"/>
      <c r="B127" s="990"/>
      <c r="C127" s="230" t="s">
        <v>251</v>
      </c>
      <c r="D127" s="232"/>
      <c r="E127" s="235"/>
    </row>
    <row r="128" spans="1:5" x14ac:dyDescent="0.25">
      <c r="A128" s="1006"/>
      <c r="B128" s="990"/>
      <c r="C128" s="230" t="s">
        <v>221</v>
      </c>
      <c r="D128" s="232"/>
      <c r="E128" s="235"/>
    </row>
    <row r="129" spans="1:6" x14ac:dyDescent="0.25">
      <c r="A129" s="1006"/>
      <c r="B129" s="990"/>
      <c r="C129" s="230" t="s">
        <v>252</v>
      </c>
      <c r="D129" s="232"/>
      <c r="E129" s="235"/>
    </row>
    <row r="130" spans="1:6" x14ac:dyDescent="0.25">
      <c r="A130" s="1007"/>
      <c r="B130" s="991"/>
      <c r="C130" s="230" t="s">
        <v>222</v>
      </c>
      <c r="D130" s="233"/>
      <c r="E130" s="236"/>
    </row>
    <row r="131" spans="1:6" x14ac:dyDescent="0.25">
      <c r="A131" s="1023" t="s">
        <v>151</v>
      </c>
      <c r="B131" s="422"/>
      <c r="C131" s="79"/>
      <c r="D131" s="110"/>
      <c r="E131" s="111"/>
    </row>
    <row r="132" spans="1:6" x14ac:dyDescent="0.25">
      <c r="A132" s="1007" t="s">
        <v>160</v>
      </c>
      <c r="B132" s="161"/>
      <c r="C132" s="1013"/>
      <c r="D132" s="1013"/>
      <c r="E132" s="99"/>
    </row>
    <row r="133" spans="1:6" x14ac:dyDescent="0.25">
      <c r="A133" s="112"/>
      <c r="B133" s="112"/>
      <c r="C133" s="81"/>
      <c r="D133" s="81"/>
      <c r="E133" s="113"/>
    </row>
    <row r="134" spans="1:6" x14ac:dyDescent="0.25">
      <c r="A134" s="112"/>
      <c r="B134" s="112"/>
      <c r="C134" s="81"/>
      <c r="D134" s="81"/>
      <c r="E134" s="113"/>
    </row>
    <row r="135" spans="1:6" x14ac:dyDescent="0.25">
      <c r="A135" s="112"/>
      <c r="B135" s="112"/>
      <c r="C135" s="81"/>
      <c r="D135" s="81"/>
      <c r="E135" s="113"/>
    </row>
    <row r="138" spans="1:6" x14ac:dyDescent="0.25">
      <c r="A138" s="172" t="s">
        <v>253</v>
      </c>
      <c r="B138" s="173"/>
      <c r="C138" s="174"/>
      <c r="D138" s="174"/>
      <c r="E138" s="175"/>
    </row>
    <row r="139" spans="1:6" ht="47.25" x14ac:dyDescent="0.25">
      <c r="A139" s="986" t="s">
        <v>122</v>
      </c>
      <c r="B139" s="986" t="s">
        <v>254</v>
      </c>
      <c r="C139" s="992" t="s">
        <v>125</v>
      </c>
      <c r="D139" s="995" t="s">
        <v>255</v>
      </c>
      <c r="E139" s="995" t="s">
        <v>126</v>
      </c>
      <c r="F139" s="113"/>
    </row>
    <row r="140" spans="1:6" ht="31.5" x14ac:dyDescent="0.25">
      <c r="A140" s="1005" t="s">
        <v>18</v>
      </c>
      <c r="B140" s="108" t="s">
        <v>256</v>
      </c>
      <c r="C140" s="1020" t="s">
        <v>135</v>
      </c>
      <c r="D140" s="100"/>
      <c r="E140" s="100"/>
      <c r="F140" s="171"/>
    </row>
    <row r="141" spans="1:6" ht="31.5" x14ac:dyDescent="0.25">
      <c r="A141" s="1006"/>
      <c r="B141" s="108" t="s">
        <v>257</v>
      </c>
      <c r="C141" s="1020" t="s">
        <v>258</v>
      </c>
      <c r="D141" s="100"/>
      <c r="E141" s="100"/>
      <c r="F141" s="171"/>
    </row>
    <row r="142" spans="1:6" ht="31.5" x14ac:dyDescent="0.25">
      <c r="A142" s="1007"/>
      <c r="B142" s="108" t="s">
        <v>259</v>
      </c>
      <c r="C142" s="1020" t="s">
        <v>129</v>
      </c>
      <c r="D142" s="100"/>
      <c r="E142" s="100"/>
      <c r="F142" s="171"/>
    </row>
    <row r="143" spans="1:6" ht="47.25" x14ac:dyDescent="0.25">
      <c r="A143" s="1006" t="s">
        <v>19</v>
      </c>
      <c r="B143" s="99" t="s">
        <v>260</v>
      </c>
      <c r="C143" s="98" t="s">
        <v>261</v>
      </c>
      <c r="D143" s="100"/>
      <c r="E143" s="100"/>
      <c r="F143" s="171"/>
    </row>
    <row r="144" spans="1:6" ht="47.25" x14ac:dyDescent="0.25">
      <c r="A144" s="1006"/>
      <c r="B144" s="1020" t="s">
        <v>262</v>
      </c>
      <c r="C144" s="98" t="s">
        <v>263</v>
      </c>
      <c r="D144" s="100"/>
      <c r="E144" s="100"/>
      <c r="F144" s="171"/>
    </row>
    <row r="145" spans="1:8" ht="47.25" x14ac:dyDescent="0.25">
      <c r="A145" s="1005" t="s">
        <v>20</v>
      </c>
      <c r="B145" s="1020" t="s">
        <v>264</v>
      </c>
      <c r="C145" s="99" t="s">
        <v>199</v>
      </c>
      <c r="D145" s="98" t="s">
        <v>265</v>
      </c>
      <c r="E145" s="1153" t="s">
        <v>266</v>
      </c>
      <c r="F145" s="171"/>
    </row>
    <row r="146" spans="1:8" ht="31.5" x14ac:dyDescent="0.25">
      <c r="A146" s="1006"/>
      <c r="B146" s="1020" t="s">
        <v>264</v>
      </c>
      <c r="C146" s="99" t="s">
        <v>202</v>
      </c>
      <c r="D146" s="98" t="s">
        <v>267</v>
      </c>
      <c r="E146" s="1154"/>
      <c r="F146" s="171"/>
    </row>
    <row r="147" spans="1:8" ht="31.5" x14ac:dyDescent="0.25">
      <c r="A147" s="1006"/>
      <c r="B147" s="1020" t="s">
        <v>264</v>
      </c>
      <c r="C147" s="99" t="s">
        <v>268</v>
      </c>
      <c r="D147" s="98" t="s">
        <v>269</v>
      </c>
      <c r="E147" s="1154"/>
      <c r="F147" s="171"/>
    </row>
    <row r="148" spans="1:8" ht="110.25" x14ac:dyDescent="0.25">
      <c r="A148" s="1006"/>
      <c r="B148" s="1020" t="s">
        <v>264</v>
      </c>
      <c r="C148" s="99" t="s">
        <v>207</v>
      </c>
      <c r="D148" s="98" t="s">
        <v>270</v>
      </c>
      <c r="E148" s="1154"/>
      <c r="F148" s="171"/>
      <c r="G148" s="65"/>
      <c r="H148" s="65"/>
    </row>
    <row r="149" spans="1:8" ht="47.25" x14ac:dyDescent="0.25">
      <c r="A149" s="1007"/>
      <c r="B149" s="1020" t="s">
        <v>264</v>
      </c>
      <c r="C149" s="99" t="s">
        <v>205</v>
      </c>
      <c r="D149" s="99" t="s">
        <v>271</v>
      </c>
      <c r="E149" s="1155"/>
      <c r="F149" s="169"/>
    </row>
    <row r="150" spans="1:8" x14ac:dyDescent="0.25">
      <c r="A150" s="88" t="s">
        <v>21</v>
      </c>
      <c r="B150" s="85"/>
      <c r="C150" s="99"/>
      <c r="D150" s="98"/>
      <c r="E150" s="995"/>
      <c r="F150" s="113"/>
    </row>
    <row r="151" spans="1:8" x14ac:dyDescent="0.25">
      <c r="A151" s="101" t="s">
        <v>151</v>
      </c>
      <c r="B151" s="85"/>
      <c r="C151" s="98"/>
      <c r="D151" s="72"/>
      <c r="E151" s="114"/>
      <c r="F151" s="170"/>
    </row>
    <row r="152" spans="1:8" x14ac:dyDescent="0.25">
      <c r="A152" s="90"/>
      <c r="B152" s="85"/>
      <c r="C152" s="98"/>
      <c r="D152" s="72"/>
      <c r="E152" s="114"/>
      <c r="F152" s="170"/>
    </row>
    <row r="157" spans="1:8" x14ac:dyDescent="0.25">
      <c r="A157" s="172" t="s">
        <v>272</v>
      </c>
      <c r="B157" s="173"/>
      <c r="C157" s="174"/>
      <c r="D157" s="175"/>
    </row>
    <row r="158" spans="1:8" x14ac:dyDescent="0.25">
      <c r="A158" s="992" t="s">
        <v>122</v>
      </c>
      <c r="B158" s="986" t="s">
        <v>273</v>
      </c>
      <c r="C158" s="986" t="s">
        <v>274</v>
      </c>
      <c r="D158" s="986" t="s">
        <v>126</v>
      </c>
      <c r="E158" s="74"/>
    </row>
    <row r="159" spans="1:8" x14ac:dyDescent="0.25">
      <c r="A159" s="85" t="s">
        <v>18</v>
      </c>
      <c r="B159" s="85"/>
      <c r="C159" s="118"/>
      <c r="D159" s="98"/>
      <c r="E159" s="113"/>
    </row>
    <row r="160" spans="1:8" x14ac:dyDescent="0.25">
      <c r="A160" s="85" t="s">
        <v>19</v>
      </c>
      <c r="B160" s="85"/>
      <c r="C160" s="118"/>
      <c r="D160" s="98"/>
      <c r="E160" s="113"/>
    </row>
    <row r="161" spans="1:6" x14ac:dyDescent="0.25">
      <c r="A161" s="161" t="s">
        <v>20</v>
      </c>
      <c r="B161" s="161"/>
      <c r="C161" s="118"/>
      <c r="D161" s="98"/>
      <c r="E161" s="171"/>
    </row>
    <row r="162" spans="1:6" x14ac:dyDescent="0.25">
      <c r="A162" s="161" t="s">
        <v>21</v>
      </c>
      <c r="B162" s="161"/>
      <c r="C162" s="98"/>
      <c r="D162" s="99"/>
      <c r="E162" s="171"/>
    </row>
    <row r="163" spans="1:6" x14ac:dyDescent="0.25">
      <c r="A163" s="97" t="s">
        <v>151</v>
      </c>
      <c r="B163" s="97"/>
      <c r="C163" s="72"/>
      <c r="D163" s="99"/>
      <c r="E163" s="171"/>
    </row>
    <row r="164" spans="1:6" x14ac:dyDescent="0.25">
      <c r="A164" s="74"/>
      <c r="B164" s="74"/>
      <c r="C164" s="82"/>
      <c r="D164" s="116"/>
      <c r="E164" s="171"/>
    </row>
    <row r="165" spans="1:6" x14ac:dyDescent="0.25">
      <c r="A165" s="93"/>
      <c r="B165" s="93"/>
      <c r="C165" s="82"/>
      <c r="D165" s="82"/>
      <c r="E165" s="117"/>
    </row>
    <row r="166" spans="1:6" x14ac:dyDescent="0.25">
      <c r="A166" s="93"/>
      <c r="B166" s="93"/>
      <c r="C166" s="82"/>
      <c r="D166" s="82"/>
      <c r="E166" s="117"/>
    </row>
    <row r="169" spans="1:6" x14ac:dyDescent="0.25">
      <c r="A169" s="172" t="s">
        <v>275</v>
      </c>
      <c r="B169" s="172"/>
      <c r="C169" s="174"/>
      <c r="D169" s="175"/>
      <c r="E169" s="176"/>
      <c r="F169" s="176"/>
    </row>
    <row r="170" spans="1:6" x14ac:dyDescent="0.25">
      <c r="A170" s="999" t="s">
        <v>122</v>
      </c>
      <c r="B170" s="995" t="s">
        <v>276</v>
      </c>
      <c r="C170" s="113" t="s">
        <v>125</v>
      </c>
      <c r="D170" s="995" t="s">
        <v>277</v>
      </c>
      <c r="E170" s="177"/>
      <c r="F170" s="178"/>
    </row>
    <row r="171" spans="1:6" x14ac:dyDescent="0.25">
      <c r="A171" s="1005" t="s">
        <v>18</v>
      </c>
      <c r="B171" s="1178" t="s">
        <v>278</v>
      </c>
      <c r="C171" s="118" t="s">
        <v>279</v>
      </c>
      <c r="D171" s="207"/>
      <c r="E171" s="179"/>
      <c r="F171" s="180"/>
    </row>
    <row r="172" spans="1:6" x14ac:dyDescent="0.25">
      <c r="A172" s="1007"/>
      <c r="B172" s="1179"/>
      <c r="C172" s="118" t="s">
        <v>280</v>
      </c>
      <c r="D172" s="207"/>
      <c r="E172" s="179"/>
      <c r="F172" s="180"/>
    </row>
    <row r="173" spans="1:6" ht="31.5" x14ac:dyDescent="0.25">
      <c r="A173" s="1006" t="s">
        <v>19</v>
      </c>
      <c r="B173" s="1020" t="s">
        <v>278</v>
      </c>
      <c r="C173" s="98" t="s">
        <v>281</v>
      </c>
      <c r="D173" s="207">
        <f>280*2</f>
        <v>560</v>
      </c>
      <c r="E173" s="179"/>
      <c r="F173" s="180"/>
    </row>
    <row r="174" spans="1:6" ht="31.5" x14ac:dyDescent="0.25">
      <c r="A174" s="1006"/>
      <c r="B174" s="1020" t="s">
        <v>278</v>
      </c>
      <c r="C174" s="1008" t="s">
        <v>282</v>
      </c>
      <c r="D174" s="207">
        <f>280*3</f>
        <v>840</v>
      </c>
      <c r="E174" s="179"/>
      <c r="F174" s="180"/>
    </row>
    <row r="175" spans="1:6" ht="31.5" x14ac:dyDescent="0.25">
      <c r="A175" s="1006"/>
      <c r="B175" s="1020" t="s">
        <v>278</v>
      </c>
      <c r="C175" s="1008" t="s">
        <v>283</v>
      </c>
      <c r="D175" s="207">
        <v>280</v>
      </c>
      <c r="E175" s="249"/>
      <c r="F175" s="180"/>
    </row>
    <row r="176" spans="1:6" ht="31.5" customHeight="1" x14ac:dyDescent="0.25">
      <c r="A176" s="1005" t="s">
        <v>20</v>
      </c>
      <c r="B176" s="206" t="s">
        <v>284</v>
      </c>
      <c r="C176" s="1153" t="s">
        <v>285</v>
      </c>
      <c r="D176" s="207">
        <v>500</v>
      </c>
      <c r="E176" s="179"/>
      <c r="F176" s="180"/>
    </row>
    <row r="177" spans="1:6" x14ac:dyDescent="0.25">
      <c r="A177" s="1006"/>
      <c r="B177" s="206" t="s">
        <v>286</v>
      </c>
      <c r="C177" s="1155"/>
      <c r="D177" s="207">
        <v>8200</v>
      </c>
      <c r="E177" s="179"/>
      <c r="F177" s="180"/>
    </row>
    <row r="178" spans="1:6" x14ac:dyDescent="0.25">
      <c r="A178" s="1006"/>
      <c r="B178" s="206" t="s">
        <v>287</v>
      </c>
      <c r="C178" s="98" t="s">
        <v>288</v>
      </c>
      <c r="D178" s="207">
        <v>2360</v>
      </c>
      <c r="E178" s="179"/>
      <c r="F178" s="180"/>
    </row>
    <row r="179" spans="1:6" x14ac:dyDescent="0.25">
      <c r="A179" s="1006"/>
      <c r="B179" s="206" t="s">
        <v>289</v>
      </c>
      <c r="C179" s="98" t="s">
        <v>290</v>
      </c>
      <c r="D179" s="207">
        <v>280</v>
      </c>
      <c r="E179" s="179"/>
      <c r="F179" s="180"/>
    </row>
    <row r="180" spans="1:6" x14ac:dyDescent="0.25">
      <c r="A180" s="1007"/>
      <c r="B180" s="206" t="s">
        <v>291</v>
      </c>
      <c r="C180" s="98" t="s">
        <v>292</v>
      </c>
      <c r="D180" s="207">
        <v>600</v>
      </c>
      <c r="E180" s="179"/>
      <c r="F180" s="180"/>
    </row>
    <row r="181" spans="1:6" x14ac:dyDescent="0.25">
      <c r="A181" s="161" t="s">
        <v>21</v>
      </c>
      <c r="B181" s="161"/>
      <c r="C181" s="118"/>
      <c r="D181" s="207"/>
      <c r="E181" s="179"/>
      <c r="F181" s="180"/>
    </row>
    <row r="182" spans="1:6" ht="31.5" x14ac:dyDescent="0.25">
      <c r="A182" s="1005" t="s">
        <v>293</v>
      </c>
      <c r="B182" s="1020" t="s">
        <v>278</v>
      </c>
      <c r="C182" s="98" t="s">
        <v>294</v>
      </c>
      <c r="D182" s="207">
        <v>620</v>
      </c>
      <c r="E182" s="179"/>
      <c r="F182" s="180"/>
    </row>
    <row r="183" spans="1:6" ht="31.5" x14ac:dyDescent="0.25">
      <c r="A183" s="1006"/>
      <c r="B183" s="1020" t="s">
        <v>278</v>
      </c>
      <c r="C183" s="98" t="s">
        <v>295</v>
      </c>
      <c r="D183" s="207">
        <v>620</v>
      </c>
      <c r="E183" s="179"/>
      <c r="F183" s="180"/>
    </row>
    <row r="184" spans="1:6" ht="31.5" x14ac:dyDescent="0.25">
      <c r="A184" s="1006"/>
      <c r="B184" s="1020" t="s">
        <v>296</v>
      </c>
      <c r="C184" s="98" t="s">
        <v>297</v>
      </c>
      <c r="D184" s="207">
        <v>340</v>
      </c>
      <c r="E184" s="179"/>
      <c r="F184" s="180"/>
    </row>
    <row r="185" spans="1:6" ht="31.5" x14ac:dyDescent="0.25">
      <c r="A185" s="1006"/>
      <c r="B185" s="1020" t="s">
        <v>298</v>
      </c>
      <c r="C185" s="98" t="s">
        <v>299</v>
      </c>
      <c r="D185" s="207">
        <v>620</v>
      </c>
      <c r="E185" s="179"/>
      <c r="F185" s="180"/>
    </row>
    <row r="186" spans="1:6" ht="31.5" x14ac:dyDescent="0.25">
      <c r="A186" s="1006"/>
      <c r="B186" s="1020" t="s">
        <v>278</v>
      </c>
      <c r="C186" s="98" t="s">
        <v>300</v>
      </c>
      <c r="D186" s="207">
        <v>620</v>
      </c>
      <c r="E186" s="179"/>
      <c r="F186" s="180"/>
    </row>
    <row r="187" spans="1:6" ht="31.5" x14ac:dyDescent="0.25">
      <c r="A187" s="1006"/>
      <c r="B187" s="1020" t="s">
        <v>278</v>
      </c>
      <c r="C187" s="98" t="s">
        <v>301</v>
      </c>
      <c r="D187" s="207">
        <v>620</v>
      </c>
      <c r="E187" s="179"/>
      <c r="F187" s="180"/>
    </row>
    <row r="188" spans="1:6" ht="31.5" x14ac:dyDescent="0.25">
      <c r="A188" s="1006"/>
      <c r="B188" s="1020" t="s">
        <v>278</v>
      </c>
      <c r="C188" s="98" t="s">
        <v>302</v>
      </c>
      <c r="D188" s="207">
        <v>620</v>
      </c>
      <c r="E188" s="179"/>
      <c r="F188" s="180"/>
    </row>
    <row r="189" spans="1:6" ht="31.5" x14ac:dyDescent="0.25">
      <c r="A189" s="1006"/>
      <c r="B189" s="1020" t="s">
        <v>303</v>
      </c>
      <c r="C189" s="98" t="s">
        <v>304</v>
      </c>
      <c r="D189" s="207">
        <v>280</v>
      </c>
      <c r="E189" s="179"/>
      <c r="F189" s="180"/>
    </row>
    <row r="190" spans="1:6" ht="31.5" x14ac:dyDescent="0.25">
      <c r="A190" s="1006"/>
      <c r="B190" s="1020" t="s">
        <v>278</v>
      </c>
      <c r="C190" s="98" t="s">
        <v>305</v>
      </c>
      <c r="D190" s="207">
        <v>620</v>
      </c>
      <c r="E190" s="179"/>
      <c r="F190" s="180"/>
    </row>
    <row r="191" spans="1:6" ht="31.5" x14ac:dyDescent="0.25">
      <c r="A191" s="1006"/>
      <c r="B191" s="1020" t="s">
        <v>296</v>
      </c>
      <c r="C191" s="98" t="s">
        <v>306</v>
      </c>
      <c r="D191" s="207">
        <v>340</v>
      </c>
      <c r="E191" s="179"/>
      <c r="F191" s="180"/>
    </row>
    <row r="192" spans="1:6" ht="31.5" x14ac:dyDescent="0.25">
      <c r="A192" s="1006"/>
      <c r="B192" s="1020" t="s">
        <v>298</v>
      </c>
      <c r="C192" s="98" t="s">
        <v>307</v>
      </c>
      <c r="D192" s="207">
        <v>620</v>
      </c>
      <c r="E192" s="179"/>
      <c r="F192" s="180"/>
    </row>
    <row r="193" spans="1:6" ht="31.5" x14ac:dyDescent="0.25">
      <c r="A193" s="1006"/>
      <c r="B193" s="1020" t="s">
        <v>278</v>
      </c>
      <c r="C193" s="98" t="s">
        <v>308</v>
      </c>
      <c r="D193" s="207">
        <v>620</v>
      </c>
      <c r="E193" s="179"/>
      <c r="F193" s="180"/>
    </row>
    <row r="194" spans="1:6" ht="31.5" x14ac:dyDescent="0.25">
      <c r="A194" s="1006"/>
      <c r="B194" s="1020" t="s">
        <v>278</v>
      </c>
      <c r="C194" s="98" t="s">
        <v>309</v>
      </c>
      <c r="D194" s="207">
        <v>620</v>
      </c>
      <c r="E194" s="179"/>
      <c r="F194" s="180"/>
    </row>
    <row r="195" spans="1:6" ht="31.5" x14ac:dyDescent="0.25">
      <c r="A195" s="1006"/>
      <c r="B195" s="1020" t="s">
        <v>298</v>
      </c>
      <c r="C195" s="98" t="s">
        <v>310</v>
      </c>
      <c r="D195" s="207">
        <v>620</v>
      </c>
      <c r="E195" s="179"/>
      <c r="F195" s="180"/>
    </row>
    <row r="196" spans="1:6" ht="31.5" x14ac:dyDescent="0.25">
      <c r="A196" s="1006"/>
      <c r="B196" s="1020" t="s">
        <v>278</v>
      </c>
      <c r="C196" s="98" t="s">
        <v>311</v>
      </c>
      <c r="D196" s="207">
        <v>620</v>
      </c>
      <c r="E196" s="179"/>
      <c r="F196" s="180"/>
    </row>
    <row r="197" spans="1:6" ht="31.5" x14ac:dyDescent="0.25">
      <c r="A197" s="1006"/>
      <c r="B197" s="1020" t="s">
        <v>278</v>
      </c>
      <c r="C197" s="98" t="s">
        <v>312</v>
      </c>
      <c r="D197" s="207">
        <v>620</v>
      </c>
      <c r="E197" s="179"/>
      <c r="F197" s="180"/>
    </row>
    <row r="198" spans="1:6" ht="31.5" x14ac:dyDescent="0.25">
      <c r="A198" s="1006"/>
      <c r="B198" s="1020" t="s">
        <v>313</v>
      </c>
      <c r="C198" s="98" t="s">
        <v>314</v>
      </c>
      <c r="D198" s="207">
        <v>900</v>
      </c>
      <c r="E198" s="179"/>
      <c r="F198" s="180"/>
    </row>
    <row r="199" spans="1:6" ht="31.5" x14ac:dyDescent="0.25">
      <c r="A199" s="1006"/>
      <c r="B199" s="1020" t="s">
        <v>298</v>
      </c>
      <c r="C199" s="98" t="s">
        <v>315</v>
      </c>
      <c r="D199" s="207">
        <v>620</v>
      </c>
      <c r="E199" s="179"/>
      <c r="F199" s="180"/>
    </row>
    <row r="200" spans="1:6" ht="31.5" x14ac:dyDescent="0.25">
      <c r="A200" s="1006"/>
      <c r="B200" s="1020" t="s">
        <v>303</v>
      </c>
      <c r="C200" s="98" t="s">
        <v>316</v>
      </c>
      <c r="D200" s="207">
        <v>280</v>
      </c>
      <c r="E200" s="179"/>
      <c r="F200" s="180"/>
    </row>
    <row r="201" spans="1:6" ht="31.5" x14ac:dyDescent="0.25">
      <c r="A201" s="1006"/>
      <c r="B201" s="1020" t="s">
        <v>278</v>
      </c>
      <c r="C201" s="98" t="s">
        <v>317</v>
      </c>
      <c r="D201" s="207">
        <v>620</v>
      </c>
      <c r="E201" s="179"/>
      <c r="F201" s="180"/>
    </row>
    <row r="202" spans="1:6" ht="31.5" x14ac:dyDescent="0.25">
      <c r="A202" s="1006"/>
      <c r="B202" s="1020" t="s">
        <v>296</v>
      </c>
      <c r="C202" s="98" t="s">
        <v>318</v>
      </c>
      <c r="D202" s="207">
        <v>280</v>
      </c>
      <c r="E202" s="179"/>
      <c r="F202" s="180"/>
    </row>
    <row r="203" spans="1:6" ht="31.5" x14ac:dyDescent="0.25">
      <c r="A203" s="1006"/>
      <c r="B203" s="1020" t="s">
        <v>298</v>
      </c>
      <c r="C203" s="98" t="s">
        <v>319</v>
      </c>
      <c r="D203" s="207">
        <v>620</v>
      </c>
      <c r="E203" s="179"/>
      <c r="F203" s="180"/>
    </row>
    <row r="204" spans="1:6" ht="31.5" x14ac:dyDescent="0.25">
      <c r="A204" s="1006"/>
      <c r="B204" s="1020" t="s">
        <v>298</v>
      </c>
      <c r="C204" s="98" t="s">
        <v>320</v>
      </c>
      <c r="D204" s="207">
        <v>620</v>
      </c>
      <c r="E204" s="179"/>
      <c r="F204" s="180"/>
    </row>
    <row r="205" spans="1:6" ht="31.5" x14ac:dyDescent="0.25">
      <c r="A205" s="1006"/>
      <c r="B205" s="1020" t="s">
        <v>298</v>
      </c>
      <c r="C205" s="98" t="s">
        <v>321</v>
      </c>
      <c r="D205" s="207">
        <v>560</v>
      </c>
      <c r="E205" s="179"/>
      <c r="F205" s="180"/>
    </row>
    <row r="206" spans="1:6" ht="31.5" x14ac:dyDescent="0.25">
      <c r="A206" s="1006"/>
      <c r="B206" s="1020" t="s">
        <v>313</v>
      </c>
      <c r="C206" s="98" t="s">
        <v>322</v>
      </c>
      <c r="D206" s="207">
        <v>900</v>
      </c>
      <c r="E206" s="179"/>
      <c r="F206" s="180"/>
    </row>
    <row r="207" spans="1:6" ht="31.5" x14ac:dyDescent="0.25">
      <c r="A207" s="1006"/>
      <c r="B207" s="1020" t="s">
        <v>298</v>
      </c>
      <c r="C207" s="98" t="s">
        <v>323</v>
      </c>
      <c r="D207" s="207">
        <v>620</v>
      </c>
      <c r="E207" s="179"/>
      <c r="F207" s="180"/>
    </row>
    <row r="208" spans="1:6" ht="31.5" x14ac:dyDescent="0.25">
      <c r="A208" s="1006"/>
      <c r="B208" s="1020" t="s">
        <v>298</v>
      </c>
      <c r="C208" s="98" t="s">
        <v>324</v>
      </c>
      <c r="D208" s="207">
        <v>620</v>
      </c>
      <c r="E208" s="179"/>
      <c r="F208" s="180"/>
    </row>
    <row r="209" spans="1:6" ht="31.5" x14ac:dyDescent="0.25">
      <c r="A209" s="1006"/>
      <c r="B209" s="1020" t="s">
        <v>298</v>
      </c>
      <c r="C209" s="98" t="s">
        <v>325</v>
      </c>
      <c r="D209" s="207">
        <v>620</v>
      </c>
      <c r="E209" s="179"/>
      <c r="F209" s="180"/>
    </row>
    <row r="210" spans="1:6" ht="31.5" x14ac:dyDescent="0.25">
      <c r="A210" s="1006"/>
      <c r="B210" s="1020" t="s">
        <v>298</v>
      </c>
      <c r="C210" s="98" t="s">
        <v>326</v>
      </c>
      <c r="D210" s="207">
        <v>560</v>
      </c>
      <c r="E210" s="179"/>
      <c r="F210" s="180"/>
    </row>
    <row r="211" spans="1:6" ht="31.5" x14ac:dyDescent="0.25">
      <c r="A211" s="1006"/>
      <c r="B211" s="1020" t="s">
        <v>313</v>
      </c>
      <c r="C211" s="98" t="s">
        <v>327</v>
      </c>
      <c r="D211" s="207">
        <v>960</v>
      </c>
      <c r="E211" s="179"/>
      <c r="F211" s="180"/>
    </row>
    <row r="212" spans="1:6" ht="31.5" x14ac:dyDescent="0.25">
      <c r="A212" s="1006"/>
      <c r="B212" s="1020" t="s">
        <v>298</v>
      </c>
      <c r="C212" s="98" t="s">
        <v>328</v>
      </c>
      <c r="D212" s="207">
        <v>620</v>
      </c>
      <c r="E212" s="179"/>
      <c r="F212" s="180"/>
    </row>
    <row r="213" spans="1:6" ht="31.5" x14ac:dyDescent="0.25">
      <c r="A213" s="1006"/>
      <c r="B213" s="1020" t="s">
        <v>298</v>
      </c>
      <c r="C213" s="98" t="s">
        <v>329</v>
      </c>
      <c r="D213" s="207">
        <v>620</v>
      </c>
      <c r="E213" s="179"/>
      <c r="F213" s="180"/>
    </row>
    <row r="214" spans="1:6" ht="31.5" x14ac:dyDescent="0.25">
      <c r="A214" s="1006"/>
      <c r="B214" s="1020" t="s">
        <v>298</v>
      </c>
      <c r="C214" s="98" t="s">
        <v>330</v>
      </c>
      <c r="D214" s="207">
        <v>620</v>
      </c>
      <c r="E214" s="179"/>
      <c r="F214" s="180"/>
    </row>
    <row r="215" spans="1:6" ht="31.5" x14ac:dyDescent="0.25">
      <c r="A215" s="1007"/>
      <c r="B215" s="1020" t="s">
        <v>296</v>
      </c>
      <c r="C215" s="98" t="s">
        <v>331</v>
      </c>
      <c r="D215" s="207">
        <v>280</v>
      </c>
      <c r="E215" s="179"/>
      <c r="F215" s="180"/>
    </row>
    <row r="216" spans="1:6" x14ac:dyDescent="0.25">
      <c r="A216" s="112"/>
      <c r="B216" s="112"/>
      <c r="C216" s="159"/>
      <c r="D216" s="229"/>
      <c r="E216" s="179"/>
      <c r="F216" s="180"/>
    </row>
    <row r="217" spans="1:6" x14ac:dyDescent="0.25">
      <c r="A217" s="112"/>
      <c r="B217" s="112"/>
      <c r="C217" s="187"/>
      <c r="D217" s="229"/>
      <c r="E217" s="179"/>
      <c r="F217" s="180"/>
    </row>
    <row r="218" spans="1:6" x14ac:dyDescent="0.25">
      <c r="A218" s="119"/>
      <c r="B218" s="119"/>
      <c r="C218" s="74"/>
      <c r="D218" s="120"/>
      <c r="E218" s="74"/>
      <c r="F218" s="74"/>
    </row>
    <row r="220" spans="1:6" x14ac:dyDescent="0.25">
      <c r="A220" s="172" t="s">
        <v>332</v>
      </c>
      <c r="B220" s="173"/>
      <c r="C220" s="174"/>
      <c r="D220" s="174"/>
      <c r="E220" s="175"/>
    </row>
    <row r="221" spans="1:6" ht="31.5" x14ac:dyDescent="0.25">
      <c r="A221" s="986" t="s">
        <v>122</v>
      </c>
      <c r="B221" s="986" t="s">
        <v>333</v>
      </c>
      <c r="C221" s="992" t="s">
        <v>334</v>
      </c>
      <c r="D221" s="995" t="s">
        <v>125</v>
      </c>
      <c r="E221" s="992" t="s">
        <v>126</v>
      </c>
    </row>
    <row r="222" spans="1:6" x14ac:dyDescent="0.25">
      <c r="A222" s="101" t="s">
        <v>18</v>
      </c>
      <c r="B222" s="126" t="s">
        <v>335</v>
      </c>
      <c r="C222" s="1153" t="s">
        <v>336</v>
      </c>
      <c r="D222" s="98" t="s">
        <v>184</v>
      </c>
      <c r="E222" s="72"/>
    </row>
    <row r="223" spans="1:6" x14ac:dyDescent="0.25">
      <c r="A223" s="88"/>
      <c r="B223" s="126" t="s">
        <v>337</v>
      </c>
      <c r="C223" s="1155"/>
      <c r="D223" s="98" t="s">
        <v>338</v>
      </c>
      <c r="E223" s="72"/>
    </row>
    <row r="224" spans="1:6" ht="31.5" x14ac:dyDescent="0.25">
      <c r="A224" s="88"/>
      <c r="B224" s="126" t="s">
        <v>339</v>
      </c>
      <c r="C224" s="991" t="s">
        <v>340</v>
      </c>
      <c r="D224" s="98" t="s">
        <v>341</v>
      </c>
      <c r="E224" s="72"/>
    </row>
    <row r="225" spans="1:6" x14ac:dyDescent="0.25">
      <c r="A225" s="101" t="s">
        <v>19</v>
      </c>
      <c r="B225" s="126" t="s">
        <v>342</v>
      </c>
      <c r="C225" s="991" t="s">
        <v>343</v>
      </c>
      <c r="D225" s="98" t="s">
        <v>195</v>
      </c>
      <c r="E225" s="72"/>
    </row>
    <row r="226" spans="1:6" x14ac:dyDescent="0.25">
      <c r="A226" s="88"/>
      <c r="B226" s="126" t="s">
        <v>344</v>
      </c>
      <c r="C226" s="991" t="s">
        <v>343</v>
      </c>
      <c r="D226" s="98" t="s">
        <v>195</v>
      </c>
      <c r="E226" s="72"/>
    </row>
    <row r="227" spans="1:6" x14ac:dyDescent="0.25">
      <c r="A227" s="88"/>
      <c r="B227" s="126" t="s">
        <v>345</v>
      </c>
      <c r="C227" s="991" t="s">
        <v>343</v>
      </c>
      <c r="D227" s="98" t="s">
        <v>346</v>
      </c>
      <c r="E227" s="72"/>
    </row>
    <row r="228" spans="1:6" ht="31.5" x14ac:dyDescent="0.25">
      <c r="A228" s="115"/>
      <c r="B228" s="126" t="s">
        <v>347</v>
      </c>
      <c r="C228" s="72" t="s">
        <v>343</v>
      </c>
      <c r="D228" s="98" t="s">
        <v>190</v>
      </c>
      <c r="E228" s="72"/>
    </row>
    <row r="229" spans="1:6" x14ac:dyDescent="0.25">
      <c r="A229" s="74"/>
      <c r="B229" s="74"/>
      <c r="C229" s="74"/>
      <c r="D229" s="81"/>
      <c r="E229" s="81"/>
    </row>
    <row r="230" spans="1:6" x14ac:dyDescent="0.25">
      <c r="A230" s="74"/>
      <c r="B230" s="74"/>
      <c r="C230" s="74"/>
      <c r="D230" s="81"/>
      <c r="E230" s="81"/>
    </row>
    <row r="232" spans="1:6" x14ac:dyDescent="0.25">
      <c r="A232" s="172" t="s">
        <v>348</v>
      </c>
      <c r="B232" s="173"/>
      <c r="C232" s="174"/>
      <c r="D232" s="174"/>
      <c r="E232" s="192"/>
      <c r="F232" s="176"/>
    </row>
    <row r="233" spans="1:6" x14ac:dyDescent="0.25">
      <c r="A233" s="83" t="s">
        <v>122</v>
      </c>
      <c r="B233" s="1000" t="s">
        <v>349</v>
      </c>
      <c r="C233" s="1000" t="s">
        <v>350</v>
      </c>
      <c r="D233" s="1003" t="s">
        <v>351</v>
      </c>
      <c r="E233" s="1000" t="s">
        <v>352</v>
      </c>
      <c r="F233" s="74"/>
    </row>
    <row r="234" spans="1:6" x14ac:dyDescent="0.25">
      <c r="A234" s="182" t="s">
        <v>18</v>
      </c>
      <c r="B234" s="122" t="s">
        <v>182</v>
      </c>
      <c r="C234" s="118" t="s">
        <v>353</v>
      </c>
      <c r="D234" s="185"/>
      <c r="E234" s="122" t="s">
        <v>132</v>
      </c>
      <c r="F234" s="187"/>
    </row>
    <row r="235" spans="1:6" x14ac:dyDescent="0.25">
      <c r="A235" s="183"/>
      <c r="B235" s="122" t="s">
        <v>354</v>
      </c>
      <c r="C235" s="118" t="s">
        <v>355</v>
      </c>
      <c r="D235" s="185"/>
      <c r="E235" s="122" t="s">
        <v>132</v>
      </c>
      <c r="F235" s="187"/>
    </row>
    <row r="236" spans="1:6" x14ac:dyDescent="0.25">
      <c r="A236" s="183"/>
      <c r="B236" s="122" t="s">
        <v>356</v>
      </c>
      <c r="C236" s="118" t="s">
        <v>357</v>
      </c>
      <c r="D236" s="185"/>
      <c r="E236" s="122" t="s">
        <v>132</v>
      </c>
      <c r="F236" s="187"/>
    </row>
    <row r="237" spans="1:6" x14ac:dyDescent="0.25">
      <c r="A237" s="183"/>
      <c r="B237" s="122" t="s">
        <v>358</v>
      </c>
      <c r="C237" s="118" t="s">
        <v>359</v>
      </c>
      <c r="D237" s="185"/>
      <c r="E237" s="122" t="s">
        <v>360</v>
      </c>
      <c r="F237" s="187"/>
    </row>
    <row r="238" spans="1:6" x14ac:dyDescent="0.25">
      <c r="A238" s="183"/>
      <c r="B238" s="122" t="s">
        <v>361</v>
      </c>
      <c r="C238" s="118" t="s">
        <v>362</v>
      </c>
      <c r="D238" s="185"/>
      <c r="E238" s="122" t="s">
        <v>363</v>
      </c>
      <c r="F238" s="187"/>
    </row>
    <row r="239" spans="1:6" x14ac:dyDescent="0.25">
      <c r="A239" s="183"/>
      <c r="B239" s="122" t="s">
        <v>364</v>
      </c>
      <c r="C239" s="118" t="s">
        <v>365</v>
      </c>
      <c r="D239" s="185"/>
      <c r="E239" s="122" t="s">
        <v>363</v>
      </c>
      <c r="F239" s="187"/>
    </row>
    <row r="240" spans="1:6" ht="31.5" x14ac:dyDescent="0.25">
      <c r="A240" s="1021" t="s">
        <v>19</v>
      </c>
      <c r="B240" s="1013" t="s">
        <v>366</v>
      </c>
      <c r="C240" s="72" t="s">
        <v>367</v>
      </c>
      <c r="D240" s="190"/>
      <c r="E240" s="1014"/>
      <c r="F240" s="187"/>
    </row>
    <row r="241" spans="1:6" ht="47.25" x14ac:dyDescent="0.25">
      <c r="A241" s="1022"/>
      <c r="B241" s="1013" t="s">
        <v>368</v>
      </c>
      <c r="C241" s="72" t="s">
        <v>369</v>
      </c>
      <c r="D241" s="190"/>
      <c r="E241" s="1014"/>
      <c r="F241" s="187"/>
    </row>
    <row r="242" spans="1:6" ht="31.5" x14ac:dyDescent="0.25">
      <c r="A242" s="1022"/>
      <c r="B242" s="1013" t="s">
        <v>370</v>
      </c>
      <c r="C242" s="72" t="s">
        <v>371</v>
      </c>
      <c r="D242" s="190"/>
      <c r="E242" s="1014"/>
      <c r="F242" s="187"/>
    </row>
    <row r="243" spans="1:6" ht="31.5" x14ac:dyDescent="0.25">
      <c r="A243" s="1022"/>
      <c r="B243" s="1013" t="s">
        <v>372</v>
      </c>
      <c r="C243" s="72" t="s">
        <v>373</v>
      </c>
      <c r="D243" s="190"/>
      <c r="E243" s="1014"/>
      <c r="F243" s="187"/>
    </row>
    <row r="244" spans="1:6" ht="31.5" x14ac:dyDescent="0.25">
      <c r="A244" s="1022"/>
      <c r="B244" s="1013" t="s">
        <v>374</v>
      </c>
      <c r="C244" s="72" t="s">
        <v>187</v>
      </c>
      <c r="D244" s="190"/>
      <c r="E244" s="1014"/>
      <c r="F244" s="187"/>
    </row>
    <row r="245" spans="1:6" ht="31.5" x14ac:dyDescent="0.25">
      <c r="A245" s="1022"/>
      <c r="B245" s="1013" t="s">
        <v>375</v>
      </c>
      <c r="C245" s="72" t="s">
        <v>376</v>
      </c>
      <c r="D245" s="190"/>
      <c r="E245" s="1014"/>
      <c r="F245" s="187"/>
    </row>
    <row r="246" spans="1:6" x14ac:dyDescent="0.25">
      <c r="A246" s="1022"/>
      <c r="B246" s="1013" t="s">
        <v>377</v>
      </c>
      <c r="C246" s="72" t="s">
        <v>378</v>
      </c>
      <c r="D246" s="190"/>
      <c r="E246" s="1014"/>
      <c r="F246" s="187"/>
    </row>
    <row r="247" spans="1:6" x14ac:dyDescent="0.25">
      <c r="A247" s="1022"/>
      <c r="B247" s="1013" t="s">
        <v>379</v>
      </c>
      <c r="C247" s="72" t="s">
        <v>380</v>
      </c>
      <c r="D247" s="190"/>
      <c r="E247" s="1014"/>
      <c r="F247" s="187"/>
    </row>
    <row r="248" spans="1:6" x14ac:dyDescent="0.25">
      <c r="A248" s="1023"/>
      <c r="B248" s="1013" t="s">
        <v>379</v>
      </c>
      <c r="C248" s="72" t="s">
        <v>381</v>
      </c>
      <c r="D248" s="190"/>
      <c r="E248" s="1014"/>
      <c r="F248" s="187"/>
    </row>
    <row r="249" spans="1:6" x14ac:dyDescent="0.25">
      <c r="A249" s="123" t="s">
        <v>20</v>
      </c>
      <c r="B249" s="73" t="s">
        <v>382</v>
      </c>
      <c r="C249" s="98" t="s">
        <v>383</v>
      </c>
      <c r="D249" s="191" t="s">
        <v>384</v>
      </c>
      <c r="E249" s="421" t="s">
        <v>385</v>
      </c>
      <c r="F249" s="188"/>
    </row>
    <row r="250" spans="1:6" x14ac:dyDescent="0.25">
      <c r="A250" s="123"/>
      <c r="B250" s="73" t="s">
        <v>386</v>
      </c>
      <c r="C250" s="98" t="s">
        <v>387</v>
      </c>
      <c r="D250" s="191"/>
      <c r="E250" s="421" t="s">
        <v>385</v>
      </c>
      <c r="F250" s="188"/>
    </row>
    <row r="251" spans="1:6" x14ac:dyDescent="0.25">
      <c r="A251" s="123"/>
      <c r="B251" s="73" t="s">
        <v>388</v>
      </c>
      <c r="C251" s="98" t="s">
        <v>389</v>
      </c>
      <c r="D251" s="191" t="s">
        <v>390</v>
      </c>
      <c r="E251" s="421" t="s">
        <v>385</v>
      </c>
      <c r="F251" s="188"/>
    </row>
    <row r="252" spans="1:6" ht="63" x14ac:dyDescent="0.25">
      <c r="A252" s="123"/>
      <c r="B252" s="72" t="s">
        <v>391</v>
      </c>
      <c r="C252" s="98" t="s">
        <v>392</v>
      </c>
      <c r="D252" s="191" t="s">
        <v>393</v>
      </c>
      <c r="E252" s="421" t="s">
        <v>385</v>
      </c>
      <c r="F252" s="188"/>
    </row>
    <row r="253" spans="1:6" x14ac:dyDescent="0.25">
      <c r="A253" s="123"/>
      <c r="B253" s="73" t="s">
        <v>394</v>
      </c>
      <c r="C253" s="98" t="s">
        <v>395</v>
      </c>
      <c r="D253" s="191" t="s">
        <v>396</v>
      </c>
      <c r="E253" s="421" t="s">
        <v>385</v>
      </c>
      <c r="F253" s="188"/>
    </row>
    <row r="254" spans="1:6" x14ac:dyDescent="0.25">
      <c r="A254" s="123"/>
      <c r="B254" s="73" t="s">
        <v>397</v>
      </c>
      <c r="C254" s="98" t="s">
        <v>398</v>
      </c>
      <c r="D254" s="191" t="s">
        <v>399</v>
      </c>
      <c r="E254" s="421" t="s">
        <v>385</v>
      </c>
      <c r="F254" s="188"/>
    </row>
    <row r="255" spans="1:6" x14ac:dyDescent="0.25">
      <c r="A255" s="123"/>
      <c r="B255" s="73" t="s">
        <v>400</v>
      </c>
      <c r="C255" s="98" t="s">
        <v>401</v>
      </c>
      <c r="D255" s="191" t="s">
        <v>402</v>
      </c>
      <c r="E255" s="421" t="s">
        <v>385</v>
      </c>
      <c r="F255" s="188"/>
    </row>
    <row r="256" spans="1:6" x14ac:dyDescent="0.25">
      <c r="A256" s="123"/>
      <c r="B256" s="73" t="s">
        <v>403</v>
      </c>
      <c r="C256" s="98" t="s">
        <v>404</v>
      </c>
      <c r="D256" s="191" t="s">
        <v>405</v>
      </c>
      <c r="E256" s="421" t="s">
        <v>385</v>
      </c>
      <c r="F256" s="188"/>
    </row>
    <row r="257" spans="1:6" ht="31.5" x14ac:dyDescent="0.25">
      <c r="A257" s="123"/>
      <c r="B257" s="73" t="s">
        <v>406</v>
      </c>
      <c r="C257" s="98" t="s">
        <v>407</v>
      </c>
      <c r="D257" s="186" t="s">
        <v>408</v>
      </c>
      <c r="E257" s="421" t="s">
        <v>385</v>
      </c>
      <c r="F257" s="188"/>
    </row>
    <row r="258" spans="1:6" ht="31.5" x14ac:dyDescent="0.25">
      <c r="A258" s="101" t="s">
        <v>21</v>
      </c>
      <c r="B258" s="102" t="s">
        <v>409</v>
      </c>
      <c r="C258" s="98" t="s">
        <v>410</v>
      </c>
      <c r="D258" s="191" t="s">
        <v>411</v>
      </c>
      <c r="E258" s="421" t="s">
        <v>385</v>
      </c>
      <c r="F258" s="188"/>
    </row>
    <row r="259" spans="1:6" x14ac:dyDescent="0.25">
      <c r="A259" s="88"/>
      <c r="B259" s="106" t="s">
        <v>412</v>
      </c>
      <c r="C259" s="98" t="s">
        <v>413</v>
      </c>
      <c r="D259" s="191" t="s">
        <v>414</v>
      </c>
      <c r="E259" s="421" t="s">
        <v>385</v>
      </c>
      <c r="F259" s="188"/>
    </row>
    <row r="260" spans="1:6" ht="31.5" x14ac:dyDescent="0.25">
      <c r="A260" s="88"/>
      <c r="B260" s="102" t="s">
        <v>415</v>
      </c>
      <c r="C260" s="98" t="s">
        <v>392</v>
      </c>
      <c r="D260" s="191" t="s">
        <v>393</v>
      </c>
      <c r="E260" s="421" t="s">
        <v>385</v>
      </c>
      <c r="F260" s="188"/>
    </row>
    <row r="261" spans="1:6" x14ac:dyDescent="0.25">
      <c r="A261" s="88"/>
      <c r="B261" s="106" t="s">
        <v>416</v>
      </c>
      <c r="C261" s="98" t="s">
        <v>417</v>
      </c>
      <c r="D261" s="191" t="s">
        <v>418</v>
      </c>
      <c r="E261" s="421" t="s">
        <v>385</v>
      </c>
      <c r="F261" s="188"/>
    </row>
    <row r="262" spans="1:6" x14ac:dyDescent="0.25">
      <c r="A262" s="88"/>
      <c r="B262" s="106" t="s">
        <v>419</v>
      </c>
      <c r="C262" s="98" t="s">
        <v>420</v>
      </c>
      <c r="D262" s="191" t="s">
        <v>421</v>
      </c>
      <c r="E262" s="421" t="s">
        <v>385</v>
      </c>
      <c r="F262" s="188"/>
    </row>
    <row r="263" spans="1:6" x14ac:dyDescent="0.25">
      <c r="A263" s="88"/>
      <c r="B263" s="106" t="s">
        <v>406</v>
      </c>
      <c r="C263" s="98" t="s">
        <v>407</v>
      </c>
      <c r="D263" s="191" t="s">
        <v>422</v>
      </c>
      <c r="E263" s="421" t="s">
        <v>385</v>
      </c>
      <c r="F263" s="188"/>
    </row>
    <row r="264" spans="1:6" x14ac:dyDescent="0.25">
      <c r="A264" s="88"/>
      <c r="B264" s="106" t="s">
        <v>412</v>
      </c>
      <c r="C264" s="98" t="s">
        <v>423</v>
      </c>
      <c r="D264" s="191" t="s">
        <v>424</v>
      </c>
      <c r="E264" s="421" t="s">
        <v>385</v>
      </c>
      <c r="F264" s="188"/>
    </row>
    <row r="265" spans="1:6" x14ac:dyDescent="0.25">
      <c r="A265" s="88"/>
      <c r="B265" s="106" t="s">
        <v>425</v>
      </c>
      <c r="C265" s="98" t="s">
        <v>426</v>
      </c>
      <c r="D265" s="191" t="s">
        <v>402</v>
      </c>
      <c r="E265" s="421" t="s">
        <v>385</v>
      </c>
      <c r="F265" s="188"/>
    </row>
    <row r="266" spans="1:6" x14ac:dyDescent="0.25">
      <c r="A266" s="88"/>
      <c r="B266" s="106" t="s">
        <v>419</v>
      </c>
      <c r="C266" s="98" t="s">
        <v>427</v>
      </c>
      <c r="D266" s="191" t="s">
        <v>428</v>
      </c>
      <c r="E266" s="421" t="s">
        <v>385</v>
      </c>
      <c r="F266" s="188"/>
    </row>
    <row r="267" spans="1:6" x14ac:dyDescent="0.25">
      <c r="A267" s="88"/>
      <c r="B267" s="106" t="s">
        <v>429</v>
      </c>
      <c r="C267" s="98" t="s">
        <v>430</v>
      </c>
      <c r="D267" s="191" t="s">
        <v>431</v>
      </c>
      <c r="E267" s="421" t="s">
        <v>132</v>
      </c>
      <c r="F267" s="188"/>
    </row>
    <row r="268" spans="1:6" x14ac:dyDescent="0.25">
      <c r="A268" s="88"/>
      <c r="B268" s="106" t="s">
        <v>432</v>
      </c>
      <c r="C268" s="98" t="s">
        <v>433</v>
      </c>
      <c r="D268" s="191" t="s">
        <v>434</v>
      </c>
      <c r="E268" s="421" t="s">
        <v>132</v>
      </c>
      <c r="F268" s="188"/>
    </row>
    <row r="269" spans="1:6" x14ac:dyDescent="0.25">
      <c r="A269" s="88"/>
      <c r="B269" s="106" t="s">
        <v>435</v>
      </c>
      <c r="C269" s="98" t="s">
        <v>436</v>
      </c>
      <c r="D269" s="191" t="s">
        <v>414</v>
      </c>
      <c r="E269" s="421" t="s">
        <v>132</v>
      </c>
      <c r="F269" s="188"/>
    </row>
    <row r="270" spans="1:6" ht="31.5" x14ac:dyDescent="0.25">
      <c r="A270" s="165" t="s">
        <v>151</v>
      </c>
      <c r="B270" s="73" t="s">
        <v>437</v>
      </c>
      <c r="C270" s="72" t="s">
        <v>438</v>
      </c>
      <c r="D270" s="186" t="s">
        <v>439</v>
      </c>
      <c r="E270" s="72" t="s">
        <v>440</v>
      </c>
      <c r="F270" s="189"/>
    </row>
    <row r="271" spans="1:6" ht="31.5" x14ac:dyDescent="0.25">
      <c r="A271" s="166"/>
      <c r="B271" s="73" t="s">
        <v>356</v>
      </c>
      <c r="C271" s="72" t="s">
        <v>441</v>
      </c>
      <c r="D271" s="186" t="s">
        <v>442</v>
      </c>
      <c r="E271" s="72" t="s">
        <v>440</v>
      </c>
      <c r="F271" s="189"/>
    </row>
    <row r="272" spans="1:6" ht="31.5" x14ac:dyDescent="0.25">
      <c r="A272" s="166"/>
      <c r="B272" s="73" t="s">
        <v>443</v>
      </c>
      <c r="C272" s="72" t="s">
        <v>444</v>
      </c>
      <c r="D272" s="186" t="s">
        <v>445</v>
      </c>
      <c r="E272" s="72" t="s">
        <v>132</v>
      </c>
      <c r="F272" s="189"/>
    </row>
    <row r="273" spans="1:6" x14ac:dyDescent="0.25">
      <c r="A273" s="166"/>
      <c r="B273" s="73" t="s">
        <v>443</v>
      </c>
      <c r="C273" s="72" t="s">
        <v>446</v>
      </c>
      <c r="D273" s="186" t="s">
        <v>393</v>
      </c>
      <c r="E273" s="72" t="s">
        <v>132</v>
      </c>
      <c r="F273" s="189"/>
    </row>
    <row r="274" spans="1:6" x14ac:dyDescent="0.25">
      <c r="A274" s="166"/>
      <c r="B274" s="73" t="s">
        <v>447</v>
      </c>
      <c r="C274" s="72" t="s">
        <v>448</v>
      </c>
      <c r="D274" s="186" t="s">
        <v>449</v>
      </c>
      <c r="E274" s="72" t="s">
        <v>450</v>
      </c>
      <c r="F274" s="189"/>
    </row>
    <row r="275" spans="1:6" x14ac:dyDescent="0.25">
      <c r="A275" s="166"/>
      <c r="B275" s="73" t="s">
        <v>451</v>
      </c>
      <c r="C275" s="72" t="s">
        <v>452</v>
      </c>
      <c r="D275" s="186" t="s">
        <v>453</v>
      </c>
      <c r="E275" s="72" t="s">
        <v>132</v>
      </c>
      <c r="F275" s="189"/>
    </row>
    <row r="276" spans="1:6" x14ac:dyDescent="0.25">
      <c r="A276" s="166"/>
      <c r="B276" s="73" t="s">
        <v>454</v>
      </c>
      <c r="C276" s="72" t="s">
        <v>455</v>
      </c>
      <c r="D276" s="186" t="s">
        <v>456</v>
      </c>
      <c r="E276" s="72" t="s">
        <v>457</v>
      </c>
      <c r="F276" s="189"/>
    </row>
    <row r="277" spans="1:6" ht="31.5" x14ac:dyDescent="0.25">
      <c r="A277" s="166"/>
      <c r="B277" s="72" t="s">
        <v>458</v>
      </c>
      <c r="C277" s="72" t="s">
        <v>459</v>
      </c>
      <c r="D277" s="186" t="s">
        <v>460</v>
      </c>
      <c r="E277" s="72" t="s">
        <v>457</v>
      </c>
      <c r="F277" s="189"/>
    </row>
    <row r="278" spans="1:6" ht="31.5" x14ac:dyDescent="0.25">
      <c r="A278" s="166"/>
      <c r="B278" s="73" t="s">
        <v>461</v>
      </c>
      <c r="C278" s="72" t="s">
        <v>462</v>
      </c>
      <c r="D278" s="186" t="s">
        <v>463</v>
      </c>
      <c r="E278" s="72"/>
      <c r="F278" s="189"/>
    </row>
    <row r="279" spans="1:6" x14ac:dyDescent="0.25">
      <c r="A279" s="166"/>
      <c r="B279" s="73" t="s">
        <v>464</v>
      </c>
      <c r="C279" s="72" t="s">
        <v>465</v>
      </c>
      <c r="D279" s="186" t="s">
        <v>466</v>
      </c>
      <c r="E279" s="72" t="s">
        <v>132</v>
      </c>
      <c r="F279" s="189"/>
    </row>
    <row r="280" spans="1:6" x14ac:dyDescent="0.25">
      <c r="A280" s="184" t="s">
        <v>160</v>
      </c>
      <c r="B280" s="85"/>
      <c r="C280" s="72"/>
      <c r="D280" s="186"/>
      <c r="E280" s="72"/>
      <c r="F280" s="189"/>
    </row>
    <row r="283" spans="1:6" x14ac:dyDescent="0.25">
      <c r="A283" s="172" t="s">
        <v>467</v>
      </c>
      <c r="B283" s="195"/>
      <c r="C283" s="176"/>
    </row>
    <row r="284" spans="1:6" x14ac:dyDescent="0.25">
      <c r="A284" s="992" t="s">
        <v>122</v>
      </c>
      <c r="B284" s="995" t="s">
        <v>468</v>
      </c>
      <c r="C284" s="74"/>
    </row>
    <row r="285" spans="1:6" x14ac:dyDescent="0.25">
      <c r="A285" s="97" t="s">
        <v>18</v>
      </c>
      <c r="B285" s="200">
        <v>0.15820000000000001</v>
      </c>
      <c r="C285" s="193"/>
    </row>
    <row r="286" spans="1:6" x14ac:dyDescent="0.25">
      <c r="A286" s="97" t="s">
        <v>19</v>
      </c>
      <c r="B286" s="200">
        <v>0.1305</v>
      </c>
      <c r="C286" s="193"/>
    </row>
    <row r="287" spans="1:6" x14ac:dyDescent="0.25">
      <c r="A287" s="97" t="s">
        <v>20</v>
      </c>
      <c r="B287" s="200">
        <v>0.14979999999999999</v>
      </c>
      <c r="C287" s="193"/>
    </row>
    <row r="288" spans="1:6" x14ac:dyDescent="0.25">
      <c r="A288" s="97" t="s">
        <v>21</v>
      </c>
      <c r="B288" s="200">
        <v>0.2908</v>
      </c>
      <c r="C288" s="193"/>
    </row>
    <row r="289" spans="1:6" x14ac:dyDescent="0.25">
      <c r="A289" s="97" t="s">
        <v>293</v>
      </c>
      <c r="B289" s="200">
        <v>0.1598</v>
      </c>
      <c r="C289" s="193"/>
    </row>
    <row r="292" spans="1:6" x14ac:dyDescent="0.25">
      <c r="A292" s="1170" t="s">
        <v>469</v>
      </c>
      <c r="B292" s="1170"/>
    </row>
    <row r="293" spans="1:6" x14ac:dyDescent="0.25">
      <c r="A293" s="1000" t="s">
        <v>122</v>
      </c>
      <c r="B293" s="1000" t="s">
        <v>470</v>
      </c>
    </row>
    <row r="294" spans="1:6" x14ac:dyDescent="0.25">
      <c r="A294" s="97" t="s">
        <v>18</v>
      </c>
      <c r="B294" s="196">
        <v>19095.080000000002</v>
      </c>
    </row>
    <row r="295" spans="1:6" x14ac:dyDescent="0.25">
      <c r="A295" s="97" t="s">
        <v>19</v>
      </c>
      <c r="B295" s="196">
        <v>11956.39</v>
      </c>
      <c r="D295" s="63" t="s">
        <v>130</v>
      </c>
    </row>
    <row r="296" spans="1:6" x14ac:dyDescent="0.25">
      <c r="A296" s="97" t="s">
        <v>20</v>
      </c>
      <c r="B296" s="196">
        <v>3704.33</v>
      </c>
    </row>
    <row r="297" spans="1:6" x14ac:dyDescent="0.25">
      <c r="A297" s="97" t="s">
        <v>21</v>
      </c>
      <c r="B297" s="196">
        <v>4946.82</v>
      </c>
    </row>
    <row r="298" spans="1:6" x14ac:dyDescent="0.25">
      <c r="A298" s="97" t="s">
        <v>151</v>
      </c>
      <c r="B298" s="196"/>
    </row>
    <row r="299" spans="1:6" x14ac:dyDescent="0.25">
      <c r="A299" s="197" t="s">
        <v>471</v>
      </c>
      <c r="B299" s="196">
        <f>SUM(B294:B298)</f>
        <v>39702.620000000003</v>
      </c>
    </row>
    <row r="303" spans="1:6" x14ac:dyDescent="0.25">
      <c r="A303" s="172" t="s">
        <v>472</v>
      </c>
      <c r="B303" s="173"/>
      <c r="C303" s="174"/>
      <c r="D303" s="174"/>
      <c r="E303" s="192"/>
      <c r="F303" s="176"/>
    </row>
    <row r="304" spans="1:6" x14ac:dyDescent="0.25">
      <c r="A304" s="1160" t="s">
        <v>122</v>
      </c>
      <c r="B304" s="1150" t="s">
        <v>274</v>
      </c>
      <c r="C304" s="1150" t="s">
        <v>473</v>
      </c>
      <c r="D304" s="1188" t="s">
        <v>474</v>
      </c>
      <c r="E304" s="1150" t="s">
        <v>475</v>
      </c>
      <c r="F304" s="212"/>
    </row>
    <row r="305" spans="1:6" x14ac:dyDescent="0.25">
      <c r="A305" s="1160"/>
      <c r="B305" s="1152"/>
      <c r="C305" s="1152"/>
      <c r="D305" s="1189"/>
      <c r="E305" s="1152"/>
      <c r="F305" s="212"/>
    </row>
    <row r="306" spans="1:6" ht="47.25" x14ac:dyDescent="0.25">
      <c r="A306" s="1021" t="s">
        <v>18</v>
      </c>
      <c r="B306" s="996" t="s">
        <v>476</v>
      </c>
      <c r="C306" s="221" t="s">
        <v>477</v>
      </c>
      <c r="D306" s="186"/>
      <c r="E306" s="1017" t="s">
        <v>478</v>
      </c>
      <c r="F306" s="213"/>
    </row>
    <row r="307" spans="1:6" ht="47.25" x14ac:dyDescent="0.25">
      <c r="A307" s="1006"/>
      <c r="B307" s="989" t="s">
        <v>479</v>
      </c>
      <c r="C307" s="206" t="s">
        <v>480</v>
      </c>
      <c r="D307" s="186"/>
      <c r="E307" s="1017" t="s">
        <v>478</v>
      </c>
      <c r="F307" s="213"/>
    </row>
    <row r="308" spans="1:6" x14ac:dyDescent="0.25">
      <c r="A308" s="1006"/>
      <c r="B308" s="1006"/>
      <c r="C308" s="206" t="s">
        <v>481</v>
      </c>
      <c r="D308" s="215"/>
      <c r="E308" s="1017" t="s">
        <v>478</v>
      </c>
      <c r="F308" s="213"/>
    </row>
    <row r="309" spans="1:6" x14ac:dyDescent="0.25">
      <c r="A309" s="1006"/>
      <c r="B309" s="1006"/>
      <c r="C309" s="206" t="s">
        <v>482</v>
      </c>
      <c r="D309" s="993"/>
      <c r="E309" s="1017" t="s">
        <v>478</v>
      </c>
      <c r="F309" s="213"/>
    </row>
    <row r="310" spans="1:6" ht="31.5" x14ac:dyDescent="0.25">
      <c r="A310" s="987"/>
      <c r="B310" s="989" t="s">
        <v>483</v>
      </c>
      <c r="C310" s="206" t="s">
        <v>484</v>
      </c>
      <c r="D310" s="993"/>
      <c r="E310" s="1017" t="s">
        <v>478</v>
      </c>
      <c r="F310" s="213"/>
    </row>
    <row r="311" spans="1:6" x14ac:dyDescent="0.25">
      <c r="A311" s="988"/>
      <c r="B311" s="987"/>
      <c r="C311" s="206" t="s">
        <v>485</v>
      </c>
      <c r="D311" s="993"/>
      <c r="E311" s="1017" t="s">
        <v>478</v>
      </c>
      <c r="F311" s="213"/>
    </row>
    <row r="312" spans="1:6" ht="31.5" x14ac:dyDescent="0.25">
      <c r="A312" s="166" t="s">
        <v>19</v>
      </c>
      <c r="B312" s="69" t="s">
        <v>486</v>
      </c>
      <c r="C312" s="247" t="s">
        <v>487</v>
      </c>
      <c r="D312" s="216"/>
      <c r="E312" s="1017" t="s">
        <v>478</v>
      </c>
      <c r="F312" s="214"/>
    </row>
    <row r="313" spans="1:6" x14ac:dyDescent="0.25">
      <c r="A313" s="166"/>
      <c r="B313" s="88"/>
      <c r="C313" s="247" t="s">
        <v>488</v>
      </c>
      <c r="D313" s="216"/>
      <c r="E313" s="1017" t="s">
        <v>478</v>
      </c>
      <c r="F313" s="214"/>
    </row>
    <row r="314" spans="1:6" x14ac:dyDescent="0.25">
      <c r="A314" s="166"/>
      <c r="B314" s="88"/>
      <c r="C314" s="247" t="s">
        <v>489</v>
      </c>
      <c r="D314" s="216"/>
      <c r="E314" s="1017" t="s">
        <v>478</v>
      </c>
      <c r="F314" s="214"/>
    </row>
    <row r="315" spans="1:6" x14ac:dyDescent="0.25">
      <c r="A315" s="166"/>
      <c r="B315" s="88"/>
      <c r="C315" s="247" t="s">
        <v>490</v>
      </c>
      <c r="D315" s="216"/>
      <c r="E315" s="1017" t="s">
        <v>478</v>
      </c>
      <c r="F315" s="214"/>
    </row>
    <row r="316" spans="1:6" x14ac:dyDescent="0.25">
      <c r="A316" s="166"/>
      <c r="B316" s="88"/>
      <c r="C316" s="247" t="s">
        <v>491</v>
      </c>
      <c r="D316" s="216"/>
      <c r="E316" s="1017" t="s">
        <v>478</v>
      </c>
      <c r="F316" s="214"/>
    </row>
    <row r="317" spans="1:6" x14ac:dyDescent="0.25">
      <c r="A317" s="166"/>
      <c r="B317" s="88"/>
      <c r="C317" s="247" t="s">
        <v>492</v>
      </c>
      <c r="D317" s="216"/>
      <c r="E317" s="1017" t="s">
        <v>478</v>
      </c>
      <c r="F317" s="214"/>
    </row>
    <row r="318" spans="1:6" x14ac:dyDescent="0.25">
      <c r="A318" s="166"/>
      <c r="B318" s="88"/>
      <c r="C318" s="247" t="s">
        <v>493</v>
      </c>
      <c r="D318" s="216"/>
      <c r="E318" s="1017" t="s">
        <v>478</v>
      </c>
      <c r="F318" s="214"/>
    </row>
    <row r="319" spans="1:6" x14ac:dyDescent="0.25">
      <c r="A319" s="166"/>
      <c r="B319" s="88"/>
      <c r="C319" s="247" t="s">
        <v>494</v>
      </c>
      <c r="D319" s="216"/>
      <c r="E319" s="1017" t="s">
        <v>478</v>
      </c>
      <c r="F319" s="214"/>
    </row>
    <row r="320" spans="1:6" x14ac:dyDescent="0.25">
      <c r="A320" s="166"/>
      <c r="B320" s="88"/>
      <c r="C320" s="247" t="s">
        <v>495</v>
      </c>
      <c r="D320" s="216"/>
      <c r="E320" s="1017" t="s">
        <v>478</v>
      </c>
      <c r="F320" s="214"/>
    </row>
    <row r="321" spans="1:6" x14ac:dyDescent="0.25">
      <c r="A321" s="166"/>
      <c r="B321" s="88"/>
      <c r="C321" s="247" t="s">
        <v>496</v>
      </c>
      <c r="D321" s="216"/>
      <c r="E321" s="1017" t="s">
        <v>478</v>
      </c>
      <c r="F321" s="214"/>
    </row>
    <row r="322" spans="1:6" ht="31.5" x14ac:dyDescent="0.25">
      <c r="A322" s="166"/>
      <c r="B322" s="69" t="s">
        <v>497</v>
      </c>
      <c r="C322" s="247" t="s">
        <v>498</v>
      </c>
      <c r="D322" s="216"/>
      <c r="E322" s="1017" t="s">
        <v>478</v>
      </c>
      <c r="F322" s="214"/>
    </row>
    <row r="323" spans="1:6" x14ac:dyDescent="0.25">
      <c r="A323" s="166"/>
      <c r="B323" s="88"/>
      <c r="C323" s="247" t="s">
        <v>499</v>
      </c>
      <c r="D323" s="216"/>
      <c r="E323" s="1017" t="s">
        <v>478</v>
      </c>
      <c r="F323" s="214"/>
    </row>
    <row r="324" spans="1:6" ht="31.5" x14ac:dyDescent="0.25">
      <c r="A324" s="166"/>
      <c r="B324" s="69" t="s">
        <v>500</v>
      </c>
      <c r="C324" s="247" t="s">
        <v>501</v>
      </c>
      <c r="D324" s="216"/>
      <c r="E324" s="1017" t="s">
        <v>478</v>
      </c>
      <c r="F324" s="214"/>
    </row>
    <row r="325" spans="1:6" x14ac:dyDescent="0.25">
      <c r="A325" s="166"/>
      <c r="B325" s="88"/>
      <c r="C325" s="247" t="s">
        <v>502</v>
      </c>
      <c r="D325" s="216"/>
      <c r="E325" s="1017" t="s">
        <v>478</v>
      </c>
      <c r="F325" s="214"/>
    </row>
    <row r="326" spans="1:6" ht="31.5" x14ac:dyDescent="0.25">
      <c r="A326" s="166"/>
      <c r="B326" s="69" t="s">
        <v>503</v>
      </c>
      <c r="C326" s="247" t="s">
        <v>504</v>
      </c>
      <c r="D326" s="216"/>
      <c r="E326" s="1017" t="s">
        <v>478</v>
      </c>
      <c r="F326" s="214"/>
    </row>
    <row r="327" spans="1:6" x14ac:dyDescent="0.25">
      <c r="A327" s="166"/>
      <c r="B327" s="88"/>
      <c r="C327" s="247" t="s">
        <v>505</v>
      </c>
      <c r="D327" s="216"/>
      <c r="E327" s="1017" t="s">
        <v>478</v>
      </c>
      <c r="F327" s="214"/>
    </row>
    <row r="328" spans="1:6" x14ac:dyDescent="0.25">
      <c r="A328" s="166"/>
      <c r="B328" s="88"/>
      <c r="C328" s="247" t="s">
        <v>506</v>
      </c>
      <c r="D328" s="216"/>
      <c r="E328" s="1017" t="s">
        <v>478</v>
      </c>
      <c r="F328" s="214"/>
    </row>
    <row r="329" spans="1:6" x14ac:dyDescent="0.25">
      <c r="A329" s="166"/>
      <c r="B329" s="88"/>
      <c r="C329" s="247" t="s">
        <v>507</v>
      </c>
      <c r="D329" s="216"/>
      <c r="E329" s="1017" t="s">
        <v>478</v>
      </c>
      <c r="F329" s="214"/>
    </row>
    <row r="330" spans="1:6" x14ac:dyDescent="0.25">
      <c r="A330" s="166"/>
      <c r="B330" s="88"/>
      <c r="C330" s="247" t="s">
        <v>508</v>
      </c>
      <c r="D330" s="216"/>
      <c r="E330" s="1017" t="s">
        <v>478</v>
      </c>
      <c r="F330" s="214"/>
    </row>
    <row r="331" spans="1:6" ht="31.5" x14ac:dyDescent="0.25">
      <c r="A331" s="166"/>
      <c r="B331" s="69" t="s">
        <v>509</v>
      </c>
      <c r="C331" s="247" t="s">
        <v>510</v>
      </c>
      <c r="D331" s="216"/>
      <c r="E331" s="1017" t="s">
        <v>478</v>
      </c>
      <c r="F331" s="214"/>
    </row>
    <row r="332" spans="1:6" x14ac:dyDescent="0.25">
      <c r="A332" s="166"/>
      <c r="B332" s="88"/>
      <c r="C332" s="247" t="s">
        <v>511</v>
      </c>
      <c r="D332" s="216"/>
      <c r="E332" s="1017" t="s">
        <v>478</v>
      </c>
      <c r="F332" s="214"/>
    </row>
    <row r="333" spans="1:6" x14ac:dyDescent="0.25">
      <c r="A333" s="166"/>
      <c r="B333" s="88"/>
      <c r="C333" s="247" t="s">
        <v>512</v>
      </c>
      <c r="D333" s="216"/>
      <c r="E333" s="1017" t="s">
        <v>478</v>
      </c>
      <c r="F333" s="214"/>
    </row>
    <row r="334" spans="1:6" x14ac:dyDescent="0.25">
      <c r="A334" s="166"/>
      <c r="B334" s="90"/>
      <c r="C334" s="247" t="s">
        <v>513</v>
      </c>
      <c r="D334" s="216"/>
      <c r="E334" s="1017" t="s">
        <v>478</v>
      </c>
      <c r="F334" s="214"/>
    </row>
    <row r="335" spans="1:6" ht="47.25" x14ac:dyDescent="0.25">
      <c r="A335" s="166"/>
      <c r="B335" s="248" t="s">
        <v>514</v>
      </c>
      <c r="C335" s="247" t="s">
        <v>515</v>
      </c>
      <c r="D335" s="216"/>
      <c r="E335" s="1017" t="s">
        <v>478</v>
      </c>
      <c r="F335" s="214"/>
    </row>
    <row r="336" spans="1:6" ht="47.25" x14ac:dyDescent="0.25">
      <c r="A336" s="166"/>
      <c r="B336" s="69" t="s">
        <v>516</v>
      </c>
      <c r="C336" s="247" t="s">
        <v>517</v>
      </c>
      <c r="D336" s="216"/>
      <c r="E336" s="1017" t="s">
        <v>478</v>
      </c>
      <c r="F336" s="214"/>
    </row>
    <row r="337" spans="1:6" x14ac:dyDescent="0.25">
      <c r="A337" s="166"/>
      <c r="B337" s="88"/>
      <c r="C337" s="247" t="s">
        <v>518</v>
      </c>
      <c r="D337" s="216"/>
      <c r="E337" s="1017" t="s">
        <v>478</v>
      </c>
      <c r="F337" s="214"/>
    </row>
    <row r="338" spans="1:6" x14ac:dyDescent="0.25">
      <c r="A338" s="166"/>
      <c r="B338" s="88"/>
      <c r="C338" s="247" t="s">
        <v>519</v>
      </c>
      <c r="D338" s="216"/>
      <c r="E338" s="1017" t="s">
        <v>478</v>
      </c>
      <c r="F338" s="214"/>
    </row>
    <row r="339" spans="1:6" x14ac:dyDescent="0.25">
      <c r="A339" s="166"/>
      <c r="B339" s="90"/>
      <c r="C339" s="247" t="s">
        <v>520</v>
      </c>
      <c r="D339" s="216"/>
      <c r="E339" s="1017" t="s">
        <v>478</v>
      </c>
      <c r="F339" s="214"/>
    </row>
    <row r="340" spans="1:6" ht="31.5" x14ac:dyDescent="0.25">
      <c r="A340" s="166"/>
      <c r="B340" s="248" t="s">
        <v>521</v>
      </c>
      <c r="C340" s="247" t="s">
        <v>522</v>
      </c>
      <c r="D340" s="216"/>
      <c r="E340" s="1017" t="s">
        <v>478</v>
      </c>
      <c r="F340" s="214"/>
    </row>
    <row r="341" spans="1:6" ht="47.25" x14ac:dyDescent="0.25">
      <c r="A341" s="166"/>
      <c r="B341" s="69" t="s">
        <v>523</v>
      </c>
      <c r="C341" s="247" t="s">
        <v>524</v>
      </c>
      <c r="D341" s="216"/>
      <c r="E341" s="1017" t="s">
        <v>478</v>
      </c>
      <c r="F341" s="214"/>
    </row>
    <row r="342" spans="1:6" x14ac:dyDescent="0.25">
      <c r="A342" s="166"/>
      <c r="B342" s="88"/>
      <c r="C342" s="247" t="s">
        <v>525</v>
      </c>
      <c r="D342" s="216"/>
      <c r="E342" s="1017" t="s">
        <v>478</v>
      </c>
      <c r="F342" s="214"/>
    </row>
    <row r="343" spans="1:6" x14ac:dyDescent="0.25">
      <c r="A343" s="166"/>
      <c r="B343" s="90"/>
      <c r="C343" s="247" t="s">
        <v>526</v>
      </c>
      <c r="D343" s="216"/>
      <c r="E343" s="1017" t="s">
        <v>478</v>
      </c>
      <c r="F343" s="214"/>
    </row>
    <row r="344" spans="1:6" ht="31.5" x14ac:dyDescent="0.25">
      <c r="A344" s="101" t="s">
        <v>20</v>
      </c>
      <c r="B344" s="72" t="s">
        <v>527</v>
      </c>
      <c r="C344" s="221" t="s">
        <v>528</v>
      </c>
      <c r="D344" s="217" t="s">
        <v>529</v>
      </c>
      <c r="E344" s="73" t="s">
        <v>478</v>
      </c>
      <c r="F344" s="214"/>
    </row>
    <row r="345" spans="1:6" ht="31.5" x14ac:dyDescent="0.25">
      <c r="A345" s="88"/>
      <c r="B345" s="1013" t="s">
        <v>530</v>
      </c>
      <c r="C345" s="221" t="s">
        <v>531</v>
      </c>
      <c r="D345" s="217" t="s">
        <v>529</v>
      </c>
      <c r="E345" s="73" t="s">
        <v>478</v>
      </c>
      <c r="F345" s="214"/>
    </row>
    <row r="346" spans="1:6" ht="47.25" x14ac:dyDescent="0.25">
      <c r="A346" s="90"/>
      <c r="B346" s="72" t="s">
        <v>532</v>
      </c>
      <c r="C346" s="221" t="s">
        <v>533</v>
      </c>
      <c r="D346" s="217" t="s">
        <v>529</v>
      </c>
      <c r="E346" s="73" t="s">
        <v>478</v>
      </c>
      <c r="F346" s="214"/>
    </row>
    <row r="347" spans="1:6" ht="31.5" customHeight="1" x14ac:dyDescent="0.25">
      <c r="A347" s="88" t="s">
        <v>21</v>
      </c>
      <c r="B347" s="1167" t="s">
        <v>534</v>
      </c>
      <c r="C347" s="241" t="s">
        <v>535</v>
      </c>
      <c r="D347" s="78"/>
      <c r="E347" s="220" t="s">
        <v>478</v>
      </c>
      <c r="F347" s="214"/>
    </row>
    <row r="348" spans="1:6" x14ac:dyDescent="0.25">
      <c r="A348" s="88"/>
      <c r="B348" s="1168"/>
      <c r="C348" s="241" t="s">
        <v>536</v>
      </c>
      <c r="D348" s="78"/>
      <c r="E348" s="220" t="s">
        <v>478</v>
      </c>
      <c r="F348" s="214"/>
    </row>
    <row r="349" spans="1:6" x14ac:dyDescent="0.25">
      <c r="A349" s="88"/>
      <c r="B349" s="1168"/>
      <c r="C349" s="240" t="s">
        <v>537</v>
      </c>
      <c r="D349" s="238"/>
      <c r="E349" s="220" t="s">
        <v>478</v>
      </c>
      <c r="F349" s="214"/>
    </row>
    <row r="350" spans="1:6" x14ac:dyDescent="0.25">
      <c r="A350" s="88"/>
      <c r="B350" s="1168"/>
      <c r="C350" s="240" t="s">
        <v>538</v>
      </c>
      <c r="D350" s="238"/>
      <c r="E350" s="220" t="s">
        <v>478</v>
      </c>
      <c r="F350" s="214"/>
    </row>
    <row r="351" spans="1:6" x14ac:dyDescent="0.25">
      <c r="A351" s="88"/>
      <c r="B351" s="1169"/>
      <c r="C351" s="240" t="s">
        <v>539</v>
      </c>
      <c r="D351" s="78"/>
      <c r="E351" s="220" t="s">
        <v>478</v>
      </c>
      <c r="F351" s="214"/>
    </row>
    <row r="352" spans="1:6" ht="47.25" x14ac:dyDescent="0.25">
      <c r="A352" s="121"/>
      <c r="B352" s="102" t="s">
        <v>540</v>
      </c>
      <c r="C352" s="239" t="s">
        <v>541</v>
      </c>
      <c r="D352" s="240"/>
      <c r="E352" s="220" t="s">
        <v>478</v>
      </c>
      <c r="F352" s="214"/>
    </row>
    <row r="353" spans="1:6" ht="47.25" x14ac:dyDescent="0.25">
      <c r="A353" s="121"/>
      <c r="B353" s="72" t="s">
        <v>542</v>
      </c>
      <c r="C353" s="239" t="s">
        <v>543</v>
      </c>
      <c r="D353" s="218"/>
      <c r="E353" s="220" t="s">
        <v>478</v>
      </c>
      <c r="F353" s="214"/>
    </row>
    <row r="354" spans="1:6" ht="31.5" x14ac:dyDescent="0.25">
      <c r="A354" s="121"/>
      <c r="B354" s="102" t="s">
        <v>544</v>
      </c>
      <c r="C354" s="239" t="s">
        <v>545</v>
      </c>
      <c r="D354" s="218"/>
      <c r="E354" s="220" t="s">
        <v>478</v>
      </c>
      <c r="F354" s="214"/>
    </row>
    <row r="355" spans="1:6" ht="31.5" customHeight="1" x14ac:dyDescent="0.25">
      <c r="A355" s="121"/>
      <c r="B355" s="1167" t="s">
        <v>546</v>
      </c>
      <c r="C355" s="239" t="s">
        <v>547</v>
      </c>
      <c r="D355" s="218"/>
      <c r="E355" s="220" t="s">
        <v>478</v>
      </c>
      <c r="F355" s="214"/>
    </row>
    <row r="356" spans="1:6" x14ac:dyDescent="0.25">
      <c r="A356" s="121"/>
      <c r="B356" s="1168"/>
      <c r="C356" s="239" t="s">
        <v>548</v>
      </c>
      <c r="D356" s="218"/>
      <c r="E356" s="220" t="s">
        <v>478</v>
      </c>
      <c r="F356" s="214"/>
    </row>
    <row r="357" spans="1:6" x14ac:dyDescent="0.25">
      <c r="A357" s="121"/>
      <c r="B357" s="1168"/>
      <c r="C357" s="239" t="s">
        <v>549</v>
      </c>
      <c r="D357" s="218"/>
      <c r="E357" s="220" t="s">
        <v>478</v>
      </c>
      <c r="F357" s="214"/>
    </row>
    <row r="358" spans="1:6" x14ac:dyDescent="0.25">
      <c r="A358" s="121"/>
      <c r="B358" s="1169"/>
      <c r="C358" s="239" t="s">
        <v>550</v>
      </c>
      <c r="D358" s="218"/>
      <c r="E358" s="220" t="s">
        <v>478</v>
      </c>
      <c r="F358" s="214"/>
    </row>
    <row r="359" spans="1:6" ht="31.5" x14ac:dyDescent="0.25">
      <c r="A359" s="121"/>
      <c r="B359" s="102" t="s">
        <v>551</v>
      </c>
      <c r="C359" s="239" t="s">
        <v>552</v>
      </c>
      <c r="D359" s="218"/>
      <c r="E359" s="220" t="s">
        <v>478</v>
      </c>
      <c r="F359" s="214"/>
    </row>
    <row r="360" spans="1:6" ht="51.75" customHeight="1" x14ac:dyDescent="0.25">
      <c r="A360" s="101" t="s">
        <v>293</v>
      </c>
      <c r="B360" s="69" t="s">
        <v>553</v>
      </c>
      <c r="C360" s="239" t="s">
        <v>554</v>
      </c>
      <c r="D360" s="219"/>
      <c r="E360" s="86"/>
      <c r="F360" s="176"/>
    </row>
    <row r="361" spans="1:6" ht="33.75" customHeight="1" x14ac:dyDescent="0.25">
      <c r="A361" s="88"/>
      <c r="B361" s="69" t="s">
        <v>555</v>
      </c>
      <c r="C361" s="327" t="s">
        <v>556</v>
      </c>
      <c r="D361" s="219"/>
      <c r="E361" s="86"/>
      <c r="F361" s="176"/>
    </row>
    <row r="362" spans="1:6" ht="18" customHeight="1" x14ac:dyDescent="0.25">
      <c r="A362" s="88"/>
      <c r="B362" s="88"/>
      <c r="C362" s="327" t="s">
        <v>557</v>
      </c>
      <c r="D362" s="219"/>
      <c r="E362" s="86"/>
      <c r="F362" s="176"/>
    </row>
    <row r="363" spans="1:6" ht="50.25" customHeight="1" x14ac:dyDescent="0.25">
      <c r="A363" s="88"/>
      <c r="B363" s="69" t="s">
        <v>558</v>
      </c>
      <c r="C363" s="327" t="s">
        <v>559</v>
      </c>
      <c r="D363" s="219"/>
      <c r="E363" s="86"/>
      <c r="F363" s="176"/>
    </row>
    <row r="364" spans="1:6" ht="18" customHeight="1" x14ac:dyDescent="0.25">
      <c r="A364" s="88"/>
      <c r="B364" s="226"/>
      <c r="C364" s="327" t="s">
        <v>560</v>
      </c>
      <c r="D364" s="219"/>
      <c r="E364" s="86"/>
      <c r="F364" s="176"/>
    </row>
    <row r="365" spans="1:6" ht="18" customHeight="1" x14ac:dyDescent="0.25">
      <c r="A365" s="90"/>
      <c r="B365" s="227"/>
      <c r="C365" s="327" t="s">
        <v>561</v>
      </c>
      <c r="D365" s="219"/>
      <c r="E365" s="86"/>
      <c r="F365" s="176"/>
    </row>
    <row r="366" spans="1:6" ht="18" customHeight="1" x14ac:dyDescent="0.25">
      <c r="A366" s="93"/>
      <c r="B366" s="93"/>
      <c r="C366" s="127"/>
      <c r="D366" s="128"/>
      <c r="E366" s="129"/>
      <c r="F366" s="74"/>
    </row>
    <row r="367" spans="1:6" ht="18" customHeight="1" x14ac:dyDescent="0.25">
      <c r="A367" s="93"/>
      <c r="B367" s="93"/>
      <c r="C367" s="127"/>
      <c r="D367" s="128"/>
      <c r="E367" s="129"/>
      <c r="F367" s="74"/>
    </row>
    <row r="370" spans="1:9" x14ac:dyDescent="0.25">
      <c r="A370" s="66" t="s">
        <v>562</v>
      </c>
      <c r="B370" s="66"/>
      <c r="C370" s="67"/>
      <c r="D370" s="67"/>
      <c r="E370" s="67"/>
      <c r="F370" s="67"/>
      <c r="G370" s="67"/>
      <c r="H370" s="67"/>
      <c r="I370" s="67"/>
    </row>
    <row r="372" spans="1:9" s="130" customFormat="1" ht="30.75" customHeight="1" x14ac:dyDescent="0.25">
      <c r="A372" s="1160" t="s">
        <v>122</v>
      </c>
      <c r="B372" s="1171" t="s">
        <v>563</v>
      </c>
      <c r="C372" s="1171" t="s">
        <v>564</v>
      </c>
      <c r="D372" s="1150" t="s">
        <v>565</v>
      </c>
      <c r="E372" s="1150" t="s">
        <v>566</v>
      </c>
      <c r="F372" s="1160" t="s">
        <v>126</v>
      </c>
      <c r="H372" s="113"/>
    </row>
    <row r="373" spans="1:9" x14ac:dyDescent="0.25">
      <c r="A373" s="1160"/>
      <c r="B373" s="1173"/>
      <c r="C373" s="1173"/>
      <c r="D373" s="1152"/>
      <c r="E373" s="1152"/>
      <c r="F373" s="1160"/>
      <c r="H373" s="113"/>
    </row>
    <row r="374" spans="1:9" x14ac:dyDescent="0.25">
      <c r="A374" s="131"/>
      <c r="B374" s="131"/>
      <c r="C374" s="131"/>
      <c r="D374" s="131"/>
      <c r="E374" s="131"/>
      <c r="F374" s="131"/>
      <c r="H374" s="74"/>
    </row>
    <row r="375" spans="1:9" x14ac:dyDescent="0.25">
      <c r="A375" s="77"/>
      <c r="B375" s="77"/>
      <c r="C375" s="77"/>
      <c r="D375" s="77"/>
      <c r="E375" s="77"/>
      <c r="F375" s="77"/>
      <c r="H375" s="74"/>
    </row>
    <row r="376" spans="1:9" x14ac:dyDescent="0.25">
      <c r="A376" s="77"/>
      <c r="B376" s="77"/>
      <c r="C376" s="77"/>
      <c r="D376" s="77"/>
      <c r="E376" s="77"/>
      <c r="F376" s="77"/>
      <c r="H376" s="74"/>
    </row>
    <row r="377" spans="1:9" x14ac:dyDescent="0.25">
      <c r="A377" s="77"/>
      <c r="B377" s="77"/>
      <c r="C377" s="77"/>
      <c r="D377" s="77"/>
      <c r="E377" s="77"/>
      <c r="F377" s="77"/>
      <c r="H377" s="74"/>
    </row>
    <row r="378" spans="1:9" x14ac:dyDescent="0.25">
      <c r="A378" s="115"/>
      <c r="B378" s="115"/>
      <c r="C378" s="115"/>
      <c r="D378" s="115"/>
      <c r="E378" s="115"/>
      <c r="F378" s="115"/>
      <c r="H378" s="74"/>
    </row>
    <row r="381" spans="1:9" ht="15.75" customHeight="1" x14ac:dyDescent="0.25">
      <c r="A381" s="1160" t="s">
        <v>122</v>
      </c>
      <c r="B381" s="1171" t="s">
        <v>567</v>
      </c>
      <c r="C381" s="1171" t="s">
        <v>564</v>
      </c>
      <c r="D381" s="1150" t="s">
        <v>565</v>
      </c>
      <c r="E381" s="992"/>
      <c r="F381" s="1160" t="s">
        <v>126</v>
      </c>
      <c r="H381" s="113"/>
    </row>
    <row r="382" spans="1:9" ht="30.75" customHeight="1" x14ac:dyDescent="0.25">
      <c r="A382" s="1160"/>
      <c r="B382" s="1173"/>
      <c r="C382" s="1173"/>
      <c r="D382" s="1152"/>
      <c r="E382" s="1000" t="s">
        <v>566</v>
      </c>
      <c r="F382" s="1160"/>
      <c r="H382" s="113"/>
    </row>
    <row r="383" spans="1:9" x14ac:dyDescent="0.25">
      <c r="A383" s="131"/>
      <c r="B383" s="131"/>
      <c r="C383" s="131"/>
      <c r="D383" s="131"/>
      <c r="E383" s="131"/>
      <c r="F383" s="131"/>
      <c r="H383" s="74"/>
    </row>
    <row r="384" spans="1:9" x14ac:dyDescent="0.25">
      <c r="A384" s="77"/>
      <c r="B384" s="77"/>
      <c r="C384" s="77"/>
      <c r="D384" s="77"/>
      <c r="E384" s="77"/>
      <c r="F384" s="77"/>
      <c r="H384" s="74"/>
    </row>
    <row r="385" spans="1:8" x14ac:dyDescent="0.25">
      <c r="A385" s="77"/>
      <c r="B385" s="77"/>
      <c r="C385" s="77"/>
      <c r="D385" s="77"/>
      <c r="E385" s="77"/>
      <c r="F385" s="77"/>
      <c r="H385" s="74"/>
    </row>
    <row r="386" spans="1:8" x14ac:dyDescent="0.25">
      <c r="A386" s="77"/>
      <c r="B386" s="77"/>
      <c r="C386" s="77"/>
      <c r="D386" s="77"/>
      <c r="E386" s="77"/>
      <c r="F386" s="77"/>
      <c r="H386" s="74"/>
    </row>
    <row r="387" spans="1:8" x14ac:dyDescent="0.25">
      <c r="A387" s="115"/>
      <c r="B387" s="115"/>
      <c r="C387" s="115"/>
      <c r="D387" s="115"/>
      <c r="E387" s="115"/>
      <c r="F387" s="115"/>
      <c r="H387" s="74"/>
    </row>
    <row r="390" spans="1:8" ht="15.75" customHeight="1" x14ac:dyDescent="0.25">
      <c r="A390" s="1160" t="s">
        <v>122</v>
      </c>
      <c r="B390" s="1171" t="s">
        <v>568</v>
      </c>
      <c r="C390" s="1171" t="s">
        <v>569</v>
      </c>
      <c r="D390" s="1160" t="s">
        <v>126</v>
      </c>
      <c r="F390" s="1174"/>
    </row>
    <row r="391" spans="1:8" x14ac:dyDescent="0.25">
      <c r="A391" s="1160"/>
      <c r="B391" s="1173"/>
      <c r="C391" s="1173"/>
      <c r="D391" s="1160"/>
      <c r="F391" s="1175"/>
    </row>
    <row r="392" spans="1:8" x14ac:dyDescent="0.25">
      <c r="A392" s="131"/>
      <c r="B392" s="131"/>
      <c r="C392" s="131"/>
      <c r="D392" s="131"/>
      <c r="F392" s="132"/>
    </row>
    <row r="393" spans="1:8" x14ac:dyDescent="0.25">
      <c r="A393" s="77"/>
      <c r="B393" s="77"/>
      <c r="C393" s="77"/>
      <c r="D393" s="77"/>
      <c r="F393" s="132"/>
    </row>
    <row r="394" spans="1:8" x14ac:dyDescent="0.25">
      <c r="A394" s="77"/>
      <c r="B394" s="77"/>
      <c r="C394" s="77"/>
      <c r="D394" s="77"/>
      <c r="F394" s="132"/>
    </row>
    <row r="395" spans="1:8" x14ac:dyDescent="0.25">
      <c r="A395" s="77"/>
      <c r="B395" s="77"/>
      <c r="C395" s="77"/>
      <c r="D395" s="77"/>
      <c r="F395" s="132"/>
    </row>
    <row r="396" spans="1:8" x14ac:dyDescent="0.25">
      <c r="A396" s="115"/>
      <c r="B396" s="115"/>
      <c r="C396" s="115"/>
      <c r="D396" s="115"/>
      <c r="F396" s="132"/>
    </row>
    <row r="399" spans="1:8" s="130" customFormat="1" ht="31.5" x14ac:dyDescent="0.25">
      <c r="A399" s="992" t="s">
        <v>122</v>
      </c>
      <c r="B399" s="995" t="s">
        <v>570</v>
      </c>
      <c r="C399" s="992" t="s">
        <v>571</v>
      </c>
      <c r="D399" s="992" t="s">
        <v>572</v>
      </c>
      <c r="E399" s="992" t="s">
        <v>126</v>
      </c>
    </row>
    <row r="400" spans="1:8" x14ac:dyDescent="0.25">
      <c r="A400" s="131"/>
      <c r="B400" s="131"/>
      <c r="C400" s="131"/>
      <c r="D400" s="131"/>
      <c r="E400" s="131"/>
    </row>
    <row r="401" spans="1:9" x14ac:dyDescent="0.25">
      <c r="A401" s="77"/>
      <c r="B401" s="77"/>
      <c r="C401" s="77"/>
      <c r="D401" s="77"/>
      <c r="E401" s="77"/>
    </row>
    <row r="402" spans="1:9" x14ac:dyDescent="0.25">
      <c r="A402" s="77"/>
      <c r="B402" s="77"/>
      <c r="C402" s="77"/>
      <c r="D402" s="77"/>
      <c r="E402" s="77"/>
    </row>
    <row r="403" spans="1:9" x14ac:dyDescent="0.25">
      <c r="A403" s="77"/>
      <c r="B403" s="77"/>
      <c r="C403" s="77"/>
      <c r="D403" s="77"/>
      <c r="E403" s="77"/>
    </row>
    <row r="404" spans="1:9" x14ac:dyDescent="0.25">
      <c r="A404" s="115"/>
      <c r="B404" s="115"/>
      <c r="C404" s="115"/>
      <c r="D404" s="115"/>
      <c r="E404" s="115"/>
    </row>
    <row r="407" spans="1:9" x14ac:dyDescent="0.25">
      <c r="A407" s="66" t="s">
        <v>573</v>
      </c>
      <c r="B407" s="66"/>
      <c r="C407" s="67"/>
      <c r="D407" s="67"/>
      <c r="E407" s="67"/>
      <c r="F407" s="67"/>
      <c r="G407" s="67"/>
      <c r="H407" s="67"/>
      <c r="I407" s="67"/>
    </row>
    <row r="409" spans="1:9" ht="31.5" x14ac:dyDescent="0.25">
      <c r="A409" s="992" t="s">
        <v>122</v>
      </c>
      <c r="B409" s="995" t="s">
        <v>574</v>
      </c>
      <c r="C409" s="995" t="s">
        <v>575</v>
      </c>
      <c r="D409" s="995" t="s">
        <v>576</v>
      </c>
      <c r="E409" s="995" t="s">
        <v>577</v>
      </c>
    </row>
    <row r="410" spans="1:9" x14ac:dyDescent="0.25">
      <c r="A410" s="97" t="s">
        <v>18</v>
      </c>
      <c r="B410" s="71" t="s">
        <v>578</v>
      </c>
      <c r="C410" s="78"/>
      <c r="D410" s="78"/>
      <c r="E410" s="78"/>
    </row>
    <row r="411" spans="1:9" x14ac:dyDescent="0.25">
      <c r="A411" s="85" t="s">
        <v>20</v>
      </c>
      <c r="B411" s="125" t="s">
        <v>579</v>
      </c>
      <c r="C411" s="78"/>
      <c r="D411" s="78"/>
      <c r="E411" s="78"/>
    </row>
    <row r="412" spans="1:9" x14ac:dyDescent="0.25">
      <c r="A412" s="97" t="s">
        <v>21</v>
      </c>
      <c r="B412" s="125" t="s">
        <v>580</v>
      </c>
      <c r="C412" s="1020"/>
      <c r="D412" s="78"/>
      <c r="E412" s="114"/>
    </row>
    <row r="415" spans="1:9" x14ac:dyDescent="0.25">
      <c r="A415" s="66" t="s">
        <v>581</v>
      </c>
      <c r="B415" s="66"/>
      <c r="C415" s="67"/>
      <c r="D415" s="67"/>
      <c r="E415" s="67"/>
      <c r="F415" s="67"/>
      <c r="G415" s="67"/>
      <c r="H415" s="67"/>
      <c r="I415" s="67"/>
    </row>
    <row r="417" spans="1:6" s="130" customFormat="1" ht="31.5" x14ac:dyDescent="0.25">
      <c r="A417" s="992" t="s">
        <v>122</v>
      </c>
      <c r="B417" s="992" t="s">
        <v>582</v>
      </c>
      <c r="C417" s="995" t="s">
        <v>583</v>
      </c>
      <c r="D417" s="992" t="s">
        <v>584</v>
      </c>
      <c r="E417" s="992" t="s">
        <v>585</v>
      </c>
      <c r="F417" s="187"/>
    </row>
    <row r="418" spans="1:6" x14ac:dyDescent="0.25">
      <c r="A418" s="101" t="s">
        <v>18</v>
      </c>
      <c r="B418" s="73" t="s">
        <v>586</v>
      </c>
      <c r="C418" s="72" t="s">
        <v>587</v>
      </c>
      <c r="D418" s="133"/>
      <c r="E418" s="134" t="s">
        <v>588</v>
      </c>
      <c r="F418" s="96"/>
    </row>
    <row r="419" spans="1:6" x14ac:dyDescent="0.25">
      <c r="A419" s="88"/>
      <c r="B419" s="73" t="s">
        <v>589</v>
      </c>
      <c r="C419" s="72" t="s">
        <v>587</v>
      </c>
      <c r="D419" s="133"/>
      <c r="E419" s="134" t="s">
        <v>588</v>
      </c>
      <c r="F419" s="96"/>
    </row>
    <row r="420" spans="1:6" x14ac:dyDescent="0.25">
      <c r="A420" s="88"/>
      <c r="B420" s="73" t="s">
        <v>590</v>
      </c>
      <c r="C420" s="72" t="s">
        <v>587</v>
      </c>
      <c r="D420" s="133"/>
      <c r="E420" s="134" t="s">
        <v>588</v>
      </c>
      <c r="F420" s="96"/>
    </row>
    <row r="421" spans="1:6" ht="31.5" x14ac:dyDescent="0.25">
      <c r="A421" s="121"/>
      <c r="B421" s="102" t="s">
        <v>591</v>
      </c>
      <c r="C421" s="72" t="s">
        <v>587</v>
      </c>
      <c r="D421" s="135"/>
      <c r="E421" s="134" t="s">
        <v>588</v>
      </c>
      <c r="F421" s="74"/>
    </row>
    <row r="422" spans="1:6" x14ac:dyDescent="0.25">
      <c r="A422" s="101" t="s">
        <v>19</v>
      </c>
      <c r="B422" s="73" t="s">
        <v>592</v>
      </c>
      <c r="C422" s="72" t="s">
        <v>587</v>
      </c>
      <c r="D422" s="133" t="s">
        <v>593</v>
      </c>
      <c r="E422" s="134" t="s">
        <v>594</v>
      </c>
      <c r="F422" s="74"/>
    </row>
    <row r="423" spans="1:6" ht="31.5" x14ac:dyDescent="0.25">
      <c r="A423" s="88"/>
      <c r="B423" s="72" t="s">
        <v>595</v>
      </c>
      <c r="C423" s="72" t="s">
        <v>596</v>
      </c>
      <c r="D423" s="137" t="s">
        <v>597</v>
      </c>
      <c r="E423" s="134" t="s">
        <v>598</v>
      </c>
      <c r="F423" s="96"/>
    </row>
    <row r="424" spans="1:6" ht="31.5" x14ac:dyDescent="0.25">
      <c r="A424" s="88"/>
      <c r="B424" s="72" t="s">
        <v>599</v>
      </c>
      <c r="C424" s="72" t="s">
        <v>600</v>
      </c>
      <c r="D424" s="137" t="s">
        <v>597</v>
      </c>
      <c r="E424" s="134" t="s">
        <v>601</v>
      </c>
      <c r="F424" s="96"/>
    </row>
    <row r="425" spans="1:6" x14ac:dyDescent="0.25">
      <c r="A425" s="90"/>
      <c r="B425" s="73" t="s">
        <v>602</v>
      </c>
      <c r="C425" s="72" t="s">
        <v>603</v>
      </c>
      <c r="D425" s="135" t="s">
        <v>593</v>
      </c>
      <c r="E425" s="134" t="s">
        <v>594</v>
      </c>
      <c r="F425" s="96"/>
    </row>
    <row r="426" spans="1:6" x14ac:dyDescent="0.25">
      <c r="A426" s="88" t="s">
        <v>20</v>
      </c>
      <c r="B426" s="85"/>
      <c r="C426" s="105"/>
      <c r="D426" s="137"/>
      <c r="E426" s="114"/>
      <c r="F426" s="74"/>
    </row>
    <row r="427" spans="1:6" ht="94.5" x14ac:dyDescent="0.25">
      <c r="A427" s="101" t="s">
        <v>21</v>
      </c>
      <c r="B427" s="72" t="s">
        <v>604</v>
      </c>
      <c r="C427" s="72" t="s">
        <v>587</v>
      </c>
      <c r="D427" s="138" t="s">
        <v>605</v>
      </c>
      <c r="E427" s="1014" t="s">
        <v>606</v>
      </c>
      <c r="F427" s="159"/>
    </row>
    <row r="428" spans="1:6" ht="63" x14ac:dyDescent="0.25">
      <c r="A428" s="88"/>
      <c r="B428" s="72" t="s">
        <v>607</v>
      </c>
      <c r="C428" s="105" t="s">
        <v>608</v>
      </c>
      <c r="D428" s="138" t="s">
        <v>609</v>
      </c>
      <c r="E428" s="1013" t="s">
        <v>610</v>
      </c>
      <c r="F428" s="159"/>
    </row>
    <row r="429" spans="1:6" ht="47.25" x14ac:dyDescent="0.25">
      <c r="A429" s="88"/>
      <c r="B429" s="72" t="s">
        <v>611</v>
      </c>
      <c r="C429" s="105" t="s">
        <v>612</v>
      </c>
      <c r="D429" s="138" t="s">
        <v>613</v>
      </c>
      <c r="E429" s="1013" t="s">
        <v>614</v>
      </c>
      <c r="F429" s="159"/>
    </row>
    <row r="430" spans="1:6" ht="78.75" x14ac:dyDescent="0.25">
      <c r="A430" s="88"/>
      <c r="B430" s="72" t="s">
        <v>615</v>
      </c>
      <c r="C430" s="105" t="s">
        <v>612</v>
      </c>
      <c r="D430" s="138" t="s">
        <v>616</v>
      </c>
      <c r="E430" s="1013" t="s">
        <v>614</v>
      </c>
      <c r="F430" s="159"/>
    </row>
    <row r="431" spans="1:6" ht="47.25" x14ac:dyDescent="0.25">
      <c r="A431" s="88"/>
      <c r="B431" s="72" t="s">
        <v>617</v>
      </c>
      <c r="C431" s="105" t="s">
        <v>612</v>
      </c>
      <c r="D431" s="138" t="s">
        <v>605</v>
      </c>
      <c r="E431" s="1013" t="s">
        <v>614</v>
      </c>
      <c r="F431" s="159"/>
    </row>
    <row r="432" spans="1:6" ht="63" x14ac:dyDescent="0.25">
      <c r="A432" s="88"/>
      <c r="B432" s="72" t="s">
        <v>618</v>
      </c>
      <c r="C432" s="105" t="s">
        <v>612</v>
      </c>
      <c r="D432" s="138" t="s">
        <v>605</v>
      </c>
      <c r="E432" s="1013" t="s">
        <v>614</v>
      </c>
      <c r="F432" s="159"/>
    </row>
    <row r="433" spans="1:6" ht="47.25" x14ac:dyDescent="0.25">
      <c r="A433" s="88"/>
      <c r="B433" s="72" t="s">
        <v>619</v>
      </c>
      <c r="C433" s="105" t="s">
        <v>612</v>
      </c>
      <c r="D433" s="138" t="s">
        <v>605</v>
      </c>
      <c r="E433" s="1013" t="s">
        <v>614</v>
      </c>
      <c r="F433" s="159"/>
    </row>
    <row r="434" spans="1:6" ht="94.5" x14ac:dyDescent="0.25">
      <c r="A434" s="88"/>
      <c r="B434" s="72" t="s">
        <v>620</v>
      </c>
      <c r="C434" s="105" t="s">
        <v>612</v>
      </c>
      <c r="D434" s="138" t="s">
        <v>621</v>
      </c>
      <c r="E434" s="1013" t="s">
        <v>614</v>
      </c>
      <c r="F434" s="159"/>
    </row>
    <row r="435" spans="1:6" ht="47.25" x14ac:dyDescent="0.25">
      <c r="A435" s="88"/>
      <c r="B435" s="72" t="s">
        <v>622</v>
      </c>
      <c r="C435" s="105" t="s">
        <v>612</v>
      </c>
      <c r="D435" s="138" t="s">
        <v>621</v>
      </c>
      <c r="E435" s="99" t="s">
        <v>614</v>
      </c>
      <c r="F435" s="159"/>
    </row>
    <row r="436" spans="1:6" ht="63" x14ac:dyDescent="0.25">
      <c r="A436" s="88"/>
      <c r="B436" s="72" t="s">
        <v>623</v>
      </c>
      <c r="C436" s="105" t="s">
        <v>612</v>
      </c>
      <c r="D436" s="138" t="s">
        <v>621</v>
      </c>
      <c r="E436" s="99" t="s">
        <v>614</v>
      </c>
      <c r="F436" s="159"/>
    </row>
    <row r="437" spans="1:6" ht="63" x14ac:dyDescent="0.25">
      <c r="A437" s="88"/>
      <c r="B437" s="72" t="s">
        <v>624</v>
      </c>
      <c r="C437" s="105" t="s">
        <v>612</v>
      </c>
      <c r="D437" s="138" t="s">
        <v>625</v>
      </c>
      <c r="E437" s="99" t="s">
        <v>614</v>
      </c>
      <c r="F437" s="159"/>
    </row>
    <row r="438" spans="1:6" ht="47.25" x14ac:dyDescent="0.25">
      <c r="A438" s="88"/>
      <c r="B438" s="72" t="s">
        <v>626</v>
      </c>
      <c r="C438" s="105" t="s">
        <v>612</v>
      </c>
      <c r="D438" s="138" t="s">
        <v>627</v>
      </c>
      <c r="E438" s="99" t="s">
        <v>614</v>
      </c>
      <c r="F438" s="159"/>
    </row>
    <row r="439" spans="1:6" ht="47.25" x14ac:dyDescent="0.25">
      <c r="A439" s="88"/>
      <c r="B439" s="72" t="s">
        <v>628</v>
      </c>
      <c r="C439" s="105" t="s">
        <v>612</v>
      </c>
      <c r="D439" s="138" t="s">
        <v>629</v>
      </c>
      <c r="E439" s="99" t="s">
        <v>614</v>
      </c>
      <c r="F439" s="159"/>
    </row>
    <row r="440" spans="1:6" ht="47.25" x14ac:dyDescent="0.25">
      <c r="A440" s="88"/>
      <c r="B440" s="72" t="s">
        <v>630</v>
      </c>
      <c r="C440" s="105" t="s">
        <v>612</v>
      </c>
      <c r="D440" s="138" t="s">
        <v>631</v>
      </c>
      <c r="E440" s="99" t="s">
        <v>614</v>
      </c>
      <c r="F440" s="159"/>
    </row>
    <row r="441" spans="1:6" ht="47.25" x14ac:dyDescent="0.25">
      <c r="A441" s="88"/>
      <c r="B441" s="72" t="s">
        <v>632</v>
      </c>
      <c r="C441" s="105" t="s">
        <v>612</v>
      </c>
      <c r="D441" s="138" t="s">
        <v>633</v>
      </c>
      <c r="E441" s="99" t="s">
        <v>614</v>
      </c>
      <c r="F441" s="159"/>
    </row>
    <row r="442" spans="1:6" ht="78.75" x14ac:dyDescent="0.25">
      <c r="A442" s="88"/>
      <c r="B442" s="72" t="s">
        <v>634</v>
      </c>
      <c r="C442" s="105" t="s">
        <v>612</v>
      </c>
      <c r="D442" s="138" t="s">
        <v>635</v>
      </c>
      <c r="E442" s="99" t="s">
        <v>614</v>
      </c>
      <c r="F442" s="159"/>
    </row>
    <row r="443" spans="1:6" ht="47.25" x14ac:dyDescent="0.25">
      <c r="A443" s="88"/>
      <c r="B443" s="72" t="s">
        <v>636</v>
      </c>
      <c r="C443" s="105" t="s">
        <v>612</v>
      </c>
      <c r="D443" s="138" t="s">
        <v>597</v>
      </c>
      <c r="E443" s="99" t="s">
        <v>614</v>
      </c>
      <c r="F443" s="159"/>
    </row>
    <row r="444" spans="1:6" ht="63" x14ac:dyDescent="0.25">
      <c r="A444" s="101" t="s">
        <v>293</v>
      </c>
      <c r="B444" s="72" t="s">
        <v>637</v>
      </c>
      <c r="C444" s="139" t="s">
        <v>587</v>
      </c>
      <c r="D444" s="140" t="s">
        <v>638</v>
      </c>
      <c r="E444" s="228" t="s">
        <v>639</v>
      </c>
      <c r="F444" s="188"/>
    </row>
    <row r="445" spans="1:6" ht="31.5" x14ac:dyDescent="0.25">
      <c r="A445" s="88"/>
      <c r="B445" s="72" t="s">
        <v>640</v>
      </c>
      <c r="C445" s="139" t="s">
        <v>641</v>
      </c>
      <c r="D445" s="140" t="s">
        <v>597</v>
      </c>
      <c r="E445" s="228" t="s">
        <v>642</v>
      </c>
      <c r="F445" s="188"/>
    </row>
    <row r="446" spans="1:6" ht="31.5" x14ac:dyDescent="0.25">
      <c r="A446" s="88"/>
      <c r="B446" s="72" t="s">
        <v>643</v>
      </c>
      <c r="C446" s="139" t="s">
        <v>641</v>
      </c>
      <c r="D446" s="140" t="s">
        <v>597</v>
      </c>
      <c r="E446" s="228" t="s">
        <v>642</v>
      </c>
      <c r="F446" s="188"/>
    </row>
    <row r="447" spans="1:6" x14ac:dyDescent="0.25">
      <c r="A447" s="85" t="s">
        <v>644</v>
      </c>
      <c r="B447" s="85"/>
      <c r="C447" s="139"/>
      <c r="D447" s="140"/>
      <c r="E447" s="141"/>
      <c r="F447" s="188"/>
    </row>
    <row r="450" spans="1:9" x14ac:dyDescent="0.25">
      <c r="A450" s="66" t="s">
        <v>645</v>
      </c>
      <c r="B450" s="66"/>
      <c r="C450" s="67"/>
      <c r="D450" s="67"/>
      <c r="E450" s="67"/>
      <c r="F450" s="67"/>
      <c r="G450" s="67"/>
      <c r="H450" s="67"/>
      <c r="I450" s="67"/>
    </row>
    <row r="452" spans="1:9" x14ac:dyDescent="0.25">
      <c r="A452" s="1000" t="s">
        <v>122</v>
      </c>
      <c r="B452" s="1000" t="s">
        <v>646</v>
      </c>
      <c r="C452" s="1000" t="s">
        <v>647</v>
      </c>
      <c r="D452" s="1000" t="s">
        <v>126</v>
      </c>
      <c r="E452" s="74"/>
    </row>
    <row r="453" spans="1:9" x14ac:dyDescent="0.25">
      <c r="A453" s="131"/>
      <c r="B453" s="131"/>
      <c r="C453" s="131"/>
      <c r="D453" s="131"/>
      <c r="E453" s="74"/>
    </row>
    <row r="454" spans="1:9" x14ac:dyDescent="0.25">
      <c r="A454" s="77"/>
      <c r="B454" s="77"/>
      <c r="C454" s="77"/>
      <c r="D454" s="77"/>
      <c r="E454" s="74"/>
    </row>
    <row r="455" spans="1:9" x14ac:dyDescent="0.25">
      <c r="A455" s="77"/>
      <c r="B455" s="77"/>
      <c r="C455" s="77"/>
      <c r="D455" s="77"/>
      <c r="E455" s="74"/>
    </row>
    <row r="456" spans="1:9" x14ac:dyDescent="0.25">
      <c r="A456" s="77"/>
      <c r="B456" s="77"/>
      <c r="C456" s="77"/>
      <c r="D456" s="77"/>
      <c r="E456" s="74"/>
    </row>
    <row r="457" spans="1:9" x14ac:dyDescent="0.25">
      <c r="A457" s="115"/>
      <c r="B457" s="115"/>
      <c r="C457" s="115"/>
      <c r="D457" s="115"/>
      <c r="E457" s="74"/>
    </row>
    <row r="460" spans="1:9" x14ac:dyDescent="0.25">
      <c r="A460" s="66" t="s">
        <v>648</v>
      </c>
      <c r="B460" s="66"/>
      <c r="C460" s="67"/>
      <c r="D460" s="67"/>
      <c r="E460" s="67"/>
      <c r="F460" s="67"/>
      <c r="G460" s="67"/>
      <c r="H460" s="67"/>
      <c r="I460" s="67"/>
    </row>
    <row r="462" spans="1:9" s="142" customFormat="1" ht="47.25" x14ac:dyDescent="0.25">
      <c r="A462" s="995" t="s">
        <v>122</v>
      </c>
      <c r="B462" s="995" t="s">
        <v>649</v>
      </c>
      <c r="C462" s="995" t="s">
        <v>650</v>
      </c>
      <c r="D462" s="995" t="s">
        <v>651</v>
      </c>
      <c r="E462" s="995" t="s">
        <v>652</v>
      </c>
      <c r="F462" s="995" t="s">
        <v>99</v>
      </c>
      <c r="G462" s="995" t="s">
        <v>653</v>
      </c>
      <c r="H462" s="162"/>
    </row>
    <row r="463" spans="1:9" s="148" customFormat="1" x14ac:dyDescent="0.25">
      <c r="A463" s="143" t="s">
        <v>18</v>
      </c>
      <c r="B463" s="150" t="s">
        <v>654</v>
      </c>
      <c r="C463" s="145">
        <v>7</v>
      </c>
      <c r="D463" s="145"/>
      <c r="E463" s="145">
        <v>4.68</v>
      </c>
      <c r="F463" s="146"/>
      <c r="G463" s="147"/>
      <c r="H463" s="205"/>
    </row>
    <row r="464" spans="1:9" s="152" customFormat="1" x14ac:dyDescent="0.25">
      <c r="A464" s="149" t="s">
        <v>19</v>
      </c>
      <c r="B464" s="208" t="s">
        <v>655</v>
      </c>
      <c r="C464" s="150">
        <v>19</v>
      </c>
      <c r="D464" s="150">
        <v>17</v>
      </c>
      <c r="E464" s="150">
        <v>8.1199999999999992</v>
      </c>
      <c r="F464" s="151">
        <v>1</v>
      </c>
      <c r="G464" s="144"/>
      <c r="H464" s="117"/>
    </row>
    <row r="465" spans="1:9" s="152" customFormat="1" x14ac:dyDescent="0.25">
      <c r="A465" s="149" t="s">
        <v>20</v>
      </c>
      <c r="B465" s="208" t="s">
        <v>656</v>
      </c>
      <c r="C465" s="145">
        <v>79</v>
      </c>
      <c r="D465" s="145">
        <v>46</v>
      </c>
      <c r="E465" s="145">
        <v>214.06</v>
      </c>
      <c r="F465" s="151">
        <v>1</v>
      </c>
      <c r="G465" s="144"/>
      <c r="H465" s="117"/>
    </row>
    <row r="466" spans="1:9" s="152" customFormat="1" x14ac:dyDescent="0.25">
      <c r="A466" s="149" t="s">
        <v>21</v>
      </c>
      <c r="B466" s="208" t="s">
        <v>657</v>
      </c>
      <c r="C466" s="145">
        <v>24</v>
      </c>
      <c r="D466" s="145"/>
      <c r="E466" s="145">
        <v>39.56</v>
      </c>
      <c r="F466" s="151"/>
      <c r="G466" s="144"/>
      <c r="H466" s="117"/>
    </row>
    <row r="467" spans="1:9" s="152" customFormat="1" x14ac:dyDescent="0.25">
      <c r="A467" s="149" t="s">
        <v>151</v>
      </c>
      <c r="B467" s="150" t="s">
        <v>658</v>
      </c>
      <c r="C467" s="145">
        <v>65</v>
      </c>
      <c r="D467" s="145"/>
      <c r="E467" s="153">
        <v>19.940000000000001</v>
      </c>
      <c r="F467" s="151">
        <v>1</v>
      </c>
      <c r="G467" s="144"/>
      <c r="H467" s="117"/>
    </row>
    <row r="470" spans="1:9" ht="30.75" customHeight="1" x14ac:dyDescent="0.25">
      <c r="A470" s="1159" t="s">
        <v>659</v>
      </c>
      <c r="B470" s="1159"/>
      <c r="C470" s="1159"/>
      <c r="D470" s="1159"/>
      <c r="E470" s="1159"/>
      <c r="F470" s="1159"/>
      <c r="G470" s="1159"/>
      <c r="H470" s="1159"/>
      <c r="I470" s="1159"/>
    </row>
    <row r="472" spans="1:9" s="154" customFormat="1" ht="32.25" customHeight="1" x14ac:dyDescent="0.25">
      <c r="A472" s="1160" t="s">
        <v>122</v>
      </c>
      <c r="B472" s="993"/>
      <c r="C472" s="1161" t="s">
        <v>660</v>
      </c>
      <c r="D472" s="1162"/>
      <c r="E472" s="1163" t="s">
        <v>661</v>
      </c>
      <c r="F472" s="1163"/>
      <c r="G472" s="1160" t="s">
        <v>126</v>
      </c>
      <c r="H472" s="113"/>
    </row>
    <row r="473" spans="1:9" s="154" customFormat="1" x14ac:dyDescent="0.25">
      <c r="A473" s="1160"/>
      <c r="B473" s="992"/>
      <c r="C473" s="992" t="s">
        <v>662</v>
      </c>
      <c r="D473" s="992" t="s">
        <v>663</v>
      </c>
      <c r="E473" s="992" t="s">
        <v>664</v>
      </c>
      <c r="F473" s="995" t="s">
        <v>665</v>
      </c>
      <c r="G473" s="1160"/>
      <c r="H473" s="113"/>
    </row>
    <row r="474" spans="1:9" x14ac:dyDescent="0.25">
      <c r="A474" s="85" t="s">
        <v>19</v>
      </c>
      <c r="B474" s="85"/>
      <c r="C474" s="78"/>
      <c r="D474" s="78"/>
      <c r="E474" s="102"/>
      <c r="F474" s="155"/>
      <c r="G474" s="78"/>
      <c r="H474" s="74"/>
    </row>
    <row r="475" spans="1:9" x14ac:dyDescent="0.25">
      <c r="A475" s="85" t="s">
        <v>666</v>
      </c>
      <c r="B475" s="85"/>
      <c r="C475" s="78"/>
      <c r="D475" s="78"/>
      <c r="E475" s="102"/>
      <c r="F475" s="134"/>
      <c r="G475" s="78"/>
      <c r="H475" s="74"/>
    </row>
    <row r="478" spans="1:9" x14ac:dyDescent="0.25">
      <c r="A478" s="1000" t="s">
        <v>122</v>
      </c>
      <c r="B478" s="1000"/>
      <c r="C478" s="1000" t="s">
        <v>667</v>
      </c>
      <c r="D478" s="1000" t="s">
        <v>569</v>
      </c>
      <c r="E478" s="1000" t="s">
        <v>126</v>
      </c>
    </row>
    <row r="479" spans="1:9" x14ac:dyDescent="0.25">
      <c r="A479" s="121" t="s">
        <v>160</v>
      </c>
      <c r="B479" s="121"/>
      <c r="C479" s="77"/>
      <c r="D479" s="77"/>
      <c r="E479" s="77"/>
    </row>
    <row r="480" spans="1:9" x14ac:dyDescent="0.25">
      <c r="A480" s="115"/>
      <c r="B480" s="115"/>
      <c r="C480" s="115"/>
      <c r="D480" s="115"/>
      <c r="E480" s="115"/>
    </row>
    <row r="483" spans="1:9" x14ac:dyDescent="0.25">
      <c r="A483" s="66" t="s">
        <v>668</v>
      </c>
      <c r="B483" s="66"/>
      <c r="C483" s="67"/>
      <c r="D483" s="67"/>
      <c r="E483" s="67"/>
      <c r="F483" s="67"/>
      <c r="G483" s="67"/>
      <c r="H483" s="67"/>
      <c r="I483" s="67"/>
    </row>
    <row r="485" spans="1:9" ht="31.5" x14ac:dyDescent="0.25">
      <c r="A485" s="992" t="s">
        <v>122</v>
      </c>
      <c r="B485" s="68" t="s">
        <v>669</v>
      </c>
    </row>
    <row r="486" spans="1:9" x14ac:dyDescent="0.25">
      <c r="A486" s="156" t="s">
        <v>18</v>
      </c>
      <c r="B486" s="157"/>
    </row>
    <row r="487" spans="1:9" x14ac:dyDescent="0.25">
      <c r="A487" s="156" t="s">
        <v>19</v>
      </c>
      <c r="B487" s="157">
        <v>1</v>
      </c>
    </row>
    <row r="488" spans="1:9" x14ac:dyDescent="0.25">
      <c r="A488" s="156" t="s">
        <v>20</v>
      </c>
      <c r="B488" s="157"/>
    </row>
    <row r="489" spans="1:9" x14ac:dyDescent="0.25">
      <c r="A489" s="156" t="s">
        <v>666</v>
      </c>
      <c r="B489" s="157">
        <v>0.95650000000000002</v>
      </c>
    </row>
    <row r="490" spans="1:9" x14ac:dyDescent="0.25">
      <c r="A490" s="156" t="s">
        <v>293</v>
      </c>
      <c r="B490" s="157"/>
    </row>
    <row r="496" spans="1:9" x14ac:dyDescent="0.25">
      <c r="A496" s="66" t="s">
        <v>670</v>
      </c>
      <c r="B496" s="66"/>
      <c r="C496" s="67"/>
      <c r="D496" s="67"/>
      <c r="E496" s="67"/>
      <c r="F496" s="67"/>
      <c r="G496" s="67"/>
      <c r="H496" s="67"/>
      <c r="I496" s="67"/>
    </row>
    <row r="497" spans="1:9" x14ac:dyDescent="0.25">
      <c r="A497" s="1164" t="s">
        <v>671</v>
      </c>
      <c r="B497" s="1165"/>
      <c r="C497" s="1165"/>
      <c r="D497" s="1165"/>
      <c r="E497" s="1166"/>
      <c r="F497" s="202"/>
    </row>
    <row r="498" spans="1:9" x14ac:dyDescent="0.25">
      <c r="A498" s="986" t="s">
        <v>122</v>
      </c>
      <c r="B498" s="992" t="s">
        <v>646</v>
      </c>
      <c r="C498" s="992" t="s">
        <v>672</v>
      </c>
      <c r="D498" s="194" t="s">
        <v>673</v>
      </c>
      <c r="E498" s="992" t="s">
        <v>126</v>
      </c>
      <c r="F498" s="203"/>
      <c r="G498" s="74"/>
      <c r="H498" s="74"/>
    </row>
    <row r="499" spans="1:9" x14ac:dyDescent="0.25">
      <c r="A499" s="85" t="s">
        <v>18</v>
      </c>
      <c r="B499" s="85"/>
      <c r="C499" s="72"/>
      <c r="D499" s="186"/>
      <c r="E499" s="118"/>
      <c r="F499" s="204"/>
      <c r="G499" s="171"/>
      <c r="H499" s="171"/>
    </row>
    <row r="500" spans="1:9" x14ac:dyDescent="0.25">
      <c r="A500" s="85" t="s">
        <v>19</v>
      </c>
      <c r="B500" s="90"/>
      <c r="C500" s="75"/>
      <c r="D500" s="186"/>
      <c r="E500" s="118"/>
      <c r="F500" s="204"/>
      <c r="G500" s="171"/>
      <c r="H500" s="171"/>
    </row>
    <row r="501" spans="1:9" x14ac:dyDescent="0.25">
      <c r="A501" s="85" t="s">
        <v>20</v>
      </c>
      <c r="B501" s="90"/>
      <c r="C501" s="75"/>
      <c r="D501" s="186"/>
      <c r="E501" s="118"/>
      <c r="F501" s="204"/>
      <c r="G501" s="171"/>
      <c r="H501" s="171"/>
    </row>
    <row r="502" spans="1:9" x14ac:dyDescent="0.25">
      <c r="A502" s="85" t="s">
        <v>21</v>
      </c>
      <c r="B502" s="242" t="s">
        <v>674</v>
      </c>
      <c r="C502" s="103" t="s">
        <v>675</v>
      </c>
      <c r="D502" s="186"/>
      <c r="E502" s="118"/>
      <c r="F502" s="204"/>
      <c r="G502" s="171"/>
      <c r="H502" s="171"/>
    </row>
    <row r="503" spans="1:9" x14ac:dyDescent="0.25">
      <c r="A503" s="85" t="s">
        <v>151</v>
      </c>
      <c r="B503" s="168"/>
      <c r="C503" s="105"/>
      <c r="D503" s="186"/>
      <c r="E503" s="118"/>
      <c r="F503" s="204"/>
      <c r="G503" s="171"/>
      <c r="H503" s="171"/>
    </row>
    <row r="504" spans="1:9" x14ac:dyDescent="0.25">
      <c r="A504" s="74"/>
      <c r="B504" s="74"/>
      <c r="C504" s="158"/>
      <c r="D504" s="159"/>
      <c r="E504" s="171"/>
      <c r="F504" s="160"/>
      <c r="G504" s="74"/>
      <c r="H504" s="74"/>
    </row>
    <row r="506" spans="1:9" x14ac:dyDescent="0.25">
      <c r="A506" s="66" t="s">
        <v>676</v>
      </c>
      <c r="B506" s="66"/>
      <c r="C506" s="67"/>
      <c r="D506" s="67"/>
      <c r="E506" s="67"/>
      <c r="F506" s="67"/>
      <c r="G506" s="67"/>
      <c r="H506" s="67"/>
      <c r="I506" s="67"/>
    </row>
    <row r="508" spans="1:9" ht="31.5" x14ac:dyDescent="0.25">
      <c r="A508" s="992" t="s">
        <v>122</v>
      </c>
      <c r="B508" s="992" t="s">
        <v>677</v>
      </c>
      <c r="C508" s="995" t="s">
        <v>678</v>
      </c>
      <c r="D508" s="995" t="s">
        <v>126</v>
      </c>
      <c r="E508" s="74"/>
      <c r="F508" s="113"/>
      <c r="G508" s="113"/>
      <c r="H508" s="113"/>
    </row>
    <row r="509" spans="1:9" x14ac:dyDescent="0.25">
      <c r="A509" s="161" t="s">
        <v>19</v>
      </c>
      <c r="B509" s="992">
        <v>7</v>
      </c>
      <c r="C509" s="992"/>
      <c r="D509" s="992"/>
      <c r="E509" s="201"/>
      <c r="F509" s="113"/>
      <c r="G509" s="113"/>
      <c r="H509" s="113"/>
    </row>
    <row r="510" spans="1:9" x14ac:dyDescent="0.25">
      <c r="A510" s="112"/>
      <c r="B510" s="112"/>
      <c r="C510" s="113"/>
      <c r="D510" s="113"/>
      <c r="E510" s="162"/>
      <c r="F510" s="113"/>
      <c r="G510" s="113"/>
      <c r="H510" s="113"/>
    </row>
    <row r="512" spans="1:9" x14ac:dyDescent="0.25">
      <c r="A512" s="66" t="s">
        <v>679</v>
      </c>
      <c r="B512" s="66"/>
      <c r="C512" s="67"/>
      <c r="D512" s="67"/>
      <c r="E512" s="67"/>
      <c r="F512" s="67"/>
      <c r="G512" s="67"/>
      <c r="H512" s="67"/>
      <c r="I512" s="67"/>
    </row>
    <row r="513" spans="1:9" x14ac:dyDescent="0.25">
      <c r="A513" s="66"/>
      <c r="B513" s="66"/>
      <c r="C513" s="67"/>
      <c r="D513" s="67"/>
      <c r="E513" s="67"/>
      <c r="F513" s="67"/>
      <c r="G513" s="67"/>
      <c r="H513" s="67"/>
      <c r="I513" s="67"/>
    </row>
    <row r="514" spans="1:9" x14ac:dyDescent="0.25">
      <c r="A514" s="163"/>
      <c r="B514" s="163"/>
      <c r="C514" s="152"/>
      <c r="D514" s="152"/>
      <c r="E514" s="152"/>
      <c r="F514" s="152"/>
      <c r="G514" s="152"/>
      <c r="H514" s="152"/>
      <c r="I514" s="152"/>
    </row>
    <row r="515" spans="1:9" x14ac:dyDescent="0.25">
      <c r="A515" s="992" t="s">
        <v>122</v>
      </c>
      <c r="B515" s="995" t="s">
        <v>680</v>
      </c>
      <c r="C515" s="992" t="s">
        <v>681</v>
      </c>
      <c r="D515" s="992" t="s">
        <v>569</v>
      </c>
      <c r="E515" s="995" t="s">
        <v>126</v>
      </c>
      <c r="F515" s="74"/>
    </row>
    <row r="516" spans="1:9" x14ac:dyDescent="0.25">
      <c r="A516" s="422" t="s">
        <v>18</v>
      </c>
      <c r="B516" s="422"/>
      <c r="C516" s="164"/>
      <c r="D516" s="98"/>
      <c r="E516" s="1014"/>
      <c r="F516" s="162"/>
    </row>
    <row r="517" spans="1:9" ht="63" x14ac:dyDescent="0.25">
      <c r="A517" s="85" t="s">
        <v>19</v>
      </c>
      <c r="B517" s="992">
        <v>1</v>
      </c>
      <c r="C517" s="99" t="s">
        <v>682</v>
      </c>
      <c r="D517" s="105" t="s">
        <v>683</v>
      </c>
      <c r="E517" s="72"/>
      <c r="F517" s="117"/>
    </row>
    <row r="518" spans="1:9" x14ac:dyDescent="0.25">
      <c r="A518" s="101" t="s">
        <v>20</v>
      </c>
      <c r="B518" s="85"/>
      <c r="C518" s="114"/>
      <c r="D518" s="105"/>
      <c r="E518" s="72"/>
      <c r="F518" s="117"/>
    </row>
    <row r="519" spans="1:9" x14ac:dyDescent="0.25">
      <c r="A519" s="101" t="s">
        <v>21</v>
      </c>
      <c r="B519" s="1150">
        <v>5</v>
      </c>
      <c r="C519" s="99" t="s">
        <v>684</v>
      </c>
      <c r="D519" s="105" t="s">
        <v>685</v>
      </c>
      <c r="E519" s="1013"/>
      <c r="F519" s="117"/>
    </row>
    <row r="520" spans="1:9" x14ac:dyDescent="0.25">
      <c r="A520" s="88"/>
      <c r="B520" s="1151"/>
      <c r="C520" s="99" t="s">
        <v>686</v>
      </c>
      <c r="D520" s="105" t="s">
        <v>687</v>
      </c>
      <c r="E520" s="1013"/>
      <c r="F520" s="117"/>
    </row>
    <row r="521" spans="1:9" ht="31.5" x14ac:dyDescent="0.25">
      <c r="A521" s="88"/>
      <c r="B521" s="1151"/>
      <c r="C521" s="99" t="s">
        <v>688</v>
      </c>
      <c r="D521" s="105" t="s">
        <v>610</v>
      </c>
      <c r="E521" s="1013"/>
      <c r="F521" s="117"/>
    </row>
    <row r="522" spans="1:9" x14ac:dyDescent="0.25">
      <c r="A522" s="88"/>
      <c r="B522" s="1151"/>
      <c r="C522" s="1020" t="s">
        <v>689</v>
      </c>
      <c r="D522" s="105" t="s">
        <v>690</v>
      </c>
      <c r="E522" s="1013"/>
      <c r="F522" s="117"/>
    </row>
    <row r="523" spans="1:9" ht="31.5" x14ac:dyDescent="0.25">
      <c r="A523" s="90"/>
      <c r="B523" s="1152"/>
      <c r="C523" s="99" t="s">
        <v>691</v>
      </c>
      <c r="D523" s="105" t="s">
        <v>692</v>
      </c>
      <c r="E523" s="1013"/>
      <c r="F523" s="117"/>
    </row>
    <row r="524" spans="1:9" ht="31.5" x14ac:dyDescent="0.25">
      <c r="A524" s="88" t="s">
        <v>151</v>
      </c>
      <c r="B524" s="1150">
        <v>4</v>
      </c>
      <c r="C524" s="98" t="s">
        <v>693</v>
      </c>
      <c r="D524" s="105" t="s">
        <v>694</v>
      </c>
      <c r="E524" s="72"/>
      <c r="F524" s="117"/>
    </row>
    <row r="525" spans="1:9" ht="31.5" x14ac:dyDescent="0.25">
      <c r="A525" s="88"/>
      <c r="B525" s="1151"/>
      <c r="C525" s="98" t="s">
        <v>693</v>
      </c>
      <c r="D525" s="105" t="s">
        <v>695</v>
      </c>
      <c r="E525" s="72"/>
      <c r="F525" s="117"/>
    </row>
    <row r="526" spans="1:9" ht="47.25" x14ac:dyDescent="0.25">
      <c r="A526" s="88"/>
      <c r="B526" s="1151"/>
      <c r="C526" s="98" t="s">
        <v>696</v>
      </c>
      <c r="D526" s="105" t="s">
        <v>697</v>
      </c>
      <c r="E526" s="72"/>
      <c r="F526" s="117"/>
    </row>
    <row r="527" spans="1:9" ht="47.25" x14ac:dyDescent="0.25">
      <c r="A527" s="90"/>
      <c r="B527" s="1152"/>
      <c r="C527" s="98" t="s">
        <v>698</v>
      </c>
      <c r="D527" s="105" t="s">
        <v>699</v>
      </c>
      <c r="E527" s="72"/>
      <c r="F527" s="117"/>
    </row>
    <row r="528" spans="1:9" x14ac:dyDescent="0.25">
      <c r="A528" s="90" t="s">
        <v>160</v>
      </c>
      <c r="B528" s="85"/>
      <c r="C528" s="118"/>
      <c r="D528" s="105"/>
      <c r="E528" s="72"/>
      <c r="F528" s="117"/>
    </row>
  </sheetData>
  <mergeCells count="67">
    <mergeCell ref="I53:I55"/>
    <mergeCell ref="A304:A305"/>
    <mergeCell ref="C304:C305"/>
    <mergeCell ref="D304:D305"/>
    <mergeCell ref="C73:C81"/>
    <mergeCell ref="B73:B81"/>
    <mergeCell ref="C82:C90"/>
    <mergeCell ref="B82:B90"/>
    <mergeCell ref="C91:C99"/>
    <mergeCell ref="B91:B99"/>
    <mergeCell ref="H71:H72"/>
    <mergeCell ref="B71:B72"/>
    <mergeCell ref="F64:F65"/>
    <mergeCell ref="B53:B55"/>
    <mergeCell ref="E110:E111"/>
    <mergeCell ref="E145:E149"/>
    <mergeCell ref="A1:I1"/>
    <mergeCell ref="A2:I2"/>
    <mergeCell ref="A4:I4"/>
    <mergeCell ref="A5:I5"/>
    <mergeCell ref="A6:I6"/>
    <mergeCell ref="A7:I7"/>
    <mergeCell ref="D54:E54"/>
    <mergeCell ref="F372:F373"/>
    <mergeCell ref="A381:A382"/>
    <mergeCell ref="C381:C382"/>
    <mergeCell ref="D372:D373"/>
    <mergeCell ref="E372:E373"/>
    <mergeCell ref="B372:B373"/>
    <mergeCell ref="E304:E305"/>
    <mergeCell ref="B171:B172"/>
    <mergeCell ref="C222:C223"/>
    <mergeCell ref="B41:B42"/>
    <mergeCell ref="A372:A373"/>
    <mergeCell ref="C372:C373"/>
    <mergeCell ref="D53:H53"/>
    <mergeCell ref="B66:B70"/>
    <mergeCell ref="B355:B358"/>
    <mergeCell ref="A390:A391"/>
    <mergeCell ref="C390:C391"/>
    <mergeCell ref="D390:D391"/>
    <mergeCell ref="F390:F391"/>
    <mergeCell ref="D381:D382"/>
    <mergeCell ref="F381:F382"/>
    <mergeCell ref="B390:B391"/>
    <mergeCell ref="B381:B382"/>
    <mergeCell ref="B347:B351"/>
    <mergeCell ref="B304:B305"/>
    <mergeCell ref="A292:B292"/>
    <mergeCell ref="A53:A55"/>
    <mergeCell ref="C53:C55"/>
    <mergeCell ref="B524:B527"/>
    <mergeCell ref="C17:C19"/>
    <mergeCell ref="D17:D19"/>
    <mergeCell ref="C20:C21"/>
    <mergeCell ref="D20:D21"/>
    <mergeCell ref="C176:C177"/>
    <mergeCell ref="A470:I470"/>
    <mergeCell ref="A472:A473"/>
    <mergeCell ref="C472:D472"/>
    <mergeCell ref="E472:F472"/>
    <mergeCell ref="G472:G473"/>
    <mergeCell ref="G55:H55"/>
    <mergeCell ref="I71:I72"/>
    <mergeCell ref="A497:E497"/>
    <mergeCell ref="B519:B523"/>
    <mergeCell ref="C110:C111"/>
  </mergeCells>
  <pageMargins left="0.7" right="0.7" top="0.75" bottom="0.75" header="0.3" footer="0.3"/>
  <pageSetup paperSize="9" scale="87" orientation="landscape"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6"/>
  <sheetViews>
    <sheetView topLeftCell="A121" zoomScaleNormal="100" workbookViewId="0">
      <selection activeCell="E74" sqref="E74:E77"/>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700</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8" t="s">
        <v>124</v>
      </c>
      <c r="D11" s="992" t="s">
        <v>125</v>
      </c>
      <c r="E11" s="992" t="s">
        <v>126</v>
      </c>
      <c r="F11" s="74"/>
    </row>
    <row r="12" spans="1:10" x14ac:dyDescent="0.25">
      <c r="A12" s="209" t="s">
        <v>18</v>
      </c>
      <c r="B12" s="297" t="s">
        <v>701</v>
      </c>
      <c r="C12" s="1167" t="s">
        <v>702</v>
      </c>
      <c r="D12" s="105" t="s">
        <v>703</v>
      </c>
      <c r="E12" s="70"/>
      <c r="F12" s="96"/>
      <c r="I12" s="63" t="s">
        <v>130</v>
      </c>
    </row>
    <row r="13" spans="1:10" x14ac:dyDescent="0.25">
      <c r="A13" s="210"/>
      <c r="B13" s="297" t="s">
        <v>704</v>
      </c>
      <c r="C13" s="1168"/>
      <c r="D13" s="105" t="s">
        <v>705</v>
      </c>
      <c r="E13" s="70"/>
      <c r="F13" s="96"/>
    </row>
    <row r="14" spans="1:10" x14ac:dyDescent="0.25">
      <c r="A14" s="210"/>
      <c r="B14" s="297" t="s">
        <v>701</v>
      </c>
      <c r="C14" s="1168"/>
      <c r="D14" s="105" t="s">
        <v>705</v>
      </c>
      <c r="E14" s="70"/>
      <c r="F14" s="96"/>
    </row>
    <row r="15" spans="1:10" x14ac:dyDescent="0.25">
      <c r="A15" s="210"/>
      <c r="B15" s="297" t="s">
        <v>706</v>
      </c>
      <c r="C15" s="1169"/>
      <c r="D15" s="105" t="s">
        <v>707</v>
      </c>
      <c r="E15" s="70"/>
      <c r="F15" s="96"/>
    </row>
    <row r="16" spans="1:10" s="74" customFormat="1" x14ac:dyDescent="0.25">
      <c r="A16" s="1021" t="s">
        <v>19</v>
      </c>
      <c r="B16" s="124"/>
      <c r="C16" s="298"/>
      <c r="D16" s="72"/>
      <c r="E16" s="73"/>
      <c r="F16" s="198"/>
    </row>
    <row r="17" spans="1:6" s="74" customFormat="1" ht="31.5" x14ac:dyDescent="0.25">
      <c r="A17" s="1021" t="s">
        <v>20</v>
      </c>
      <c r="B17" s="124" t="s">
        <v>708</v>
      </c>
      <c r="C17" s="71" t="s">
        <v>709</v>
      </c>
      <c r="D17" s="72" t="s">
        <v>710</v>
      </c>
      <c r="E17" s="225" t="s">
        <v>711</v>
      </c>
      <c r="F17" s="198"/>
    </row>
    <row r="18" spans="1:6" s="74" customFormat="1" ht="31.5" x14ac:dyDescent="0.25">
      <c r="A18" s="1022"/>
      <c r="B18" s="124" t="s">
        <v>712</v>
      </c>
      <c r="C18" s="71" t="s">
        <v>713</v>
      </c>
      <c r="D18" s="72" t="s">
        <v>714</v>
      </c>
      <c r="E18" s="225" t="s">
        <v>715</v>
      </c>
      <c r="F18" s="198"/>
    </row>
    <row r="19" spans="1:6" s="74" customFormat="1" ht="47.25" x14ac:dyDescent="0.25">
      <c r="A19" s="1022"/>
      <c r="B19" s="124" t="s">
        <v>716</v>
      </c>
      <c r="C19" s="71" t="s">
        <v>717</v>
      </c>
      <c r="D19" s="1167" t="s">
        <v>718</v>
      </c>
      <c r="E19" s="1167" t="s">
        <v>719</v>
      </c>
      <c r="F19" s="198"/>
    </row>
    <row r="20" spans="1:6" s="74" customFormat="1" ht="47.25" x14ac:dyDescent="0.25">
      <c r="A20" s="1022"/>
      <c r="B20" s="124" t="s">
        <v>127</v>
      </c>
      <c r="C20" s="71" t="s">
        <v>720</v>
      </c>
      <c r="D20" s="1168"/>
      <c r="E20" s="1168"/>
      <c r="F20" s="198"/>
    </row>
    <row r="21" spans="1:6" s="74" customFormat="1" ht="47.25" x14ac:dyDescent="0.25">
      <c r="A21" s="1022"/>
      <c r="B21" s="124" t="s">
        <v>721</v>
      </c>
      <c r="C21" s="71" t="s">
        <v>722</v>
      </c>
      <c r="D21" s="1168"/>
      <c r="E21" s="1168"/>
      <c r="F21" s="198"/>
    </row>
    <row r="22" spans="1:6" s="74" customFormat="1" ht="47.25" x14ac:dyDescent="0.25">
      <c r="A22" s="1022"/>
      <c r="B22" s="124" t="s">
        <v>723</v>
      </c>
      <c r="C22" s="71" t="s">
        <v>724</v>
      </c>
      <c r="D22" s="1168"/>
      <c r="E22" s="1168"/>
      <c r="F22" s="198"/>
    </row>
    <row r="23" spans="1:6" s="74" customFormat="1" ht="47.25" x14ac:dyDescent="0.25">
      <c r="A23" s="1023"/>
      <c r="B23" s="124" t="s">
        <v>725</v>
      </c>
      <c r="C23" s="71" t="s">
        <v>726</v>
      </c>
      <c r="D23" s="1169"/>
      <c r="E23" s="1169"/>
      <c r="F23" s="198"/>
    </row>
    <row r="24" spans="1:6" x14ac:dyDescent="0.25">
      <c r="A24" s="1022" t="s">
        <v>21</v>
      </c>
      <c r="B24" s="124" t="s">
        <v>727</v>
      </c>
      <c r="C24" s="1153" t="s">
        <v>728</v>
      </c>
      <c r="D24" s="89"/>
      <c r="E24" s="76"/>
      <c r="F24" s="170"/>
    </row>
    <row r="25" spans="1:6" x14ac:dyDescent="0.25">
      <c r="A25" s="1022"/>
      <c r="B25" s="124" t="s">
        <v>729</v>
      </c>
      <c r="C25" s="1154"/>
      <c r="D25" s="89"/>
      <c r="E25" s="76"/>
      <c r="F25" s="170"/>
    </row>
    <row r="26" spans="1:6" x14ac:dyDescent="0.25">
      <c r="A26" s="1022"/>
      <c r="B26" s="124" t="s">
        <v>730</v>
      </c>
      <c r="C26" s="1155"/>
      <c r="D26" s="89"/>
      <c r="E26" s="76"/>
      <c r="F26" s="170"/>
    </row>
    <row r="27" spans="1:6" ht="31.5" x14ac:dyDescent="0.25">
      <c r="A27" s="1022"/>
      <c r="B27" s="124" t="s">
        <v>731</v>
      </c>
      <c r="C27" s="98" t="s">
        <v>732</v>
      </c>
      <c r="D27" s="89"/>
      <c r="E27" s="76"/>
      <c r="F27" s="170"/>
    </row>
    <row r="28" spans="1:6" ht="31.5" x14ac:dyDescent="0.25">
      <c r="A28" s="1022"/>
      <c r="B28" s="79" t="s">
        <v>733</v>
      </c>
      <c r="C28" s="1153" t="s">
        <v>734</v>
      </c>
      <c r="D28" s="89"/>
      <c r="E28" s="76"/>
      <c r="F28" s="170"/>
    </row>
    <row r="29" spans="1:6" ht="31.5" x14ac:dyDescent="0.25">
      <c r="A29" s="1022"/>
      <c r="B29" s="79" t="s">
        <v>735</v>
      </c>
      <c r="C29" s="1154"/>
      <c r="D29" s="89"/>
      <c r="E29" s="76"/>
      <c r="F29" s="170"/>
    </row>
    <row r="30" spans="1:6" ht="47.25" x14ac:dyDescent="0.25">
      <c r="A30" s="1022"/>
      <c r="B30" s="79" t="s">
        <v>736</v>
      </c>
      <c r="C30" s="1154"/>
      <c r="D30" s="89"/>
      <c r="E30" s="76"/>
      <c r="F30" s="170"/>
    </row>
    <row r="31" spans="1:6" ht="31.5" x14ac:dyDescent="0.25">
      <c r="A31" s="1022"/>
      <c r="B31" s="79" t="s">
        <v>737</v>
      </c>
      <c r="C31" s="1154"/>
      <c r="D31" s="89"/>
      <c r="E31" s="76"/>
      <c r="F31" s="170"/>
    </row>
    <row r="32" spans="1:6" ht="47.25" x14ac:dyDescent="0.25">
      <c r="A32" s="1022"/>
      <c r="B32" s="79" t="s">
        <v>738</v>
      </c>
      <c r="C32" s="1154"/>
      <c r="D32" s="89"/>
      <c r="E32" s="76"/>
      <c r="F32" s="170"/>
    </row>
    <row r="33" spans="1:6" ht="31.5" x14ac:dyDescent="0.25">
      <c r="A33" s="1022"/>
      <c r="B33" s="79" t="s">
        <v>739</v>
      </c>
      <c r="C33" s="1155"/>
      <c r="D33" s="89"/>
      <c r="E33" s="76"/>
      <c r="F33" s="170"/>
    </row>
    <row r="34" spans="1:6" ht="31.5" x14ac:dyDescent="0.25">
      <c r="A34" s="1022"/>
      <c r="B34" s="79" t="s">
        <v>740</v>
      </c>
      <c r="C34" s="1153" t="s">
        <v>741</v>
      </c>
      <c r="D34" s="89"/>
      <c r="E34" s="76"/>
      <c r="F34" s="170"/>
    </row>
    <row r="35" spans="1:6" ht="31.5" x14ac:dyDescent="0.25">
      <c r="A35" s="1022"/>
      <c r="B35" s="79" t="s">
        <v>742</v>
      </c>
      <c r="C35" s="1155"/>
      <c r="D35" s="89"/>
      <c r="E35" s="76"/>
      <c r="F35" s="170"/>
    </row>
    <row r="36" spans="1:6" ht="47.25" customHeight="1" x14ac:dyDescent="0.25">
      <c r="A36" s="1022"/>
      <c r="B36" s="79" t="s">
        <v>743</v>
      </c>
      <c r="C36" s="1196" t="s">
        <v>741</v>
      </c>
      <c r="D36" s="89"/>
      <c r="E36" s="76"/>
      <c r="F36" s="170"/>
    </row>
    <row r="37" spans="1:6" ht="47.25" customHeight="1" x14ac:dyDescent="0.25">
      <c r="A37" s="1022"/>
      <c r="B37" s="124" t="s">
        <v>744</v>
      </c>
      <c r="C37" s="1197"/>
      <c r="D37" s="89"/>
      <c r="E37" s="76"/>
      <c r="F37" s="170"/>
    </row>
    <row r="38" spans="1:6" ht="47.25" customHeight="1" x14ac:dyDescent="0.25">
      <c r="A38" s="1023"/>
      <c r="B38" s="124" t="s">
        <v>745</v>
      </c>
      <c r="C38" s="1198"/>
      <c r="D38" s="199"/>
      <c r="E38" s="76"/>
      <c r="F38" s="170"/>
    </row>
    <row r="39" spans="1:6" x14ac:dyDescent="0.25">
      <c r="A39" s="88" t="s">
        <v>151</v>
      </c>
      <c r="B39" s="126" t="s">
        <v>746</v>
      </c>
      <c r="C39" s="1167" t="s">
        <v>747</v>
      </c>
      <c r="D39" s="72"/>
      <c r="E39" s="1013"/>
      <c r="F39" s="81"/>
    </row>
    <row r="40" spans="1:6" ht="31.5" x14ac:dyDescent="0.25">
      <c r="A40" s="121"/>
      <c r="B40" s="105" t="s">
        <v>748</v>
      </c>
      <c r="C40" s="1168"/>
      <c r="D40" s="72"/>
      <c r="E40" s="1013"/>
      <c r="F40" s="81"/>
    </row>
    <row r="41" spans="1:6" x14ac:dyDescent="0.25">
      <c r="A41" s="121"/>
      <c r="B41" s="105" t="s">
        <v>749</v>
      </c>
      <c r="C41" s="1168"/>
      <c r="D41" s="72"/>
      <c r="E41" s="1013"/>
      <c r="F41" s="81"/>
    </row>
    <row r="42" spans="1:6" ht="31.5" x14ac:dyDescent="0.25">
      <c r="A42" s="121"/>
      <c r="B42" s="105" t="s">
        <v>750</v>
      </c>
      <c r="C42" s="1169"/>
      <c r="D42" s="72"/>
      <c r="E42" s="1013"/>
      <c r="F42" s="81"/>
    </row>
    <row r="43" spans="1:6" ht="47.25" x14ac:dyDescent="0.25">
      <c r="A43" s="136"/>
      <c r="B43" s="126" t="s">
        <v>158</v>
      </c>
      <c r="C43" s="1013" t="s">
        <v>751</v>
      </c>
      <c r="D43" s="72"/>
      <c r="E43" s="1013"/>
      <c r="F43" s="81"/>
    </row>
    <row r="44" spans="1:6" x14ac:dyDescent="0.25">
      <c r="A44" s="1023" t="s">
        <v>160</v>
      </c>
      <c r="B44" s="422"/>
      <c r="C44" s="1013"/>
      <c r="D44" s="72"/>
      <c r="E44" s="72"/>
      <c r="F44" s="82"/>
    </row>
    <row r="45" spans="1:6" x14ac:dyDescent="0.25">
      <c r="A45" s="80"/>
      <c r="B45" s="80"/>
      <c r="C45" s="81"/>
      <c r="D45" s="82"/>
      <c r="E45" s="81"/>
      <c r="F45" s="81"/>
    </row>
    <row r="46" spans="1:6" x14ac:dyDescent="0.25">
      <c r="A46" s="80"/>
      <c r="B46" s="80"/>
      <c r="C46" s="81"/>
      <c r="D46" s="82"/>
      <c r="E46" s="81"/>
      <c r="F46" s="81"/>
    </row>
    <row r="47" spans="1:6" x14ac:dyDescent="0.25">
      <c r="A47" s="80"/>
      <c r="B47" s="80"/>
      <c r="C47" s="81"/>
      <c r="D47" s="82"/>
      <c r="E47" s="81"/>
      <c r="F47" s="81"/>
    </row>
    <row r="50" spans="1:9" ht="31.5" x14ac:dyDescent="0.25">
      <c r="A50" s="986" t="s">
        <v>122</v>
      </c>
      <c r="B50" s="998" t="s">
        <v>161</v>
      </c>
      <c r="C50" s="992" t="s">
        <v>162</v>
      </c>
      <c r="D50" s="992" t="s">
        <v>163</v>
      </c>
      <c r="E50" s="992" t="s">
        <v>126</v>
      </c>
      <c r="F50" s="74"/>
      <c r="I50" s="84"/>
    </row>
    <row r="51" spans="1:9" x14ac:dyDescent="0.25">
      <c r="A51" s="101" t="s">
        <v>18</v>
      </c>
      <c r="B51" s="225"/>
      <c r="C51" s="86"/>
      <c r="D51" s="87"/>
      <c r="E51" s="87"/>
      <c r="F51" s="96"/>
      <c r="I51" s="84"/>
    </row>
    <row r="52" spans="1:9" x14ac:dyDescent="0.25">
      <c r="A52" s="101" t="s">
        <v>19</v>
      </c>
      <c r="B52" s="1016"/>
      <c r="C52" s="245"/>
      <c r="D52" s="72"/>
      <c r="E52" s="246"/>
      <c r="F52" s="96"/>
      <c r="I52" s="84"/>
    </row>
    <row r="53" spans="1:9" ht="31.5" x14ac:dyDescent="0.25">
      <c r="A53" s="85" t="s">
        <v>20</v>
      </c>
      <c r="B53" s="72" t="s">
        <v>708</v>
      </c>
      <c r="C53" s="290" t="s">
        <v>710</v>
      </c>
      <c r="D53" s="328">
        <v>43867</v>
      </c>
      <c r="E53" s="72" t="s">
        <v>752</v>
      </c>
      <c r="F53" s="96"/>
      <c r="I53" s="84"/>
    </row>
    <row r="54" spans="1:9" x14ac:dyDescent="0.25">
      <c r="A54" s="101" t="s">
        <v>21</v>
      </c>
      <c r="B54" s="73" t="s">
        <v>753</v>
      </c>
      <c r="C54" s="1199" t="s">
        <v>754</v>
      </c>
      <c r="D54" s="1206">
        <v>43866</v>
      </c>
      <c r="E54" s="72"/>
      <c r="F54" s="96"/>
      <c r="I54" s="84"/>
    </row>
    <row r="55" spans="1:9" x14ac:dyDescent="0.25">
      <c r="A55" s="88"/>
      <c r="B55" s="73" t="s">
        <v>755</v>
      </c>
      <c r="C55" s="1200"/>
      <c r="D55" s="1207"/>
      <c r="E55" s="69"/>
      <c r="F55" s="96"/>
      <c r="I55" s="84"/>
    </row>
    <row r="56" spans="1:9" x14ac:dyDescent="0.25">
      <c r="A56" s="90"/>
      <c r="B56" s="73" t="s">
        <v>756</v>
      </c>
      <c r="C56" s="1201"/>
      <c r="D56" s="1208"/>
      <c r="E56" s="69"/>
      <c r="F56" s="96"/>
      <c r="I56" s="84"/>
    </row>
    <row r="57" spans="1:9" x14ac:dyDescent="0.25">
      <c r="A57" s="88" t="s">
        <v>151</v>
      </c>
      <c r="B57" s="265" t="s">
        <v>158</v>
      </c>
      <c r="C57" s="222" t="s">
        <v>757</v>
      </c>
      <c r="D57" s="1209">
        <v>43888</v>
      </c>
      <c r="E57" s="1167" t="s">
        <v>758</v>
      </c>
      <c r="F57" s="96"/>
      <c r="I57" s="84"/>
    </row>
    <row r="58" spans="1:9" x14ac:dyDescent="0.25">
      <c r="A58" s="90"/>
      <c r="B58" s="266"/>
      <c r="C58" s="91" t="s">
        <v>759</v>
      </c>
      <c r="D58" s="1210"/>
      <c r="E58" s="1169"/>
      <c r="F58" s="96"/>
      <c r="I58" s="84"/>
    </row>
    <row r="59" spans="1:9" x14ac:dyDescent="0.25">
      <c r="A59" s="93"/>
      <c r="B59" s="93"/>
      <c r="C59" s="94"/>
      <c r="D59" s="95"/>
      <c r="E59" s="82"/>
      <c r="F59" s="96"/>
      <c r="I59" s="84"/>
    </row>
    <row r="60" spans="1:9" x14ac:dyDescent="0.25">
      <c r="F60" s="74"/>
    </row>
    <row r="66" spans="1:9" x14ac:dyDescent="0.25">
      <c r="A66" s="66" t="s">
        <v>171</v>
      </c>
      <c r="B66" s="66"/>
      <c r="C66" s="67"/>
      <c r="D66" s="67"/>
      <c r="E66" s="67"/>
      <c r="F66" s="67"/>
      <c r="G66" s="67"/>
      <c r="H66" s="67"/>
      <c r="I66" s="67"/>
    </row>
    <row r="68" spans="1:9" x14ac:dyDescent="0.25">
      <c r="A68" s="172" t="s">
        <v>172</v>
      </c>
      <c r="B68" s="173"/>
      <c r="C68" s="174"/>
      <c r="D68" s="174"/>
      <c r="E68" s="174"/>
      <c r="F68" s="174"/>
      <c r="G68" s="174"/>
      <c r="H68" s="174"/>
      <c r="I68" s="175"/>
    </row>
    <row r="69" spans="1:9" x14ac:dyDescent="0.25">
      <c r="A69" s="1160" t="s">
        <v>122</v>
      </c>
      <c r="B69" s="1163" t="s">
        <v>173</v>
      </c>
      <c r="C69" s="1171" t="s">
        <v>174</v>
      </c>
      <c r="D69" s="1182" t="s">
        <v>175</v>
      </c>
      <c r="E69" s="1183"/>
      <c r="F69" s="1183"/>
      <c r="G69" s="1183"/>
      <c r="H69" s="1184"/>
      <c r="I69" s="1160" t="s">
        <v>126</v>
      </c>
    </row>
    <row r="70" spans="1:9" x14ac:dyDescent="0.25">
      <c r="A70" s="1150"/>
      <c r="B70" s="1163"/>
      <c r="C70" s="1172"/>
      <c r="D70" s="1177" t="s">
        <v>176</v>
      </c>
      <c r="E70" s="1177"/>
      <c r="F70" s="1004" t="s">
        <v>177</v>
      </c>
      <c r="G70" s="1000" t="s">
        <v>176</v>
      </c>
      <c r="H70" s="1000" t="s">
        <v>177</v>
      </c>
      <c r="I70" s="1160"/>
    </row>
    <row r="71" spans="1:9" ht="36" customHeight="1" x14ac:dyDescent="0.25">
      <c r="A71" s="1150"/>
      <c r="B71" s="1171"/>
      <c r="C71" s="1173"/>
      <c r="D71" s="995" t="s">
        <v>178</v>
      </c>
      <c r="E71" s="995" t="s">
        <v>179</v>
      </c>
      <c r="F71" s="993" t="s">
        <v>180</v>
      </c>
      <c r="G71" s="1161" t="s">
        <v>181</v>
      </c>
      <c r="H71" s="1162"/>
      <c r="I71" s="1160"/>
    </row>
    <row r="72" spans="1:9" x14ac:dyDescent="0.25">
      <c r="A72" s="275" t="s">
        <v>18</v>
      </c>
      <c r="B72" s="1005" t="s">
        <v>197</v>
      </c>
      <c r="C72" s="108" t="s">
        <v>760</v>
      </c>
      <c r="D72" s="98"/>
      <c r="E72" s="99"/>
      <c r="F72" s="1001" t="s">
        <v>761</v>
      </c>
      <c r="G72" s="992"/>
      <c r="H72" s="992"/>
      <c r="I72" s="181"/>
    </row>
    <row r="73" spans="1:9" ht="31.5" x14ac:dyDescent="0.25">
      <c r="A73" s="299"/>
      <c r="B73" s="988"/>
      <c r="C73" s="108" t="s">
        <v>762</v>
      </c>
      <c r="D73" s="1008"/>
      <c r="E73" s="99"/>
      <c r="F73" s="989" t="s">
        <v>763</v>
      </c>
      <c r="G73" s="992"/>
      <c r="H73" s="992"/>
      <c r="I73" s="181"/>
    </row>
    <row r="74" spans="1:9" ht="31.5" x14ac:dyDescent="0.25">
      <c r="A74" s="299"/>
      <c r="B74" s="988"/>
      <c r="C74" s="230" t="s">
        <v>764</v>
      </c>
      <c r="D74" s="98"/>
      <c r="E74" s="1203" t="s">
        <v>765</v>
      </c>
      <c r="F74" s="72"/>
      <c r="G74" s="994"/>
      <c r="H74" s="992"/>
      <c r="I74" s="181"/>
    </row>
    <row r="75" spans="1:9" ht="31.5" x14ac:dyDescent="0.25">
      <c r="A75" s="299"/>
      <c r="B75" s="988"/>
      <c r="C75" s="306" t="s">
        <v>766</v>
      </c>
      <c r="D75" s="98"/>
      <c r="E75" s="1204"/>
      <c r="F75" s="72"/>
      <c r="G75" s="994"/>
      <c r="H75" s="992"/>
      <c r="I75" s="181"/>
    </row>
    <row r="76" spans="1:9" ht="33.75" customHeight="1" x14ac:dyDescent="0.25">
      <c r="A76" s="299"/>
      <c r="B76" s="988"/>
      <c r="C76" s="306" t="s">
        <v>767</v>
      </c>
      <c r="D76" s="98"/>
      <c r="E76" s="1204"/>
      <c r="F76" s="72"/>
      <c r="G76" s="994"/>
      <c r="H76" s="992"/>
      <c r="I76" s="181"/>
    </row>
    <row r="77" spans="1:9" ht="33" customHeight="1" x14ac:dyDescent="0.25">
      <c r="A77" s="987"/>
      <c r="B77" s="988"/>
      <c r="C77" s="306" t="s">
        <v>768</v>
      </c>
      <c r="D77" s="98"/>
      <c r="E77" s="1205"/>
      <c r="F77" s="72"/>
      <c r="G77" s="994"/>
      <c r="H77" s="992"/>
      <c r="I77" s="181"/>
    </row>
    <row r="78" spans="1:9" x14ac:dyDescent="0.25">
      <c r="A78" s="422" t="s">
        <v>19</v>
      </c>
      <c r="B78" s="422"/>
      <c r="C78" s="98"/>
      <c r="D78" s="1010"/>
      <c r="E78" s="995"/>
      <c r="F78" s="75"/>
      <c r="G78" s="99"/>
      <c r="H78" s="99"/>
      <c r="I78" s="992"/>
    </row>
    <row r="79" spans="1:9" ht="47.25" x14ac:dyDescent="0.25">
      <c r="A79" s="1021" t="s">
        <v>20</v>
      </c>
      <c r="B79" s="85" t="s">
        <v>197</v>
      </c>
      <c r="C79" s="329" t="s">
        <v>769</v>
      </c>
      <c r="D79" s="72"/>
      <c r="E79" s="98"/>
      <c r="F79" s="72" t="s">
        <v>770</v>
      </c>
      <c r="G79" s="99"/>
      <c r="H79" s="99"/>
      <c r="I79" s="72" t="s">
        <v>771</v>
      </c>
    </row>
    <row r="80" spans="1:9" ht="47.25" x14ac:dyDescent="0.25">
      <c r="A80" s="1007"/>
      <c r="B80" s="88" t="s">
        <v>208</v>
      </c>
      <c r="C80" s="98" t="s">
        <v>772</v>
      </c>
      <c r="D80" s="72"/>
      <c r="E80" s="98"/>
      <c r="F80" s="72" t="s">
        <v>773</v>
      </c>
      <c r="G80" s="99"/>
      <c r="H80" s="99"/>
      <c r="I80" s="72" t="s">
        <v>771</v>
      </c>
    </row>
    <row r="81" spans="1:9" x14ac:dyDescent="0.25">
      <c r="A81" s="85" t="s">
        <v>21</v>
      </c>
      <c r="B81" s="277"/>
      <c r="C81" s="267"/>
      <c r="D81" s="72"/>
      <c r="E81" s="72"/>
      <c r="F81" s="98"/>
      <c r="G81" s="102"/>
      <c r="H81" s="102"/>
      <c r="I81" s="78"/>
    </row>
    <row r="82" spans="1:9" ht="31.5" x14ac:dyDescent="0.25">
      <c r="A82" s="166" t="s">
        <v>151</v>
      </c>
      <c r="B82" s="101" t="s">
        <v>197</v>
      </c>
      <c r="C82" s="245" t="s">
        <v>774</v>
      </c>
      <c r="D82" s="73"/>
      <c r="E82" s="72"/>
      <c r="F82" s="72" t="s">
        <v>775</v>
      </c>
      <c r="G82" s="102"/>
      <c r="H82" s="102"/>
      <c r="I82" s="78"/>
    </row>
    <row r="83" spans="1:9" x14ac:dyDescent="0.25">
      <c r="A83" s="166"/>
      <c r="B83" s="88"/>
      <c r="C83" s="269" t="s">
        <v>776</v>
      </c>
      <c r="D83" s="227"/>
      <c r="E83" s="75"/>
      <c r="F83" s="248"/>
      <c r="G83" s="285"/>
      <c r="H83" s="286"/>
      <c r="I83" s="287"/>
    </row>
    <row r="84" spans="1:9" x14ac:dyDescent="0.25">
      <c r="A84" s="166"/>
      <c r="B84" s="101" t="s">
        <v>197</v>
      </c>
      <c r="C84" s="269" t="s">
        <v>777</v>
      </c>
      <c r="D84" s="242"/>
      <c r="E84" s="75"/>
      <c r="F84" s="248"/>
      <c r="G84" s="285"/>
      <c r="H84" s="286" t="s">
        <v>778</v>
      </c>
      <c r="I84" s="287"/>
    </row>
    <row r="85" spans="1:9" x14ac:dyDescent="0.25">
      <c r="A85" s="166"/>
      <c r="B85" s="88"/>
      <c r="C85" s="288"/>
      <c r="D85" s="242"/>
      <c r="E85" s="75"/>
      <c r="F85" s="248"/>
      <c r="G85" s="285"/>
      <c r="H85" s="286" t="s">
        <v>779</v>
      </c>
      <c r="I85" s="287"/>
    </row>
    <row r="86" spans="1:9" x14ac:dyDescent="0.25">
      <c r="A86" s="166"/>
      <c r="B86" s="88"/>
      <c r="C86" s="288"/>
      <c r="D86" s="242"/>
      <c r="E86" s="75"/>
      <c r="F86" s="248"/>
      <c r="G86" s="285"/>
      <c r="H86" s="286" t="s">
        <v>780</v>
      </c>
      <c r="I86" s="287"/>
    </row>
    <row r="87" spans="1:9" x14ac:dyDescent="0.25">
      <c r="A87" s="166"/>
      <c r="B87" s="88"/>
      <c r="C87" s="288"/>
      <c r="D87" s="242"/>
      <c r="E87" s="75"/>
      <c r="F87" s="248"/>
      <c r="G87" s="285"/>
      <c r="H87" s="286" t="s">
        <v>781</v>
      </c>
      <c r="I87" s="287"/>
    </row>
    <row r="88" spans="1:9" x14ac:dyDescent="0.25">
      <c r="A88" s="166"/>
      <c r="B88" s="88"/>
      <c r="C88" s="288"/>
      <c r="D88" s="242"/>
      <c r="E88" s="75"/>
      <c r="F88" s="248"/>
      <c r="G88" s="285"/>
      <c r="H88" s="286" t="s">
        <v>782</v>
      </c>
      <c r="I88" s="287"/>
    </row>
    <row r="89" spans="1:9" x14ac:dyDescent="0.25">
      <c r="A89" s="166"/>
      <c r="B89" s="90"/>
      <c r="C89" s="289"/>
      <c r="D89" s="242"/>
      <c r="E89" s="75"/>
      <c r="F89" s="248"/>
      <c r="G89" s="285" t="s">
        <v>783</v>
      </c>
      <c r="H89" s="286"/>
      <c r="I89" s="287"/>
    </row>
    <row r="90" spans="1:9" x14ac:dyDescent="0.25">
      <c r="A90" s="85" t="s">
        <v>160</v>
      </c>
      <c r="B90" s="90"/>
      <c r="C90" s="75"/>
      <c r="D90" s="104"/>
      <c r="E90" s="104"/>
      <c r="F90" s="104"/>
      <c r="G90" s="75"/>
      <c r="H90" s="103"/>
      <c r="I90" s="103"/>
    </row>
    <row r="91" spans="1:9" x14ac:dyDescent="0.25">
      <c r="A91" s="93"/>
      <c r="B91" s="93"/>
      <c r="C91" s="82"/>
      <c r="D91" s="107"/>
      <c r="E91" s="107"/>
      <c r="F91" s="107"/>
      <c r="G91" s="82"/>
      <c r="H91" s="82"/>
      <c r="I91" s="82"/>
    </row>
    <row r="94" spans="1:9" x14ac:dyDescent="0.25">
      <c r="A94" s="172" t="s">
        <v>229</v>
      </c>
      <c r="B94" s="173"/>
      <c r="C94" s="174"/>
      <c r="D94" s="174"/>
      <c r="E94" s="175"/>
    </row>
    <row r="95" spans="1:9" x14ac:dyDescent="0.25">
      <c r="A95" s="986" t="s">
        <v>122</v>
      </c>
      <c r="B95" s="998" t="s">
        <v>230</v>
      </c>
      <c r="C95" s="992" t="s">
        <v>274</v>
      </c>
      <c r="D95" s="995" t="s">
        <v>232</v>
      </c>
      <c r="E95" s="986" t="s">
        <v>126</v>
      </c>
    </row>
    <row r="96" spans="1:9" x14ac:dyDescent="0.25">
      <c r="A96" s="275" t="s">
        <v>18</v>
      </c>
      <c r="B96" s="1001" t="s">
        <v>784</v>
      </c>
      <c r="C96" s="309" t="s">
        <v>785</v>
      </c>
      <c r="D96" s="333">
        <v>3</v>
      </c>
      <c r="E96" s="1001" t="s">
        <v>786</v>
      </c>
    </row>
    <row r="97" spans="1:5" x14ac:dyDescent="0.25">
      <c r="A97" s="276"/>
      <c r="B97" s="1011"/>
      <c r="C97" s="309" t="s">
        <v>787</v>
      </c>
      <c r="D97" s="333">
        <v>4</v>
      </c>
      <c r="E97" s="335"/>
    </row>
    <row r="98" spans="1:5" x14ac:dyDescent="0.25">
      <c r="A98" s="276"/>
      <c r="B98" s="1011"/>
      <c r="C98" s="309" t="s">
        <v>788</v>
      </c>
      <c r="D98" s="333">
        <v>3</v>
      </c>
      <c r="E98" s="335"/>
    </row>
    <row r="99" spans="1:5" x14ac:dyDescent="0.25">
      <c r="A99" s="276"/>
      <c r="B99" s="1011"/>
      <c r="C99" s="309" t="s">
        <v>789</v>
      </c>
      <c r="D99" s="333">
        <v>2</v>
      </c>
      <c r="E99" s="335"/>
    </row>
    <row r="100" spans="1:5" x14ac:dyDescent="0.25">
      <c r="A100" s="276"/>
      <c r="B100" s="1011"/>
      <c r="C100" s="309" t="s">
        <v>790</v>
      </c>
      <c r="D100" s="333">
        <v>3</v>
      </c>
      <c r="E100" s="335"/>
    </row>
    <row r="101" spans="1:5" x14ac:dyDescent="0.25">
      <c r="A101" s="276"/>
      <c r="B101" s="1011"/>
      <c r="C101" s="309" t="s">
        <v>135</v>
      </c>
      <c r="D101" s="333">
        <v>3</v>
      </c>
      <c r="E101" s="335"/>
    </row>
    <row r="102" spans="1:5" x14ac:dyDescent="0.25">
      <c r="A102" s="276"/>
      <c r="B102" s="1011"/>
      <c r="C102" s="309" t="s">
        <v>791</v>
      </c>
      <c r="D102" s="333">
        <v>2</v>
      </c>
      <c r="E102" s="335"/>
    </row>
    <row r="103" spans="1:5" x14ac:dyDescent="0.25">
      <c r="A103" s="300"/>
      <c r="B103" s="1002"/>
      <c r="C103" s="309" t="s">
        <v>792</v>
      </c>
      <c r="D103" s="333">
        <v>3</v>
      </c>
      <c r="E103" s="336"/>
    </row>
    <row r="104" spans="1:5" x14ac:dyDescent="0.25">
      <c r="A104" s="1006" t="s">
        <v>19</v>
      </c>
      <c r="B104" s="301"/>
      <c r="C104" s="108"/>
      <c r="D104" s="100"/>
      <c r="E104" s="334"/>
    </row>
    <row r="105" spans="1:5" ht="31.5" x14ac:dyDescent="0.25">
      <c r="A105" s="1005" t="s">
        <v>20</v>
      </c>
      <c r="B105" s="108" t="s">
        <v>772</v>
      </c>
      <c r="C105" s="1008" t="s">
        <v>793</v>
      </c>
      <c r="D105" s="99" t="s">
        <v>794</v>
      </c>
      <c r="E105" s="1008" t="s">
        <v>211</v>
      </c>
    </row>
    <row r="106" spans="1:5" ht="78.75" customHeight="1" x14ac:dyDescent="0.25">
      <c r="A106" s="275" t="s">
        <v>21</v>
      </c>
      <c r="B106" s="69" t="s">
        <v>795</v>
      </c>
      <c r="C106" s="237" t="s">
        <v>796</v>
      </c>
      <c r="D106" s="270" t="s">
        <v>797</v>
      </c>
      <c r="E106" s="234"/>
    </row>
    <row r="107" spans="1:5" x14ac:dyDescent="0.25">
      <c r="A107" s="276"/>
      <c r="B107" s="248"/>
      <c r="C107" s="230" t="s">
        <v>798</v>
      </c>
      <c r="D107" s="271"/>
      <c r="E107" s="235"/>
    </row>
    <row r="108" spans="1:5" x14ac:dyDescent="0.25">
      <c r="A108" s="276"/>
      <c r="B108" s="248"/>
      <c r="C108" s="230" t="s">
        <v>799</v>
      </c>
      <c r="D108" s="271"/>
      <c r="E108" s="235"/>
    </row>
    <row r="109" spans="1:5" x14ac:dyDescent="0.25">
      <c r="A109" s="276"/>
      <c r="B109" s="248"/>
      <c r="C109" s="230" t="s">
        <v>800</v>
      </c>
      <c r="D109" s="271"/>
      <c r="E109" s="235"/>
    </row>
    <row r="110" spans="1:5" x14ac:dyDescent="0.25">
      <c r="A110" s="276"/>
      <c r="B110" s="248"/>
      <c r="C110" s="230" t="s">
        <v>801</v>
      </c>
      <c r="D110" s="271"/>
      <c r="E110" s="235"/>
    </row>
    <row r="111" spans="1:5" x14ac:dyDescent="0.25">
      <c r="A111" s="276"/>
      <c r="B111" s="248"/>
      <c r="C111" s="230" t="s">
        <v>802</v>
      </c>
      <c r="D111" s="271"/>
      <c r="E111" s="235"/>
    </row>
    <row r="112" spans="1:5" x14ac:dyDescent="0.25">
      <c r="A112" s="276"/>
      <c r="B112" s="248"/>
      <c r="C112" s="230" t="s">
        <v>803</v>
      </c>
      <c r="D112" s="271"/>
      <c r="E112" s="235"/>
    </row>
    <row r="113" spans="1:5" x14ac:dyDescent="0.25">
      <c r="A113" s="276"/>
      <c r="B113" s="248"/>
      <c r="C113" s="230" t="s">
        <v>804</v>
      </c>
      <c r="D113" s="271"/>
      <c r="E113" s="235"/>
    </row>
    <row r="114" spans="1:5" x14ac:dyDescent="0.25">
      <c r="A114" s="276"/>
      <c r="B114" s="248"/>
      <c r="C114" s="230" t="s">
        <v>805</v>
      </c>
      <c r="D114" s="271"/>
      <c r="E114" s="235"/>
    </row>
    <row r="115" spans="1:5" x14ac:dyDescent="0.25">
      <c r="A115" s="276"/>
      <c r="B115" s="248"/>
      <c r="C115" s="230" t="s">
        <v>806</v>
      </c>
      <c r="D115" s="271"/>
      <c r="E115" s="235"/>
    </row>
    <row r="116" spans="1:5" x14ac:dyDescent="0.25">
      <c r="A116" s="276"/>
      <c r="B116" s="248"/>
      <c r="C116" s="230" t="s">
        <v>807</v>
      </c>
      <c r="D116" s="271"/>
      <c r="E116" s="235"/>
    </row>
    <row r="117" spans="1:5" x14ac:dyDescent="0.25">
      <c r="A117" s="276"/>
      <c r="B117" s="248"/>
      <c r="C117" s="230" t="s">
        <v>808</v>
      </c>
      <c r="D117" s="271"/>
      <c r="E117" s="235"/>
    </row>
    <row r="118" spans="1:5" x14ac:dyDescent="0.25">
      <c r="A118" s="276"/>
      <c r="B118" s="248"/>
      <c r="C118" s="230" t="s">
        <v>809</v>
      </c>
      <c r="D118" s="271"/>
      <c r="E118" s="235"/>
    </row>
    <row r="119" spans="1:5" x14ac:dyDescent="0.25">
      <c r="A119" s="276"/>
      <c r="B119" s="248"/>
      <c r="C119" s="230" t="s">
        <v>810</v>
      </c>
      <c r="D119" s="271"/>
      <c r="E119" s="235"/>
    </row>
    <row r="120" spans="1:5" x14ac:dyDescent="0.25">
      <c r="A120" s="276"/>
      <c r="B120" s="248"/>
      <c r="C120" s="230" t="s">
        <v>811</v>
      </c>
      <c r="D120" s="271"/>
      <c r="E120" s="235"/>
    </row>
    <row r="121" spans="1:5" x14ac:dyDescent="0.25">
      <c r="A121" s="276"/>
      <c r="B121" s="248"/>
      <c r="C121" s="230" t="s">
        <v>812</v>
      </c>
      <c r="D121" s="271"/>
      <c r="E121" s="235"/>
    </row>
    <row r="122" spans="1:5" x14ac:dyDescent="0.25">
      <c r="A122" s="276"/>
      <c r="B122" s="75"/>
      <c r="C122" s="230" t="s">
        <v>813</v>
      </c>
      <c r="D122" s="268"/>
      <c r="E122" s="236"/>
    </row>
    <row r="123" spans="1:5" ht="63" x14ac:dyDescent="0.25">
      <c r="A123" s="1006"/>
      <c r="B123" s="991" t="s">
        <v>814</v>
      </c>
      <c r="C123" s="230"/>
      <c r="D123" s="273" t="s">
        <v>815</v>
      </c>
      <c r="E123" s="274"/>
    </row>
    <row r="124" spans="1:5" ht="63" x14ac:dyDescent="0.25">
      <c r="A124" s="1006"/>
      <c r="B124" s="989" t="s">
        <v>816</v>
      </c>
      <c r="C124" s="272" t="s">
        <v>817</v>
      </c>
      <c r="D124" s="231" t="s">
        <v>818</v>
      </c>
      <c r="E124" s="234"/>
    </row>
    <row r="125" spans="1:5" x14ac:dyDescent="0.25">
      <c r="A125" s="1006"/>
      <c r="B125" s="990"/>
      <c r="C125" s="230" t="s">
        <v>819</v>
      </c>
      <c r="D125" s="232"/>
      <c r="E125" s="235"/>
    </row>
    <row r="126" spans="1:5" x14ac:dyDescent="0.25">
      <c r="A126" s="1006"/>
      <c r="B126" s="990"/>
      <c r="C126" s="230" t="s">
        <v>820</v>
      </c>
      <c r="D126" s="232"/>
      <c r="E126" s="235"/>
    </row>
    <row r="127" spans="1:5" x14ac:dyDescent="0.25">
      <c r="A127" s="1006"/>
      <c r="B127" s="990"/>
      <c r="C127" s="230" t="s">
        <v>821</v>
      </c>
      <c r="D127" s="232"/>
      <c r="E127" s="235"/>
    </row>
    <row r="128" spans="1:5" x14ac:dyDescent="0.25">
      <c r="A128" s="1006"/>
      <c r="B128" s="990"/>
      <c r="C128" s="230" t="s">
        <v>822</v>
      </c>
      <c r="D128" s="232"/>
      <c r="E128" s="235"/>
    </row>
    <row r="129" spans="1:6" x14ac:dyDescent="0.25">
      <c r="A129" s="1006"/>
      <c r="B129" s="991"/>
      <c r="C129" s="230" t="s">
        <v>823</v>
      </c>
      <c r="D129" s="233"/>
      <c r="E129" s="236"/>
    </row>
    <row r="130" spans="1:6" x14ac:dyDescent="0.25">
      <c r="A130" s="422" t="s">
        <v>151</v>
      </c>
      <c r="B130" s="422"/>
      <c r="C130" s="79"/>
      <c r="D130" s="110"/>
      <c r="E130" s="111"/>
    </row>
    <row r="131" spans="1:6" x14ac:dyDescent="0.25">
      <c r="A131" s="1007" t="s">
        <v>160</v>
      </c>
      <c r="B131" s="161"/>
      <c r="C131" s="1013"/>
      <c r="D131" s="1013"/>
      <c r="E131" s="99"/>
    </row>
    <row r="132" spans="1:6" x14ac:dyDescent="0.25">
      <c r="A132" s="112"/>
      <c r="B132" s="112"/>
      <c r="C132" s="81"/>
      <c r="D132" s="81"/>
      <c r="E132" s="113"/>
    </row>
    <row r="133" spans="1:6" x14ac:dyDescent="0.25">
      <c r="A133" s="112"/>
      <c r="B133" s="112"/>
      <c r="C133" s="81"/>
      <c r="D133" s="81"/>
      <c r="E133" s="113"/>
    </row>
    <row r="134" spans="1:6" x14ac:dyDescent="0.25">
      <c r="A134" s="112"/>
      <c r="B134" s="112"/>
      <c r="C134" s="81"/>
      <c r="D134" s="81"/>
      <c r="E134" s="113"/>
    </row>
    <row r="137" spans="1:6" x14ac:dyDescent="0.25">
      <c r="A137" s="172" t="s">
        <v>253</v>
      </c>
      <c r="B137" s="173"/>
      <c r="C137" s="174"/>
      <c r="D137" s="174"/>
      <c r="E137" s="175"/>
    </row>
    <row r="138" spans="1:6" ht="47.25" x14ac:dyDescent="0.25">
      <c r="A138" s="986" t="s">
        <v>122</v>
      </c>
      <c r="B138" s="986" t="s">
        <v>254</v>
      </c>
      <c r="C138" s="992" t="s">
        <v>125</v>
      </c>
      <c r="D138" s="995" t="s">
        <v>255</v>
      </c>
      <c r="E138" s="995" t="s">
        <v>126</v>
      </c>
      <c r="F138" s="113"/>
    </row>
    <row r="139" spans="1:6" x14ac:dyDescent="0.25">
      <c r="A139" s="161" t="s">
        <v>18</v>
      </c>
      <c r="B139" s="108"/>
      <c r="C139" s="1020"/>
      <c r="D139" s="100"/>
      <c r="E139" s="100"/>
      <c r="F139" s="171"/>
    </row>
    <row r="140" spans="1:6" x14ac:dyDescent="0.25">
      <c r="A140" s="1006" t="s">
        <v>19</v>
      </c>
      <c r="B140" s="99" t="s">
        <v>824</v>
      </c>
      <c r="C140" s="98"/>
      <c r="D140" s="100"/>
      <c r="E140" s="100"/>
      <c r="F140" s="171"/>
    </row>
    <row r="141" spans="1:6" ht="31.5" x14ac:dyDescent="0.25">
      <c r="A141" s="1006"/>
      <c r="B141" s="99" t="s">
        <v>825</v>
      </c>
      <c r="C141" s="98"/>
      <c r="D141" s="100"/>
      <c r="E141" s="100"/>
      <c r="F141" s="171"/>
    </row>
    <row r="142" spans="1:6" ht="31.5" x14ac:dyDescent="0.25">
      <c r="A142" s="1006"/>
      <c r="B142" s="99" t="s">
        <v>826</v>
      </c>
      <c r="C142" s="98"/>
      <c r="D142" s="100"/>
      <c r="E142" s="100"/>
      <c r="F142" s="171"/>
    </row>
    <row r="143" spans="1:6" ht="78.75" x14ac:dyDescent="0.25">
      <c r="A143" s="422" t="s">
        <v>20</v>
      </c>
      <c r="B143" s="1013" t="s">
        <v>827</v>
      </c>
      <c r="C143" s="1013" t="s">
        <v>828</v>
      </c>
      <c r="D143" s="72" t="s">
        <v>829</v>
      </c>
      <c r="E143" s="69" t="s">
        <v>830</v>
      </c>
      <c r="F143" s="171"/>
    </row>
    <row r="144" spans="1:6" x14ac:dyDescent="0.25">
      <c r="A144" s="88" t="s">
        <v>21</v>
      </c>
      <c r="B144" s="85"/>
      <c r="C144" s="99"/>
      <c r="D144" s="98"/>
      <c r="E144" s="995"/>
      <c r="F144" s="113"/>
    </row>
    <row r="145" spans="1:6" ht="31.5" x14ac:dyDescent="0.25">
      <c r="A145" s="101" t="s">
        <v>151</v>
      </c>
      <c r="B145" s="73" t="s">
        <v>831</v>
      </c>
      <c r="C145" s="98" t="s">
        <v>832</v>
      </c>
      <c r="D145" s="100">
        <v>1</v>
      </c>
      <c r="E145" s="114"/>
      <c r="F145" s="170"/>
    </row>
    <row r="146" spans="1:6" ht="31.5" x14ac:dyDescent="0.25">
      <c r="A146" s="90"/>
      <c r="B146" s="73" t="s">
        <v>833</v>
      </c>
      <c r="C146" s="98" t="s">
        <v>834</v>
      </c>
      <c r="D146" s="100">
        <v>1</v>
      </c>
      <c r="E146" s="114"/>
      <c r="F146" s="170"/>
    </row>
    <row r="147" spans="1:6" ht="78.75" x14ac:dyDescent="0.25">
      <c r="A147" s="85" t="s">
        <v>160</v>
      </c>
      <c r="B147" s="102" t="s">
        <v>835</v>
      </c>
      <c r="C147" s="72" t="s">
        <v>836</v>
      </c>
      <c r="D147" s="78"/>
      <c r="E147" s="72" t="s">
        <v>837</v>
      </c>
    </row>
    <row r="151" spans="1:6" x14ac:dyDescent="0.25">
      <c r="A151" s="172" t="s">
        <v>272</v>
      </c>
      <c r="B151" s="173"/>
      <c r="C151" s="174"/>
      <c r="D151" s="175"/>
    </row>
    <row r="152" spans="1:6" x14ac:dyDescent="0.25">
      <c r="A152" s="992" t="s">
        <v>122</v>
      </c>
      <c r="B152" s="986" t="s">
        <v>273</v>
      </c>
      <c r="C152" s="986" t="s">
        <v>274</v>
      </c>
      <c r="D152" s="986" t="s">
        <v>126</v>
      </c>
      <c r="E152" s="74"/>
    </row>
    <row r="153" spans="1:6" x14ac:dyDescent="0.25">
      <c r="A153" s="85" t="s">
        <v>18</v>
      </c>
      <c r="B153" s="85"/>
      <c r="C153" s="118"/>
      <c r="D153" s="98"/>
      <c r="E153" s="113"/>
    </row>
    <row r="154" spans="1:6" x14ac:dyDescent="0.25">
      <c r="A154" s="85" t="s">
        <v>19</v>
      </c>
      <c r="B154" s="85"/>
      <c r="C154" s="118"/>
      <c r="D154" s="98"/>
      <c r="E154" s="113"/>
    </row>
    <row r="155" spans="1:6" x14ac:dyDescent="0.25">
      <c r="A155" s="161" t="s">
        <v>20</v>
      </c>
      <c r="B155" s="161"/>
      <c r="C155" s="118"/>
      <c r="D155" s="98"/>
      <c r="E155" s="171"/>
    </row>
    <row r="156" spans="1:6" x14ac:dyDescent="0.25">
      <c r="A156" s="161" t="s">
        <v>21</v>
      </c>
      <c r="B156" s="161"/>
      <c r="C156" s="98"/>
      <c r="D156" s="99"/>
      <c r="E156" s="171"/>
    </row>
    <row r="157" spans="1:6" x14ac:dyDescent="0.25">
      <c r="A157" s="97" t="s">
        <v>151</v>
      </c>
      <c r="B157" s="97"/>
      <c r="C157" s="72"/>
      <c r="D157" s="99"/>
      <c r="E157" s="171"/>
    </row>
    <row r="158" spans="1:6" x14ac:dyDescent="0.25">
      <c r="A158" s="74"/>
      <c r="B158" s="74"/>
      <c r="C158" s="82"/>
      <c r="D158" s="116"/>
      <c r="E158" s="171"/>
    </row>
    <row r="159" spans="1:6" x14ac:dyDescent="0.25">
      <c r="A159" s="93"/>
      <c r="B159" s="93"/>
      <c r="C159" s="82"/>
      <c r="D159" s="82"/>
      <c r="E159" s="117"/>
    </row>
    <row r="160" spans="1:6" x14ac:dyDescent="0.25">
      <c r="A160" s="93"/>
      <c r="B160" s="93"/>
      <c r="C160" s="82"/>
      <c r="D160" s="82"/>
      <c r="E160" s="117"/>
    </row>
    <row r="163" spans="1:6" x14ac:dyDescent="0.25">
      <c r="A163" s="172" t="s">
        <v>275</v>
      </c>
      <c r="B163" s="172"/>
      <c r="C163" s="174"/>
      <c r="D163" s="175"/>
      <c r="E163" s="176"/>
      <c r="F163" s="176"/>
    </row>
    <row r="164" spans="1:6" x14ac:dyDescent="0.25">
      <c r="A164" s="999" t="s">
        <v>122</v>
      </c>
      <c r="B164" s="995" t="s">
        <v>276</v>
      </c>
      <c r="C164" s="113" t="s">
        <v>125</v>
      </c>
      <c r="D164" s="995" t="s">
        <v>277</v>
      </c>
      <c r="E164" s="177"/>
      <c r="F164" s="178"/>
    </row>
    <row r="165" spans="1:6" x14ac:dyDescent="0.25">
      <c r="A165" s="1005" t="s">
        <v>18</v>
      </c>
      <c r="B165" s="1178"/>
      <c r="C165" s="118"/>
      <c r="D165" s="207"/>
      <c r="E165" s="179"/>
      <c r="F165" s="180"/>
    </row>
    <row r="166" spans="1:6" x14ac:dyDescent="0.25">
      <c r="A166" s="1007"/>
      <c r="B166" s="1202"/>
      <c r="C166" s="118"/>
      <c r="D166" s="207"/>
      <c r="E166" s="179"/>
      <c r="F166" s="180"/>
    </row>
    <row r="167" spans="1:6" ht="31.5" x14ac:dyDescent="0.25">
      <c r="A167" s="276" t="s">
        <v>19</v>
      </c>
      <c r="B167" s="1001" t="s">
        <v>838</v>
      </c>
      <c r="C167" s="291" t="s">
        <v>839</v>
      </c>
      <c r="D167" s="207">
        <v>280</v>
      </c>
      <c r="E167" s="179"/>
      <c r="F167" s="180"/>
    </row>
    <row r="168" spans="1:6" ht="31.5" x14ac:dyDescent="0.25">
      <c r="A168" s="276"/>
      <c r="B168" s="1011"/>
      <c r="C168" s="292" t="s">
        <v>840</v>
      </c>
      <c r="D168" s="207">
        <v>280</v>
      </c>
      <c r="E168" s="179"/>
      <c r="F168" s="180"/>
    </row>
    <row r="169" spans="1:6" x14ac:dyDescent="0.25">
      <c r="A169" s="276"/>
      <c r="B169" s="1011"/>
      <c r="C169" s="292" t="s">
        <v>841</v>
      </c>
      <c r="D169" s="207">
        <v>280</v>
      </c>
      <c r="E169" s="179"/>
      <c r="F169" s="180"/>
    </row>
    <row r="170" spans="1:6" x14ac:dyDescent="0.25">
      <c r="A170" s="276"/>
      <c r="B170" s="1002"/>
      <c r="C170" s="292" t="s">
        <v>841</v>
      </c>
      <c r="D170" s="207">
        <v>280</v>
      </c>
      <c r="E170" s="249"/>
      <c r="F170" s="180"/>
    </row>
    <row r="171" spans="1:6" x14ac:dyDescent="0.25">
      <c r="A171" s="1005" t="s">
        <v>20</v>
      </c>
      <c r="B171" s="293"/>
      <c r="C171" s="1008"/>
      <c r="D171" s="207"/>
      <c r="E171" s="179"/>
      <c r="F171" s="180"/>
    </row>
    <row r="172" spans="1:6" x14ac:dyDescent="0.25">
      <c r="A172" s="161" t="s">
        <v>21</v>
      </c>
      <c r="B172" s="161"/>
      <c r="C172" s="118"/>
      <c r="D172" s="207"/>
      <c r="E172" s="179"/>
      <c r="F172" s="180"/>
    </row>
    <row r="173" spans="1:6" x14ac:dyDescent="0.25">
      <c r="A173" s="161" t="s">
        <v>293</v>
      </c>
      <c r="B173" s="1020"/>
      <c r="C173" s="98"/>
      <c r="D173" s="207"/>
      <c r="E173" s="179"/>
      <c r="F173" s="180"/>
    </row>
    <row r="174" spans="1:6" x14ac:dyDescent="0.25">
      <c r="A174" s="112"/>
      <c r="B174" s="112"/>
      <c r="C174" s="159"/>
      <c r="D174" s="229"/>
      <c r="E174" s="179"/>
      <c r="F174" s="180"/>
    </row>
    <row r="175" spans="1:6" x14ac:dyDescent="0.25">
      <c r="A175" s="112"/>
      <c r="B175" s="112"/>
      <c r="C175" s="187"/>
      <c r="D175" s="229"/>
      <c r="E175" s="179"/>
      <c r="F175" s="180"/>
    </row>
    <row r="176" spans="1:6" x14ac:dyDescent="0.25">
      <c r="A176" s="119"/>
      <c r="B176" s="119"/>
      <c r="C176" s="74"/>
      <c r="D176" s="120"/>
      <c r="E176" s="74"/>
      <c r="F176" s="74"/>
    </row>
    <row r="178" spans="1:6" x14ac:dyDescent="0.25">
      <c r="A178" s="172" t="s">
        <v>332</v>
      </c>
      <c r="B178" s="173"/>
      <c r="C178" s="174"/>
      <c r="D178" s="174"/>
      <c r="E178" s="175"/>
    </row>
    <row r="179" spans="1:6" ht="31.5" x14ac:dyDescent="0.25">
      <c r="A179" s="986" t="s">
        <v>122</v>
      </c>
      <c r="B179" s="986" t="s">
        <v>333</v>
      </c>
      <c r="C179" s="992" t="s">
        <v>334</v>
      </c>
      <c r="D179" s="998" t="s">
        <v>125</v>
      </c>
      <c r="E179" s="992" t="s">
        <v>126</v>
      </c>
    </row>
    <row r="180" spans="1:6" x14ac:dyDescent="0.25">
      <c r="A180" s="101" t="s">
        <v>18</v>
      </c>
      <c r="B180" s="126" t="s">
        <v>842</v>
      </c>
      <c r="C180" s="302" t="s">
        <v>336</v>
      </c>
      <c r="D180" s="1008" t="s">
        <v>765</v>
      </c>
      <c r="E180" s="105"/>
    </row>
    <row r="181" spans="1:6" x14ac:dyDescent="0.25">
      <c r="A181" s="88"/>
      <c r="B181" s="126" t="s">
        <v>843</v>
      </c>
      <c r="C181" s="303"/>
      <c r="D181" s="1009"/>
      <c r="E181" s="105"/>
    </row>
    <row r="182" spans="1:6" x14ac:dyDescent="0.25">
      <c r="A182" s="88"/>
      <c r="B182" s="126" t="s">
        <v>844</v>
      </c>
      <c r="C182" s="303"/>
      <c r="D182" s="1009"/>
      <c r="E182" s="105"/>
    </row>
    <row r="183" spans="1:6" x14ac:dyDescent="0.25">
      <c r="A183" s="90"/>
      <c r="B183" s="126" t="s">
        <v>845</v>
      </c>
      <c r="C183" s="304"/>
      <c r="D183" s="1010"/>
      <c r="E183" s="105"/>
    </row>
    <row r="184" spans="1:6" x14ac:dyDescent="0.25">
      <c r="A184" s="74"/>
      <c r="B184" s="74"/>
      <c r="C184" s="74"/>
      <c r="D184" s="81"/>
      <c r="E184" s="81"/>
    </row>
    <row r="185" spans="1:6" x14ac:dyDescent="0.25">
      <c r="A185" s="74"/>
      <c r="B185" s="74"/>
      <c r="C185" s="74"/>
      <c r="D185" s="81"/>
      <c r="E185" s="81"/>
    </row>
    <row r="187" spans="1:6" x14ac:dyDescent="0.25">
      <c r="A187" s="172" t="s">
        <v>348</v>
      </c>
      <c r="B187" s="173"/>
      <c r="C187" s="174"/>
      <c r="D187" s="174"/>
      <c r="E187" s="192"/>
      <c r="F187" s="176"/>
    </row>
    <row r="188" spans="1:6" x14ac:dyDescent="0.25">
      <c r="A188" s="83" t="s">
        <v>122</v>
      </c>
      <c r="B188" s="1000" t="s">
        <v>349</v>
      </c>
      <c r="C188" s="1000" t="s">
        <v>350</v>
      </c>
      <c r="D188" s="1003" t="s">
        <v>351</v>
      </c>
      <c r="E188" s="1000" t="s">
        <v>352</v>
      </c>
      <c r="F188" s="74"/>
    </row>
    <row r="189" spans="1:6" x14ac:dyDescent="0.25">
      <c r="A189" s="182" t="s">
        <v>18</v>
      </c>
      <c r="B189" s="122" t="s">
        <v>846</v>
      </c>
      <c r="C189" s="118" t="s">
        <v>847</v>
      </c>
      <c r="D189" s="311"/>
      <c r="E189" s="122" t="s">
        <v>848</v>
      </c>
      <c r="F189" s="187"/>
    </row>
    <row r="190" spans="1:6" x14ac:dyDescent="0.25">
      <c r="A190" s="183"/>
      <c r="B190" s="122" t="s">
        <v>182</v>
      </c>
      <c r="C190" s="118" t="s">
        <v>849</v>
      </c>
      <c r="D190" s="311"/>
      <c r="E190" s="122" t="s">
        <v>848</v>
      </c>
      <c r="F190" s="187"/>
    </row>
    <row r="191" spans="1:6" x14ac:dyDescent="0.25">
      <c r="A191" s="183"/>
      <c r="B191" s="122" t="s">
        <v>850</v>
      </c>
      <c r="C191" s="118" t="s">
        <v>851</v>
      </c>
      <c r="D191" s="311"/>
      <c r="E191" s="122" t="s">
        <v>360</v>
      </c>
      <c r="F191" s="187"/>
    </row>
    <row r="192" spans="1:6" x14ac:dyDescent="0.25">
      <c r="A192" s="183"/>
      <c r="B192" s="122" t="s">
        <v>852</v>
      </c>
      <c r="C192" s="118" t="s">
        <v>853</v>
      </c>
      <c r="D192" s="311"/>
      <c r="E192" s="122" t="s">
        <v>854</v>
      </c>
      <c r="F192" s="187"/>
    </row>
    <row r="193" spans="1:6" x14ac:dyDescent="0.25">
      <c r="A193" s="183"/>
      <c r="B193" s="122" t="s">
        <v>855</v>
      </c>
      <c r="C193" s="118" t="s">
        <v>856</v>
      </c>
      <c r="D193" s="311"/>
      <c r="E193" s="122" t="s">
        <v>857</v>
      </c>
      <c r="F193" s="187"/>
    </row>
    <row r="194" spans="1:6" x14ac:dyDescent="0.25">
      <c r="A194" s="183"/>
      <c r="B194" s="122" t="s">
        <v>855</v>
      </c>
      <c r="C194" s="118" t="s">
        <v>858</v>
      </c>
      <c r="D194" s="311"/>
      <c r="E194" s="122" t="s">
        <v>132</v>
      </c>
      <c r="F194" s="187"/>
    </row>
    <row r="195" spans="1:6" x14ac:dyDescent="0.25">
      <c r="A195" s="183"/>
      <c r="B195" s="122" t="s">
        <v>855</v>
      </c>
      <c r="C195" s="118" t="s">
        <v>859</v>
      </c>
      <c r="D195" s="311"/>
      <c r="E195" s="122" t="s">
        <v>132</v>
      </c>
      <c r="F195" s="187"/>
    </row>
    <row r="196" spans="1:6" x14ac:dyDescent="0.25">
      <c r="A196" s="1021" t="s">
        <v>19</v>
      </c>
      <c r="B196" s="1013" t="s">
        <v>860</v>
      </c>
      <c r="C196" s="72" t="s">
        <v>861</v>
      </c>
      <c r="D196" s="190"/>
      <c r="E196" s="1014"/>
      <c r="F196" s="187"/>
    </row>
    <row r="197" spans="1:6" ht="31.5" x14ac:dyDescent="0.25">
      <c r="A197" s="1022"/>
      <c r="B197" s="1013" t="s">
        <v>862</v>
      </c>
      <c r="C197" s="72" t="s">
        <v>863</v>
      </c>
      <c r="D197" s="190"/>
      <c r="E197" s="1014"/>
      <c r="F197" s="187"/>
    </row>
    <row r="198" spans="1:6" ht="31.5" x14ac:dyDescent="0.25">
      <c r="A198" s="1022"/>
      <c r="B198" s="1013" t="s">
        <v>864</v>
      </c>
      <c r="C198" s="72" t="s">
        <v>865</v>
      </c>
      <c r="D198" s="190"/>
      <c r="E198" s="1014"/>
      <c r="F198" s="187"/>
    </row>
    <row r="199" spans="1:6" ht="31.5" x14ac:dyDescent="0.25">
      <c r="A199" s="1022"/>
      <c r="B199" s="1013" t="s">
        <v>864</v>
      </c>
      <c r="C199" s="72" t="s">
        <v>866</v>
      </c>
      <c r="D199" s="190"/>
      <c r="E199" s="1014"/>
      <c r="F199" s="187"/>
    </row>
    <row r="200" spans="1:6" ht="31.5" x14ac:dyDescent="0.25">
      <c r="A200" s="1022"/>
      <c r="B200" s="1013" t="s">
        <v>867</v>
      </c>
      <c r="C200" s="72" t="s">
        <v>868</v>
      </c>
      <c r="D200" s="190"/>
      <c r="E200" s="1014"/>
      <c r="F200" s="187"/>
    </row>
    <row r="201" spans="1:6" ht="33" customHeight="1" x14ac:dyDescent="0.25">
      <c r="A201" s="1022"/>
      <c r="B201" s="1013" t="s">
        <v>867</v>
      </c>
      <c r="C201" s="72" t="s">
        <v>869</v>
      </c>
      <c r="D201" s="190"/>
      <c r="E201" s="1014"/>
      <c r="F201" s="187"/>
    </row>
    <row r="202" spans="1:6" ht="30.75" customHeight="1" x14ac:dyDescent="0.25">
      <c r="A202" s="1022"/>
      <c r="B202" s="1013" t="s">
        <v>867</v>
      </c>
      <c r="C202" s="72" t="s">
        <v>870</v>
      </c>
      <c r="D202" s="190"/>
      <c r="E202" s="1014"/>
      <c r="F202" s="187"/>
    </row>
    <row r="203" spans="1:6" ht="31.5" x14ac:dyDescent="0.25">
      <c r="A203" s="1022"/>
      <c r="B203" s="1013" t="s">
        <v>864</v>
      </c>
      <c r="C203" s="1013" t="s">
        <v>871</v>
      </c>
      <c r="D203" s="190"/>
      <c r="E203" s="1014"/>
      <c r="F203" s="187"/>
    </row>
    <row r="204" spans="1:6" ht="30" customHeight="1" x14ac:dyDescent="0.25">
      <c r="A204" s="1022"/>
      <c r="B204" s="1013" t="s">
        <v>867</v>
      </c>
      <c r="C204" s="72" t="s">
        <v>872</v>
      </c>
      <c r="D204" s="190"/>
      <c r="E204" s="1014"/>
      <c r="F204" s="187"/>
    </row>
    <row r="205" spans="1:6" ht="33" customHeight="1" x14ac:dyDescent="0.25">
      <c r="A205" s="1022"/>
      <c r="B205" s="1013" t="s">
        <v>867</v>
      </c>
      <c r="C205" s="72" t="s">
        <v>873</v>
      </c>
      <c r="D205" s="190"/>
      <c r="E205" s="1014"/>
      <c r="F205" s="187"/>
    </row>
    <row r="206" spans="1:6" x14ac:dyDescent="0.25">
      <c r="A206" s="1022"/>
      <c r="B206" s="1013" t="s">
        <v>862</v>
      </c>
      <c r="C206" s="312" t="s">
        <v>874</v>
      </c>
      <c r="D206" s="190"/>
      <c r="E206" s="1014"/>
      <c r="F206" s="187"/>
    </row>
    <row r="207" spans="1:6" x14ac:dyDescent="0.25">
      <c r="A207" s="1022"/>
      <c r="B207" s="1013" t="s">
        <v>862</v>
      </c>
      <c r="C207" s="312" t="s">
        <v>875</v>
      </c>
      <c r="D207" s="190"/>
      <c r="E207" s="1014"/>
      <c r="F207" s="187"/>
    </row>
    <row r="208" spans="1:6" x14ac:dyDescent="0.25">
      <c r="A208" s="1022"/>
      <c r="B208" s="1013" t="s">
        <v>862</v>
      </c>
      <c r="C208" s="312" t="s">
        <v>876</v>
      </c>
      <c r="D208" s="190"/>
      <c r="E208" s="1014"/>
      <c r="F208" s="187"/>
    </row>
    <row r="209" spans="1:6" ht="31.5" x14ac:dyDescent="0.25">
      <c r="A209" s="1022"/>
      <c r="B209" s="1013" t="s">
        <v>862</v>
      </c>
      <c r="C209" s="312" t="s">
        <v>877</v>
      </c>
      <c r="D209" s="190"/>
      <c r="E209" s="1014"/>
      <c r="F209" s="187"/>
    </row>
    <row r="210" spans="1:6" x14ac:dyDescent="0.25">
      <c r="A210" s="1023"/>
      <c r="B210" s="1013" t="s">
        <v>862</v>
      </c>
      <c r="C210" s="312" t="s">
        <v>878</v>
      </c>
      <c r="D210" s="190"/>
      <c r="E210" s="1014"/>
      <c r="F210" s="187"/>
    </row>
    <row r="211" spans="1:6" x14ac:dyDescent="0.25">
      <c r="A211" s="123" t="s">
        <v>20</v>
      </c>
      <c r="B211" s="73" t="s">
        <v>879</v>
      </c>
      <c r="C211" s="98" t="s">
        <v>880</v>
      </c>
      <c r="D211" s="191"/>
      <c r="E211" s="421" t="s">
        <v>385</v>
      </c>
      <c r="F211" s="188"/>
    </row>
    <row r="212" spans="1:6" ht="31.5" x14ac:dyDescent="0.25">
      <c r="A212" s="123"/>
      <c r="B212" s="73" t="s">
        <v>881</v>
      </c>
      <c r="C212" s="98" t="s">
        <v>882</v>
      </c>
      <c r="D212" s="191"/>
      <c r="E212" s="421" t="s">
        <v>385</v>
      </c>
      <c r="F212" s="188"/>
    </row>
    <row r="213" spans="1:6" x14ac:dyDescent="0.25">
      <c r="A213" s="123"/>
      <c r="B213" s="73" t="s">
        <v>883</v>
      </c>
      <c r="C213" s="98" t="s">
        <v>884</v>
      </c>
      <c r="D213" s="191" t="s">
        <v>885</v>
      </c>
      <c r="E213" s="421" t="s">
        <v>886</v>
      </c>
      <c r="F213" s="188"/>
    </row>
    <row r="214" spans="1:6" x14ac:dyDescent="0.25">
      <c r="A214" s="123"/>
      <c r="B214" s="72" t="s">
        <v>887</v>
      </c>
      <c r="C214" s="98" t="s">
        <v>888</v>
      </c>
      <c r="D214" s="191" t="s">
        <v>885</v>
      </c>
      <c r="E214" s="421" t="s">
        <v>886</v>
      </c>
      <c r="F214" s="188"/>
    </row>
    <row r="215" spans="1:6" x14ac:dyDescent="0.25">
      <c r="A215" s="123"/>
      <c r="B215" s="73" t="s">
        <v>887</v>
      </c>
      <c r="C215" s="98" t="s">
        <v>889</v>
      </c>
      <c r="D215" s="191" t="s">
        <v>885</v>
      </c>
      <c r="E215" s="421" t="s">
        <v>886</v>
      </c>
      <c r="F215" s="188"/>
    </row>
    <row r="216" spans="1:6" x14ac:dyDescent="0.25">
      <c r="A216" s="101" t="s">
        <v>21</v>
      </c>
      <c r="B216" s="102" t="s">
        <v>890</v>
      </c>
      <c r="C216" s="98" t="s">
        <v>891</v>
      </c>
      <c r="D216" s="191" t="s">
        <v>402</v>
      </c>
      <c r="E216" s="421" t="s">
        <v>848</v>
      </c>
      <c r="F216" s="188"/>
    </row>
    <row r="217" spans="1:6" ht="47.25" x14ac:dyDescent="0.25">
      <c r="A217" s="88"/>
      <c r="B217" s="102" t="s">
        <v>892</v>
      </c>
      <c r="C217" s="98" t="s">
        <v>893</v>
      </c>
      <c r="D217" s="191" t="s">
        <v>431</v>
      </c>
      <c r="E217" s="421" t="s">
        <v>848</v>
      </c>
      <c r="F217" s="188"/>
    </row>
    <row r="218" spans="1:6" ht="31.5" x14ac:dyDescent="0.25">
      <c r="A218" s="88"/>
      <c r="B218" s="102" t="s">
        <v>415</v>
      </c>
      <c r="C218" s="98" t="s">
        <v>894</v>
      </c>
      <c r="D218" s="191" t="s">
        <v>424</v>
      </c>
      <c r="E218" s="421" t="s">
        <v>848</v>
      </c>
      <c r="F218" s="188"/>
    </row>
    <row r="219" spans="1:6" x14ac:dyDescent="0.25">
      <c r="A219" s="88"/>
      <c r="B219" s="102" t="s">
        <v>895</v>
      </c>
      <c r="C219" s="98" t="s">
        <v>896</v>
      </c>
      <c r="D219" s="191" t="s">
        <v>897</v>
      </c>
      <c r="E219" s="421" t="s">
        <v>848</v>
      </c>
      <c r="F219" s="188"/>
    </row>
    <row r="220" spans="1:6" x14ac:dyDescent="0.25">
      <c r="A220" s="88"/>
      <c r="B220" s="102" t="s">
        <v>898</v>
      </c>
      <c r="C220" s="98" t="s">
        <v>899</v>
      </c>
      <c r="D220" s="191" t="s">
        <v>900</v>
      </c>
      <c r="E220" s="421" t="s">
        <v>848</v>
      </c>
      <c r="F220" s="188"/>
    </row>
    <row r="221" spans="1:6" x14ac:dyDescent="0.25">
      <c r="A221" s="88"/>
      <c r="B221" s="102" t="s">
        <v>901</v>
      </c>
      <c r="C221" s="98" t="s">
        <v>902</v>
      </c>
      <c r="D221" s="191" t="s">
        <v>903</v>
      </c>
      <c r="E221" s="421" t="s">
        <v>848</v>
      </c>
      <c r="F221" s="188"/>
    </row>
    <row r="222" spans="1:6" x14ac:dyDescent="0.25">
      <c r="A222" s="88"/>
      <c r="B222" s="102" t="s">
        <v>412</v>
      </c>
      <c r="C222" s="98" t="s">
        <v>904</v>
      </c>
      <c r="D222" s="191" t="s">
        <v>905</v>
      </c>
      <c r="E222" s="421" t="s">
        <v>848</v>
      </c>
      <c r="F222" s="188"/>
    </row>
    <row r="223" spans="1:6" x14ac:dyDescent="0.25">
      <c r="A223" s="88"/>
      <c r="B223" s="102" t="s">
        <v>425</v>
      </c>
      <c r="C223" s="98" t="s">
        <v>426</v>
      </c>
      <c r="D223" s="191" t="s">
        <v>402</v>
      </c>
      <c r="E223" s="421" t="s">
        <v>848</v>
      </c>
      <c r="F223" s="188"/>
    </row>
    <row r="224" spans="1:6" x14ac:dyDescent="0.25">
      <c r="A224" s="88"/>
      <c r="B224" s="106" t="s">
        <v>419</v>
      </c>
      <c r="C224" s="98" t="s">
        <v>427</v>
      </c>
      <c r="D224" s="191" t="s">
        <v>428</v>
      </c>
      <c r="E224" s="421" t="s">
        <v>848</v>
      </c>
      <c r="F224" s="188"/>
    </row>
    <row r="225" spans="1:6" x14ac:dyDescent="0.25">
      <c r="A225" s="88"/>
      <c r="B225" s="102" t="s">
        <v>429</v>
      </c>
      <c r="C225" s="98" t="s">
        <v>430</v>
      </c>
      <c r="D225" s="191" t="s">
        <v>431</v>
      </c>
      <c r="E225" s="421" t="s">
        <v>132</v>
      </c>
      <c r="F225" s="188"/>
    </row>
    <row r="226" spans="1:6" x14ac:dyDescent="0.25">
      <c r="A226" s="88"/>
      <c r="B226" s="106" t="s">
        <v>432</v>
      </c>
      <c r="C226" s="98" t="s">
        <v>433</v>
      </c>
      <c r="D226" s="191" t="s">
        <v>434</v>
      </c>
      <c r="E226" s="421" t="s">
        <v>132</v>
      </c>
      <c r="F226" s="188"/>
    </row>
    <row r="227" spans="1:6" x14ac:dyDescent="0.25">
      <c r="A227" s="88"/>
      <c r="B227" s="106" t="s">
        <v>435</v>
      </c>
      <c r="C227" s="98" t="s">
        <v>436</v>
      </c>
      <c r="D227" s="191" t="s">
        <v>414</v>
      </c>
      <c r="E227" s="421" t="s">
        <v>132</v>
      </c>
      <c r="F227" s="188"/>
    </row>
    <row r="228" spans="1:6" ht="31.5" x14ac:dyDescent="0.25">
      <c r="A228" s="165" t="s">
        <v>151</v>
      </c>
      <c r="B228" s="73" t="s">
        <v>906</v>
      </c>
      <c r="C228" s="72" t="s">
        <v>907</v>
      </c>
      <c r="D228" s="186" t="s">
        <v>908</v>
      </c>
      <c r="E228" s="72" t="s">
        <v>132</v>
      </c>
      <c r="F228" s="189"/>
    </row>
    <row r="229" spans="1:6" x14ac:dyDescent="0.25">
      <c r="A229" s="166"/>
      <c r="B229" s="73" t="s">
        <v>909</v>
      </c>
      <c r="C229" s="72" t="s">
        <v>910</v>
      </c>
      <c r="D229" s="186" t="s">
        <v>911</v>
      </c>
      <c r="E229" s="72" t="s">
        <v>912</v>
      </c>
      <c r="F229" s="189"/>
    </row>
    <row r="230" spans="1:6" x14ac:dyDescent="0.25">
      <c r="A230" s="166"/>
      <c r="B230" s="73" t="s">
        <v>913</v>
      </c>
      <c r="C230" s="72" t="s">
        <v>914</v>
      </c>
      <c r="D230" s="186" t="s">
        <v>915</v>
      </c>
      <c r="E230" s="72" t="s">
        <v>132</v>
      </c>
      <c r="F230" s="189"/>
    </row>
    <row r="231" spans="1:6" x14ac:dyDescent="0.25">
      <c r="A231" s="166"/>
      <c r="B231" s="225" t="s">
        <v>916</v>
      </c>
      <c r="C231" s="72" t="s">
        <v>917</v>
      </c>
      <c r="D231" s="186" t="s">
        <v>918</v>
      </c>
      <c r="E231" s="69" t="s">
        <v>132</v>
      </c>
      <c r="F231" s="189"/>
    </row>
    <row r="232" spans="1:6" ht="31.5" x14ac:dyDescent="0.25">
      <c r="A232" s="166"/>
      <c r="B232" s="69" t="s">
        <v>919</v>
      </c>
      <c r="C232" s="105" t="s">
        <v>920</v>
      </c>
      <c r="D232" s="186" t="s">
        <v>921</v>
      </c>
      <c r="E232" s="69" t="s">
        <v>132</v>
      </c>
      <c r="F232" s="189"/>
    </row>
    <row r="233" spans="1:6" x14ac:dyDescent="0.25">
      <c r="A233" s="166"/>
      <c r="B233" s="226"/>
      <c r="C233" s="105" t="s">
        <v>922</v>
      </c>
      <c r="D233" s="186" t="s">
        <v>921</v>
      </c>
      <c r="E233" s="248"/>
      <c r="F233" s="189"/>
    </row>
    <row r="234" spans="1:6" x14ac:dyDescent="0.25">
      <c r="A234" s="166"/>
      <c r="B234" s="226"/>
      <c r="C234" s="105" t="s">
        <v>923</v>
      </c>
      <c r="D234" s="186" t="s">
        <v>924</v>
      </c>
      <c r="E234" s="248"/>
      <c r="F234" s="189"/>
    </row>
    <row r="235" spans="1:6" x14ac:dyDescent="0.25">
      <c r="A235" s="166"/>
      <c r="B235" s="226"/>
      <c r="C235" s="105" t="s">
        <v>925</v>
      </c>
      <c r="D235" s="186" t="s">
        <v>926</v>
      </c>
      <c r="E235" s="248"/>
      <c r="F235" s="189"/>
    </row>
    <row r="236" spans="1:6" x14ac:dyDescent="0.25">
      <c r="A236" s="166"/>
      <c r="B236" s="248"/>
      <c r="C236" s="105" t="s">
        <v>927</v>
      </c>
      <c r="D236" s="186" t="s">
        <v>924</v>
      </c>
      <c r="E236" s="248"/>
      <c r="F236" s="189"/>
    </row>
    <row r="237" spans="1:6" x14ac:dyDescent="0.25">
      <c r="A237" s="166"/>
      <c r="B237" s="227"/>
      <c r="C237" s="105" t="s">
        <v>928</v>
      </c>
      <c r="D237" s="186" t="s">
        <v>929</v>
      </c>
      <c r="E237" s="75"/>
      <c r="F237" s="189"/>
    </row>
    <row r="238" spans="1:6" x14ac:dyDescent="0.25">
      <c r="A238" s="184" t="s">
        <v>160</v>
      </c>
      <c r="B238" s="85"/>
      <c r="C238" s="72"/>
      <c r="D238" s="186"/>
      <c r="E238" s="72"/>
      <c r="F238" s="189"/>
    </row>
    <row r="241" spans="1:4" x14ac:dyDescent="0.25">
      <c r="A241" s="172" t="s">
        <v>467</v>
      </c>
      <c r="B241" s="195"/>
      <c r="C241" s="176"/>
    </row>
    <row r="242" spans="1:4" x14ac:dyDescent="0.25">
      <c r="A242" s="992" t="s">
        <v>122</v>
      </c>
      <c r="B242" s="995" t="s">
        <v>468</v>
      </c>
      <c r="C242" s="74"/>
    </row>
    <row r="243" spans="1:4" x14ac:dyDescent="0.25">
      <c r="A243" s="97" t="s">
        <v>18</v>
      </c>
      <c r="B243" s="200">
        <v>0.2019</v>
      </c>
      <c r="C243" s="193"/>
    </row>
    <row r="244" spans="1:4" x14ac:dyDescent="0.25">
      <c r="A244" s="97" t="s">
        <v>19</v>
      </c>
      <c r="B244" s="200">
        <v>0.1376</v>
      </c>
      <c r="C244" s="193"/>
    </row>
    <row r="245" spans="1:4" x14ac:dyDescent="0.25">
      <c r="A245" s="97" t="s">
        <v>20</v>
      </c>
      <c r="B245" s="200">
        <v>0.14000000000000001</v>
      </c>
      <c r="C245" s="193"/>
    </row>
    <row r="246" spans="1:4" x14ac:dyDescent="0.25">
      <c r="A246" s="97" t="s">
        <v>21</v>
      </c>
      <c r="B246" s="200">
        <v>0.29859999999999998</v>
      </c>
      <c r="C246" s="193"/>
    </row>
    <row r="247" spans="1:4" x14ac:dyDescent="0.25">
      <c r="A247" s="97" t="s">
        <v>293</v>
      </c>
      <c r="B247" s="200">
        <v>0.1656</v>
      </c>
      <c r="C247" s="193"/>
    </row>
    <row r="250" spans="1:4" x14ac:dyDescent="0.25">
      <c r="A250" s="1170" t="s">
        <v>469</v>
      </c>
      <c r="B250" s="1170"/>
    </row>
    <row r="251" spans="1:4" x14ac:dyDescent="0.25">
      <c r="A251" s="1000" t="s">
        <v>122</v>
      </c>
      <c r="B251" s="1000" t="s">
        <v>470</v>
      </c>
    </row>
    <row r="252" spans="1:4" x14ac:dyDescent="0.25">
      <c r="A252" s="97" t="s">
        <v>18</v>
      </c>
      <c r="B252" s="196">
        <v>21148.93</v>
      </c>
    </row>
    <row r="253" spans="1:4" x14ac:dyDescent="0.25">
      <c r="A253" s="97" t="s">
        <v>19</v>
      </c>
      <c r="B253" s="196">
        <v>10607.36</v>
      </c>
      <c r="D253" s="63" t="s">
        <v>130</v>
      </c>
    </row>
    <row r="254" spans="1:4" x14ac:dyDescent="0.25">
      <c r="A254" s="97" t="s">
        <v>20</v>
      </c>
      <c r="B254" s="196">
        <v>5941.53</v>
      </c>
    </row>
    <row r="255" spans="1:4" x14ac:dyDescent="0.25">
      <c r="A255" s="97" t="s">
        <v>21</v>
      </c>
      <c r="B255" s="196">
        <v>4766.0200000000004</v>
      </c>
    </row>
    <row r="256" spans="1:4" x14ac:dyDescent="0.25">
      <c r="A256" s="97" t="s">
        <v>151</v>
      </c>
      <c r="B256" s="196">
        <v>7355.78</v>
      </c>
    </row>
    <row r="257" spans="1:6" x14ac:dyDescent="0.25">
      <c r="A257" s="197" t="s">
        <v>471</v>
      </c>
      <c r="B257" s="305">
        <f>SUM(B252:B256)</f>
        <v>49819.619999999995</v>
      </c>
    </row>
    <row r="261" spans="1:6" x14ac:dyDescent="0.25">
      <c r="A261" s="172" t="s">
        <v>472</v>
      </c>
      <c r="B261" s="173"/>
      <c r="C261" s="174"/>
      <c r="D261" s="174"/>
      <c r="E261" s="192"/>
      <c r="F261" s="176"/>
    </row>
    <row r="262" spans="1:6" x14ac:dyDescent="0.25">
      <c r="A262" s="1160" t="s">
        <v>122</v>
      </c>
      <c r="B262" s="1150" t="s">
        <v>274</v>
      </c>
      <c r="C262" s="1150" t="s">
        <v>473</v>
      </c>
      <c r="D262" s="1188" t="s">
        <v>474</v>
      </c>
      <c r="E262" s="1150" t="s">
        <v>475</v>
      </c>
      <c r="F262" s="212"/>
    </row>
    <row r="263" spans="1:6" x14ac:dyDescent="0.25">
      <c r="A263" s="1160"/>
      <c r="B263" s="1151"/>
      <c r="C263" s="1152"/>
      <c r="D263" s="1189"/>
      <c r="E263" s="1152"/>
      <c r="F263" s="212"/>
    </row>
    <row r="264" spans="1:6" ht="47.25" x14ac:dyDescent="0.25">
      <c r="A264" s="1021" t="s">
        <v>18</v>
      </c>
      <c r="B264" s="996" t="s">
        <v>930</v>
      </c>
      <c r="C264" s="247" t="s">
        <v>931</v>
      </c>
      <c r="D264" s="186"/>
      <c r="E264" s="1017" t="s">
        <v>932</v>
      </c>
      <c r="F264" s="213"/>
    </row>
    <row r="265" spans="1:6" x14ac:dyDescent="0.25">
      <c r="A265" s="1006"/>
      <c r="B265" s="990"/>
      <c r="C265" s="206" t="s">
        <v>933</v>
      </c>
      <c r="D265" s="186"/>
      <c r="E265" s="1017" t="s">
        <v>932</v>
      </c>
      <c r="F265" s="213"/>
    </row>
    <row r="266" spans="1:6" x14ac:dyDescent="0.25">
      <c r="A266" s="1006"/>
      <c r="B266" s="1006"/>
      <c r="C266" s="206" t="s">
        <v>934</v>
      </c>
      <c r="D266" s="186"/>
      <c r="E266" s="1017" t="s">
        <v>932</v>
      </c>
      <c r="F266" s="213"/>
    </row>
    <row r="267" spans="1:6" x14ac:dyDescent="0.25">
      <c r="A267" s="1006"/>
      <c r="B267" s="1006"/>
      <c r="C267" s="206" t="s">
        <v>935</v>
      </c>
      <c r="D267" s="186"/>
      <c r="E267" s="1017" t="s">
        <v>932</v>
      </c>
      <c r="F267" s="213"/>
    </row>
    <row r="268" spans="1:6" x14ac:dyDescent="0.25">
      <c r="A268" s="987"/>
      <c r="B268" s="1002"/>
      <c r="C268" s="206" t="s">
        <v>936</v>
      </c>
      <c r="D268" s="186"/>
      <c r="E268" s="1017" t="s">
        <v>932</v>
      </c>
      <c r="F268" s="213"/>
    </row>
    <row r="269" spans="1:6" ht="47.25" x14ac:dyDescent="0.25">
      <c r="A269" s="987"/>
      <c r="B269" s="996" t="s">
        <v>479</v>
      </c>
      <c r="C269" s="206" t="s">
        <v>937</v>
      </c>
      <c r="D269" s="993"/>
      <c r="E269" s="1017" t="s">
        <v>932</v>
      </c>
      <c r="F269" s="213"/>
    </row>
    <row r="270" spans="1:6" x14ac:dyDescent="0.25">
      <c r="A270" s="988"/>
      <c r="B270" s="1002"/>
      <c r="C270" s="206" t="s">
        <v>938</v>
      </c>
      <c r="D270" s="993"/>
      <c r="E270" s="1017" t="s">
        <v>932</v>
      </c>
      <c r="F270" s="213"/>
    </row>
    <row r="271" spans="1:6" x14ac:dyDescent="0.25">
      <c r="A271" s="166" t="s">
        <v>19</v>
      </c>
      <c r="B271" s="225" t="s">
        <v>503</v>
      </c>
      <c r="C271" s="247" t="s">
        <v>939</v>
      </c>
      <c r="D271" s="216" t="s">
        <v>940</v>
      </c>
      <c r="E271" s="1017" t="s">
        <v>478</v>
      </c>
      <c r="F271" s="214"/>
    </row>
    <row r="272" spans="1:6" x14ac:dyDescent="0.25">
      <c r="A272" s="166"/>
      <c r="B272" s="88"/>
      <c r="C272" s="247" t="s">
        <v>941</v>
      </c>
      <c r="D272" s="216" t="s">
        <v>940</v>
      </c>
      <c r="E272" s="1017" t="s">
        <v>478</v>
      </c>
      <c r="F272" s="214"/>
    </row>
    <row r="273" spans="1:9" ht="47.25" x14ac:dyDescent="0.25">
      <c r="A273" s="166"/>
      <c r="B273" s="69" t="s">
        <v>942</v>
      </c>
      <c r="C273" s="247" t="s">
        <v>943</v>
      </c>
      <c r="D273" s="216" t="s">
        <v>940</v>
      </c>
      <c r="E273" s="1017" t="s">
        <v>478</v>
      </c>
      <c r="F273" s="214"/>
    </row>
    <row r="274" spans="1:9" x14ac:dyDescent="0.25">
      <c r="A274" s="166"/>
      <c r="B274" s="248"/>
      <c r="C274" s="247" t="s">
        <v>944</v>
      </c>
      <c r="D274" s="216" t="s">
        <v>940</v>
      </c>
      <c r="E274" s="1017" t="s">
        <v>478</v>
      </c>
      <c r="F274" s="214"/>
    </row>
    <row r="275" spans="1:9" x14ac:dyDescent="0.25">
      <c r="A275" s="166"/>
      <c r="B275" s="248"/>
      <c r="C275" s="247" t="s">
        <v>945</v>
      </c>
      <c r="D275" s="216" t="s">
        <v>940</v>
      </c>
      <c r="E275" s="1017" t="s">
        <v>478</v>
      </c>
      <c r="F275" s="214"/>
    </row>
    <row r="276" spans="1:9" x14ac:dyDescent="0.25">
      <c r="A276" s="166"/>
      <c r="B276" s="88"/>
      <c r="C276" s="247" t="s">
        <v>946</v>
      </c>
      <c r="D276" s="216" t="s">
        <v>940</v>
      </c>
      <c r="E276" s="1017" t="s">
        <v>478</v>
      </c>
      <c r="F276" s="214"/>
    </row>
    <row r="277" spans="1:9" ht="47.25" x14ac:dyDescent="0.25">
      <c r="A277" s="166"/>
      <c r="B277" s="69" t="s">
        <v>523</v>
      </c>
      <c r="C277" s="247" t="s">
        <v>947</v>
      </c>
      <c r="D277" s="216" t="s">
        <v>940</v>
      </c>
      <c r="E277" s="1017" t="s">
        <v>478</v>
      </c>
      <c r="F277" s="214"/>
    </row>
    <row r="278" spans="1:9" x14ac:dyDescent="0.25">
      <c r="A278" s="85" t="s">
        <v>20</v>
      </c>
      <c r="B278" s="72"/>
      <c r="C278" s="221"/>
      <c r="D278" s="217"/>
      <c r="E278" s="73"/>
      <c r="F278" s="214"/>
    </row>
    <row r="279" spans="1:9" ht="31.5" customHeight="1" x14ac:dyDescent="0.25">
      <c r="A279" s="88" t="s">
        <v>21</v>
      </c>
      <c r="B279" s="72" t="s">
        <v>542</v>
      </c>
      <c r="C279" s="241" t="s">
        <v>948</v>
      </c>
      <c r="D279" s="78"/>
      <c r="E279" s="220" t="s">
        <v>478</v>
      </c>
      <c r="F279" s="214"/>
    </row>
    <row r="280" spans="1:9" x14ac:dyDescent="0.25">
      <c r="A280" s="85" t="s">
        <v>293</v>
      </c>
      <c r="B280" s="72"/>
      <c r="C280" s="224"/>
      <c r="D280" s="219"/>
      <c r="E280" s="86"/>
      <c r="F280" s="176"/>
    </row>
    <row r="281" spans="1:9" ht="18" customHeight="1" x14ac:dyDescent="0.25">
      <c r="A281" s="93"/>
      <c r="B281" s="93"/>
      <c r="C281" s="127"/>
      <c r="D281" s="128"/>
      <c r="E281" s="129"/>
      <c r="F281" s="74"/>
    </row>
    <row r="282" spans="1:9" ht="18" customHeight="1" x14ac:dyDescent="0.25">
      <c r="A282" s="93"/>
      <c r="B282" s="93"/>
      <c r="C282" s="127"/>
      <c r="D282" s="128"/>
      <c r="E282" s="129"/>
      <c r="F282" s="74"/>
    </row>
    <row r="285" spans="1:9" x14ac:dyDescent="0.25">
      <c r="A285" s="66" t="s">
        <v>562</v>
      </c>
      <c r="B285" s="66"/>
      <c r="C285" s="67"/>
      <c r="D285" s="67"/>
      <c r="E285" s="67"/>
      <c r="F285" s="67"/>
      <c r="G285" s="67"/>
      <c r="H285" s="67"/>
      <c r="I285" s="67"/>
    </row>
    <row r="287" spans="1:9" s="130" customFormat="1" ht="30.75" customHeight="1" x14ac:dyDescent="0.25">
      <c r="A287" s="1160" t="s">
        <v>122</v>
      </c>
      <c r="B287" s="1171" t="s">
        <v>563</v>
      </c>
      <c r="C287" s="1171" t="s">
        <v>564</v>
      </c>
      <c r="D287" s="1150" t="s">
        <v>565</v>
      </c>
      <c r="E287" s="1150" t="s">
        <v>566</v>
      </c>
      <c r="F287" s="1160" t="s">
        <v>126</v>
      </c>
      <c r="H287" s="113"/>
    </row>
    <row r="288" spans="1:9" x14ac:dyDescent="0.25">
      <c r="A288" s="1160"/>
      <c r="B288" s="1173"/>
      <c r="C288" s="1173"/>
      <c r="D288" s="1152"/>
      <c r="E288" s="1152"/>
      <c r="F288" s="1160"/>
      <c r="H288" s="113"/>
    </row>
    <row r="289" spans="1:8" x14ac:dyDescent="0.25">
      <c r="A289" s="131"/>
      <c r="B289" s="131"/>
      <c r="C289" s="131"/>
      <c r="D289" s="131"/>
      <c r="E289" s="131"/>
      <c r="F289" s="131"/>
      <c r="H289" s="74"/>
    </row>
    <row r="290" spans="1:8" x14ac:dyDescent="0.25">
      <c r="A290" s="77"/>
      <c r="B290" s="77"/>
      <c r="C290" s="77"/>
      <c r="D290" s="77"/>
      <c r="E290" s="77"/>
      <c r="F290" s="77"/>
      <c r="H290" s="74"/>
    </row>
    <row r="291" spans="1:8" x14ac:dyDescent="0.25">
      <c r="A291" s="77"/>
      <c r="B291" s="77"/>
      <c r="C291" s="77"/>
      <c r="D291" s="77"/>
      <c r="E291" s="77"/>
      <c r="F291" s="77"/>
      <c r="H291" s="74"/>
    </row>
    <row r="292" spans="1:8" x14ac:dyDescent="0.25">
      <c r="A292" s="77"/>
      <c r="B292" s="77"/>
      <c r="C292" s="77"/>
      <c r="D292" s="77"/>
      <c r="E292" s="77"/>
      <c r="F292" s="77"/>
      <c r="H292" s="74"/>
    </row>
    <row r="293" spans="1:8" x14ac:dyDescent="0.25">
      <c r="A293" s="115"/>
      <c r="B293" s="115"/>
      <c r="C293" s="115"/>
      <c r="D293" s="115"/>
      <c r="E293" s="115"/>
      <c r="F293" s="115"/>
      <c r="H293" s="74"/>
    </row>
    <row r="296" spans="1:8" ht="15.75" customHeight="1" x14ac:dyDescent="0.25">
      <c r="A296" s="1160" t="s">
        <v>122</v>
      </c>
      <c r="B296" s="1171" t="s">
        <v>567</v>
      </c>
      <c r="C296" s="1171" t="s">
        <v>564</v>
      </c>
      <c r="D296" s="1150" t="s">
        <v>565</v>
      </c>
      <c r="E296" s="992"/>
      <c r="F296" s="1160" t="s">
        <v>126</v>
      </c>
      <c r="H296" s="113"/>
    </row>
    <row r="297" spans="1:8" ht="30.75" customHeight="1" x14ac:dyDescent="0.25">
      <c r="A297" s="1160"/>
      <c r="B297" s="1173"/>
      <c r="C297" s="1173"/>
      <c r="D297" s="1152"/>
      <c r="E297" s="1000" t="s">
        <v>566</v>
      </c>
      <c r="F297" s="1160"/>
      <c r="H297" s="113"/>
    </row>
    <row r="298" spans="1:8" x14ac:dyDescent="0.25">
      <c r="A298" s="131"/>
      <c r="B298" s="131"/>
      <c r="C298" s="131"/>
      <c r="D298" s="131"/>
      <c r="E298" s="131"/>
      <c r="F298" s="131"/>
      <c r="H298" s="74"/>
    </row>
    <row r="299" spans="1:8" x14ac:dyDescent="0.25">
      <c r="A299" s="77"/>
      <c r="B299" s="77"/>
      <c r="C299" s="77"/>
      <c r="D299" s="77"/>
      <c r="E299" s="77"/>
      <c r="F299" s="77"/>
      <c r="H299" s="74"/>
    </row>
    <row r="300" spans="1:8" x14ac:dyDescent="0.25">
      <c r="A300" s="77"/>
      <c r="B300" s="77"/>
      <c r="C300" s="77"/>
      <c r="D300" s="77"/>
      <c r="E300" s="77"/>
      <c r="F300" s="77"/>
      <c r="H300" s="74"/>
    </row>
    <row r="301" spans="1:8" x14ac:dyDescent="0.25">
      <c r="A301" s="77"/>
      <c r="B301" s="77"/>
      <c r="C301" s="77"/>
      <c r="D301" s="77"/>
      <c r="E301" s="77"/>
      <c r="F301" s="77"/>
      <c r="H301" s="74"/>
    </row>
    <row r="302" spans="1:8" x14ac:dyDescent="0.25">
      <c r="A302" s="115"/>
      <c r="B302" s="115"/>
      <c r="C302" s="115"/>
      <c r="D302" s="115"/>
      <c r="E302" s="115"/>
      <c r="F302" s="115"/>
      <c r="H302" s="74"/>
    </row>
    <row r="305" spans="1:6" ht="15.75" customHeight="1" x14ac:dyDescent="0.25">
      <c r="A305" s="1160" t="s">
        <v>122</v>
      </c>
      <c r="B305" s="1171" t="s">
        <v>568</v>
      </c>
      <c r="C305" s="1171" t="s">
        <v>569</v>
      </c>
      <c r="D305" s="1160" t="s">
        <v>126</v>
      </c>
      <c r="F305" s="1174"/>
    </row>
    <row r="306" spans="1:6" x14ac:dyDescent="0.25">
      <c r="A306" s="1160"/>
      <c r="B306" s="1173"/>
      <c r="C306" s="1173"/>
      <c r="D306" s="1160"/>
      <c r="F306" s="1175"/>
    </row>
    <row r="307" spans="1:6" x14ac:dyDescent="0.25">
      <c r="A307" s="131"/>
      <c r="B307" s="131"/>
      <c r="C307" s="131"/>
      <c r="D307" s="131"/>
      <c r="F307" s="132"/>
    </row>
    <row r="308" spans="1:6" x14ac:dyDescent="0.25">
      <c r="A308" s="77"/>
      <c r="B308" s="77"/>
      <c r="C308" s="77"/>
      <c r="D308" s="77"/>
      <c r="F308" s="132"/>
    </row>
    <row r="309" spans="1:6" x14ac:dyDescent="0.25">
      <c r="A309" s="77"/>
      <c r="B309" s="77"/>
      <c r="C309" s="77"/>
      <c r="D309" s="77"/>
      <c r="F309" s="132"/>
    </row>
    <row r="310" spans="1:6" x14ac:dyDescent="0.25">
      <c r="A310" s="77"/>
      <c r="B310" s="77"/>
      <c r="C310" s="77"/>
      <c r="D310" s="77"/>
      <c r="F310" s="132"/>
    </row>
    <row r="311" spans="1:6" x14ac:dyDescent="0.25">
      <c r="A311" s="115"/>
      <c r="B311" s="115"/>
      <c r="C311" s="115"/>
      <c r="D311" s="115"/>
      <c r="F311" s="132"/>
    </row>
    <row r="314" spans="1:6" s="130" customFormat="1" ht="31.5" x14ac:dyDescent="0.25">
      <c r="A314" s="992" t="s">
        <v>122</v>
      </c>
      <c r="B314" s="995" t="s">
        <v>570</v>
      </c>
      <c r="C314" s="992" t="s">
        <v>571</v>
      </c>
      <c r="D314" s="992" t="s">
        <v>572</v>
      </c>
      <c r="E314" s="992" t="s">
        <v>126</v>
      </c>
    </row>
    <row r="315" spans="1:6" x14ac:dyDescent="0.25">
      <c r="A315" s="131"/>
      <c r="B315" s="131"/>
      <c r="C315" s="131"/>
      <c r="D315" s="131"/>
      <c r="E315" s="131"/>
    </row>
    <row r="316" spans="1:6" x14ac:dyDescent="0.25">
      <c r="A316" s="77"/>
      <c r="B316" s="77"/>
      <c r="C316" s="77"/>
      <c r="D316" s="77"/>
      <c r="E316" s="77"/>
    </row>
    <row r="317" spans="1:6" x14ac:dyDescent="0.25">
      <c r="A317" s="77"/>
      <c r="B317" s="77"/>
      <c r="C317" s="77"/>
      <c r="D317" s="77"/>
      <c r="E317" s="77"/>
    </row>
    <row r="318" spans="1:6" x14ac:dyDescent="0.25">
      <c r="A318" s="77"/>
      <c r="B318" s="77"/>
      <c r="C318" s="77"/>
      <c r="D318" s="77"/>
      <c r="E318" s="77"/>
    </row>
    <row r="319" spans="1:6" x14ac:dyDescent="0.25">
      <c r="A319" s="115"/>
      <c r="B319" s="115"/>
      <c r="C319" s="115"/>
      <c r="D319" s="115"/>
      <c r="E319" s="115"/>
    </row>
    <row r="322" spans="1:9" x14ac:dyDescent="0.25">
      <c r="A322" s="66" t="s">
        <v>573</v>
      </c>
      <c r="B322" s="66"/>
      <c r="C322" s="67"/>
      <c r="D322" s="67"/>
      <c r="E322" s="67"/>
      <c r="F322" s="67"/>
      <c r="G322" s="67"/>
      <c r="H322" s="67"/>
      <c r="I322" s="67"/>
    </row>
    <row r="324" spans="1:9" ht="31.5" x14ac:dyDescent="0.25">
      <c r="A324" s="992" t="s">
        <v>122</v>
      </c>
      <c r="B324" s="995" t="s">
        <v>574</v>
      </c>
      <c r="C324" s="995" t="s">
        <v>575</v>
      </c>
      <c r="D324" s="995" t="s">
        <v>576</v>
      </c>
      <c r="E324" s="995" t="s">
        <v>577</v>
      </c>
    </row>
    <row r="325" spans="1:9" x14ac:dyDescent="0.25">
      <c r="A325" s="97" t="s">
        <v>18</v>
      </c>
      <c r="B325" s="71" t="s">
        <v>578</v>
      </c>
      <c r="C325" s="78"/>
      <c r="D325" s="78"/>
      <c r="E325" s="78"/>
    </row>
    <row r="326" spans="1:9" x14ac:dyDescent="0.25">
      <c r="A326" s="85" t="s">
        <v>20</v>
      </c>
      <c r="B326" s="125" t="s">
        <v>579</v>
      </c>
      <c r="C326" s="78"/>
      <c r="D326" s="78"/>
      <c r="E326" s="78"/>
    </row>
    <row r="327" spans="1:9" x14ac:dyDescent="0.25">
      <c r="A327" s="97" t="s">
        <v>21</v>
      </c>
      <c r="B327" s="125" t="s">
        <v>580</v>
      </c>
      <c r="C327" s="1020"/>
      <c r="D327" s="78"/>
      <c r="E327" s="114"/>
    </row>
    <row r="330" spans="1:9" x14ac:dyDescent="0.25">
      <c r="A330" s="66" t="s">
        <v>581</v>
      </c>
      <c r="B330" s="66"/>
      <c r="C330" s="67"/>
      <c r="D330" s="67"/>
      <c r="E330" s="67"/>
      <c r="F330" s="67"/>
      <c r="G330" s="67"/>
      <c r="H330" s="67"/>
      <c r="I330" s="67"/>
    </row>
    <row r="332" spans="1:9" s="130" customFormat="1" ht="31.5" x14ac:dyDescent="0.25">
      <c r="A332" s="992" t="s">
        <v>122</v>
      </c>
      <c r="B332" s="992" t="s">
        <v>582</v>
      </c>
      <c r="C332" s="995" t="s">
        <v>583</v>
      </c>
      <c r="D332" s="992" t="s">
        <v>584</v>
      </c>
      <c r="E332" s="992" t="s">
        <v>585</v>
      </c>
      <c r="F332" s="187"/>
    </row>
    <row r="333" spans="1:9" x14ac:dyDescent="0.25">
      <c r="A333" s="101" t="s">
        <v>18</v>
      </c>
      <c r="B333" s="73" t="s">
        <v>586</v>
      </c>
      <c r="C333" s="72" t="s">
        <v>587</v>
      </c>
      <c r="D333" s="133"/>
      <c r="E333" s="1014" t="s">
        <v>949</v>
      </c>
      <c r="F333" s="96"/>
    </row>
    <row r="334" spans="1:9" x14ac:dyDescent="0.25">
      <c r="A334" s="88"/>
      <c r="B334" s="73" t="s">
        <v>586</v>
      </c>
      <c r="C334" s="72" t="s">
        <v>587</v>
      </c>
      <c r="D334" s="133"/>
      <c r="E334" s="1014" t="s">
        <v>949</v>
      </c>
      <c r="F334" s="96"/>
    </row>
    <row r="335" spans="1:9" x14ac:dyDescent="0.25">
      <c r="A335" s="88"/>
      <c r="B335" s="73" t="s">
        <v>950</v>
      </c>
      <c r="C335" s="72" t="s">
        <v>587</v>
      </c>
      <c r="D335" s="133"/>
      <c r="E335" s="1014" t="s">
        <v>588</v>
      </c>
      <c r="F335" s="96"/>
    </row>
    <row r="336" spans="1:9" x14ac:dyDescent="0.25">
      <c r="A336" s="88"/>
      <c r="B336" s="73" t="s">
        <v>855</v>
      </c>
      <c r="C336" s="72" t="s">
        <v>587</v>
      </c>
      <c r="D336" s="133"/>
      <c r="E336" s="1014" t="s">
        <v>949</v>
      </c>
      <c r="F336" s="96"/>
    </row>
    <row r="337" spans="1:6" x14ac:dyDescent="0.25">
      <c r="A337" s="88"/>
      <c r="B337" s="73" t="s">
        <v>951</v>
      </c>
      <c r="C337" s="72" t="s">
        <v>587</v>
      </c>
      <c r="D337" s="133"/>
      <c r="E337" s="1014" t="s">
        <v>588</v>
      </c>
      <c r="F337" s="96"/>
    </row>
    <row r="338" spans="1:6" x14ac:dyDescent="0.25">
      <c r="A338" s="88"/>
      <c r="B338" s="73" t="s">
        <v>950</v>
      </c>
      <c r="C338" s="72" t="s">
        <v>587</v>
      </c>
      <c r="D338" s="133"/>
      <c r="E338" s="1014" t="s">
        <v>588</v>
      </c>
      <c r="F338" s="96"/>
    </row>
    <row r="339" spans="1:6" x14ac:dyDescent="0.25">
      <c r="A339" s="101" t="s">
        <v>19</v>
      </c>
      <c r="B339" s="73"/>
      <c r="C339" s="72"/>
      <c r="D339" s="133"/>
      <c r="E339" s="134"/>
      <c r="F339" s="74"/>
    </row>
    <row r="340" spans="1:6" x14ac:dyDescent="0.25">
      <c r="A340" s="88"/>
      <c r="B340" s="72"/>
      <c r="C340" s="72"/>
      <c r="D340" s="137"/>
      <c r="E340" s="134"/>
      <c r="F340" s="96"/>
    </row>
    <row r="341" spans="1:6" x14ac:dyDescent="0.25">
      <c r="A341" s="88"/>
      <c r="B341" s="72"/>
      <c r="C341" s="72"/>
      <c r="D341" s="137"/>
      <c r="E341" s="134"/>
      <c r="F341" s="96"/>
    </row>
    <row r="342" spans="1:6" x14ac:dyDescent="0.25">
      <c r="A342" s="90"/>
      <c r="B342" s="73"/>
      <c r="C342" s="72"/>
      <c r="D342" s="135"/>
      <c r="E342" s="134"/>
      <c r="F342" s="96"/>
    </row>
    <row r="343" spans="1:6" ht="47.25" x14ac:dyDescent="0.25">
      <c r="A343" s="88" t="s">
        <v>20</v>
      </c>
      <c r="B343" s="72" t="s">
        <v>952</v>
      </c>
      <c r="C343" s="105" t="s">
        <v>953</v>
      </c>
      <c r="D343" s="137">
        <v>43873</v>
      </c>
      <c r="E343" s="1167" t="s">
        <v>719</v>
      </c>
      <c r="F343" s="74"/>
    </row>
    <row r="344" spans="1:6" ht="47.25" x14ac:dyDescent="0.25">
      <c r="A344" s="88"/>
      <c r="B344" s="72" t="s">
        <v>954</v>
      </c>
      <c r="C344" s="105" t="s">
        <v>953</v>
      </c>
      <c r="D344" s="137">
        <v>43878</v>
      </c>
      <c r="E344" s="1168"/>
      <c r="F344" s="74"/>
    </row>
    <row r="345" spans="1:6" ht="31.5" x14ac:dyDescent="0.25">
      <c r="A345" s="88"/>
      <c r="B345" s="72" t="s">
        <v>955</v>
      </c>
      <c r="C345" s="105" t="s">
        <v>953</v>
      </c>
      <c r="D345" s="137">
        <v>43878</v>
      </c>
      <c r="E345" s="1168"/>
      <c r="F345" s="74"/>
    </row>
    <row r="346" spans="1:6" ht="31.5" x14ac:dyDescent="0.25">
      <c r="A346" s="88"/>
      <c r="B346" s="72" t="s">
        <v>956</v>
      </c>
      <c r="C346" s="105" t="s">
        <v>953</v>
      </c>
      <c r="D346" s="137">
        <v>43885</v>
      </c>
      <c r="E346" s="1168"/>
      <c r="F346" s="74"/>
    </row>
    <row r="347" spans="1:6" ht="47.25" x14ac:dyDescent="0.25">
      <c r="A347" s="88"/>
      <c r="B347" s="72" t="s">
        <v>957</v>
      </c>
      <c r="C347" s="105" t="s">
        <v>953</v>
      </c>
      <c r="D347" s="137">
        <v>43885</v>
      </c>
      <c r="E347" s="1168"/>
      <c r="F347" s="74"/>
    </row>
    <row r="348" spans="1:6" ht="31.5" x14ac:dyDescent="0.25">
      <c r="A348" s="88"/>
      <c r="B348" s="72" t="s">
        <v>958</v>
      </c>
      <c r="C348" s="105" t="s">
        <v>953</v>
      </c>
      <c r="D348" s="137">
        <v>43885</v>
      </c>
      <c r="E348" s="1168"/>
      <c r="F348" s="74"/>
    </row>
    <row r="349" spans="1:6" ht="31.5" x14ac:dyDescent="0.25">
      <c r="A349" s="88"/>
      <c r="B349" s="72" t="s">
        <v>959</v>
      </c>
      <c r="C349" s="105" t="s">
        <v>953</v>
      </c>
      <c r="D349" s="137">
        <v>43885</v>
      </c>
      <c r="E349" s="1169"/>
      <c r="F349" s="74"/>
    </row>
    <row r="350" spans="1:6" ht="31.5" x14ac:dyDescent="0.25">
      <c r="A350" s="88"/>
      <c r="B350" s="72" t="s">
        <v>960</v>
      </c>
      <c r="C350" s="105" t="s">
        <v>961</v>
      </c>
      <c r="D350" s="137">
        <v>43880</v>
      </c>
      <c r="E350" s="1020" t="s">
        <v>771</v>
      </c>
      <c r="F350" s="74"/>
    </row>
    <row r="351" spans="1:6" ht="110.25" x14ac:dyDescent="0.25">
      <c r="A351" s="101" t="s">
        <v>21</v>
      </c>
      <c r="B351" s="72" t="s">
        <v>962</v>
      </c>
      <c r="C351" s="72" t="s">
        <v>596</v>
      </c>
      <c r="D351" s="138">
        <v>43864</v>
      </c>
      <c r="E351" s="1013" t="s">
        <v>614</v>
      </c>
      <c r="F351" s="159"/>
    </row>
    <row r="352" spans="1:6" ht="47.25" x14ac:dyDescent="0.25">
      <c r="A352" s="88"/>
      <c r="B352" s="72" t="s">
        <v>963</v>
      </c>
      <c r="C352" s="72" t="s">
        <v>596</v>
      </c>
      <c r="D352" s="138">
        <v>43867</v>
      </c>
      <c r="E352" s="1013" t="s">
        <v>614</v>
      </c>
      <c r="F352" s="159"/>
    </row>
    <row r="353" spans="1:6" ht="78.75" x14ac:dyDescent="0.25">
      <c r="A353" s="88"/>
      <c r="B353" s="72" t="s">
        <v>964</v>
      </c>
      <c r="C353" s="105" t="s">
        <v>596</v>
      </c>
      <c r="D353" s="138">
        <v>43868</v>
      </c>
      <c r="E353" s="1013" t="s">
        <v>614</v>
      </c>
      <c r="F353" s="159"/>
    </row>
    <row r="354" spans="1:6" ht="110.25" x14ac:dyDescent="0.25">
      <c r="A354" s="88"/>
      <c r="B354" s="72" t="s">
        <v>965</v>
      </c>
      <c r="C354" s="105" t="s">
        <v>596</v>
      </c>
      <c r="D354" s="138">
        <v>43871</v>
      </c>
      <c r="E354" s="1013" t="s">
        <v>614</v>
      </c>
      <c r="F354" s="159"/>
    </row>
    <row r="355" spans="1:6" ht="110.25" x14ac:dyDescent="0.25">
      <c r="A355" s="88"/>
      <c r="B355" s="72" t="s">
        <v>966</v>
      </c>
      <c r="C355" s="105" t="s">
        <v>596</v>
      </c>
      <c r="D355" s="138">
        <v>43871</v>
      </c>
      <c r="E355" s="1013" t="s">
        <v>614</v>
      </c>
      <c r="F355" s="159"/>
    </row>
    <row r="356" spans="1:6" ht="157.5" x14ac:dyDescent="0.25">
      <c r="A356" s="88"/>
      <c r="B356" s="72" t="s">
        <v>967</v>
      </c>
      <c r="C356" s="105" t="s">
        <v>596</v>
      </c>
      <c r="D356" s="138">
        <v>43871</v>
      </c>
      <c r="E356" s="1013" t="s">
        <v>614</v>
      </c>
      <c r="F356" s="159"/>
    </row>
    <row r="357" spans="1:6" ht="173.25" x14ac:dyDescent="0.25">
      <c r="A357" s="88"/>
      <c r="B357" s="72" t="s">
        <v>968</v>
      </c>
      <c r="C357" s="105" t="s">
        <v>596</v>
      </c>
      <c r="D357" s="138">
        <v>43871</v>
      </c>
      <c r="E357" s="1013" t="s">
        <v>614</v>
      </c>
      <c r="F357" s="159"/>
    </row>
    <row r="358" spans="1:6" ht="47.25" x14ac:dyDescent="0.25">
      <c r="A358" s="88"/>
      <c r="B358" s="72" t="s">
        <v>969</v>
      </c>
      <c r="C358" s="105" t="s">
        <v>596</v>
      </c>
      <c r="D358" s="138">
        <v>43871</v>
      </c>
      <c r="E358" s="1013" t="s">
        <v>614</v>
      </c>
      <c r="F358" s="159"/>
    </row>
    <row r="359" spans="1:6" ht="82.5" customHeight="1" x14ac:dyDescent="0.25">
      <c r="A359" s="88"/>
      <c r="B359" s="72" t="s">
        <v>970</v>
      </c>
      <c r="C359" s="105" t="s">
        <v>596</v>
      </c>
      <c r="D359" s="138">
        <v>43872</v>
      </c>
      <c r="E359" s="1013" t="s">
        <v>614</v>
      </c>
      <c r="F359" s="159"/>
    </row>
    <row r="360" spans="1:6" ht="47.25" x14ac:dyDescent="0.25">
      <c r="A360" s="88"/>
      <c r="B360" s="72" t="s">
        <v>971</v>
      </c>
      <c r="C360" s="105" t="s">
        <v>612</v>
      </c>
      <c r="D360" s="138">
        <v>43872</v>
      </c>
      <c r="E360" s="1013" t="s">
        <v>614</v>
      </c>
      <c r="F360" s="159"/>
    </row>
    <row r="361" spans="1:6" ht="47.25" x14ac:dyDescent="0.25">
      <c r="A361" s="88"/>
      <c r="B361" s="72" t="s">
        <v>972</v>
      </c>
      <c r="C361" s="105" t="s">
        <v>596</v>
      </c>
      <c r="D361" s="138">
        <v>43873</v>
      </c>
      <c r="E361" s="1013" t="s">
        <v>614</v>
      </c>
      <c r="F361" s="159"/>
    </row>
    <row r="362" spans="1:6" ht="63" x14ac:dyDescent="0.25">
      <c r="A362" s="88"/>
      <c r="B362" s="72" t="s">
        <v>973</v>
      </c>
      <c r="C362" s="105" t="s">
        <v>596</v>
      </c>
      <c r="D362" s="138">
        <v>43875</v>
      </c>
      <c r="E362" s="1013" t="s">
        <v>614</v>
      </c>
      <c r="F362" s="159"/>
    </row>
    <row r="363" spans="1:6" ht="47.25" x14ac:dyDescent="0.25">
      <c r="A363" s="88"/>
      <c r="B363" s="72" t="s">
        <v>974</v>
      </c>
      <c r="C363" s="105" t="s">
        <v>612</v>
      </c>
      <c r="D363" s="138">
        <v>43881</v>
      </c>
      <c r="E363" s="1013" t="s">
        <v>614</v>
      </c>
      <c r="F363" s="159"/>
    </row>
    <row r="364" spans="1:6" ht="47.25" x14ac:dyDescent="0.25">
      <c r="A364" s="88"/>
      <c r="B364" s="72" t="s">
        <v>975</v>
      </c>
      <c r="C364" s="105" t="s">
        <v>612</v>
      </c>
      <c r="D364" s="138">
        <v>43883</v>
      </c>
      <c r="E364" s="1013" t="s">
        <v>614</v>
      </c>
      <c r="F364" s="159"/>
    </row>
    <row r="365" spans="1:6" ht="47.25" x14ac:dyDescent="0.25">
      <c r="A365" s="88"/>
      <c r="B365" s="72" t="s">
        <v>976</v>
      </c>
      <c r="C365" s="105" t="s">
        <v>612</v>
      </c>
      <c r="D365" s="284">
        <v>43885</v>
      </c>
      <c r="E365" s="1013" t="s">
        <v>614</v>
      </c>
      <c r="F365" s="159"/>
    </row>
    <row r="366" spans="1:6" ht="31.5" x14ac:dyDescent="0.25">
      <c r="A366" s="101" t="s">
        <v>293</v>
      </c>
      <c r="B366" s="290" t="s">
        <v>977</v>
      </c>
      <c r="C366" s="139" t="s">
        <v>612</v>
      </c>
      <c r="D366" s="140">
        <v>43880</v>
      </c>
      <c r="E366" s="228" t="s">
        <v>642</v>
      </c>
      <c r="F366" s="188"/>
    </row>
    <row r="367" spans="1:6" ht="47.25" x14ac:dyDescent="0.25">
      <c r="A367" s="88"/>
      <c r="B367" s="72" t="s">
        <v>978</v>
      </c>
      <c r="C367" s="139" t="s">
        <v>641</v>
      </c>
      <c r="D367" s="140">
        <v>43888</v>
      </c>
      <c r="E367" s="228" t="s">
        <v>642</v>
      </c>
      <c r="F367" s="188"/>
    </row>
    <row r="368" spans="1:6" ht="47.25" x14ac:dyDescent="0.25">
      <c r="A368" s="88"/>
      <c r="B368" s="72" t="s">
        <v>979</v>
      </c>
      <c r="C368" s="139" t="s">
        <v>641</v>
      </c>
      <c r="D368" s="140">
        <v>43888</v>
      </c>
      <c r="E368" s="228" t="s">
        <v>642</v>
      </c>
      <c r="F368" s="188"/>
    </row>
    <row r="369" spans="1:9" x14ac:dyDescent="0.25">
      <c r="A369" s="85" t="s">
        <v>644</v>
      </c>
      <c r="B369" s="85"/>
      <c r="C369" s="139"/>
      <c r="D369" s="140"/>
      <c r="E369" s="141"/>
      <c r="F369" s="188"/>
    </row>
    <row r="372" spans="1:9" x14ac:dyDescent="0.25">
      <c r="A372" s="66" t="s">
        <v>645</v>
      </c>
      <c r="B372" s="66"/>
      <c r="C372" s="67"/>
      <c r="D372" s="67"/>
      <c r="E372" s="67"/>
      <c r="F372" s="67"/>
      <c r="G372" s="67"/>
      <c r="H372" s="67"/>
      <c r="I372" s="67"/>
    </row>
    <row r="374" spans="1:9" x14ac:dyDescent="0.25">
      <c r="A374" s="1000" t="s">
        <v>122</v>
      </c>
      <c r="B374" s="1000" t="s">
        <v>646</v>
      </c>
      <c r="C374" s="1000" t="s">
        <v>647</v>
      </c>
      <c r="D374" s="1000" t="s">
        <v>126</v>
      </c>
      <c r="E374" s="74"/>
    </row>
    <row r="375" spans="1:9" x14ac:dyDescent="0.25">
      <c r="A375" s="131"/>
      <c r="B375" s="131"/>
      <c r="C375" s="131"/>
      <c r="D375" s="131"/>
      <c r="E375" s="74"/>
    </row>
    <row r="376" spans="1:9" x14ac:dyDescent="0.25">
      <c r="A376" s="77"/>
      <c r="B376" s="77"/>
      <c r="C376" s="77"/>
      <c r="D376" s="77"/>
      <c r="E376" s="74"/>
    </row>
    <row r="377" spans="1:9" x14ac:dyDescent="0.25">
      <c r="A377" s="77"/>
      <c r="B377" s="77"/>
      <c r="C377" s="77"/>
      <c r="D377" s="77"/>
      <c r="E377" s="74"/>
    </row>
    <row r="378" spans="1:9" x14ac:dyDescent="0.25">
      <c r="A378" s="77"/>
      <c r="B378" s="77"/>
      <c r="C378" s="77"/>
      <c r="D378" s="77"/>
      <c r="E378" s="74"/>
    </row>
    <row r="379" spans="1:9" x14ac:dyDescent="0.25">
      <c r="A379" s="115"/>
      <c r="B379" s="115"/>
      <c r="C379" s="115"/>
      <c r="D379" s="115"/>
      <c r="E379" s="74"/>
    </row>
    <row r="382" spans="1:9" x14ac:dyDescent="0.25">
      <c r="A382" s="66" t="s">
        <v>648</v>
      </c>
      <c r="B382" s="66"/>
      <c r="C382" s="67"/>
      <c r="D382" s="67"/>
      <c r="E382" s="67"/>
      <c r="F382" s="67"/>
      <c r="G382" s="67"/>
      <c r="H382" s="67"/>
      <c r="I382" s="67"/>
    </row>
    <row r="384" spans="1:9" s="142" customFormat="1" ht="47.25" x14ac:dyDescent="0.25">
      <c r="A384" s="995" t="s">
        <v>122</v>
      </c>
      <c r="B384" s="995" t="s">
        <v>649</v>
      </c>
      <c r="C384" s="995" t="s">
        <v>650</v>
      </c>
      <c r="D384" s="995" t="s">
        <v>651</v>
      </c>
      <c r="E384" s="995" t="s">
        <v>652</v>
      </c>
      <c r="F384" s="995" t="s">
        <v>99</v>
      </c>
      <c r="G384" s="995" t="s">
        <v>653</v>
      </c>
      <c r="H384" s="162"/>
    </row>
    <row r="385" spans="1:9" s="148" customFormat="1" x14ac:dyDescent="0.25">
      <c r="A385" s="143" t="s">
        <v>18</v>
      </c>
      <c r="B385" s="150" t="s">
        <v>980</v>
      </c>
      <c r="C385" s="145">
        <v>5</v>
      </c>
      <c r="D385" s="145"/>
      <c r="E385" s="294">
        <v>2.34</v>
      </c>
      <c r="F385" s="146"/>
      <c r="G385" s="147"/>
      <c r="H385" s="205"/>
    </row>
    <row r="386" spans="1:9" s="152" customFormat="1" x14ac:dyDescent="0.25">
      <c r="A386" s="149" t="s">
        <v>19</v>
      </c>
      <c r="B386" s="208" t="s">
        <v>981</v>
      </c>
      <c r="C386" s="150">
        <v>11</v>
      </c>
      <c r="D386" s="150">
        <v>8</v>
      </c>
      <c r="E386" s="295">
        <v>4.3</v>
      </c>
      <c r="F386" s="151">
        <v>1</v>
      </c>
      <c r="G386" s="144"/>
      <c r="H386" s="117"/>
    </row>
    <row r="387" spans="1:9" s="152" customFormat="1" x14ac:dyDescent="0.25">
      <c r="A387" s="149" t="s">
        <v>20</v>
      </c>
      <c r="B387" s="208" t="s">
        <v>982</v>
      </c>
      <c r="C387" s="145">
        <v>64</v>
      </c>
      <c r="D387" s="145">
        <v>44</v>
      </c>
      <c r="E387" s="294">
        <v>201.65</v>
      </c>
      <c r="F387" s="151">
        <v>1</v>
      </c>
      <c r="G387" s="144"/>
      <c r="H387" s="117"/>
    </row>
    <row r="388" spans="1:9" s="152" customFormat="1" x14ac:dyDescent="0.25">
      <c r="A388" s="149" t="s">
        <v>21</v>
      </c>
      <c r="B388" s="208" t="s">
        <v>983</v>
      </c>
      <c r="C388" s="145">
        <v>24</v>
      </c>
      <c r="D388" s="145"/>
      <c r="E388" s="294">
        <v>39.56</v>
      </c>
      <c r="F388" s="151"/>
      <c r="G388" s="144"/>
      <c r="H388" s="117"/>
    </row>
    <row r="389" spans="1:9" s="152" customFormat="1" x14ac:dyDescent="0.25">
      <c r="A389" s="149" t="s">
        <v>151</v>
      </c>
      <c r="B389" s="150" t="s">
        <v>984</v>
      </c>
      <c r="C389" s="145">
        <v>19</v>
      </c>
      <c r="D389" s="145">
        <v>19</v>
      </c>
      <c r="E389" s="294">
        <v>9.76</v>
      </c>
      <c r="F389" s="151">
        <v>1</v>
      </c>
      <c r="G389" s="144"/>
      <c r="H389" s="117"/>
    </row>
    <row r="392" spans="1:9" ht="30.75" customHeight="1" x14ac:dyDescent="0.25">
      <c r="A392" s="1159" t="s">
        <v>659</v>
      </c>
      <c r="B392" s="1159"/>
      <c r="C392" s="1159"/>
      <c r="D392" s="1159"/>
      <c r="E392" s="1159"/>
      <c r="F392" s="1159"/>
      <c r="G392" s="1159"/>
      <c r="H392" s="1159"/>
      <c r="I392" s="1159"/>
    </row>
    <row r="394" spans="1:9" s="154" customFormat="1" ht="32.25" customHeight="1" x14ac:dyDescent="0.25">
      <c r="A394" s="1160" t="s">
        <v>122</v>
      </c>
      <c r="B394" s="993"/>
      <c r="C394" s="1161" t="s">
        <v>660</v>
      </c>
      <c r="D394" s="1162"/>
      <c r="E394" s="1163" t="s">
        <v>661</v>
      </c>
      <c r="F394" s="1163"/>
      <c r="G394" s="1160" t="s">
        <v>126</v>
      </c>
      <c r="H394" s="113"/>
    </row>
    <row r="395" spans="1:9" s="154" customFormat="1" x14ac:dyDescent="0.25">
      <c r="A395" s="1160"/>
      <c r="B395" s="992"/>
      <c r="C395" s="992" t="s">
        <v>662</v>
      </c>
      <c r="D395" s="992" t="s">
        <v>663</v>
      </c>
      <c r="E395" s="992" t="s">
        <v>664</v>
      </c>
      <c r="F395" s="995" t="s">
        <v>665</v>
      </c>
      <c r="G395" s="1160"/>
      <c r="H395" s="113"/>
    </row>
    <row r="396" spans="1:9" x14ac:dyDescent="0.25">
      <c r="A396" s="85"/>
      <c r="B396" s="85"/>
      <c r="C396" s="78"/>
      <c r="D396" s="78"/>
      <c r="E396" s="102"/>
      <c r="F396" s="155"/>
      <c r="G396" s="78"/>
      <c r="H396" s="74"/>
    </row>
    <row r="397" spans="1:9" x14ac:dyDescent="0.25">
      <c r="A397" s="85"/>
      <c r="B397" s="85"/>
      <c r="C397" s="78"/>
      <c r="D397" s="78"/>
      <c r="E397" s="102"/>
      <c r="F397" s="134"/>
      <c r="G397" s="78"/>
      <c r="H397" s="74"/>
    </row>
    <row r="400" spans="1:9" x14ac:dyDescent="0.25">
      <c r="A400" s="1000" t="s">
        <v>122</v>
      </c>
      <c r="B400" s="1000"/>
      <c r="C400" s="1000" t="s">
        <v>667</v>
      </c>
      <c r="D400" s="1000" t="s">
        <v>569</v>
      </c>
      <c r="E400" s="1000" t="s">
        <v>126</v>
      </c>
    </row>
    <row r="401" spans="1:9" x14ac:dyDescent="0.25">
      <c r="A401" s="121"/>
      <c r="B401" s="121"/>
      <c r="C401" s="77"/>
      <c r="D401" s="77"/>
      <c r="E401" s="77"/>
    </row>
    <row r="402" spans="1:9" x14ac:dyDescent="0.25">
      <c r="A402" s="115"/>
      <c r="B402" s="115"/>
      <c r="C402" s="115"/>
      <c r="D402" s="115"/>
      <c r="E402" s="115"/>
    </row>
    <row r="405" spans="1:9" x14ac:dyDescent="0.25">
      <c r="A405" s="66" t="s">
        <v>668</v>
      </c>
      <c r="B405" s="66"/>
      <c r="C405" s="67"/>
      <c r="D405" s="67"/>
      <c r="E405" s="67"/>
      <c r="F405" s="67"/>
      <c r="G405" s="67"/>
      <c r="H405" s="67"/>
      <c r="I405" s="67"/>
    </row>
    <row r="407" spans="1:9" ht="31.5" x14ac:dyDescent="0.25">
      <c r="A407" s="992" t="s">
        <v>122</v>
      </c>
      <c r="B407" s="68" t="s">
        <v>669</v>
      </c>
    </row>
    <row r="408" spans="1:9" x14ac:dyDescent="0.25">
      <c r="A408" s="156" t="s">
        <v>18</v>
      </c>
      <c r="B408" s="157"/>
    </row>
    <row r="409" spans="1:9" x14ac:dyDescent="0.25">
      <c r="A409" s="156" t="s">
        <v>19</v>
      </c>
      <c r="B409" s="157">
        <v>1</v>
      </c>
    </row>
    <row r="410" spans="1:9" x14ac:dyDescent="0.25">
      <c r="A410" s="156" t="s">
        <v>20</v>
      </c>
      <c r="B410" s="157">
        <v>1</v>
      </c>
    </row>
    <row r="411" spans="1:9" x14ac:dyDescent="0.25">
      <c r="A411" s="156" t="s">
        <v>666</v>
      </c>
      <c r="B411" s="283">
        <v>0.95650000000000002</v>
      </c>
    </row>
    <row r="412" spans="1:9" x14ac:dyDescent="0.25">
      <c r="A412" s="156" t="s">
        <v>293</v>
      </c>
      <c r="B412" s="157"/>
    </row>
    <row r="418" spans="1:9" x14ac:dyDescent="0.25">
      <c r="A418" s="66" t="s">
        <v>670</v>
      </c>
      <c r="B418" s="66"/>
      <c r="C418" s="67"/>
      <c r="D418" s="67"/>
      <c r="E418" s="67"/>
      <c r="F418" s="67"/>
      <c r="G418" s="67"/>
      <c r="H418" s="67"/>
      <c r="I418" s="67"/>
    </row>
    <row r="419" spans="1:9" x14ac:dyDescent="0.25">
      <c r="A419" s="1164" t="s">
        <v>671</v>
      </c>
      <c r="B419" s="1165"/>
      <c r="C419" s="1165"/>
      <c r="D419" s="1165"/>
      <c r="E419" s="1166"/>
      <c r="F419" s="202"/>
    </row>
    <row r="420" spans="1:9" x14ac:dyDescent="0.25">
      <c r="A420" s="986" t="s">
        <v>122</v>
      </c>
      <c r="B420" s="992" t="s">
        <v>646</v>
      </c>
      <c r="C420" s="992" t="s">
        <v>672</v>
      </c>
      <c r="D420" s="194" t="s">
        <v>673</v>
      </c>
      <c r="E420" s="992" t="s">
        <v>126</v>
      </c>
      <c r="F420" s="203"/>
      <c r="G420" s="74"/>
      <c r="H420" s="74"/>
    </row>
    <row r="421" spans="1:9" x14ac:dyDescent="0.25">
      <c r="A421" s="85" t="s">
        <v>18</v>
      </c>
      <c r="B421" s="85"/>
      <c r="C421" s="72"/>
      <c r="D421" s="186"/>
      <c r="E421" s="118"/>
      <c r="F421" s="204"/>
      <c r="G421" s="171"/>
      <c r="H421" s="171"/>
    </row>
    <row r="422" spans="1:9" x14ac:dyDescent="0.25">
      <c r="A422" s="85" t="s">
        <v>19</v>
      </c>
      <c r="B422" s="90"/>
      <c r="C422" s="75"/>
      <c r="D422" s="186"/>
      <c r="E422" s="118"/>
      <c r="F422" s="204"/>
      <c r="G422" s="171"/>
      <c r="H422" s="171"/>
    </row>
    <row r="423" spans="1:9" x14ac:dyDescent="0.25">
      <c r="A423" s="85" t="s">
        <v>20</v>
      </c>
      <c r="B423" s="90"/>
      <c r="C423" s="75"/>
      <c r="D423" s="186"/>
      <c r="E423" s="118"/>
      <c r="F423" s="204"/>
      <c r="G423" s="171"/>
      <c r="H423" s="171"/>
    </row>
    <row r="424" spans="1:9" x14ac:dyDescent="0.25">
      <c r="A424" s="85" t="s">
        <v>21</v>
      </c>
      <c r="B424" s="242"/>
      <c r="C424" s="103"/>
      <c r="D424" s="186"/>
      <c r="E424" s="118"/>
      <c r="F424" s="204"/>
      <c r="G424" s="171"/>
      <c r="H424" s="171"/>
    </row>
    <row r="425" spans="1:9" x14ac:dyDescent="0.25">
      <c r="A425" s="85" t="s">
        <v>151</v>
      </c>
      <c r="B425" s="168"/>
      <c r="C425" s="105"/>
      <c r="D425" s="186"/>
      <c r="E425" s="118"/>
      <c r="F425" s="204"/>
      <c r="G425" s="171"/>
      <c r="H425" s="171"/>
    </row>
    <row r="426" spans="1:9" x14ac:dyDescent="0.25">
      <c r="A426" s="74"/>
      <c r="B426" s="74"/>
      <c r="C426" s="158"/>
      <c r="D426" s="159"/>
      <c r="E426" s="171"/>
      <c r="F426" s="160"/>
      <c r="G426" s="74"/>
      <c r="H426" s="74"/>
    </row>
    <row r="428" spans="1:9" x14ac:dyDescent="0.25">
      <c r="A428" s="66" t="s">
        <v>676</v>
      </c>
      <c r="B428" s="66"/>
      <c r="C428" s="67"/>
      <c r="D428" s="67"/>
      <c r="E428" s="67"/>
      <c r="F428" s="67"/>
      <c r="G428" s="67"/>
      <c r="H428" s="67"/>
      <c r="I428" s="67"/>
    </row>
    <row r="430" spans="1:9" ht="31.5" x14ac:dyDescent="0.25">
      <c r="A430" s="992" t="s">
        <v>122</v>
      </c>
      <c r="B430" s="992" t="s">
        <v>677</v>
      </c>
      <c r="C430" s="995" t="s">
        <v>678</v>
      </c>
      <c r="D430" s="995" t="s">
        <v>126</v>
      </c>
      <c r="E430" s="74"/>
      <c r="F430" s="113"/>
      <c r="G430" s="113"/>
      <c r="H430" s="113"/>
    </row>
    <row r="431" spans="1:9" x14ac:dyDescent="0.25">
      <c r="A431" s="161" t="s">
        <v>19</v>
      </c>
      <c r="B431" s="992"/>
      <c r="C431" s="992"/>
      <c r="D431" s="992"/>
      <c r="E431" s="201"/>
      <c r="F431" s="113"/>
      <c r="G431" s="113"/>
      <c r="H431" s="113"/>
    </row>
    <row r="432" spans="1:9" x14ac:dyDescent="0.25">
      <c r="A432" s="112"/>
      <c r="B432" s="112"/>
      <c r="C432" s="113"/>
      <c r="D432" s="113"/>
      <c r="E432" s="162"/>
      <c r="F432" s="113"/>
      <c r="G432" s="113"/>
      <c r="H432" s="113"/>
    </row>
    <row r="434" spans="1:9" x14ac:dyDescent="0.25">
      <c r="A434" s="66" t="s">
        <v>679</v>
      </c>
      <c r="B434" s="66"/>
      <c r="C434" s="67"/>
      <c r="D434" s="67"/>
      <c r="E434" s="67"/>
      <c r="F434" s="67"/>
      <c r="G434" s="67"/>
      <c r="H434" s="67"/>
      <c r="I434" s="67"/>
    </row>
    <row r="435" spans="1:9" x14ac:dyDescent="0.25">
      <c r="A435" s="66"/>
      <c r="B435" s="66"/>
      <c r="C435" s="67"/>
      <c r="D435" s="67"/>
      <c r="E435" s="67"/>
      <c r="F435" s="67"/>
      <c r="G435" s="67"/>
      <c r="H435" s="67"/>
      <c r="I435" s="67"/>
    </row>
    <row r="436" spans="1:9" x14ac:dyDescent="0.25">
      <c r="A436" s="163"/>
      <c r="B436" s="163"/>
      <c r="C436" s="152"/>
      <c r="D436" s="152"/>
      <c r="E436" s="152"/>
      <c r="F436" s="152"/>
      <c r="G436" s="152"/>
      <c r="H436" s="152"/>
      <c r="I436" s="152"/>
    </row>
    <row r="437" spans="1:9" x14ac:dyDescent="0.25">
      <c r="A437" s="992" t="s">
        <v>122</v>
      </c>
      <c r="B437" s="995" t="s">
        <v>680</v>
      </c>
      <c r="C437" s="992" t="s">
        <v>681</v>
      </c>
      <c r="D437" s="992" t="s">
        <v>569</v>
      </c>
      <c r="E437" s="995" t="s">
        <v>126</v>
      </c>
      <c r="F437" s="74"/>
    </row>
    <row r="438" spans="1:9" x14ac:dyDescent="0.25">
      <c r="A438" s="422" t="s">
        <v>18</v>
      </c>
      <c r="B438" s="422"/>
      <c r="C438" s="164"/>
      <c r="D438" s="98"/>
      <c r="E438" s="1014"/>
      <c r="F438" s="162"/>
    </row>
    <row r="439" spans="1:9" x14ac:dyDescent="0.25">
      <c r="A439" s="85" t="s">
        <v>19</v>
      </c>
      <c r="B439" s="992"/>
      <c r="C439" s="99"/>
      <c r="D439" s="105"/>
      <c r="E439" s="72"/>
      <c r="F439" s="117"/>
    </row>
    <row r="440" spans="1:9" x14ac:dyDescent="0.25">
      <c r="A440" s="101" t="s">
        <v>20</v>
      </c>
      <c r="B440" s="85"/>
      <c r="C440" s="114"/>
      <c r="D440" s="105"/>
      <c r="E440" s="72"/>
      <c r="F440" s="117"/>
    </row>
    <row r="441" spans="1:9" x14ac:dyDescent="0.25">
      <c r="A441" s="85" t="s">
        <v>21</v>
      </c>
      <c r="B441" s="280"/>
      <c r="C441" s="99"/>
      <c r="D441" s="105"/>
      <c r="E441" s="1013"/>
      <c r="F441" s="117"/>
    </row>
    <row r="442" spans="1:9" ht="31.5" x14ac:dyDescent="0.25">
      <c r="A442" s="88" t="s">
        <v>151</v>
      </c>
      <c r="B442" s="986">
        <v>4</v>
      </c>
      <c r="C442" s="1153" t="s">
        <v>985</v>
      </c>
      <c r="D442" s="105" t="s">
        <v>986</v>
      </c>
      <c r="E442" s="72"/>
      <c r="F442" s="117"/>
    </row>
    <row r="443" spans="1:9" ht="31.5" x14ac:dyDescent="0.25">
      <c r="A443" s="88"/>
      <c r="B443" s="281"/>
      <c r="C443" s="1155"/>
      <c r="D443" s="105" t="s">
        <v>987</v>
      </c>
      <c r="E443" s="72"/>
      <c r="F443" s="117"/>
    </row>
    <row r="444" spans="1:9" x14ac:dyDescent="0.25">
      <c r="A444" s="88"/>
      <c r="B444" s="281"/>
      <c r="C444" s="98" t="s">
        <v>988</v>
      </c>
      <c r="D444" s="105" t="s">
        <v>989</v>
      </c>
      <c r="E444" s="72"/>
      <c r="F444" s="117"/>
    </row>
    <row r="445" spans="1:9" ht="31.5" x14ac:dyDescent="0.25">
      <c r="A445" s="90"/>
      <c r="B445" s="282"/>
      <c r="C445" s="98" t="s">
        <v>990</v>
      </c>
      <c r="D445" s="105" t="s">
        <v>991</v>
      </c>
      <c r="E445" s="72"/>
      <c r="F445" s="117"/>
    </row>
    <row r="446" spans="1:9" x14ac:dyDescent="0.25">
      <c r="A446" s="90"/>
      <c r="B446" s="85"/>
      <c r="C446" s="118"/>
      <c r="D446" s="105"/>
      <c r="E446" s="72"/>
      <c r="F446" s="117"/>
    </row>
  </sheetData>
  <mergeCells count="57">
    <mergeCell ref="A7:I7"/>
    <mergeCell ref="C12:C15"/>
    <mergeCell ref="E74:E77"/>
    <mergeCell ref="A69:A71"/>
    <mergeCell ref="A1:I1"/>
    <mergeCell ref="A2:I2"/>
    <mergeCell ref="A4:I4"/>
    <mergeCell ref="A5:I5"/>
    <mergeCell ref="A6:I6"/>
    <mergeCell ref="D54:D56"/>
    <mergeCell ref="D57:D58"/>
    <mergeCell ref="E57:E58"/>
    <mergeCell ref="D19:D23"/>
    <mergeCell ref="E19:E23"/>
    <mergeCell ref="B165:B166"/>
    <mergeCell ref="I69:I71"/>
    <mergeCell ref="D70:E70"/>
    <mergeCell ref="G71:H71"/>
    <mergeCell ref="D262:D263"/>
    <mergeCell ref="E262:E263"/>
    <mergeCell ref="B69:B71"/>
    <mergeCell ref="C69:C71"/>
    <mergeCell ref="D69:H69"/>
    <mergeCell ref="A250:B250"/>
    <mergeCell ref="A262:A263"/>
    <mergeCell ref="B262:B263"/>
    <mergeCell ref="C262:C263"/>
    <mergeCell ref="F296:F297"/>
    <mergeCell ref="A287:A288"/>
    <mergeCell ref="B287:B288"/>
    <mergeCell ref="C287:C288"/>
    <mergeCell ref="D287:D288"/>
    <mergeCell ref="E394:F394"/>
    <mergeCell ref="G394:G395"/>
    <mergeCell ref="A419:E419"/>
    <mergeCell ref="A305:A306"/>
    <mergeCell ref="B305:B306"/>
    <mergeCell ref="C305:C306"/>
    <mergeCell ref="D305:D306"/>
    <mergeCell ref="F305:F306"/>
    <mergeCell ref="E343:E349"/>
    <mergeCell ref="C442:C443"/>
    <mergeCell ref="C24:C26"/>
    <mergeCell ref="C28:C33"/>
    <mergeCell ref="C34:C35"/>
    <mergeCell ref="C36:C38"/>
    <mergeCell ref="C54:C56"/>
    <mergeCell ref="C39:C42"/>
    <mergeCell ref="A392:I392"/>
    <mergeCell ref="E287:E288"/>
    <mergeCell ref="F287:F288"/>
    <mergeCell ref="A296:A297"/>
    <mergeCell ref="B296:B297"/>
    <mergeCell ref="C296:C297"/>
    <mergeCell ref="D296:D297"/>
    <mergeCell ref="A394:A395"/>
    <mergeCell ref="C394:D394"/>
  </mergeCells>
  <pageMargins left="0.7" right="0.7" top="0.75" bottom="0.75" header="0.3" footer="0.3"/>
  <pageSetup paperSize="9" scale="87" orientation="landscape"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92"/>
  <sheetViews>
    <sheetView topLeftCell="A82" zoomScaleNormal="100" workbookViewId="0">
      <selection activeCell="D71" sqref="D71"/>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992</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8" t="s">
        <v>124</v>
      </c>
      <c r="D11" s="992" t="s">
        <v>125</v>
      </c>
      <c r="E11" s="992" t="s">
        <v>126</v>
      </c>
      <c r="F11" s="74"/>
    </row>
    <row r="12" spans="1:10" x14ac:dyDescent="0.25">
      <c r="A12" s="209" t="s">
        <v>18</v>
      </c>
      <c r="B12" s="297"/>
      <c r="C12" s="69"/>
      <c r="D12" s="105"/>
      <c r="E12" s="70"/>
      <c r="F12" s="96"/>
      <c r="I12" s="63" t="s">
        <v>130</v>
      </c>
    </row>
    <row r="13" spans="1:10" s="74" customFormat="1" ht="78.75" x14ac:dyDescent="0.25">
      <c r="A13" s="1021" t="s">
        <v>19</v>
      </c>
      <c r="B13" s="124" t="s">
        <v>993</v>
      </c>
      <c r="C13" s="298"/>
      <c r="D13" s="72"/>
      <c r="E13" s="72" t="s">
        <v>994</v>
      </c>
      <c r="F13" s="198"/>
    </row>
    <row r="14" spans="1:10" s="74" customFormat="1" ht="47.25" x14ac:dyDescent="0.25">
      <c r="A14" s="1022"/>
      <c r="B14" s="124" t="s">
        <v>995</v>
      </c>
      <c r="C14" s="315"/>
      <c r="D14" s="72" t="s">
        <v>996</v>
      </c>
      <c r="E14" s="225" t="s">
        <v>997</v>
      </c>
      <c r="F14" s="198"/>
    </row>
    <row r="15" spans="1:10" s="74" customFormat="1" ht="47.25" x14ac:dyDescent="0.25">
      <c r="A15" s="1021" t="s">
        <v>20</v>
      </c>
      <c r="B15" s="79" t="s">
        <v>998</v>
      </c>
      <c r="C15" s="71" t="s">
        <v>999</v>
      </c>
      <c r="D15" s="1167" t="s">
        <v>718</v>
      </c>
      <c r="E15" s="1167" t="s">
        <v>719</v>
      </c>
      <c r="F15" s="198"/>
    </row>
    <row r="16" spans="1:10" s="74" customFormat="1" ht="47.25" x14ac:dyDescent="0.25">
      <c r="A16" s="1022"/>
      <c r="B16" s="79" t="s">
        <v>1000</v>
      </c>
      <c r="C16" s="71" t="s">
        <v>1001</v>
      </c>
      <c r="D16" s="1168"/>
      <c r="E16" s="1168"/>
      <c r="F16" s="198"/>
    </row>
    <row r="17" spans="1:6" s="74" customFormat="1" ht="47.25" x14ac:dyDescent="0.25">
      <c r="A17" s="1023"/>
      <c r="B17" s="79" t="s">
        <v>1002</v>
      </c>
      <c r="C17" s="71" t="s">
        <v>1003</v>
      </c>
      <c r="D17" s="1169"/>
      <c r="E17" s="1169"/>
      <c r="F17" s="198"/>
    </row>
    <row r="18" spans="1:6" ht="78.75" customHeight="1" x14ac:dyDescent="0.25">
      <c r="A18" s="1022" t="s">
        <v>21</v>
      </c>
      <c r="B18" s="124" t="s">
        <v>1004</v>
      </c>
      <c r="C18" s="1167" t="s">
        <v>1005</v>
      </c>
      <c r="D18" s="89"/>
      <c r="E18" s="76"/>
      <c r="F18" s="170"/>
    </row>
    <row r="19" spans="1:6" x14ac:dyDescent="0.25">
      <c r="A19" s="1022"/>
      <c r="B19" s="316" t="s">
        <v>1006</v>
      </c>
      <c r="C19" s="1169"/>
      <c r="D19" s="89"/>
      <c r="E19" s="76"/>
      <c r="F19" s="170"/>
    </row>
    <row r="20" spans="1:6" x14ac:dyDescent="0.25">
      <c r="A20" s="1022"/>
      <c r="B20" s="79" t="s">
        <v>1007</v>
      </c>
      <c r="C20" s="1167" t="s">
        <v>1008</v>
      </c>
      <c r="D20" s="89"/>
      <c r="E20" s="76"/>
      <c r="F20" s="170"/>
    </row>
    <row r="21" spans="1:6" x14ac:dyDescent="0.25">
      <c r="A21" s="1022"/>
      <c r="B21" s="79" t="s">
        <v>1009</v>
      </c>
      <c r="C21" s="1168"/>
      <c r="D21" s="89"/>
      <c r="E21" s="76"/>
      <c r="F21" s="170"/>
    </row>
    <row r="22" spans="1:6" ht="31.5" x14ac:dyDescent="0.25">
      <c r="A22" s="1022"/>
      <c r="B22" s="79" t="s">
        <v>1010</v>
      </c>
      <c r="C22" s="1168"/>
      <c r="D22" s="89"/>
      <c r="E22" s="76"/>
      <c r="F22" s="170"/>
    </row>
    <row r="23" spans="1:6" x14ac:dyDescent="0.25">
      <c r="A23" s="1022"/>
      <c r="B23" s="79" t="s">
        <v>1011</v>
      </c>
      <c r="C23" s="1168"/>
      <c r="D23" s="89"/>
      <c r="E23" s="76"/>
      <c r="F23" s="170"/>
    </row>
    <row r="24" spans="1:6" x14ac:dyDescent="0.25">
      <c r="A24" s="1022"/>
      <c r="B24" s="79" t="s">
        <v>1012</v>
      </c>
      <c r="C24" s="1169"/>
      <c r="D24" s="89"/>
      <c r="E24" s="76"/>
      <c r="F24" s="170"/>
    </row>
    <row r="25" spans="1:6" ht="47.25" x14ac:dyDescent="0.25">
      <c r="A25" s="1022"/>
      <c r="B25" s="79" t="s">
        <v>1013</v>
      </c>
      <c r="C25" s="1009" t="s">
        <v>1014</v>
      </c>
      <c r="D25" s="89"/>
      <c r="E25" s="76"/>
      <c r="F25" s="170"/>
    </row>
    <row r="26" spans="1:6" ht="47.25" x14ac:dyDescent="0.25">
      <c r="A26" s="101" t="s">
        <v>151</v>
      </c>
      <c r="B26" s="126" t="s">
        <v>1015</v>
      </c>
      <c r="C26" s="69" t="s">
        <v>1016</v>
      </c>
      <c r="D26" s="72"/>
      <c r="E26" s="1013"/>
      <c r="F26" s="81"/>
    </row>
    <row r="27" spans="1:6" ht="47.25" x14ac:dyDescent="0.25">
      <c r="A27" s="121"/>
      <c r="B27" s="105" t="s">
        <v>1017</v>
      </c>
      <c r="C27" s="69" t="s">
        <v>1018</v>
      </c>
      <c r="D27" s="72"/>
      <c r="E27" s="1013"/>
      <c r="F27" s="81"/>
    </row>
    <row r="28" spans="1:6" ht="47.25" x14ac:dyDescent="0.25">
      <c r="A28" s="136"/>
      <c r="B28" s="105" t="s">
        <v>1019</v>
      </c>
      <c r="C28" s="72" t="s">
        <v>1018</v>
      </c>
      <c r="D28" s="72"/>
      <c r="E28" s="1013"/>
      <c r="F28" s="81"/>
    </row>
    <row r="29" spans="1:6" x14ac:dyDescent="0.25">
      <c r="A29" s="1023" t="s">
        <v>160</v>
      </c>
      <c r="B29" s="422"/>
      <c r="C29" s="1013"/>
      <c r="D29" s="72"/>
      <c r="E29" s="72"/>
      <c r="F29" s="82"/>
    </row>
    <row r="30" spans="1:6" x14ac:dyDescent="0.25">
      <c r="A30" s="80"/>
      <c r="B30" s="80"/>
      <c r="C30" s="81"/>
      <c r="D30" s="82"/>
      <c r="E30" s="81"/>
      <c r="F30" s="81"/>
    </row>
    <row r="31" spans="1:6" x14ac:dyDescent="0.25">
      <c r="A31" s="80"/>
      <c r="B31" s="80"/>
      <c r="C31" s="81"/>
      <c r="D31" s="82"/>
      <c r="E31" s="81"/>
      <c r="F31" s="81"/>
    </row>
    <row r="32" spans="1:6" x14ac:dyDescent="0.25">
      <c r="A32" s="80"/>
      <c r="B32" s="80"/>
      <c r="C32" s="81"/>
      <c r="D32" s="82"/>
      <c r="E32" s="81"/>
      <c r="F32" s="81"/>
    </row>
    <row r="35" spans="1:9" ht="31.5" x14ac:dyDescent="0.25">
      <c r="A35" s="986" t="s">
        <v>122</v>
      </c>
      <c r="B35" s="998" t="s">
        <v>161</v>
      </c>
      <c r="C35" s="992" t="s">
        <v>162</v>
      </c>
      <c r="D35" s="992" t="s">
        <v>163</v>
      </c>
      <c r="E35" s="992" t="s">
        <v>126</v>
      </c>
      <c r="F35" s="74"/>
      <c r="I35" s="84"/>
    </row>
    <row r="36" spans="1:9" x14ac:dyDescent="0.25">
      <c r="A36" s="101" t="s">
        <v>18</v>
      </c>
      <c r="B36" s="73"/>
      <c r="C36" s="78"/>
      <c r="D36" s="78"/>
      <c r="E36" s="78"/>
      <c r="F36" s="96"/>
      <c r="I36" s="84"/>
    </row>
    <row r="37" spans="1:9" ht="31.5" x14ac:dyDescent="0.25">
      <c r="A37" s="101" t="s">
        <v>19</v>
      </c>
      <c r="B37" s="1016" t="s">
        <v>995</v>
      </c>
      <c r="C37" s="72" t="s">
        <v>1020</v>
      </c>
      <c r="D37" s="87"/>
      <c r="E37" s="225" t="s">
        <v>997</v>
      </c>
      <c r="F37" s="96"/>
      <c r="I37" s="84"/>
    </row>
    <row r="38" spans="1:9" x14ac:dyDescent="0.25">
      <c r="A38" s="85" t="s">
        <v>20</v>
      </c>
      <c r="B38" s="85"/>
      <c r="D38" s="89"/>
      <c r="E38" s="72"/>
      <c r="F38" s="96"/>
      <c r="I38" s="84"/>
    </row>
    <row r="39" spans="1:9" x14ac:dyDescent="0.25">
      <c r="A39" s="85" t="s">
        <v>21</v>
      </c>
      <c r="B39" s="73"/>
      <c r="C39" s="313"/>
      <c r="D39" s="314"/>
      <c r="E39" s="72"/>
      <c r="F39" s="96"/>
      <c r="I39" s="84"/>
    </row>
    <row r="40" spans="1:9" x14ac:dyDescent="0.25">
      <c r="A40" s="85" t="s">
        <v>151</v>
      </c>
      <c r="B40" s="118"/>
      <c r="C40" s="91"/>
      <c r="D40" s="92"/>
      <c r="E40" s="72"/>
      <c r="F40" s="96"/>
      <c r="I40" s="84"/>
    </row>
    <row r="41" spans="1:9" x14ac:dyDescent="0.25">
      <c r="A41" s="93"/>
      <c r="B41" s="93"/>
      <c r="C41" s="94"/>
      <c r="D41" s="95"/>
      <c r="E41" s="82"/>
      <c r="F41" s="96"/>
      <c r="I41" s="84"/>
    </row>
    <row r="42" spans="1:9" x14ac:dyDescent="0.25">
      <c r="F42" s="74"/>
    </row>
    <row r="48" spans="1:9" x14ac:dyDescent="0.25">
      <c r="A48" s="66" t="s">
        <v>171</v>
      </c>
      <c r="B48" s="66"/>
      <c r="C48" s="67"/>
      <c r="D48" s="67"/>
      <c r="E48" s="67"/>
      <c r="F48" s="67"/>
      <c r="G48" s="67"/>
      <c r="H48" s="67"/>
      <c r="I48" s="67"/>
    </row>
    <row r="50" spans="1:9" x14ac:dyDescent="0.25">
      <c r="A50" s="172" t="s">
        <v>172</v>
      </c>
      <c r="B50" s="173"/>
      <c r="C50" s="174"/>
      <c r="D50" s="174"/>
      <c r="E50" s="174"/>
      <c r="F50" s="174"/>
      <c r="G50" s="174"/>
      <c r="H50" s="174"/>
      <c r="I50" s="175"/>
    </row>
    <row r="51" spans="1:9" x14ac:dyDescent="0.25">
      <c r="A51" s="1160" t="s">
        <v>122</v>
      </c>
      <c r="B51" s="1163" t="s">
        <v>173</v>
      </c>
      <c r="C51" s="1171" t="s">
        <v>174</v>
      </c>
      <c r="D51" s="1182" t="s">
        <v>175</v>
      </c>
      <c r="E51" s="1183"/>
      <c r="F51" s="1183"/>
      <c r="G51" s="1183"/>
      <c r="H51" s="1184"/>
      <c r="I51" s="1160" t="s">
        <v>126</v>
      </c>
    </row>
    <row r="52" spans="1:9" x14ac:dyDescent="0.25">
      <c r="A52" s="1150"/>
      <c r="B52" s="1163"/>
      <c r="C52" s="1172"/>
      <c r="D52" s="1177" t="s">
        <v>176</v>
      </c>
      <c r="E52" s="1177"/>
      <c r="F52" s="1004" t="s">
        <v>177</v>
      </c>
      <c r="G52" s="1000" t="s">
        <v>176</v>
      </c>
      <c r="H52" s="1000" t="s">
        <v>177</v>
      </c>
      <c r="I52" s="1160"/>
    </row>
    <row r="53" spans="1:9" ht="36" customHeight="1" x14ac:dyDescent="0.25">
      <c r="A53" s="1150"/>
      <c r="B53" s="1171"/>
      <c r="C53" s="1173"/>
      <c r="D53" s="995" t="s">
        <v>178</v>
      </c>
      <c r="E53" s="995" t="s">
        <v>179</v>
      </c>
      <c r="F53" s="993" t="s">
        <v>180</v>
      </c>
      <c r="G53" s="1161" t="s">
        <v>181</v>
      </c>
      <c r="H53" s="1162"/>
      <c r="I53" s="1160"/>
    </row>
    <row r="54" spans="1:9" x14ac:dyDescent="0.25">
      <c r="A54" s="275" t="s">
        <v>18</v>
      </c>
      <c r="B54" s="1005" t="s">
        <v>197</v>
      </c>
      <c r="C54" s="108" t="s">
        <v>1021</v>
      </c>
      <c r="D54" s="1167" t="s">
        <v>1022</v>
      </c>
      <c r="E54" s="99"/>
      <c r="F54" s="1001"/>
      <c r="G54" s="992"/>
      <c r="H54" s="992"/>
      <c r="I54" s="181"/>
    </row>
    <row r="55" spans="1:9" ht="31.5" x14ac:dyDescent="0.25">
      <c r="A55" s="299"/>
      <c r="B55" s="987"/>
      <c r="C55" s="108" t="s">
        <v>1023</v>
      </c>
      <c r="D55" s="1168"/>
      <c r="E55" s="99"/>
      <c r="F55" s="989"/>
      <c r="G55" s="992"/>
      <c r="H55" s="992"/>
      <c r="I55" s="181"/>
    </row>
    <row r="56" spans="1:9" ht="31.5" x14ac:dyDescent="0.25">
      <c r="A56" s="299"/>
      <c r="B56" s="987"/>
      <c r="C56" s="230" t="s">
        <v>1024</v>
      </c>
      <c r="D56" s="1168"/>
      <c r="E56" s="307"/>
      <c r="F56" s="72"/>
      <c r="G56" s="994"/>
      <c r="H56" s="992"/>
      <c r="I56" s="181"/>
    </row>
    <row r="57" spans="1:9" x14ac:dyDescent="0.25">
      <c r="A57" s="299"/>
      <c r="B57" s="987"/>
      <c r="C57" s="306" t="s">
        <v>1025</v>
      </c>
      <c r="D57" s="1168"/>
      <c r="E57" s="308"/>
      <c r="F57" s="72"/>
      <c r="G57" s="994"/>
      <c r="H57" s="992"/>
      <c r="I57" s="181"/>
    </row>
    <row r="58" spans="1:9" x14ac:dyDescent="0.25">
      <c r="A58" s="299"/>
      <c r="B58" s="988"/>
      <c r="C58" s="306" t="s">
        <v>1026</v>
      </c>
      <c r="D58" s="1169"/>
      <c r="E58" s="308"/>
      <c r="F58" s="72"/>
      <c r="G58" s="994"/>
      <c r="H58" s="992"/>
      <c r="I58" s="181"/>
    </row>
    <row r="59" spans="1:9" x14ac:dyDescent="0.25">
      <c r="A59" s="422" t="s">
        <v>19</v>
      </c>
      <c r="B59" s="422" t="s">
        <v>197</v>
      </c>
      <c r="C59" s="98" t="s">
        <v>1027</v>
      </c>
      <c r="D59" s="1010"/>
      <c r="E59" s="995"/>
      <c r="F59" s="75"/>
      <c r="G59" s="99" t="s">
        <v>872</v>
      </c>
      <c r="H59" s="99"/>
      <c r="I59" s="992"/>
    </row>
    <row r="60" spans="1:9" x14ac:dyDescent="0.25">
      <c r="A60" s="1022" t="s">
        <v>20</v>
      </c>
      <c r="B60" s="281"/>
      <c r="C60" s="98"/>
      <c r="D60" s="72"/>
      <c r="E60" s="98"/>
      <c r="F60" s="72"/>
      <c r="G60" s="99"/>
      <c r="H60" s="99"/>
      <c r="I60" s="72"/>
    </row>
    <row r="61" spans="1:9" x14ac:dyDescent="0.25">
      <c r="A61" s="101" t="s">
        <v>21</v>
      </c>
      <c r="B61" s="277" t="s">
        <v>197</v>
      </c>
      <c r="C61" s="317" t="s">
        <v>1028</v>
      </c>
      <c r="D61" s="1167" t="s">
        <v>215</v>
      </c>
      <c r="E61" s="72"/>
      <c r="F61" s="98"/>
      <c r="G61" s="102"/>
      <c r="H61" s="102"/>
      <c r="I61" s="78"/>
    </row>
    <row r="62" spans="1:9" ht="31.5" x14ac:dyDescent="0.25">
      <c r="A62" s="88"/>
      <c r="B62" s="278"/>
      <c r="C62" s="317" t="s">
        <v>1029</v>
      </c>
      <c r="D62" s="1168"/>
      <c r="E62" s="72"/>
      <c r="F62" s="98"/>
      <c r="G62" s="102"/>
      <c r="H62" s="102"/>
      <c r="I62" s="78"/>
    </row>
    <row r="63" spans="1:9" ht="31.5" x14ac:dyDescent="0.25">
      <c r="A63" s="88"/>
      <c r="B63" s="278"/>
      <c r="C63" s="317" t="s">
        <v>1030</v>
      </c>
      <c r="D63" s="1168"/>
      <c r="E63" s="72"/>
      <c r="F63" s="98"/>
      <c r="G63" s="102"/>
      <c r="H63" s="102"/>
      <c r="I63" s="78"/>
    </row>
    <row r="64" spans="1:9" ht="31.5" x14ac:dyDescent="0.25">
      <c r="A64" s="88"/>
      <c r="B64" s="278"/>
      <c r="C64" s="317" t="s">
        <v>1031</v>
      </c>
      <c r="D64" s="1168"/>
      <c r="E64" s="72"/>
      <c r="F64" s="98"/>
      <c r="G64" s="102"/>
      <c r="H64" s="102"/>
      <c r="I64" s="78"/>
    </row>
    <row r="65" spans="1:9" ht="31.5" x14ac:dyDescent="0.25">
      <c r="A65" s="88"/>
      <c r="B65" s="278"/>
      <c r="C65" s="317" t="s">
        <v>1032</v>
      </c>
      <c r="D65" s="1168"/>
      <c r="E65" s="72"/>
      <c r="F65" s="98"/>
      <c r="G65" s="102"/>
      <c r="H65" s="102"/>
      <c r="I65" s="78"/>
    </row>
    <row r="66" spans="1:9" ht="31.5" x14ac:dyDescent="0.25">
      <c r="A66" s="88"/>
      <c r="B66" s="278"/>
      <c r="C66" s="317" t="s">
        <v>1033</v>
      </c>
      <c r="D66" s="1168"/>
      <c r="E66" s="72"/>
      <c r="F66" s="98"/>
      <c r="G66" s="102"/>
      <c r="H66" s="102"/>
      <c r="I66" s="78"/>
    </row>
    <row r="67" spans="1:9" ht="31.5" x14ac:dyDescent="0.25">
      <c r="A67" s="88"/>
      <c r="B67" s="278"/>
      <c r="C67" s="317" t="s">
        <v>1034</v>
      </c>
      <c r="D67" s="1168"/>
      <c r="E67" s="72"/>
      <c r="F67" s="98"/>
      <c r="G67" s="102"/>
      <c r="H67" s="102"/>
      <c r="I67" s="78"/>
    </row>
    <row r="68" spans="1:9" ht="31.5" x14ac:dyDescent="0.25">
      <c r="A68" s="88"/>
      <c r="B68" s="279"/>
      <c r="C68" s="317" t="s">
        <v>1035</v>
      </c>
      <c r="D68" s="1169"/>
      <c r="E68" s="72"/>
      <c r="F68" s="98"/>
      <c r="G68" s="102"/>
      <c r="H68" s="102"/>
      <c r="I68" s="78"/>
    </row>
    <row r="69" spans="1:9" ht="31.5" x14ac:dyDescent="0.25">
      <c r="A69" s="90"/>
      <c r="B69" s="318" t="s">
        <v>208</v>
      </c>
      <c r="C69" s="91" t="s">
        <v>1036</v>
      </c>
      <c r="D69" s="72"/>
      <c r="E69" s="72"/>
      <c r="F69" s="98"/>
      <c r="G69" s="72" t="s">
        <v>1037</v>
      </c>
      <c r="H69" s="102"/>
      <c r="I69" s="78"/>
    </row>
    <row r="70" spans="1:9" x14ac:dyDescent="0.25">
      <c r="A70" s="166" t="s">
        <v>151</v>
      </c>
      <c r="B70" s="101" t="s">
        <v>197</v>
      </c>
      <c r="C70" s="269" t="s">
        <v>1038</v>
      </c>
      <c r="D70" s="73" t="s">
        <v>1039</v>
      </c>
      <c r="E70" s="72"/>
      <c r="F70" s="72"/>
      <c r="G70" s="102"/>
      <c r="H70" s="102"/>
      <c r="I70" s="78"/>
    </row>
    <row r="71" spans="1:9" x14ac:dyDescent="0.25">
      <c r="A71" s="166"/>
      <c r="B71" s="101" t="s">
        <v>1040</v>
      </c>
      <c r="C71" s="1199" t="s">
        <v>1041</v>
      </c>
      <c r="D71" s="242"/>
      <c r="E71" s="75" t="s">
        <v>1042</v>
      </c>
      <c r="F71" s="72"/>
      <c r="G71" s="285"/>
      <c r="H71" s="286"/>
      <c r="I71" s="287"/>
    </row>
    <row r="72" spans="1:9" x14ac:dyDescent="0.25">
      <c r="A72" s="166"/>
      <c r="B72" s="90"/>
      <c r="C72" s="1201"/>
      <c r="D72" s="242"/>
      <c r="E72" s="75" t="s">
        <v>1043</v>
      </c>
      <c r="F72" s="72"/>
      <c r="G72" s="285"/>
      <c r="H72" s="286"/>
      <c r="I72" s="287"/>
    </row>
    <row r="73" spans="1:9" x14ac:dyDescent="0.25">
      <c r="A73" s="166"/>
      <c r="B73" s="88" t="s">
        <v>197</v>
      </c>
      <c r="C73" s="1199" t="s">
        <v>777</v>
      </c>
      <c r="D73" s="242"/>
      <c r="E73" s="75"/>
      <c r="F73" s="72"/>
      <c r="G73" s="285"/>
      <c r="H73" s="286" t="s">
        <v>1044</v>
      </c>
      <c r="I73" s="287"/>
    </row>
    <row r="74" spans="1:9" x14ac:dyDescent="0.25">
      <c r="A74" s="166"/>
      <c r="B74" s="88"/>
      <c r="C74" s="1200"/>
      <c r="D74" s="242"/>
      <c r="E74" s="75"/>
      <c r="F74" s="72"/>
      <c r="G74" s="285" t="s">
        <v>1045</v>
      </c>
      <c r="H74" s="286"/>
      <c r="I74" s="287"/>
    </row>
    <row r="75" spans="1:9" x14ac:dyDescent="0.25">
      <c r="A75" s="166"/>
      <c r="B75" s="88"/>
      <c r="C75" s="1200"/>
      <c r="D75" s="242"/>
      <c r="E75" s="75"/>
      <c r="F75" s="72"/>
      <c r="G75" s="285" t="s">
        <v>1046</v>
      </c>
      <c r="H75" s="286"/>
      <c r="I75" s="287"/>
    </row>
    <row r="76" spans="1:9" ht="20.25" customHeight="1" x14ac:dyDescent="0.25">
      <c r="A76" s="166"/>
      <c r="B76" s="88"/>
      <c r="C76" s="1201"/>
      <c r="D76" s="325"/>
      <c r="E76" s="248"/>
      <c r="F76" s="72"/>
      <c r="G76" s="285"/>
      <c r="H76" s="103" t="s">
        <v>1047</v>
      </c>
      <c r="I76" s="287"/>
    </row>
    <row r="77" spans="1:9" x14ac:dyDescent="0.25">
      <c r="A77" s="85" t="s">
        <v>160</v>
      </c>
      <c r="B77" s="85"/>
      <c r="C77" s="72"/>
      <c r="D77" s="106"/>
      <c r="E77" s="106"/>
      <c r="F77" s="106"/>
      <c r="G77" s="75"/>
      <c r="H77" s="103"/>
      <c r="I77" s="103"/>
    </row>
    <row r="78" spans="1:9" x14ac:dyDescent="0.25">
      <c r="A78" s="93"/>
      <c r="B78" s="93"/>
      <c r="C78" s="82"/>
      <c r="D78" s="107"/>
      <c r="E78" s="107"/>
      <c r="F78" s="107"/>
      <c r="G78" s="82"/>
      <c r="H78" s="82"/>
      <c r="I78" s="82"/>
    </row>
    <row r="81" spans="1:6" x14ac:dyDescent="0.25">
      <c r="A81" s="172" t="s">
        <v>229</v>
      </c>
      <c r="B81" s="173"/>
      <c r="C81" s="174"/>
      <c r="D81" s="174"/>
      <c r="E81" s="175"/>
    </row>
    <row r="82" spans="1:6" x14ac:dyDescent="0.25">
      <c r="A82" s="986" t="s">
        <v>122</v>
      </c>
      <c r="B82" s="998" t="s">
        <v>230</v>
      </c>
      <c r="C82" s="992" t="s">
        <v>274</v>
      </c>
      <c r="D82" s="995" t="s">
        <v>232</v>
      </c>
      <c r="E82" s="992" t="s">
        <v>126</v>
      </c>
    </row>
    <row r="83" spans="1:6" x14ac:dyDescent="0.25">
      <c r="A83" s="161" t="s">
        <v>18</v>
      </c>
      <c r="B83" s="322" t="s">
        <v>1048</v>
      </c>
      <c r="C83" s="309"/>
      <c r="D83" s="310" t="s">
        <v>1049</v>
      </c>
      <c r="E83" s="109"/>
    </row>
    <row r="84" spans="1:6" ht="63" x14ac:dyDescent="0.25">
      <c r="A84" s="1006" t="s">
        <v>19</v>
      </c>
      <c r="B84" s="359" t="s">
        <v>1050</v>
      </c>
      <c r="C84" s="79" t="s">
        <v>1051</v>
      </c>
      <c r="D84" s="100" t="s">
        <v>1052</v>
      </c>
      <c r="E84" s="109"/>
    </row>
    <row r="85" spans="1:6" x14ac:dyDescent="0.25">
      <c r="A85" s="1005" t="s">
        <v>20</v>
      </c>
      <c r="B85" s="108"/>
      <c r="C85" s="1008"/>
      <c r="D85" s="99"/>
      <c r="E85" s="989"/>
    </row>
    <row r="86" spans="1:6" ht="47.25" x14ac:dyDescent="0.25">
      <c r="A86" s="1005" t="s">
        <v>21</v>
      </c>
      <c r="B86" s="72" t="s">
        <v>1053</v>
      </c>
      <c r="C86" s="1013" t="s">
        <v>1054</v>
      </c>
      <c r="D86" s="100" t="s">
        <v>1055</v>
      </c>
      <c r="E86" s="274"/>
    </row>
    <row r="87" spans="1:6" ht="31.5" x14ac:dyDescent="0.25">
      <c r="A87" s="1007"/>
      <c r="B87" s="72" t="s">
        <v>1056</v>
      </c>
      <c r="C87" s="319" t="s">
        <v>1057</v>
      </c>
      <c r="D87" s="100" t="s">
        <v>1058</v>
      </c>
      <c r="E87" s="274"/>
    </row>
    <row r="88" spans="1:6" x14ac:dyDescent="0.25">
      <c r="A88" s="422" t="s">
        <v>151</v>
      </c>
      <c r="B88" s="422"/>
      <c r="C88" s="79"/>
      <c r="D88" s="100"/>
      <c r="E88" s="111"/>
    </row>
    <row r="89" spans="1:6" ht="47.25" x14ac:dyDescent="0.25">
      <c r="A89" s="1023" t="s">
        <v>160</v>
      </c>
      <c r="B89" s="99" t="s">
        <v>1059</v>
      </c>
      <c r="C89" s="420" t="s">
        <v>1060</v>
      </c>
      <c r="D89" s="310" t="s">
        <v>1061</v>
      </c>
      <c r="E89" s="349"/>
    </row>
    <row r="90" spans="1:6" x14ac:dyDescent="0.25">
      <c r="A90" s="112"/>
      <c r="B90" s="112"/>
      <c r="C90" s="81"/>
      <c r="D90" s="81"/>
      <c r="E90" s="113"/>
    </row>
    <row r="91" spans="1:6" x14ac:dyDescent="0.25">
      <c r="A91" s="112"/>
      <c r="B91" s="112"/>
      <c r="C91" s="81"/>
      <c r="D91" s="81"/>
      <c r="E91" s="113"/>
    </row>
    <row r="92" spans="1:6" x14ac:dyDescent="0.25">
      <c r="A92" s="112"/>
      <c r="B92" s="112"/>
      <c r="C92" s="81"/>
      <c r="D92" s="81"/>
      <c r="E92" s="113"/>
    </row>
    <row r="95" spans="1:6" x14ac:dyDescent="0.25">
      <c r="A95" s="172" t="s">
        <v>253</v>
      </c>
      <c r="B95" s="173"/>
      <c r="C95" s="174"/>
      <c r="D95" s="174"/>
      <c r="E95" s="175"/>
    </row>
    <row r="96" spans="1:6" ht="47.25" x14ac:dyDescent="0.25">
      <c r="A96" s="986" t="s">
        <v>122</v>
      </c>
      <c r="B96" s="986" t="s">
        <v>254</v>
      </c>
      <c r="C96" s="992" t="s">
        <v>125</v>
      </c>
      <c r="D96" s="995" t="s">
        <v>255</v>
      </c>
      <c r="E96" s="995" t="s">
        <v>126</v>
      </c>
      <c r="F96" s="113"/>
    </row>
    <row r="97" spans="1:6" x14ac:dyDescent="0.25">
      <c r="A97" s="161" t="s">
        <v>18</v>
      </c>
      <c r="B97" s="108"/>
      <c r="C97" s="1020"/>
      <c r="D97" s="100"/>
      <c r="E97" s="100"/>
      <c r="F97" s="171"/>
    </row>
    <row r="98" spans="1:6" x14ac:dyDescent="0.25">
      <c r="A98" s="1006" t="s">
        <v>19</v>
      </c>
      <c r="B98" s="99"/>
      <c r="C98" s="98"/>
      <c r="D98" s="100"/>
      <c r="E98" s="100"/>
      <c r="F98" s="171"/>
    </row>
    <row r="99" spans="1:6" ht="31.5" x14ac:dyDescent="0.25">
      <c r="A99" s="1005" t="s">
        <v>20</v>
      </c>
      <c r="B99" s="1014" t="s">
        <v>1062</v>
      </c>
      <c r="C99" s="99" t="s">
        <v>1063</v>
      </c>
      <c r="D99" s="98" t="s">
        <v>1064</v>
      </c>
      <c r="E99" s="98" t="s">
        <v>715</v>
      </c>
      <c r="F99" s="171"/>
    </row>
    <row r="100" spans="1:6" ht="31.5" x14ac:dyDescent="0.25">
      <c r="A100" s="1007"/>
      <c r="B100" s="1014" t="s">
        <v>1062</v>
      </c>
      <c r="C100" s="99" t="s">
        <v>1065</v>
      </c>
      <c r="D100" s="98" t="s">
        <v>1064</v>
      </c>
      <c r="E100" s="98" t="s">
        <v>715</v>
      </c>
      <c r="F100" s="171"/>
    </row>
    <row r="101" spans="1:6" ht="47.25" x14ac:dyDescent="0.25">
      <c r="A101" s="166" t="s">
        <v>21</v>
      </c>
      <c r="B101" s="69" t="s">
        <v>1066</v>
      </c>
      <c r="C101" s="108" t="s">
        <v>246</v>
      </c>
      <c r="D101" s="98"/>
      <c r="E101" s="995"/>
      <c r="F101" s="113"/>
    </row>
    <row r="102" spans="1:6" ht="47.25" x14ac:dyDescent="0.25">
      <c r="A102" s="166"/>
      <c r="B102" s="69" t="s">
        <v>1066</v>
      </c>
      <c r="C102" s="108" t="s">
        <v>1067</v>
      </c>
      <c r="D102" s="98"/>
      <c r="E102" s="995"/>
      <c r="F102" s="113"/>
    </row>
    <row r="103" spans="1:6" ht="47.25" x14ac:dyDescent="0.25">
      <c r="A103" s="166"/>
      <c r="B103" s="69" t="s">
        <v>1066</v>
      </c>
      <c r="C103" s="108" t="s">
        <v>812</v>
      </c>
      <c r="D103" s="98"/>
      <c r="E103" s="995"/>
      <c r="F103" s="113"/>
    </row>
    <row r="104" spans="1:6" ht="47.25" x14ac:dyDescent="0.25">
      <c r="A104" s="166"/>
      <c r="B104" s="69" t="s">
        <v>1066</v>
      </c>
      <c r="C104" s="108" t="s">
        <v>1068</v>
      </c>
      <c r="D104" s="98"/>
      <c r="E104" s="995"/>
      <c r="F104" s="113"/>
    </row>
    <row r="105" spans="1:6" ht="47.25" x14ac:dyDescent="0.25">
      <c r="A105" s="166"/>
      <c r="B105" s="72" t="s">
        <v>1066</v>
      </c>
      <c r="C105" s="108" t="s">
        <v>244</v>
      </c>
      <c r="D105" s="98"/>
      <c r="E105" s="995"/>
      <c r="F105" s="113"/>
    </row>
    <row r="106" spans="1:6" ht="47.25" x14ac:dyDescent="0.25">
      <c r="A106" s="85" t="s">
        <v>151</v>
      </c>
      <c r="B106" s="227" t="s">
        <v>1069</v>
      </c>
      <c r="C106" s="98" t="s">
        <v>1070</v>
      </c>
      <c r="D106" s="100"/>
      <c r="E106" s="114"/>
      <c r="F106" s="170"/>
    </row>
    <row r="107" spans="1:6" x14ac:dyDescent="0.25">
      <c r="A107" s="63" t="s">
        <v>160</v>
      </c>
    </row>
    <row r="111" spans="1:6" x14ac:dyDescent="0.25">
      <c r="A111" s="172" t="s">
        <v>272</v>
      </c>
      <c r="B111" s="173"/>
      <c r="C111" s="174"/>
      <c r="D111" s="175"/>
    </row>
    <row r="112" spans="1:6" x14ac:dyDescent="0.25">
      <c r="A112" s="992" t="s">
        <v>122</v>
      </c>
      <c r="B112" s="986" t="s">
        <v>273</v>
      </c>
      <c r="C112" s="986" t="s">
        <v>274</v>
      </c>
      <c r="D112" s="986" t="s">
        <v>126</v>
      </c>
      <c r="E112" s="74"/>
    </row>
    <row r="113" spans="1:6" x14ac:dyDescent="0.25">
      <c r="A113" s="85" t="s">
        <v>18</v>
      </c>
      <c r="B113" s="85"/>
      <c r="C113" s="118"/>
      <c r="D113" s="98"/>
      <c r="E113" s="113"/>
    </row>
    <row r="114" spans="1:6" x14ac:dyDescent="0.25">
      <c r="A114" s="85" t="s">
        <v>19</v>
      </c>
      <c r="B114" s="85"/>
      <c r="C114" s="118"/>
      <c r="D114" s="98"/>
      <c r="E114" s="113"/>
    </row>
    <row r="115" spans="1:6" x14ac:dyDescent="0.25">
      <c r="A115" s="161" t="s">
        <v>20</v>
      </c>
      <c r="B115" s="161"/>
      <c r="C115" s="118"/>
      <c r="D115" s="98"/>
      <c r="E115" s="171"/>
    </row>
    <row r="116" spans="1:6" x14ac:dyDescent="0.25">
      <c r="A116" s="161" t="s">
        <v>21</v>
      </c>
      <c r="B116" s="161"/>
      <c r="C116" s="98"/>
      <c r="D116" s="99"/>
      <c r="E116" s="171"/>
    </row>
    <row r="117" spans="1:6" x14ac:dyDescent="0.25">
      <c r="A117" s="97" t="s">
        <v>151</v>
      </c>
      <c r="B117" s="97"/>
      <c r="C117" s="72"/>
      <c r="D117" s="99"/>
      <c r="E117" s="171"/>
    </row>
    <row r="118" spans="1:6" x14ac:dyDescent="0.25">
      <c r="A118" s="74"/>
      <c r="B118" s="74"/>
      <c r="C118" s="82"/>
      <c r="D118" s="116"/>
      <c r="E118" s="171"/>
    </row>
    <row r="119" spans="1:6" x14ac:dyDescent="0.25">
      <c r="A119" s="93"/>
      <c r="B119" s="93"/>
      <c r="C119" s="82"/>
      <c r="D119" s="82"/>
      <c r="E119" s="117"/>
    </row>
    <row r="120" spans="1:6" x14ac:dyDescent="0.25">
      <c r="A120" s="93"/>
      <c r="B120" s="93"/>
      <c r="C120" s="82"/>
      <c r="D120" s="82"/>
      <c r="E120" s="117"/>
    </row>
    <row r="123" spans="1:6" x14ac:dyDescent="0.25">
      <c r="A123" s="172" t="s">
        <v>275</v>
      </c>
      <c r="B123" s="172"/>
      <c r="C123" s="174"/>
      <c r="D123" s="175"/>
      <c r="E123" s="176"/>
      <c r="F123" s="176"/>
    </row>
    <row r="124" spans="1:6" x14ac:dyDescent="0.25">
      <c r="A124" s="999" t="s">
        <v>122</v>
      </c>
      <c r="B124" s="995" t="s">
        <v>276</v>
      </c>
      <c r="C124" s="113" t="s">
        <v>125</v>
      </c>
      <c r="D124" s="995" t="s">
        <v>277</v>
      </c>
      <c r="E124" s="177"/>
      <c r="F124" s="178"/>
    </row>
    <row r="125" spans="1:6" ht="31.5" x14ac:dyDescent="0.25">
      <c r="A125" s="161" t="s">
        <v>18</v>
      </c>
      <c r="B125" s="323" t="s">
        <v>1071</v>
      </c>
      <c r="C125" s="98" t="s">
        <v>1072</v>
      </c>
      <c r="D125" s="207"/>
      <c r="E125" s="179"/>
      <c r="F125" s="180"/>
    </row>
    <row r="126" spans="1:6" ht="31.5" x14ac:dyDescent="0.25">
      <c r="A126" s="276" t="s">
        <v>19</v>
      </c>
      <c r="B126" s="1020" t="s">
        <v>303</v>
      </c>
      <c r="C126" s="291" t="s">
        <v>1073</v>
      </c>
      <c r="D126" s="207">
        <v>280</v>
      </c>
      <c r="E126" s="179"/>
      <c r="F126" s="180"/>
    </row>
    <row r="127" spans="1:6" ht="31.5" customHeight="1" x14ac:dyDescent="0.25">
      <c r="A127" s="276"/>
      <c r="B127" s="1214" t="s">
        <v>278</v>
      </c>
      <c r="C127" s="1167" t="s">
        <v>1074</v>
      </c>
      <c r="D127" s="207">
        <v>280</v>
      </c>
      <c r="E127" s="179"/>
      <c r="F127" s="180"/>
    </row>
    <row r="128" spans="1:6" x14ac:dyDescent="0.25">
      <c r="A128" s="276"/>
      <c r="B128" s="1214"/>
      <c r="C128" s="1169"/>
      <c r="D128" s="207">
        <v>280</v>
      </c>
      <c r="E128" s="179"/>
      <c r="F128" s="180"/>
    </row>
    <row r="129" spans="1:6" x14ac:dyDescent="0.25">
      <c r="A129" s="1005" t="s">
        <v>20</v>
      </c>
      <c r="B129" s="293" t="s">
        <v>1075</v>
      </c>
      <c r="C129" s="1167" t="s">
        <v>1076</v>
      </c>
      <c r="D129" s="331">
        <v>2800</v>
      </c>
      <c r="E129" s="179"/>
      <c r="F129" s="180"/>
    </row>
    <row r="130" spans="1:6" x14ac:dyDescent="0.25">
      <c r="A130" s="1006"/>
      <c r="B130" s="206" t="s">
        <v>1077</v>
      </c>
      <c r="C130" s="1169"/>
      <c r="D130" s="331">
        <v>340</v>
      </c>
      <c r="E130" s="179"/>
      <c r="F130" s="180"/>
    </row>
    <row r="131" spans="1:6" x14ac:dyDescent="0.25">
      <c r="A131" s="161" t="s">
        <v>21</v>
      </c>
      <c r="B131" s="161"/>
      <c r="C131" s="118"/>
      <c r="D131" s="207"/>
      <c r="E131" s="179"/>
      <c r="F131" s="180"/>
    </row>
    <row r="132" spans="1:6" x14ac:dyDescent="0.25">
      <c r="A132" s="161" t="s">
        <v>293</v>
      </c>
      <c r="B132" s="1020"/>
      <c r="C132" s="98"/>
      <c r="D132" s="207"/>
      <c r="E132" s="179"/>
      <c r="F132" s="180"/>
    </row>
    <row r="133" spans="1:6" x14ac:dyDescent="0.25">
      <c r="A133" s="112"/>
      <c r="B133" s="112"/>
      <c r="C133" s="159"/>
      <c r="D133" s="229"/>
      <c r="E133" s="179"/>
      <c r="F133" s="180"/>
    </row>
    <row r="134" spans="1:6" x14ac:dyDescent="0.25">
      <c r="A134" s="112"/>
      <c r="B134" s="112"/>
      <c r="C134" s="187"/>
      <c r="D134" s="229"/>
      <c r="E134" s="179"/>
      <c r="F134" s="180"/>
    </row>
    <row r="135" spans="1:6" x14ac:dyDescent="0.25">
      <c r="A135" s="119"/>
      <c r="B135" s="119"/>
      <c r="C135" s="74"/>
      <c r="D135" s="120"/>
      <c r="E135" s="74"/>
      <c r="F135" s="74"/>
    </row>
    <row r="137" spans="1:6" x14ac:dyDescent="0.25">
      <c r="A137" s="172" t="s">
        <v>332</v>
      </c>
      <c r="B137" s="173"/>
      <c r="C137" s="174"/>
      <c r="D137" s="174"/>
      <c r="E137" s="175"/>
    </row>
    <row r="138" spans="1:6" ht="31.5" x14ac:dyDescent="0.25">
      <c r="A138" s="986" t="s">
        <v>122</v>
      </c>
      <c r="B138" s="986" t="s">
        <v>333</v>
      </c>
      <c r="C138" s="992" t="s">
        <v>334</v>
      </c>
      <c r="D138" s="998" t="s">
        <v>125</v>
      </c>
      <c r="E138" s="992" t="s">
        <v>126</v>
      </c>
    </row>
    <row r="139" spans="1:6" ht="63" x14ac:dyDescent="0.25">
      <c r="A139" s="101" t="s">
        <v>20</v>
      </c>
      <c r="B139" s="332" t="s">
        <v>1078</v>
      </c>
      <c r="C139" s="72" t="s">
        <v>1079</v>
      </c>
      <c r="D139" s="98" t="s">
        <v>1080</v>
      </c>
      <c r="E139" s="1167" t="s">
        <v>1081</v>
      </c>
    </row>
    <row r="140" spans="1:6" ht="15.75" customHeight="1" x14ac:dyDescent="0.25">
      <c r="A140" s="88"/>
      <c r="B140" s="1212" t="s">
        <v>1078</v>
      </c>
      <c r="C140" s="98" t="s">
        <v>1082</v>
      </c>
      <c r="D140" s="1167" t="s">
        <v>1083</v>
      </c>
      <c r="E140" s="1168"/>
    </row>
    <row r="141" spans="1:6" x14ac:dyDescent="0.25">
      <c r="A141" s="90"/>
      <c r="B141" s="1213"/>
      <c r="C141" s="98" t="s">
        <v>1084</v>
      </c>
      <c r="D141" s="1169"/>
      <c r="E141" s="1169"/>
    </row>
    <row r="142" spans="1:6" x14ac:dyDescent="0.25">
      <c r="A142" s="74"/>
      <c r="B142" s="74"/>
      <c r="C142" s="74"/>
      <c r="D142" s="81"/>
      <c r="E142" s="81"/>
    </row>
    <row r="143" spans="1:6" x14ac:dyDescent="0.25">
      <c r="A143" s="74"/>
      <c r="B143" s="74"/>
      <c r="C143" s="74"/>
      <c r="D143" s="81"/>
      <c r="E143" s="81"/>
    </row>
    <row r="145" spans="1:6" x14ac:dyDescent="0.25">
      <c r="A145" s="172" t="s">
        <v>348</v>
      </c>
      <c r="B145" s="173"/>
      <c r="C145" s="174"/>
      <c r="D145" s="174"/>
      <c r="E145" s="192"/>
      <c r="F145" s="176"/>
    </row>
    <row r="146" spans="1:6" x14ac:dyDescent="0.25">
      <c r="A146" s="83" t="s">
        <v>122</v>
      </c>
      <c r="B146" s="1000" t="s">
        <v>349</v>
      </c>
      <c r="C146" s="1000" t="s">
        <v>350</v>
      </c>
      <c r="D146" s="1003" t="s">
        <v>351</v>
      </c>
      <c r="E146" s="1000" t="s">
        <v>352</v>
      </c>
      <c r="F146" s="74"/>
    </row>
    <row r="147" spans="1:6" x14ac:dyDescent="0.25">
      <c r="A147" s="182" t="s">
        <v>18</v>
      </c>
      <c r="B147" s="122" t="s">
        <v>182</v>
      </c>
      <c r="C147" s="118" t="s">
        <v>1085</v>
      </c>
      <c r="D147" s="311"/>
      <c r="E147" s="122" t="s">
        <v>132</v>
      </c>
      <c r="F147" s="187"/>
    </row>
    <row r="148" spans="1:6" x14ac:dyDescent="0.25">
      <c r="A148" s="183"/>
      <c r="B148" s="122" t="s">
        <v>1086</v>
      </c>
      <c r="C148" s="118" t="s">
        <v>1087</v>
      </c>
      <c r="D148" s="311"/>
      <c r="E148" s="122" t="s">
        <v>363</v>
      </c>
      <c r="F148" s="187"/>
    </row>
    <row r="149" spans="1:6" x14ac:dyDescent="0.25">
      <c r="A149" s="183"/>
      <c r="B149" s="122" t="s">
        <v>1086</v>
      </c>
      <c r="C149" s="118" t="s">
        <v>1088</v>
      </c>
      <c r="D149" s="311"/>
      <c r="E149" s="122" t="s">
        <v>363</v>
      </c>
      <c r="F149" s="187"/>
    </row>
    <row r="150" spans="1:6" x14ac:dyDescent="0.25">
      <c r="A150" s="422" t="s">
        <v>19</v>
      </c>
      <c r="B150" s="1013"/>
      <c r="C150" s="72"/>
      <c r="D150" s="190"/>
      <c r="E150" s="1014"/>
      <c r="F150" s="187"/>
    </row>
    <row r="151" spans="1:6" x14ac:dyDescent="0.25">
      <c r="A151" s="123" t="s">
        <v>20</v>
      </c>
      <c r="B151" s="72" t="s">
        <v>1089</v>
      </c>
      <c r="C151" s="98" t="s">
        <v>1090</v>
      </c>
      <c r="D151" s="191"/>
      <c r="E151" s="421" t="s">
        <v>385</v>
      </c>
      <c r="F151" s="188"/>
    </row>
    <row r="152" spans="1:6" x14ac:dyDescent="0.25">
      <c r="A152" s="123"/>
      <c r="B152" s="72" t="s">
        <v>1091</v>
      </c>
      <c r="C152" s="98" t="s">
        <v>1092</v>
      </c>
      <c r="D152" s="191"/>
      <c r="E152" s="421" t="s">
        <v>385</v>
      </c>
      <c r="F152" s="188"/>
    </row>
    <row r="153" spans="1:6" x14ac:dyDescent="0.25">
      <c r="A153" s="123"/>
      <c r="B153" s="72" t="s">
        <v>1093</v>
      </c>
      <c r="C153" s="98" t="s">
        <v>1094</v>
      </c>
      <c r="D153" s="191"/>
      <c r="E153" s="421" t="s">
        <v>385</v>
      </c>
      <c r="F153" s="188"/>
    </row>
    <row r="154" spans="1:6" x14ac:dyDescent="0.25">
      <c r="A154" s="123"/>
      <c r="B154" s="72" t="s">
        <v>1095</v>
      </c>
      <c r="C154" s="98" t="s">
        <v>1096</v>
      </c>
      <c r="D154" s="191"/>
      <c r="E154" s="421" t="s">
        <v>385</v>
      </c>
      <c r="F154" s="188"/>
    </row>
    <row r="155" spans="1:6" x14ac:dyDescent="0.25">
      <c r="A155" s="123"/>
      <c r="B155" s="72" t="s">
        <v>1097</v>
      </c>
      <c r="C155" s="98" t="s">
        <v>1098</v>
      </c>
      <c r="D155" s="191"/>
      <c r="E155" s="421" t="s">
        <v>385</v>
      </c>
      <c r="F155" s="188"/>
    </row>
    <row r="156" spans="1:6" x14ac:dyDescent="0.25">
      <c r="A156" s="123"/>
      <c r="B156" s="72" t="s">
        <v>1091</v>
      </c>
      <c r="C156" s="98" t="s">
        <v>1099</v>
      </c>
      <c r="D156" s="191"/>
      <c r="E156" s="421" t="s">
        <v>385</v>
      </c>
      <c r="F156" s="188"/>
    </row>
    <row r="157" spans="1:6" ht="31.5" x14ac:dyDescent="0.25">
      <c r="A157" s="123"/>
      <c r="B157" s="72" t="s">
        <v>1100</v>
      </c>
      <c r="C157" s="98" t="s">
        <v>1101</v>
      </c>
      <c r="D157" s="191"/>
      <c r="E157" s="421" t="s">
        <v>385</v>
      </c>
      <c r="F157" s="188"/>
    </row>
    <row r="158" spans="1:6" x14ac:dyDescent="0.25">
      <c r="A158" s="101" t="s">
        <v>21</v>
      </c>
      <c r="B158" s="102" t="s">
        <v>1102</v>
      </c>
      <c r="C158" s="98" t="s">
        <v>1103</v>
      </c>
      <c r="D158" s="191" t="s">
        <v>1104</v>
      </c>
      <c r="E158" s="421" t="s">
        <v>363</v>
      </c>
      <c r="F158" s="188"/>
    </row>
    <row r="159" spans="1:6" x14ac:dyDescent="0.25">
      <c r="A159" s="88"/>
      <c r="B159" s="102" t="s">
        <v>1105</v>
      </c>
      <c r="C159" s="98" t="s">
        <v>1106</v>
      </c>
      <c r="D159" s="191" t="s">
        <v>1107</v>
      </c>
      <c r="E159" s="421" t="s">
        <v>363</v>
      </c>
      <c r="F159" s="188"/>
    </row>
    <row r="160" spans="1:6" x14ac:dyDescent="0.25">
      <c r="A160" s="90"/>
      <c r="B160" s="102" t="s">
        <v>1108</v>
      </c>
      <c r="C160" s="98" t="s">
        <v>1109</v>
      </c>
      <c r="D160" s="191" t="s">
        <v>141</v>
      </c>
      <c r="E160" s="421" t="s">
        <v>363</v>
      </c>
      <c r="F160" s="188"/>
    </row>
    <row r="161" spans="1:6" ht="31.5" x14ac:dyDescent="0.25">
      <c r="A161" s="101" t="s">
        <v>151</v>
      </c>
      <c r="B161" s="72" t="s">
        <v>1110</v>
      </c>
      <c r="C161" s="72" t="s">
        <v>1111</v>
      </c>
      <c r="D161" s="186" t="s">
        <v>1112</v>
      </c>
      <c r="E161" s="72" t="s">
        <v>132</v>
      </c>
      <c r="F161" s="189"/>
    </row>
    <row r="162" spans="1:6" ht="31.5" customHeight="1" x14ac:dyDescent="0.25">
      <c r="A162" s="88"/>
      <c r="B162" s="1211" t="s">
        <v>1113</v>
      </c>
      <c r="C162" s="73" t="s">
        <v>1114</v>
      </c>
      <c r="D162" s="1211" t="s">
        <v>1115</v>
      </c>
      <c r="E162" s="1211" t="s">
        <v>132</v>
      </c>
      <c r="F162" s="189"/>
    </row>
    <row r="163" spans="1:6" x14ac:dyDescent="0.25">
      <c r="A163" s="88"/>
      <c r="B163" s="1211"/>
      <c r="C163" s="72" t="s">
        <v>1116</v>
      </c>
      <c r="D163" s="1211"/>
      <c r="E163" s="1211"/>
      <c r="F163" s="189"/>
    </row>
    <row r="164" spans="1:6" ht="31.5" x14ac:dyDescent="0.25">
      <c r="A164" s="88"/>
      <c r="B164" s="1211"/>
      <c r="C164" s="72" t="s">
        <v>1117</v>
      </c>
      <c r="D164" s="1211"/>
      <c r="E164" s="1211"/>
      <c r="F164" s="189"/>
    </row>
    <row r="165" spans="1:6" ht="31.5" x14ac:dyDescent="0.25">
      <c r="A165" s="88"/>
      <c r="B165" s="1211"/>
      <c r="C165" s="72" t="s">
        <v>1118</v>
      </c>
      <c r="D165" s="1211"/>
      <c r="E165" s="1211"/>
      <c r="F165" s="189"/>
    </row>
    <row r="166" spans="1:6" x14ac:dyDescent="0.25">
      <c r="A166" s="90"/>
      <c r="B166" s="73" t="s">
        <v>1119</v>
      </c>
      <c r="C166" s="72" t="s">
        <v>1120</v>
      </c>
      <c r="D166" s="72" t="s">
        <v>900</v>
      </c>
      <c r="E166" s="72" t="s">
        <v>132</v>
      </c>
      <c r="F166" s="189"/>
    </row>
    <row r="167" spans="1:6" x14ac:dyDescent="0.25">
      <c r="A167" s="184" t="s">
        <v>160</v>
      </c>
      <c r="B167" s="85"/>
      <c r="C167" s="72"/>
      <c r="D167" s="186"/>
      <c r="E167" s="72"/>
      <c r="F167" s="189"/>
    </row>
    <row r="170" spans="1:6" x14ac:dyDescent="0.25">
      <c r="A170" s="172" t="s">
        <v>467</v>
      </c>
      <c r="B170" s="195"/>
      <c r="C170" s="176"/>
    </row>
    <row r="171" spans="1:6" x14ac:dyDescent="0.25">
      <c r="A171" s="992" t="s">
        <v>122</v>
      </c>
      <c r="B171" s="995" t="s">
        <v>468</v>
      </c>
      <c r="C171" s="74"/>
    </row>
    <row r="172" spans="1:6" x14ac:dyDescent="0.25">
      <c r="A172" s="97" t="s">
        <v>18</v>
      </c>
      <c r="B172" s="200">
        <v>0.10879999999999999</v>
      </c>
      <c r="C172" s="193"/>
    </row>
    <row r="173" spans="1:6" x14ac:dyDescent="0.25">
      <c r="A173" s="97" t="s">
        <v>19</v>
      </c>
      <c r="B173" s="200"/>
      <c r="C173" s="193"/>
    </row>
    <row r="174" spans="1:6" x14ac:dyDescent="0.25">
      <c r="A174" s="97" t="s">
        <v>20</v>
      </c>
      <c r="B174" s="200"/>
      <c r="C174" s="193"/>
    </row>
    <row r="175" spans="1:6" x14ac:dyDescent="0.25">
      <c r="A175" s="97" t="s">
        <v>21</v>
      </c>
      <c r="B175" s="200">
        <v>0.08</v>
      </c>
      <c r="C175" s="193"/>
    </row>
    <row r="176" spans="1:6" x14ac:dyDescent="0.25">
      <c r="A176" s="97" t="s">
        <v>293</v>
      </c>
      <c r="B176" s="200">
        <v>0.15</v>
      </c>
      <c r="C176" s="193"/>
    </row>
    <row r="179" spans="1:6" x14ac:dyDescent="0.25">
      <c r="A179" s="1170" t="s">
        <v>469</v>
      </c>
      <c r="B179" s="1170"/>
    </row>
    <row r="180" spans="1:6" x14ac:dyDescent="0.25">
      <c r="A180" s="1000" t="s">
        <v>122</v>
      </c>
      <c r="B180" s="1000" t="s">
        <v>470</v>
      </c>
    </row>
    <row r="181" spans="1:6" x14ac:dyDescent="0.25">
      <c r="A181" s="97" t="s">
        <v>18</v>
      </c>
      <c r="B181" s="196">
        <v>11688</v>
      </c>
    </row>
    <row r="182" spans="1:6" x14ac:dyDescent="0.25">
      <c r="A182" s="97" t="s">
        <v>19</v>
      </c>
      <c r="B182" s="196">
        <v>631</v>
      </c>
      <c r="D182" s="63" t="s">
        <v>130</v>
      </c>
    </row>
    <row r="183" spans="1:6" x14ac:dyDescent="0.25">
      <c r="A183" s="97" t="s">
        <v>20</v>
      </c>
      <c r="B183" s="196"/>
    </row>
    <row r="184" spans="1:6" x14ac:dyDescent="0.25">
      <c r="A184" s="97" t="s">
        <v>21</v>
      </c>
      <c r="B184" s="196">
        <v>228.14</v>
      </c>
    </row>
    <row r="185" spans="1:6" x14ac:dyDescent="0.25">
      <c r="A185" s="97" t="s">
        <v>151</v>
      </c>
      <c r="B185" s="196">
        <v>1740.89</v>
      </c>
    </row>
    <row r="186" spans="1:6" x14ac:dyDescent="0.25">
      <c r="A186" s="197" t="s">
        <v>471</v>
      </c>
      <c r="B186" s="305">
        <f>SUM(B181:B185)</f>
        <v>14288.029999999999</v>
      </c>
    </row>
    <row r="190" spans="1:6" x14ac:dyDescent="0.25">
      <c r="A190" s="172" t="s">
        <v>472</v>
      </c>
      <c r="B190" s="173"/>
      <c r="C190" s="174"/>
      <c r="D190" s="174"/>
      <c r="E190" s="192"/>
      <c r="F190" s="176"/>
    </row>
    <row r="191" spans="1:6" x14ac:dyDescent="0.25">
      <c r="A191" s="1160" t="s">
        <v>122</v>
      </c>
      <c r="B191" s="1150" t="s">
        <v>274</v>
      </c>
      <c r="C191" s="1150" t="s">
        <v>473</v>
      </c>
      <c r="D191" s="1188" t="s">
        <v>474</v>
      </c>
      <c r="E191" s="1150" t="s">
        <v>475</v>
      </c>
      <c r="F191" s="212"/>
    </row>
    <row r="192" spans="1:6" x14ac:dyDescent="0.25">
      <c r="A192" s="1160"/>
      <c r="B192" s="1151"/>
      <c r="C192" s="1152"/>
      <c r="D192" s="1189"/>
      <c r="E192" s="1152"/>
      <c r="F192" s="212"/>
    </row>
    <row r="193" spans="1:9" x14ac:dyDescent="0.25">
      <c r="A193" s="422" t="s">
        <v>18</v>
      </c>
      <c r="B193" s="996"/>
      <c r="C193" s="247"/>
      <c r="D193" s="186"/>
      <c r="E193" s="1017"/>
      <c r="F193" s="213"/>
    </row>
    <row r="194" spans="1:9" x14ac:dyDescent="0.25">
      <c r="A194" s="166" t="s">
        <v>19</v>
      </c>
      <c r="B194" s="225"/>
      <c r="C194" s="247"/>
      <c r="D194" s="216"/>
      <c r="E194" s="1017"/>
      <c r="F194" s="214"/>
    </row>
    <row r="195" spans="1:9" x14ac:dyDescent="0.25">
      <c r="A195" s="85" t="s">
        <v>20</v>
      </c>
      <c r="B195" s="72"/>
      <c r="C195" s="221"/>
      <c r="D195" s="217"/>
      <c r="E195" s="73"/>
      <c r="F195" s="214"/>
    </row>
    <row r="196" spans="1:9" ht="47.25" x14ac:dyDescent="0.25">
      <c r="A196" s="88" t="s">
        <v>21</v>
      </c>
      <c r="B196" s="69" t="s">
        <v>1121</v>
      </c>
      <c r="C196" s="241" t="s">
        <v>1122</v>
      </c>
      <c r="D196" s="78"/>
      <c r="E196" s="220" t="s">
        <v>478</v>
      </c>
      <c r="F196" s="214"/>
    </row>
    <row r="197" spans="1:9" ht="31.5" x14ac:dyDescent="0.25">
      <c r="A197" s="166"/>
      <c r="B197" s="69" t="s">
        <v>1123</v>
      </c>
      <c r="C197" s="321" t="s">
        <v>1124</v>
      </c>
      <c r="D197" s="320"/>
      <c r="E197" s="220" t="s">
        <v>478</v>
      </c>
      <c r="F197" s="214"/>
    </row>
    <row r="198" spans="1:9" x14ac:dyDescent="0.25">
      <c r="A198" s="166"/>
      <c r="B198" s="248"/>
      <c r="C198" s="321" t="s">
        <v>1125</v>
      </c>
      <c r="D198" s="320"/>
      <c r="E198" s="220" t="s">
        <v>478</v>
      </c>
      <c r="F198" s="214"/>
    </row>
    <row r="199" spans="1:9" x14ac:dyDescent="0.25">
      <c r="A199" s="166"/>
      <c r="B199" s="248"/>
      <c r="C199" s="321" t="s">
        <v>1126</v>
      </c>
      <c r="D199" s="320"/>
      <c r="E199" s="220" t="s">
        <v>478</v>
      </c>
      <c r="F199" s="214"/>
    </row>
    <row r="200" spans="1:9" x14ac:dyDescent="0.25">
      <c r="A200" s="166"/>
      <c r="B200" s="75"/>
      <c r="C200" s="321" t="s">
        <v>1127</v>
      </c>
      <c r="D200" s="320"/>
      <c r="E200" s="220" t="s">
        <v>478</v>
      </c>
      <c r="F200" s="214"/>
    </row>
    <row r="201" spans="1:9" ht="31.5" x14ac:dyDescent="0.25">
      <c r="A201" s="88"/>
      <c r="B201" s="248" t="s">
        <v>1128</v>
      </c>
      <c r="C201" s="241" t="s">
        <v>1129</v>
      </c>
      <c r="D201" s="320"/>
      <c r="E201" s="220" t="s">
        <v>478</v>
      </c>
      <c r="F201" s="214"/>
    </row>
    <row r="202" spans="1:9" ht="31.5" x14ac:dyDescent="0.25">
      <c r="A202" s="344" t="s">
        <v>293</v>
      </c>
      <c r="B202" s="312" t="s">
        <v>1130</v>
      </c>
      <c r="C202" s="361" t="s">
        <v>1131</v>
      </c>
      <c r="D202" s="219"/>
      <c r="E202" s="86" t="s">
        <v>478</v>
      </c>
      <c r="F202" s="176"/>
    </row>
    <row r="203" spans="1:9" ht="18" customHeight="1" x14ac:dyDescent="0.25">
      <c r="A203" s="93"/>
      <c r="B203" s="93"/>
      <c r="C203" s="127"/>
      <c r="D203" s="128"/>
      <c r="E203" s="129"/>
      <c r="F203" s="74"/>
    </row>
    <row r="204" spans="1:9" ht="18" customHeight="1" x14ac:dyDescent="0.25">
      <c r="A204" s="93"/>
      <c r="B204" s="93"/>
      <c r="C204" s="127"/>
      <c r="D204" s="128"/>
      <c r="E204" s="129"/>
      <c r="F204" s="74"/>
    </row>
    <row r="207" spans="1:9" x14ac:dyDescent="0.25">
      <c r="A207" s="66" t="s">
        <v>562</v>
      </c>
      <c r="B207" s="66"/>
      <c r="C207" s="67"/>
      <c r="D207" s="67"/>
      <c r="E207" s="67"/>
      <c r="F207" s="67"/>
      <c r="G207" s="67"/>
      <c r="H207" s="67"/>
      <c r="I207" s="67"/>
    </row>
    <row r="209" spans="1:8" s="130" customFormat="1" ht="30.75" customHeight="1" x14ac:dyDescent="0.25">
      <c r="A209" s="1160" t="s">
        <v>122</v>
      </c>
      <c r="B209" s="1171" t="s">
        <v>563</v>
      </c>
      <c r="C209" s="1171" t="s">
        <v>564</v>
      </c>
      <c r="D209" s="1150" t="s">
        <v>565</v>
      </c>
      <c r="E209" s="1150" t="s">
        <v>566</v>
      </c>
      <c r="F209" s="1160" t="s">
        <v>126</v>
      </c>
      <c r="H209" s="113"/>
    </row>
    <row r="210" spans="1:8" x14ac:dyDescent="0.25">
      <c r="A210" s="1160"/>
      <c r="B210" s="1173"/>
      <c r="C210" s="1173"/>
      <c r="D210" s="1152"/>
      <c r="E210" s="1152"/>
      <c r="F210" s="1160"/>
      <c r="H210" s="113"/>
    </row>
    <row r="211" spans="1:8" x14ac:dyDescent="0.25">
      <c r="A211" s="131"/>
      <c r="B211" s="131"/>
      <c r="C211" s="131"/>
      <c r="D211" s="131"/>
      <c r="E211" s="131"/>
      <c r="F211" s="131"/>
      <c r="H211" s="74"/>
    </row>
    <row r="212" spans="1:8" x14ac:dyDescent="0.25">
      <c r="A212" s="77"/>
      <c r="B212" s="77"/>
      <c r="C212" s="77"/>
      <c r="D212" s="77"/>
      <c r="E212" s="77"/>
      <c r="F212" s="77"/>
      <c r="H212" s="74"/>
    </row>
    <row r="213" spans="1:8" x14ac:dyDescent="0.25">
      <c r="A213" s="77"/>
      <c r="B213" s="77"/>
      <c r="C213" s="77"/>
      <c r="D213" s="77"/>
      <c r="E213" s="77"/>
      <c r="F213" s="77"/>
      <c r="H213" s="74"/>
    </row>
    <row r="214" spans="1:8" x14ac:dyDescent="0.25">
      <c r="A214" s="77"/>
      <c r="B214" s="77"/>
      <c r="C214" s="77"/>
      <c r="D214" s="77"/>
      <c r="E214" s="77"/>
      <c r="F214" s="77"/>
      <c r="H214" s="74"/>
    </row>
    <row r="215" spans="1:8" x14ac:dyDescent="0.25">
      <c r="A215" s="115"/>
      <c r="B215" s="115"/>
      <c r="C215" s="115"/>
      <c r="D215" s="115"/>
      <c r="E215" s="115"/>
      <c r="F215" s="115"/>
      <c r="H215" s="74"/>
    </row>
    <row r="218" spans="1:8" ht="15.75" customHeight="1" x14ac:dyDescent="0.25">
      <c r="A218" s="1160" t="s">
        <v>122</v>
      </c>
      <c r="B218" s="1171" t="s">
        <v>567</v>
      </c>
      <c r="C218" s="1171" t="s">
        <v>564</v>
      </c>
      <c r="D218" s="1150" t="s">
        <v>565</v>
      </c>
      <c r="E218" s="992"/>
      <c r="F218" s="1160" t="s">
        <v>126</v>
      </c>
      <c r="H218" s="113"/>
    </row>
    <row r="219" spans="1:8" ht="30.75" customHeight="1" x14ac:dyDescent="0.25">
      <c r="A219" s="1160"/>
      <c r="B219" s="1173"/>
      <c r="C219" s="1173"/>
      <c r="D219" s="1152"/>
      <c r="E219" s="1000" t="s">
        <v>566</v>
      </c>
      <c r="F219" s="1160"/>
      <c r="H219" s="113"/>
    </row>
    <row r="220" spans="1:8" x14ac:dyDescent="0.25">
      <c r="A220" s="131"/>
      <c r="B220" s="131"/>
      <c r="C220" s="131"/>
      <c r="D220" s="131"/>
      <c r="E220" s="131"/>
      <c r="F220" s="131"/>
      <c r="H220" s="74"/>
    </row>
    <row r="221" spans="1:8" x14ac:dyDescent="0.25">
      <c r="A221" s="77"/>
      <c r="B221" s="77"/>
      <c r="C221" s="77"/>
      <c r="D221" s="77"/>
      <c r="E221" s="77"/>
      <c r="F221" s="77"/>
      <c r="H221" s="74"/>
    </row>
    <row r="222" spans="1:8" x14ac:dyDescent="0.25">
      <c r="A222" s="77"/>
      <c r="B222" s="77"/>
      <c r="C222" s="77"/>
      <c r="D222" s="77"/>
      <c r="E222" s="77"/>
      <c r="F222" s="77"/>
      <c r="H222" s="74"/>
    </row>
    <row r="223" spans="1:8" x14ac:dyDescent="0.25">
      <c r="A223" s="77"/>
      <c r="B223" s="77"/>
      <c r="C223" s="77"/>
      <c r="D223" s="77"/>
      <c r="E223" s="77"/>
      <c r="F223" s="77"/>
      <c r="H223" s="74"/>
    </row>
    <row r="224" spans="1:8" x14ac:dyDescent="0.25">
      <c r="A224" s="115"/>
      <c r="B224" s="115"/>
      <c r="C224" s="115"/>
      <c r="D224" s="115"/>
      <c r="E224" s="115"/>
      <c r="F224" s="115"/>
      <c r="H224" s="74"/>
    </row>
    <row r="227" spans="1:6" ht="15.75" customHeight="1" x14ac:dyDescent="0.25">
      <c r="A227" s="1160" t="s">
        <v>122</v>
      </c>
      <c r="B227" s="1171" t="s">
        <v>568</v>
      </c>
      <c r="C227" s="1171" t="s">
        <v>569</v>
      </c>
      <c r="D227" s="1160" t="s">
        <v>126</v>
      </c>
      <c r="F227" s="1174"/>
    </row>
    <row r="228" spans="1:6" x14ac:dyDescent="0.25">
      <c r="A228" s="1160"/>
      <c r="B228" s="1173"/>
      <c r="C228" s="1173"/>
      <c r="D228" s="1160"/>
      <c r="F228" s="1175"/>
    </row>
    <row r="229" spans="1:6" x14ac:dyDescent="0.25">
      <c r="A229" s="131"/>
      <c r="B229" s="131"/>
      <c r="C229" s="131"/>
      <c r="D229" s="131"/>
      <c r="F229" s="132"/>
    </row>
    <row r="230" spans="1:6" x14ac:dyDescent="0.25">
      <c r="A230" s="77"/>
      <c r="B230" s="77"/>
      <c r="C230" s="77"/>
      <c r="D230" s="77"/>
      <c r="F230" s="132"/>
    </row>
    <row r="231" spans="1:6" x14ac:dyDescent="0.25">
      <c r="A231" s="77"/>
      <c r="B231" s="77"/>
      <c r="C231" s="77"/>
      <c r="D231" s="77"/>
      <c r="F231" s="132"/>
    </row>
    <row r="232" spans="1:6" x14ac:dyDescent="0.25">
      <c r="A232" s="77"/>
      <c r="B232" s="77"/>
      <c r="C232" s="77"/>
      <c r="D232" s="77"/>
      <c r="F232" s="132"/>
    </row>
    <row r="233" spans="1:6" x14ac:dyDescent="0.25">
      <c r="A233" s="115"/>
      <c r="B233" s="115"/>
      <c r="C233" s="115"/>
      <c r="D233" s="115"/>
      <c r="F233" s="132"/>
    </row>
    <row r="236" spans="1:6" s="130" customFormat="1" ht="31.5" x14ac:dyDescent="0.25">
      <c r="A236" s="992" t="s">
        <v>122</v>
      </c>
      <c r="B236" s="995" t="s">
        <v>570</v>
      </c>
      <c r="C236" s="992" t="s">
        <v>571</v>
      </c>
      <c r="D236" s="992" t="s">
        <v>572</v>
      </c>
      <c r="E236" s="992" t="s">
        <v>126</v>
      </c>
    </row>
    <row r="237" spans="1:6" x14ac:dyDescent="0.25">
      <c r="A237" s="131"/>
      <c r="B237" s="131"/>
      <c r="C237" s="131"/>
      <c r="D237" s="131"/>
      <c r="E237" s="131"/>
    </row>
    <row r="238" spans="1:6" x14ac:dyDescent="0.25">
      <c r="A238" s="77"/>
      <c r="B238" s="77"/>
      <c r="C238" s="77"/>
      <c r="D238" s="77"/>
      <c r="E238" s="77"/>
    </row>
    <row r="239" spans="1:6" x14ac:dyDescent="0.25">
      <c r="A239" s="77"/>
      <c r="B239" s="77"/>
      <c r="C239" s="77"/>
      <c r="D239" s="77"/>
      <c r="E239" s="77"/>
    </row>
    <row r="240" spans="1:6" x14ac:dyDescent="0.25">
      <c r="A240" s="77"/>
      <c r="B240" s="77"/>
      <c r="C240" s="77"/>
      <c r="D240" s="77"/>
      <c r="E240" s="77"/>
    </row>
    <row r="241" spans="1:9" x14ac:dyDescent="0.25">
      <c r="A241" s="115"/>
      <c r="B241" s="115"/>
      <c r="C241" s="115"/>
      <c r="D241" s="115"/>
      <c r="E241" s="115"/>
    </row>
    <row r="244" spans="1:9" x14ac:dyDescent="0.25">
      <c r="A244" s="66" t="s">
        <v>573</v>
      </c>
      <c r="B244" s="66"/>
      <c r="C244" s="67"/>
      <c r="D244" s="67"/>
      <c r="E244" s="67"/>
      <c r="F244" s="67"/>
      <c r="G244" s="67"/>
      <c r="H244" s="67"/>
      <c r="I244" s="67"/>
    </row>
    <row r="246" spans="1:9" ht="31.5" x14ac:dyDescent="0.25">
      <c r="A246" s="992" t="s">
        <v>122</v>
      </c>
      <c r="B246" s="995" t="s">
        <v>574</v>
      </c>
      <c r="C246" s="995" t="s">
        <v>575</v>
      </c>
      <c r="D246" s="995" t="s">
        <v>576</v>
      </c>
      <c r="E246" s="995" t="s">
        <v>577</v>
      </c>
    </row>
    <row r="247" spans="1:9" x14ac:dyDescent="0.25">
      <c r="A247" s="97" t="s">
        <v>18</v>
      </c>
      <c r="B247" s="71" t="s">
        <v>578</v>
      </c>
      <c r="C247" s="78"/>
      <c r="D247" s="78"/>
      <c r="E247" s="78"/>
    </row>
    <row r="248" spans="1:9" x14ac:dyDescent="0.25">
      <c r="A248" s="85" t="s">
        <v>20</v>
      </c>
      <c r="B248" s="125" t="s">
        <v>579</v>
      </c>
      <c r="C248" s="78"/>
      <c r="D248" s="78"/>
      <c r="E248" s="78"/>
    </row>
    <row r="249" spans="1:9" x14ac:dyDescent="0.25">
      <c r="A249" s="97" t="s">
        <v>21</v>
      </c>
      <c r="B249" s="125" t="s">
        <v>580</v>
      </c>
      <c r="C249" s="1020"/>
      <c r="D249" s="78"/>
      <c r="E249" s="114"/>
    </row>
    <row r="252" spans="1:9" x14ac:dyDescent="0.25">
      <c r="A252" s="66" t="s">
        <v>581</v>
      </c>
      <c r="B252" s="66"/>
      <c r="C252" s="67"/>
      <c r="D252" s="67"/>
      <c r="E252" s="67"/>
      <c r="F252" s="67"/>
      <c r="G252" s="67"/>
      <c r="H252" s="67"/>
      <c r="I252" s="67"/>
    </row>
    <row r="254" spans="1:9" s="130" customFormat="1" ht="31.5" x14ac:dyDescent="0.25">
      <c r="A254" s="992" t="s">
        <v>122</v>
      </c>
      <c r="B254" s="992" t="s">
        <v>582</v>
      </c>
      <c r="C254" s="995" t="s">
        <v>583</v>
      </c>
      <c r="D254" s="992" t="s">
        <v>584</v>
      </c>
      <c r="E254" s="992" t="s">
        <v>585</v>
      </c>
      <c r="F254" s="187"/>
    </row>
    <row r="255" spans="1:9" x14ac:dyDescent="0.25">
      <c r="A255" s="101" t="s">
        <v>18</v>
      </c>
      <c r="B255" s="73" t="s">
        <v>1132</v>
      </c>
      <c r="C255" s="72" t="s">
        <v>587</v>
      </c>
      <c r="D255" s="133"/>
      <c r="E255" s="1014" t="s">
        <v>1133</v>
      </c>
      <c r="F255" s="96"/>
    </row>
    <row r="256" spans="1:9" x14ac:dyDescent="0.25">
      <c r="A256" s="88"/>
      <c r="B256" s="73" t="s">
        <v>1134</v>
      </c>
      <c r="C256" s="72" t="s">
        <v>587</v>
      </c>
      <c r="D256" s="133"/>
      <c r="E256" s="1014" t="s">
        <v>1133</v>
      </c>
      <c r="F256" s="96"/>
    </row>
    <row r="257" spans="1:6" x14ac:dyDescent="0.25">
      <c r="A257" s="88"/>
      <c r="B257" s="73" t="s">
        <v>1135</v>
      </c>
      <c r="C257" s="72" t="s">
        <v>587</v>
      </c>
      <c r="D257" s="133"/>
      <c r="E257" s="1014" t="s">
        <v>588</v>
      </c>
      <c r="F257" s="96"/>
    </row>
    <row r="258" spans="1:6" x14ac:dyDescent="0.25">
      <c r="A258" s="88"/>
      <c r="B258" s="73" t="s">
        <v>586</v>
      </c>
      <c r="C258" s="72" t="s">
        <v>587</v>
      </c>
      <c r="D258" s="133"/>
      <c r="E258" s="1014" t="s">
        <v>588</v>
      </c>
      <c r="F258" s="96"/>
    </row>
    <row r="259" spans="1:6" ht="31.5" x14ac:dyDescent="0.25">
      <c r="A259" s="101" t="s">
        <v>19</v>
      </c>
      <c r="B259" s="72" t="s">
        <v>1136</v>
      </c>
      <c r="C259" s="72" t="s">
        <v>587</v>
      </c>
      <c r="D259" s="133">
        <v>43896</v>
      </c>
      <c r="E259" s="1014" t="s">
        <v>1137</v>
      </c>
      <c r="F259" s="74"/>
    </row>
    <row r="260" spans="1:6" x14ac:dyDescent="0.25">
      <c r="A260" s="88"/>
      <c r="B260" s="73" t="s">
        <v>1138</v>
      </c>
      <c r="C260" s="1167" t="s">
        <v>587</v>
      </c>
      <c r="D260" s="1215">
        <v>43900</v>
      </c>
      <c r="E260" s="1217" t="s">
        <v>1139</v>
      </c>
      <c r="F260" s="74"/>
    </row>
    <row r="261" spans="1:6" x14ac:dyDescent="0.25">
      <c r="A261" s="88"/>
      <c r="B261" s="73" t="s">
        <v>1140</v>
      </c>
      <c r="C261" s="1169"/>
      <c r="D261" s="1216"/>
      <c r="E261" s="1218"/>
      <c r="F261" s="74"/>
    </row>
    <row r="262" spans="1:6" ht="31.5" x14ac:dyDescent="0.25">
      <c r="A262" s="88"/>
      <c r="B262" s="72" t="s">
        <v>1141</v>
      </c>
      <c r="C262" s="72" t="s">
        <v>596</v>
      </c>
      <c r="D262" s="133">
        <v>43910</v>
      </c>
      <c r="E262" s="1013" t="s">
        <v>1142</v>
      </c>
      <c r="F262" s="74"/>
    </row>
    <row r="263" spans="1:6" ht="63" x14ac:dyDescent="0.25">
      <c r="A263" s="88"/>
      <c r="B263" s="72" t="s">
        <v>1143</v>
      </c>
      <c r="C263" s="72" t="s">
        <v>1144</v>
      </c>
      <c r="D263" s="133">
        <v>43896</v>
      </c>
      <c r="E263" s="1014" t="s">
        <v>1137</v>
      </c>
      <c r="F263" s="74"/>
    </row>
    <row r="264" spans="1:6" ht="63" x14ac:dyDescent="0.25">
      <c r="A264" s="88"/>
      <c r="B264" s="72" t="s">
        <v>1145</v>
      </c>
      <c r="C264" s="72" t="s">
        <v>1144</v>
      </c>
      <c r="D264" s="1015">
        <v>43900</v>
      </c>
      <c r="E264" s="225" t="s">
        <v>1139</v>
      </c>
      <c r="F264" s="74"/>
    </row>
    <row r="265" spans="1:6" ht="47.25" x14ac:dyDescent="0.25">
      <c r="A265" s="88"/>
      <c r="B265" s="72" t="s">
        <v>1146</v>
      </c>
      <c r="C265" s="72" t="s">
        <v>1144</v>
      </c>
      <c r="D265" s="133">
        <v>43906</v>
      </c>
      <c r="E265" s="1014" t="s">
        <v>1137</v>
      </c>
      <c r="F265" s="74"/>
    </row>
    <row r="266" spans="1:6" ht="47.25" x14ac:dyDescent="0.25">
      <c r="A266" s="90"/>
      <c r="B266" s="72" t="s">
        <v>1147</v>
      </c>
      <c r="C266" s="72" t="s">
        <v>1144</v>
      </c>
      <c r="D266" s="133">
        <v>43910</v>
      </c>
      <c r="E266" s="1014" t="s">
        <v>601</v>
      </c>
      <c r="F266" s="74"/>
    </row>
    <row r="267" spans="1:6" ht="47.25" x14ac:dyDescent="0.25">
      <c r="A267" s="88" t="s">
        <v>20</v>
      </c>
      <c r="B267" s="72" t="s">
        <v>1148</v>
      </c>
      <c r="C267" s="105" t="s">
        <v>953</v>
      </c>
      <c r="D267" s="137">
        <v>43917</v>
      </c>
      <c r="E267" s="99" t="s">
        <v>719</v>
      </c>
      <c r="F267" s="74"/>
    </row>
    <row r="268" spans="1:6" ht="63" x14ac:dyDescent="0.25">
      <c r="A268" s="88"/>
      <c r="B268" s="72" t="s">
        <v>1149</v>
      </c>
      <c r="C268" s="105" t="s">
        <v>961</v>
      </c>
      <c r="D268" s="137">
        <v>43880</v>
      </c>
      <c r="E268" s="1014" t="s">
        <v>771</v>
      </c>
      <c r="F268" s="74"/>
    </row>
    <row r="269" spans="1:6" ht="99" customHeight="1" x14ac:dyDescent="0.25">
      <c r="A269" s="101" t="s">
        <v>21</v>
      </c>
      <c r="B269" s="72" t="s">
        <v>1150</v>
      </c>
      <c r="C269" s="72" t="s">
        <v>587</v>
      </c>
      <c r="D269" s="138">
        <v>43893</v>
      </c>
      <c r="E269" s="1013" t="s">
        <v>1151</v>
      </c>
      <c r="F269" s="159"/>
    </row>
    <row r="270" spans="1:6" ht="47.25" x14ac:dyDescent="0.25">
      <c r="A270" s="88"/>
      <c r="B270" s="72" t="s">
        <v>1152</v>
      </c>
      <c r="C270" s="72" t="s">
        <v>612</v>
      </c>
      <c r="D270" s="138">
        <v>43891</v>
      </c>
      <c r="E270" s="1013" t="s">
        <v>614</v>
      </c>
      <c r="F270" s="159"/>
    </row>
    <row r="271" spans="1:6" ht="94.5" x14ac:dyDescent="0.25">
      <c r="A271" s="88"/>
      <c r="B271" s="72" t="s">
        <v>1153</v>
      </c>
      <c r="C271" s="105" t="s">
        <v>641</v>
      </c>
      <c r="D271" s="138">
        <v>43893</v>
      </c>
      <c r="E271" s="1013" t="s">
        <v>614</v>
      </c>
      <c r="F271" s="159"/>
    </row>
    <row r="272" spans="1:6" ht="94.5" x14ac:dyDescent="0.25">
      <c r="A272" s="88"/>
      <c r="B272" s="72" t="s">
        <v>1154</v>
      </c>
      <c r="C272" s="105" t="s">
        <v>641</v>
      </c>
      <c r="D272" s="138">
        <v>43894</v>
      </c>
      <c r="E272" s="1013" t="s">
        <v>614</v>
      </c>
      <c r="F272" s="159"/>
    </row>
    <row r="273" spans="1:6" ht="110.25" x14ac:dyDescent="0.25">
      <c r="A273" s="88"/>
      <c r="B273" s="72" t="s">
        <v>1155</v>
      </c>
      <c r="C273" s="105" t="s">
        <v>641</v>
      </c>
      <c r="D273" s="138">
        <v>43895</v>
      </c>
      <c r="E273" s="1013" t="s">
        <v>614</v>
      </c>
      <c r="F273" s="159"/>
    </row>
    <row r="274" spans="1:6" ht="47.25" x14ac:dyDescent="0.25">
      <c r="A274" s="88"/>
      <c r="B274" s="72" t="s">
        <v>1156</v>
      </c>
      <c r="C274" s="105" t="s">
        <v>641</v>
      </c>
      <c r="D274" s="138">
        <v>43896</v>
      </c>
      <c r="E274" s="1013" t="s">
        <v>614</v>
      </c>
      <c r="F274" s="159"/>
    </row>
    <row r="275" spans="1:6" ht="47.25" x14ac:dyDescent="0.25">
      <c r="A275" s="88"/>
      <c r="B275" s="72" t="s">
        <v>1157</v>
      </c>
      <c r="C275" s="105" t="s">
        <v>641</v>
      </c>
      <c r="D275" s="138">
        <v>43896</v>
      </c>
      <c r="E275" s="1013" t="s">
        <v>614</v>
      </c>
      <c r="F275" s="159"/>
    </row>
    <row r="276" spans="1:6" ht="47.25" x14ac:dyDescent="0.25">
      <c r="A276" s="88"/>
      <c r="B276" s="72" t="s">
        <v>1158</v>
      </c>
      <c r="C276" s="105" t="s">
        <v>641</v>
      </c>
      <c r="D276" s="138">
        <v>43900</v>
      </c>
      <c r="E276" s="1013" t="s">
        <v>614</v>
      </c>
      <c r="F276" s="159"/>
    </row>
    <row r="277" spans="1:6" ht="63" x14ac:dyDescent="0.25">
      <c r="A277" s="88"/>
      <c r="B277" s="72" t="s">
        <v>1159</v>
      </c>
      <c r="C277" s="105" t="s">
        <v>641</v>
      </c>
      <c r="D277" s="138">
        <v>43902</v>
      </c>
      <c r="E277" s="1013" t="s">
        <v>614</v>
      </c>
      <c r="F277" s="159"/>
    </row>
    <row r="278" spans="1:6" ht="47.25" x14ac:dyDescent="0.25">
      <c r="A278" s="88"/>
      <c r="B278" s="72" t="s">
        <v>1160</v>
      </c>
      <c r="C278" s="105" t="s">
        <v>641</v>
      </c>
      <c r="D278" s="138">
        <v>43903</v>
      </c>
      <c r="E278" s="1013" t="s">
        <v>614</v>
      </c>
      <c r="F278" s="159"/>
    </row>
    <row r="279" spans="1:6" ht="47.25" x14ac:dyDescent="0.25">
      <c r="A279" s="88"/>
      <c r="B279" s="72" t="s">
        <v>1161</v>
      </c>
      <c r="C279" s="105" t="s">
        <v>612</v>
      </c>
      <c r="D279" s="138">
        <v>43903</v>
      </c>
      <c r="E279" s="1013" t="s">
        <v>614</v>
      </c>
      <c r="F279" s="159"/>
    </row>
    <row r="280" spans="1:6" ht="47.25" x14ac:dyDescent="0.25">
      <c r="A280" s="88"/>
      <c r="B280" s="72" t="s">
        <v>1162</v>
      </c>
      <c r="C280" s="105" t="s">
        <v>612</v>
      </c>
      <c r="D280" s="138">
        <v>43906</v>
      </c>
      <c r="E280" s="1013" t="s">
        <v>614</v>
      </c>
      <c r="F280" s="159"/>
    </row>
    <row r="281" spans="1:6" ht="47.25" x14ac:dyDescent="0.25">
      <c r="A281" s="88"/>
      <c r="B281" s="72" t="s">
        <v>1163</v>
      </c>
      <c r="C281" s="105" t="s">
        <v>612</v>
      </c>
      <c r="D281" s="138">
        <v>43907</v>
      </c>
      <c r="E281" s="1013" t="s">
        <v>614</v>
      </c>
      <c r="F281" s="159"/>
    </row>
    <row r="282" spans="1:6" ht="47.25" x14ac:dyDescent="0.25">
      <c r="A282" s="88"/>
      <c r="B282" s="72" t="s">
        <v>1164</v>
      </c>
      <c r="C282" s="105" t="s">
        <v>612</v>
      </c>
      <c r="D282" s="138">
        <v>43907</v>
      </c>
      <c r="E282" s="1013" t="s">
        <v>614</v>
      </c>
      <c r="F282" s="159"/>
    </row>
    <row r="283" spans="1:6" ht="47.25" x14ac:dyDescent="0.25">
      <c r="A283" s="88"/>
      <c r="B283" s="72" t="s">
        <v>1165</v>
      </c>
      <c r="C283" s="105" t="s">
        <v>612</v>
      </c>
      <c r="D283" s="138">
        <v>43908</v>
      </c>
      <c r="E283" s="1013" t="s">
        <v>614</v>
      </c>
      <c r="F283" s="159"/>
    </row>
    <row r="284" spans="1:6" ht="78.75" x14ac:dyDescent="0.25">
      <c r="A284" s="88"/>
      <c r="B284" s="72" t="s">
        <v>1166</v>
      </c>
      <c r="C284" s="105" t="s">
        <v>612</v>
      </c>
      <c r="D284" s="138">
        <v>43910</v>
      </c>
      <c r="E284" s="1013" t="s">
        <v>614</v>
      </c>
      <c r="F284" s="159"/>
    </row>
    <row r="285" spans="1:6" ht="47.25" x14ac:dyDescent="0.25">
      <c r="A285" s="88"/>
      <c r="B285" s="72" t="s">
        <v>1167</v>
      </c>
      <c r="C285" s="105" t="s">
        <v>612</v>
      </c>
      <c r="D285" s="138">
        <v>43919</v>
      </c>
      <c r="E285" s="1013" t="s">
        <v>614</v>
      </c>
      <c r="F285" s="159"/>
    </row>
    <row r="286" spans="1:6" ht="47.25" x14ac:dyDescent="0.25">
      <c r="A286" s="88"/>
      <c r="B286" s="72" t="s">
        <v>1168</v>
      </c>
      <c r="C286" s="105" t="s">
        <v>612</v>
      </c>
      <c r="D286" s="284">
        <v>43920</v>
      </c>
      <c r="E286" s="1013" t="s">
        <v>614</v>
      </c>
      <c r="F286" s="159"/>
    </row>
    <row r="287" spans="1:6" ht="31.5" x14ac:dyDescent="0.25">
      <c r="A287" s="101" t="s">
        <v>293</v>
      </c>
      <c r="B287" s="73" t="s">
        <v>1169</v>
      </c>
      <c r="C287" s="139" t="s">
        <v>612</v>
      </c>
      <c r="D287" s="140">
        <v>43908</v>
      </c>
      <c r="E287" s="228" t="s">
        <v>642</v>
      </c>
      <c r="F287" s="188"/>
    </row>
    <row r="288" spans="1:6" ht="31.5" x14ac:dyDescent="0.25">
      <c r="A288" s="88"/>
      <c r="B288" s="290" t="s">
        <v>1017</v>
      </c>
      <c r="C288" s="139" t="s">
        <v>612</v>
      </c>
      <c r="D288" s="140">
        <v>43920</v>
      </c>
      <c r="E288" s="228" t="s">
        <v>642</v>
      </c>
      <c r="F288" s="188"/>
    </row>
    <row r="289" spans="1:6" ht="31.5" x14ac:dyDescent="0.25">
      <c r="A289" s="88"/>
      <c r="B289" s="72" t="s">
        <v>1019</v>
      </c>
      <c r="C289" s="139" t="s">
        <v>612</v>
      </c>
      <c r="D289" s="140">
        <v>43920</v>
      </c>
      <c r="E289" s="228" t="s">
        <v>642</v>
      </c>
      <c r="F289" s="188"/>
    </row>
    <row r="290" spans="1:6" ht="31.5" x14ac:dyDescent="0.25">
      <c r="A290" s="88"/>
      <c r="B290" s="72" t="s">
        <v>1170</v>
      </c>
      <c r="C290" s="139" t="s">
        <v>612</v>
      </c>
      <c r="D290" s="140">
        <v>43920</v>
      </c>
      <c r="E290" s="228" t="s">
        <v>642</v>
      </c>
      <c r="F290" s="188"/>
    </row>
    <row r="291" spans="1:6" ht="31.5" x14ac:dyDescent="0.25">
      <c r="A291" s="88"/>
      <c r="B291" s="72" t="s">
        <v>1167</v>
      </c>
      <c r="C291" s="139" t="s">
        <v>612</v>
      </c>
      <c r="D291" s="140">
        <v>43919</v>
      </c>
      <c r="E291" s="228" t="s">
        <v>642</v>
      </c>
      <c r="F291" s="188"/>
    </row>
    <row r="292" spans="1:6" ht="47.25" x14ac:dyDescent="0.25">
      <c r="A292" s="88"/>
      <c r="B292" s="72" t="s">
        <v>1171</v>
      </c>
      <c r="C292" s="139" t="s">
        <v>612</v>
      </c>
      <c r="D292" s="140">
        <v>43917</v>
      </c>
      <c r="E292" s="228" t="s">
        <v>642</v>
      </c>
      <c r="F292" s="188"/>
    </row>
    <row r="293" spans="1:6" ht="31.5" x14ac:dyDescent="0.25">
      <c r="A293" s="88"/>
      <c r="B293" s="72" t="s">
        <v>1172</v>
      </c>
      <c r="C293" s="139" t="s">
        <v>612</v>
      </c>
      <c r="D293" s="140">
        <v>43916</v>
      </c>
      <c r="E293" s="228" t="s">
        <v>642</v>
      </c>
      <c r="F293" s="188"/>
    </row>
    <row r="294" spans="1:6" ht="47.25" x14ac:dyDescent="0.25">
      <c r="A294" s="88"/>
      <c r="B294" s="72" t="s">
        <v>1173</v>
      </c>
      <c r="C294" s="139" t="s">
        <v>612</v>
      </c>
      <c r="D294" s="140">
        <v>43916</v>
      </c>
      <c r="E294" s="228" t="s">
        <v>642</v>
      </c>
      <c r="F294" s="188"/>
    </row>
    <row r="295" spans="1:6" ht="31.5" x14ac:dyDescent="0.25">
      <c r="A295" s="88"/>
      <c r="B295" s="72" t="s">
        <v>1174</v>
      </c>
      <c r="C295" s="139" t="s">
        <v>612</v>
      </c>
      <c r="D295" s="140">
        <v>43916</v>
      </c>
      <c r="E295" s="228" t="s">
        <v>642</v>
      </c>
      <c r="F295" s="188"/>
    </row>
    <row r="296" spans="1:6" ht="31.5" x14ac:dyDescent="0.25">
      <c r="A296" s="88"/>
      <c r="B296" s="72" t="s">
        <v>1175</v>
      </c>
      <c r="C296" s="139" t="s">
        <v>612</v>
      </c>
      <c r="D296" s="140">
        <v>43916</v>
      </c>
      <c r="E296" s="228" t="s">
        <v>642</v>
      </c>
      <c r="F296" s="188"/>
    </row>
    <row r="297" spans="1:6" ht="31.5" x14ac:dyDescent="0.25">
      <c r="A297" s="88"/>
      <c r="B297" s="72" t="s">
        <v>1017</v>
      </c>
      <c r="C297" s="139" t="s">
        <v>612</v>
      </c>
      <c r="D297" s="140">
        <v>43916</v>
      </c>
      <c r="E297" s="228" t="s">
        <v>642</v>
      </c>
      <c r="F297" s="188"/>
    </row>
    <row r="298" spans="1:6" ht="47.25" x14ac:dyDescent="0.25">
      <c r="A298" s="88"/>
      <c r="B298" s="72" t="s">
        <v>1176</v>
      </c>
      <c r="C298" s="139" t="s">
        <v>612</v>
      </c>
      <c r="D298" s="140">
        <v>43911</v>
      </c>
      <c r="E298" s="228" t="s">
        <v>642</v>
      </c>
      <c r="F298" s="188"/>
    </row>
    <row r="299" spans="1:6" ht="31.5" x14ac:dyDescent="0.25">
      <c r="A299" s="88"/>
      <c r="B299" s="72" t="s">
        <v>1177</v>
      </c>
      <c r="C299" s="139" t="s">
        <v>612</v>
      </c>
      <c r="D299" s="140">
        <v>43911</v>
      </c>
      <c r="E299" s="228" t="s">
        <v>642</v>
      </c>
      <c r="F299" s="188"/>
    </row>
    <row r="300" spans="1:6" ht="31.5" x14ac:dyDescent="0.25">
      <c r="A300" s="88"/>
      <c r="B300" s="72" t="s">
        <v>1178</v>
      </c>
      <c r="C300" s="139" t="s">
        <v>612</v>
      </c>
      <c r="D300" s="140">
        <v>43907</v>
      </c>
      <c r="E300" s="228" t="s">
        <v>642</v>
      </c>
      <c r="F300" s="188"/>
    </row>
    <row r="301" spans="1:6" ht="31.5" x14ac:dyDescent="0.25">
      <c r="A301" s="88"/>
      <c r="B301" s="72" t="s">
        <v>1162</v>
      </c>
      <c r="C301" s="139" t="s">
        <v>612</v>
      </c>
      <c r="D301" s="140">
        <v>43906</v>
      </c>
      <c r="E301" s="228" t="s">
        <v>642</v>
      </c>
      <c r="F301" s="188"/>
    </row>
    <row r="302" spans="1:6" ht="31.5" x14ac:dyDescent="0.25">
      <c r="A302" s="88"/>
      <c r="B302" s="72" t="s">
        <v>1179</v>
      </c>
      <c r="C302" s="139" t="s">
        <v>612</v>
      </c>
      <c r="D302" s="140">
        <v>43902</v>
      </c>
      <c r="E302" s="228" t="s">
        <v>642</v>
      </c>
      <c r="F302" s="188"/>
    </row>
    <row r="303" spans="1:6" ht="78.75" x14ac:dyDescent="0.25">
      <c r="A303" s="88"/>
      <c r="B303" s="72" t="s">
        <v>1180</v>
      </c>
      <c r="C303" s="139" t="s">
        <v>641</v>
      </c>
      <c r="D303" s="140">
        <v>43894</v>
      </c>
      <c r="E303" s="228" t="s">
        <v>642</v>
      </c>
      <c r="F303" s="188"/>
    </row>
    <row r="304" spans="1:6" ht="94.5" x14ac:dyDescent="0.25">
      <c r="A304" s="88"/>
      <c r="B304" s="72" t="s">
        <v>1181</v>
      </c>
      <c r="C304" s="139" t="s">
        <v>641</v>
      </c>
      <c r="D304" s="140">
        <v>43894</v>
      </c>
      <c r="E304" s="228" t="s">
        <v>642</v>
      </c>
      <c r="F304" s="188"/>
    </row>
    <row r="305" spans="1:9" ht="47.25" x14ac:dyDescent="0.25">
      <c r="A305" s="88"/>
      <c r="B305" s="72" t="s">
        <v>1182</v>
      </c>
      <c r="C305" s="139" t="s">
        <v>612</v>
      </c>
      <c r="D305" s="140">
        <v>43902</v>
      </c>
      <c r="E305" s="228" t="s">
        <v>642</v>
      </c>
      <c r="F305" s="188"/>
    </row>
    <row r="306" spans="1:9" ht="47.25" x14ac:dyDescent="0.25">
      <c r="A306" s="88"/>
      <c r="B306" s="72" t="s">
        <v>979</v>
      </c>
      <c r="C306" s="139" t="s">
        <v>641</v>
      </c>
      <c r="D306" s="140">
        <v>43893</v>
      </c>
      <c r="E306" s="228" t="s">
        <v>642</v>
      </c>
      <c r="F306" s="188"/>
    </row>
    <row r="307" spans="1:9" x14ac:dyDescent="0.25">
      <c r="A307" s="85" t="s">
        <v>644</v>
      </c>
      <c r="B307" s="85"/>
      <c r="C307" s="139"/>
      <c r="D307" s="140"/>
      <c r="E307" s="141"/>
      <c r="F307" s="188"/>
    </row>
    <row r="310" spans="1:9" x14ac:dyDescent="0.25">
      <c r="A310" s="66" t="s">
        <v>645</v>
      </c>
      <c r="B310" s="66"/>
      <c r="C310" s="67"/>
      <c r="D310" s="67"/>
      <c r="E310" s="67"/>
      <c r="F310" s="67"/>
      <c r="G310" s="67"/>
      <c r="H310" s="67"/>
      <c r="I310" s="67"/>
    </row>
    <row r="312" spans="1:9" x14ac:dyDescent="0.25">
      <c r="A312" s="1000" t="s">
        <v>122</v>
      </c>
      <c r="B312" s="1000" t="s">
        <v>646</v>
      </c>
      <c r="C312" s="1000" t="s">
        <v>647</v>
      </c>
      <c r="D312" s="1000" t="s">
        <v>126</v>
      </c>
      <c r="E312" s="74"/>
    </row>
    <row r="313" spans="1:9" x14ac:dyDescent="0.25">
      <c r="A313" s="131"/>
      <c r="B313" s="131"/>
      <c r="C313" s="131"/>
      <c r="D313" s="131"/>
      <c r="E313" s="74"/>
    </row>
    <row r="314" spans="1:9" x14ac:dyDescent="0.25">
      <c r="A314" s="77"/>
      <c r="B314" s="77"/>
      <c r="C314" s="77"/>
      <c r="D314" s="77"/>
      <c r="E314" s="74"/>
    </row>
    <row r="315" spans="1:9" x14ac:dyDescent="0.25">
      <c r="A315" s="77"/>
      <c r="B315" s="77"/>
      <c r="C315" s="77"/>
      <c r="D315" s="77"/>
      <c r="E315" s="74"/>
    </row>
    <row r="316" spans="1:9" x14ac:dyDescent="0.25">
      <c r="A316" s="77"/>
      <c r="B316" s="77"/>
      <c r="C316" s="77"/>
      <c r="D316" s="77"/>
      <c r="E316" s="74"/>
    </row>
    <row r="317" spans="1:9" x14ac:dyDescent="0.25">
      <c r="A317" s="115"/>
      <c r="B317" s="115"/>
      <c r="C317" s="115"/>
      <c r="D317" s="115"/>
      <c r="E317" s="74"/>
    </row>
    <row r="320" spans="1:9" x14ac:dyDescent="0.25">
      <c r="A320" s="66" t="s">
        <v>648</v>
      </c>
      <c r="B320" s="66"/>
      <c r="C320" s="67"/>
      <c r="D320" s="67"/>
      <c r="E320" s="67"/>
      <c r="F320" s="67"/>
      <c r="G320" s="67"/>
      <c r="H320" s="67"/>
      <c r="I320" s="67"/>
    </row>
    <row r="322" spans="1:9" s="142" customFormat="1" ht="47.25" x14ac:dyDescent="0.25">
      <c r="A322" s="995" t="s">
        <v>122</v>
      </c>
      <c r="B322" s="995" t="s">
        <v>649</v>
      </c>
      <c r="C322" s="995" t="s">
        <v>650</v>
      </c>
      <c r="D322" s="995" t="s">
        <v>651</v>
      </c>
      <c r="E322" s="995" t="s">
        <v>652</v>
      </c>
      <c r="F322" s="995" t="s">
        <v>99</v>
      </c>
      <c r="G322" s="995" t="s">
        <v>653</v>
      </c>
      <c r="H322" s="162"/>
    </row>
    <row r="323" spans="1:9" s="148" customFormat="1" x14ac:dyDescent="0.25">
      <c r="A323" s="143" t="s">
        <v>18</v>
      </c>
      <c r="B323" s="150" t="s">
        <v>838</v>
      </c>
      <c r="C323" s="145">
        <v>4</v>
      </c>
      <c r="D323" s="145"/>
      <c r="E323" s="294">
        <v>1.39</v>
      </c>
      <c r="F323" s="146"/>
      <c r="G323" s="147"/>
      <c r="H323" s="205"/>
    </row>
    <row r="324" spans="1:9" s="152" customFormat="1" x14ac:dyDescent="0.25">
      <c r="A324" s="149" t="s">
        <v>19</v>
      </c>
      <c r="B324" s="208" t="s">
        <v>838</v>
      </c>
      <c r="C324" s="150">
        <v>4</v>
      </c>
      <c r="D324" s="150">
        <v>2</v>
      </c>
      <c r="E324" s="295">
        <v>1.18</v>
      </c>
      <c r="F324" s="151">
        <v>1</v>
      </c>
      <c r="G324" s="144"/>
      <c r="H324" s="117"/>
    </row>
    <row r="325" spans="1:9" s="152" customFormat="1" x14ac:dyDescent="0.25">
      <c r="A325" s="149" t="s">
        <v>20</v>
      </c>
      <c r="B325" s="208" t="s">
        <v>1183</v>
      </c>
      <c r="C325" s="145">
        <v>32</v>
      </c>
      <c r="D325" s="145">
        <v>24</v>
      </c>
      <c r="E325" s="294">
        <v>85.2</v>
      </c>
      <c r="F325" s="151">
        <v>1</v>
      </c>
      <c r="G325" s="144"/>
      <c r="H325" s="117"/>
    </row>
    <row r="326" spans="1:9" s="152" customFormat="1" x14ac:dyDescent="0.25">
      <c r="A326" s="149" t="s">
        <v>21</v>
      </c>
      <c r="B326" s="208" t="s">
        <v>1184</v>
      </c>
      <c r="C326" s="145">
        <v>11</v>
      </c>
      <c r="D326" s="145"/>
      <c r="E326" s="294">
        <v>15.78</v>
      </c>
      <c r="F326" s="151"/>
      <c r="G326" s="144"/>
      <c r="H326" s="117"/>
    </row>
    <row r="327" spans="1:9" s="152" customFormat="1" x14ac:dyDescent="0.25">
      <c r="A327" s="149" t="s">
        <v>151</v>
      </c>
      <c r="B327" s="150"/>
      <c r="C327" s="145"/>
      <c r="D327" s="145"/>
      <c r="E327" s="294"/>
      <c r="F327" s="151"/>
      <c r="G327" s="144"/>
      <c r="H327" s="117"/>
    </row>
    <row r="330" spans="1:9" ht="30.75" customHeight="1" x14ac:dyDescent="0.25">
      <c r="A330" s="1159" t="s">
        <v>659</v>
      </c>
      <c r="B330" s="1159"/>
      <c r="C330" s="1159"/>
      <c r="D330" s="1159"/>
      <c r="E330" s="1159"/>
      <c r="F330" s="1159"/>
      <c r="G330" s="1159"/>
      <c r="H330" s="1159"/>
      <c r="I330" s="1159"/>
    </row>
    <row r="332" spans="1:9" s="154" customFormat="1" ht="32.25" customHeight="1" x14ac:dyDescent="0.25">
      <c r="A332" s="1160" t="s">
        <v>122</v>
      </c>
      <c r="B332" s="1161" t="s">
        <v>660</v>
      </c>
      <c r="C332" s="1219"/>
      <c r="D332" s="1220" t="s">
        <v>661</v>
      </c>
      <c r="E332" s="1220"/>
      <c r="F332" s="1160" t="s">
        <v>126</v>
      </c>
      <c r="G332" s="113"/>
      <c r="H332" s="113"/>
    </row>
    <row r="333" spans="1:9" s="154" customFormat="1" x14ac:dyDescent="0.25">
      <c r="A333" s="1160"/>
      <c r="B333" s="992" t="s">
        <v>662</v>
      </c>
      <c r="C333" s="992" t="s">
        <v>663</v>
      </c>
      <c r="D333" s="992" t="s">
        <v>664</v>
      </c>
      <c r="E333" s="995" t="s">
        <v>665</v>
      </c>
      <c r="F333" s="1160"/>
      <c r="G333" s="113"/>
      <c r="H333" s="113"/>
    </row>
    <row r="334" spans="1:9" x14ac:dyDescent="0.25">
      <c r="A334" s="85" t="s">
        <v>19</v>
      </c>
      <c r="B334" s="85"/>
      <c r="C334" s="78"/>
      <c r="D334" s="78"/>
      <c r="E334" s="102"/>
      <c r="F334" s="155"/>
      <c r="G334" s="74"/>
      <c r="H334" s="74"/>
    </row>
    <row r="335" spans="1:9" x14ac:dyDescent="0.25">
      <c r="A335" s="85" t="s">
        <v>666</v>
      </c>
      <c r="B335" s="85"/>
      <c r="C335" s="78"/>
      <c r="D335" s="78"/>
      <c r="E335" s="102"/>
      <c r="F335" s="134"/>
      <c r="G335" s="74"/>
      <c r="H335" s="74"/>
    </row>
    <row r="338" spans="1:9" x14ac:dyDescent="0.25">
      <c r="A338" s="1000" t="s">
        <v>122</v>
      </c>
      <c r="B338" s="1000" t="s">
        <v>667</v>
      </c>
      <c r="C338" s="1000" t="s">
        <v>569</v>
      </c>
      <c r="D338" s="1000" t="s">
        <v>126</v>
      </c>
      <c r="E338" s="74"/>
    </row>
    <row r="339" spans="1:9" x14ac:dyDescent="0.25">
      <c r="A339" s="121"/>
      <c r="B339" s="121"/>
      <c r="C339" s="77"/>
      <c r="D339" s="77"/>
      <c r="E339" s="74"/>
    </row>
    <row r="340" spans="1:9" x14ac:dyDescent="0.25">
      <c r="A340" s="115"/>
      <c r="B340" s="115"/>
      <c r="C340" s="115"/>
      <c r="D340" s="115"/>
      <c r="E340" s="74"/>
    </row>
    <row r="343" spans="1:9" x14ac:dyDescent="0.25">
      <c r="A343" s="66" t="s">
        <v>668</v>
      </c>
      <c r="B343" s="66"/>
      <c r="C343" s="67"/>
      <c r="D343" s="67"/>
      <c r="E343" s="67"/>
      <c r="F343" s="67"/>
      <c r="G343" s="67"/>
      <c r="H343" s="67"/>
      <c r="I343" s="67"/>
    </row>
    <row r="345" spans="1:9" ht="31.5" x14ac:dyDescent="0.25">
      <c r="A345" s="992" t="s">
        <v>122</v>
      </c>
      <c r="B345" s="68" t="s">
        <v>669</v>
      </c>
    </row>
    <row r="346" spans="1:9" x14ac:dyDescent="0.25">
      <c r="A346" s="156" t="s">
        <v>18</v>
      </c>
      <c r="B346" s="283"/>
    </row>
    <row r="347" spans="1:9" x14ac:dyDescent="0.25">
      <c r="A347" s="156" t="s">
        <v>19</v>
      </c>
      <c r="B347" s="283">
        <v>1</v>
      </c>
    </row>
    <row r="348" spans="1:9" x14ac:dyDescent="0.25">
      <c r="A348" s="156" t="s">
        <v>20</v>
      </c>
      <c r="B348" s="283">
        <v>1</v>
      </c>
    </row>
    <row r="349" spans="1:9" x14ac:dyDescent="0.25">
      <c r="A349" s="156" t="s">
        <v>666</v>
      </c>
      <c r="B349" s="283">
        <v>1</v>
      </c>
    </row>
    <row r="350" spans="1:9" x14ac:dyDescent="0.25">
      <c r="A350" s="156" t="s">
        <v>293</v>
      </c>
      <c r="B350" s="157"/>
    </row>
    <row r="356" spans="1:9" x14ac:dyDescent="0.25">
      <c r="A356" s="66" t="s">
        <v>670</v>
      </c>
      <c r="B356" s="66"/>
      <c r="C356" s="67"/>
      <c r="D356" s="67"/>
      <c r="E356" s="67"/>
      <c r="F356" s="67"/>
      <c r="G356" s="67"/>
      <c r="H356" s="67"/>
      <c r="I356" s="67"/>
    </row>
    <row r="357" spans="1:9" x14ac:dyDescent="0.25">
      <c r="A357" s="1164" t="s">
        <v>671</v>
      </c>
      <c r="B357" s="1165"/>
      <c r="C357" s="1165"/>
      <c r="D357" s="1165"/>
      <c r="E357" s="1166"/>
      <c r="F357" s="202"/>
    </row>
    <row r="358" spans="1:9" x14ac:dyDescent="0.25">
      <c r="A358" s="986" t="s">
        <v>122</v>
      </c>
      <c r="B358" s="992" t="s">
        <v>646</v>
      </c>
      <c r="C358" s="992" t="s">
        <v>672</v>
      </c>
      <c r="D358" s="194" t="s">
        <v>673</v>
      </c>
      <c r="E358" s="992" t="s">
        <v>126</v>
      </c>
      <c r="F358" s="203"/>
      <c r="G358" s="74"/>
      <c r="H358" s="74"/>
    </row>
    <row r="359" spans="1:9" x14ac:dyDescent="0.25">
      <c r="A359" s="85" t="s">
        <v>18</v>
      </c>
      <c r="B359" s="85"/>
      <c r="C359" s="72"/>
      <c r="D359" s="186"/>
      <c r="E359" s="118"/>
      <c r="F359" s="204"/>
      <c r="G359" s="171"/>
      <c r="H359" s="171"/>
    </row>
    <row r="360" spans="1:9" x14ac:dyDescent="0.25">
      <c r="A360" s="85" t="s">
        <v>19</v>
      </c>
      <c r="B360" s="90"/>
      <c r="C360" s="75"/>
      <c r="D360" s="186"/>
      <c r="E360" s="118"/>
      <c r="F360" s="204"/>
      <c r="G360" s="171"/>
      <c r="H360" s="171"/>
    </row>
    <row r="361" spans="1:9" x14ac:dyDescent="0.25">
      <c r="A361" s="101" t="s">
        <v>20</v>
      </c>
      <c r="B361" s="90"/>
      <c r="C361" s="75"/>
      <c r="D361" s="186"/>
      <c r="E361" s="118"/>
      <c r="F361" s="204"/>
      <c r="G361" s="171"/>
      <c r="H361" s="171"/>
    </row>
    <row r="362" spans="1:9" ht="16.5" customHeight="1" x14ac:dyDescent="0.25">
      <c r="A362" s="101" t="s">
        <v>21</v>
      </c>
      <c r="B362" s="242" t="s">
        <v>674</v>
      </c>
      <c r="C362" s="103" t="s">
        <v>675</v>
      </c>
      <c r="D362" s="186"/>
      <c r="E362" s="118"/>
      <c r="F362" s="204"/>
      <c r="G362" s="171"/>
      <c r="H362" s="171"/>
    </row>
    <row r="363" spans="1:9" ht="16.5" customHeight="1" x14ac:dyDescent="0.25">
      <c r="A363" s="88"/>
      <c r="B363" s="242" t="s">
        <v>356</v>
      </c>
      <c r="C363" s="103" t="s">
        <v>1185</v>
      </c>
      <c r="D363" s="186"/>
      <c r="E363" s="118"/>
      <c r="F363" s="204"/>
      <c r="G363" s="171"/>
      <c r="H363" s="171"/>
    </row>
    <row r="364" spans="1:9" x14ac:dyDescent="0.25">
      <c r="A364" s="90"/>
      <c r="B364" s="242" t="s">
        <v>356</v>
      </c>
      <c r="C364" s="103" t="s">
        <v>215</v>
      </c>
      <c r="D364" s="186"/>
      <c r="E364" s="118"/>
      <c r="F364" s="204"/>
      <c r="G364" s="171"/>
      <c r="H364" s="171"/>
    </row>
    <row r="365" spans="1:9" x14ac:dyDescent="0.25">
      <c r="A365" s="90" t="s">
        <v>151</v>
      </c>
      <c r="B365" s="168"/>
      <c r="C365" s="105"/>
      <c r="D365" s="186"/>
      <c r="E365" s="118"/>
      <c r="F365" s="204"/>
      <c r="G365" s="171"/>
      <c r="H365" s="171"/>
    </row>
    <row r="366" spans="1:9" x14ac:dyDescent="0.25">
      <c r="A366" s="74"/>
      <c r="B366" s="74"/>
      <c r="C366" s="158"/>
      <c r="D366" s="159"/>
      <c r="E366" s="171"/>
      <c r="F366" s="160"/>
      <c r="G366" s="74"/>
      <c r="H366" s="74"/>
    </row>
    <row r="368" spans="1:9" x14ac:dyDescent="0.25">
      <c r="A368" s="66" t="s">
        <v>676</v>
      </c>
      <c r="B368" s="66"/>
      <c r="C368" s="67"/>
      <c r="D368" s="67"/>
      <c r="E368" s="67"/>
      <c r="F368" s="67"/>
      <c r="G368" s="67"/>
      <c r="H368" s="67"/>
      <c r="I368" s="67"/>
    </row>
    <row r="370" spans="1:9" ht="31.5" x14ac:dyDescent="0.25">
      <c r="A370" s="992" t="s">
        <v>122</v>
      </c>
      <c r="B370" s="992" t="s">
        <v>677</v>
      </c>
      <c r="C370" s="995" t="s">
        <v>678</v>
      </c>
      <c r="D370" s="995" t="s">
        <v>126</v>
      </c>
      <c r="E370" s="74"/>
      <c r="F370" s="113"/>
      <c r="G370" s="113"/>
      <c r="H370" s="113"/>
    </row>
    <row r="371" spans="1:9" x14ac:dyDescent="0.25">
      <c r="A371" s="161" t="s">
        <v>19</v>
      </c>
      <c r="B371" s="992"/>
      <c r="C371" s="992"/>
      <c r="D371" s="992"/>
      <c r="E371" s="201"/>
      <c r="F371" s="113"/>
      <c r="G371" s="113"/>
      <c r="H371" s="113"/>
    </row>
    <row r="372" spans="1:9" x14ac:dyDescent="0.25">
      <c r="A372" s="112"/>
      <c r="B372" s="112"/>
      <c r="C372" s="113"/>
      <c r="D372" s="113"/>
      <c r="E372" s="162"/>
      <c r="F372" s="113"/>
      <c r="G372" s="113"/>
      <c r="H372" s="113"/>
    </row>
    <row r="374" spans="1:9" x14ac:dyDescent="0.25">
      <c r="A374" s="66" t="s">
        <v>679</v>
      </c>
      <c r="B374" s="66"/>
      <c r="C374" s="67"/>
      <c r="D374" s="67"/>
      <c r="E374" s="67"/>
      <c r="F374" s="67"/>
      <c r="G374" s="67"/>
      <c r="H374" s="67"/>
      <c r="I374" s="67"/>
    </row>
    <row r="375" spans="1:9" x14ac:dyDescent="0.25">
      <c r="A375" s="66"/>
      <c r="B375" s="66"/>
      <c r="C375" s="67"/>
      <c r="D375" s="67"/>
      <c r="E375" s="67"/>
      <c r="F375" s="67"/>
      <c r="G375" s="67"/>
      <c r="H375" s="67"/>
      <c r="I375" s="67"/>
    </row>
    <row r="376" spans="1:9" x14ac:dyDescent="0.25">
      <c r="A376" s="163"/>
      <c r="B376" s="163"/>
      <c r="C376" s="152"/>
      <c r="D376" s="152"/>
      <c r="E376" s="152"/>
      <c r="F376" s="152"/>
      <c r="G376" s="152"/>
      <c r="H376" s="152"/>
      <c r="I376" s="152"/>
    </row>
    <row r="377" spans="1:9" x14ac:dyDescent="0.25">
      <c r="A377" s="992" t="s">
        <v>122</v>
      </c>
      <c r="B377" s="995" t="s">
        <v>680</v>
      </c>
      <c r="C377" s="992" t="s">
        <v>681</v>
      </c>
      <c r="D377" s="992" t="s">
        <v>569</v>
      </c>
      <c r="E377" s="995" t="s">
        <v>126</v>
      </c>
      <c r="F377" s="74"/>
    </row>
    <row r="378" spans="1:9" x14ac:dyDescent="0.25">
      <c r="A378" s="1021" t="s">
        <v>18</v>
      </c>
      <c r="B378" s="1021"/>
      <c r="C378" s="164"/>
      <c r="D378" s="98"/>
      <c r="E378" s="1014"/>
      <c r="F378" s="162"/>
    </row>
    <row r="379" spans="1:9" ht="31.5" x14ac:dyDescent="0.25">
      <c r="A379" s="165" t="s">
        <v>19</v>
      </c>
      <c r="B379" s="326">
        <v>1</v>
      </c>
      <c r="C379" s="108" t="s">
        <v>1186</v>
      </c>
      <c r="D379" s="1167" t="s">
        <v>1187</v>
      </c>
      <c r="E379" s="72"/>
      <c r="F379" s="117"/>
    </row>
    <row r="380" spans="1:9" x14ac:dyDescent="0.25">
      <c r="A380" s="244"/>
      <c r="B380" s="336"/>
      <c r="C380" s="108" t="s">
        <v>1188</v>
      </c>
      <c r="D380" s="1169"/>
      <c r="E380" s="72"/>
      <c r="F380" s="117"/>
    </row>
    <row r="381" spans="1:9" x14ac:dyDescent="0.25">
      <c r="A381" s="88" t="s">
        <v>20</v>
      </c>
      <c r="B381" s="90"/>
      <c r="C381" s="114"/>
      <c r="D381" s="105"/>
      <c r="E381" s="72"/>
      <c r="F381" s="117"/>
    </row>
    <row r="382" spans="1:9" x14ac:dyDescent="0.25">
      <c r="A382" s="101" t="s">
        <v>21</v>
      </c>
      <c r="B382" s="326">
        <v>6</v>
      </c>
      <c r="C382" s="98" t="s">
        <v>1189</v>
      </c>
      <c r="D382" s="105" t="s">
        <v>690</v>
      </c>
      <c r="E382" s="1013"/>
      <c r="F382" s="117"/>
    </row>
    <row r="383" spans="1:9" ht="31.5" x14ac:dyDescent="0.25">
      <c r="A383" s="88"/>
      <c r="B383" s="987"/>
      <c r="C383" s="69" t="s">
        <v>1190</v>
      </c>
      <c r="D383" s="105" t="s">
        <v>1191</v>
      </c>
      <c r="E383" s="1013"/>
      <c r="F383" s="117"/>
    </row>
    <row r="384" spans="1:9" x14ac:dyDescent="0.25">
      <c r="A384" s="88"/>
      <c r="B384" s="987"/>
      <c r="C384" s="1009"/>
      <c r="D384" s="105" t="s">
        <v>1192</v>
      </c>
      <c r="E384" s="1013"/>
      <c r="F384" s="117"/>
    </row>
    <row r="385" spans="1:6" x14ac:dyDescent="0.25">
      <c r="A385" s="88"/>
      <c r="B385" s="987"/>
      <c r="C385" s="1010"/>
      <c r="D385" s="105" t="s">
        <v>1193</v>
      </c>
      <c r="E385" s="1013"/>
      <c r="F385" s="117"/>
    </row>
    <row r="386" spans="1:6" x14ac:dyDescent="0.25">
      <c r="A386" s="88"/>
      <c r="B386" s="281"/>
      <c r="C386" s="1010" t="s">
        <v>1194</v>
      </c>
      <c r="D386" s="105" t="s">
        <v>1195</v>
      </c>
      <c r="E386" s="1013"/>
      <c r="F386" s="117"/>
    </row>
    <row r="387" spans="1:6" ht="47.25" x14ac:dyDescent="0.25">
      <c r="A387" s="90"/>
      <c r="B387" s="282"/>
      <c r="C387" s="99" t="s">
        <v>1196</v>
      </c>
      <c r="D387" s="105" t="s">
        <v>1197</v>
      </c>
      <c r="E387" s="1013"/>
      <c r="F387" s="117"/>
    </row>
    <row r="388" spans="1:6" ht="31.5" x14ac:dyDescent="0.25">
      <c r="A388" s="101" t="s">
        <v>151</v>
      </c>
      <c r="B388" s="326">
        <v>4</v>
      </c>
      <c r="C388" s="72" t="s">
        <v>1198</v>
      </c>
      <c r="D388" s="73" t="s">
        <v>1199</v>
      </c>
      <c r="E388" s="72"/>
      <c r="F388" s="117"/>
    </row>
    <row r="389" spans="1:6" ht="31.5" x14ac:dyDescent="0.25">
      <c r="A389" s="88"/>
      <c r="B389" s="77"/>
      <c r="C389" s="72" t="s">
        <v>1200</v>
      </c>
      <c r="D389" s="73" t="s">
        <v>1201</v>
      </c>
      <c r="E389" s="72"/>
      <c r="F389" s="117"/>
    </row>
    <row r="390" spans="1:6" ht="20.25" customHeight="1" x14ac:dyDescent="0.25">
      <c r="A390" s="88"/>
      <c r="B390" s="77"/>
      <c r="C390" s="72" t="s">
        <v>1202</v>
      </c>
      <c r="D390" s="73" t="s">
        <v>1203</v>
      </c>
      <c r="E390" s="72"/>
      <c r="F390" s="117"/>
    </row>
    <row r="391" spans="1:6" ht="31.5" x14ac:dyDescent="0.25">
      <c r="A391" s="90"/>
      <c r="B391" s="115"/>
      <c r="C391" s="72" t="s">
        <v>1204</v>
      </c>
      <c r="D391" s="73" t="s">
        <v>1205</v>
      </c>
      <c r="E391" s="72"/>
      <c r="F391" s="117"/>
    </row>
    <row r="392" spans="1:6" x14ac:dyDescent="0.25">
      <c r="A392" s="90" t="s">
        <v>160</v>
      </c>
      <c r="B392" s="85"/>
      <c r="C392" s="118"/>
      <c r="D392" s="105"/>
      <c r="E392" s="72"/>
      <c r="F392" s="117"/>
    </row>
  </sheetData>
  <mergeCells count="62">
    <mergeCell ref="D379:D380"/>
    <mergeCell ref="B127:B128"/>
    <mergeCell ref="C260:C261"/>
    <mergeCell ref="D260:D261"/>
    <mergeCell ref="E260:E261"/>
    <mergeCell ref="B332:C332"/>
    <mergeCell ref="D332:E332"/>
    <mergeCell ref="C127:C128"/>
    <mergeCell ref="A1:I1"/>
    <mergeCell ref="A2:I2"/>
    <mergeCell ref="A4:I4"/>
    <mergeCell ref="A5:I5"/>
    <mergeCell ref="A6:I6"/>
    <mergeCell ref="A7:I7"/>
    <mergeCell ref="C20:C24"/>
    <mergeCell ref="C18:C19"/>
    <mergeCell ref="I51:I53"/>
    <mergeCell ref="D52:E52"/>
    <mergeCell ref="G53:H53"/>
    <mergeCell ref="A51:A53"/>
    <mergeCell ref="B51:B53"/>
    <mergeCell ref="C51:C53"/>
    <mergeCell ref="D51:H51"/>
    <mergeCell ref="D15:D17"/>
    <mergeCell ref="E15:E17"/>
    <mergeCell ref="D61:D68"/>
    <mergeCell ref="D54:D58"/>
    <mergeCell ref="F209:F210"/>
    <mergeCell ref="A179:B179"/>
    <mergeCell ref="A191:A192"/>
    <mergeCell ref="B191:B192"/>
    <mergeCell ref="C191:C192"/>
    <mergeCell ref="D191:D192"/>
    <mergeCell ref="E191:E192"/>
    <mergeCell ref="A209:A210"/>
    <mergeCell ref="B209:B210"/>
    <mergeCell ref="C209:C210"/>
    <mergeCell ref="D209:D210"/>
    <mergeCell ref="E209:E210"/>
    <mergeCell ref="E139:E141"/>
    <mergeCell ref="D140:D141"/>
    <mergeCell ref="A227:A228"/>
    <mergeCell ref="B227:B228"/>
    <mergeCell ref="C227:C228"/>
    <mergeCell ref="D227:D228"/>
    <mergeCell ref="B140:B141"/>
    <mergeCell ref="F227:F228"/>
    <mergeCell ref="A357:E357"/>
    <mergeCell ref="C71:C72"/>
    <mergeCell ref="C73:C76"/>
    <mergeCell ref="B162:B165"/>
    <mergeCell ref="D162:D165"/>
    <mergeCell ref="E162:E165"/>
    <mergeCell ref="A330:I330"/>
    <mergeCell ref="A332:A333"/>
    <mergeCell ref="F332:F333"/>
    <mergeCell ref="A218:A219"/>
    <mergeCell ref="B218:B219"/>
    <mergeCell ref="C218:C219"/>
    <mergeCell ref="D218:D219"/>
    <mergeCell ref="F218:F219"/>
    <mergeCell ref="C129:C130"/>
  </mergeCells>
  <pageMargins left="0.7" right="0.7" top="0.75" bottom="0.75" header="0.3" footer="0.3"/>
  <pageSetup paperSize="9" scale="87" orientation="landscape" horizontalDpi="4294967294"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J901"/>
  <sheetViews>
    <sheetView topLeftCell="A526" zoomScaleNormal="100" workbookViewId="0">
      <selection activeCell="B714" sqref="B714"/>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1206</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5" t="s">
        <v>124</v>
      </c>
      <c r="D11" s="992" t="s">
        <v>125</v>
      </c>
      <c r="E11" s="992" t="s">
        <v>126</v>
      </c>
      <c r="F11" s="74"/>
    </row>
    <row r="12" spans="1:10" x14ac:dyDescent="0.25">
      <c r="A12" s="209" t="s">
        <v>18</v>
      </c>
      <c r="B12" s="211" t="s">
        <v>127</v>
      </c>
      <c r="C12" s="1014" t="s">
        <v>128</v>
      </c>
      <c r="D12" s="72" t="s">
        <v>129</v>
      </c>
      <c r="E12" s="70"/>
      <c r="F12" s="96"/>
      <c r="I12" s="63" t="s">
        <v>130</v>
      </c>
    </row>
    <row r="13" spans="1:10" x14ac:dyDescent="0.25">
      <c r="A13" s="210"/>
      <c r="B13" s="211" t="s">
        <v>131</v>
      </c>
      <c r="C13" s="1014" t="s">
        <v>132</v>
      </c>
      <c r="D13" s="72" t="s">
        <v>133</v>
      </c>
      <c r="E13" s="70"/>
      <c r="F13" s="96"/>
    </row>
    <row r="14" spans="1:10" x14ac:dyDescent="0.25">
      <c r="A14" s="210"/>
      <c r="B14" s="1217" t="s">
        <v>134</v>
      </c>
      <c r="C14" s="1014" t="s">
        <v>128</v>
      </c>
      <c r="D14" s="72" t="s">
        <v>135</v>
      </c>
      <c r="E14" s="70"/>
      <c r="F14" s="96"/>
    </row>
    <row r="15" spans="1:10" ht="31.5" x14ac:dyDescent="0.25">
      <c r="A15" s="210"/>
      <c r="B15" s="1218"/>
      <c r="C15" s="69" t="s">
        <v>702</v>
      </c>
      <c r="D15" s="105" t="s">
        <v>705</v>
      </c>
      <c r="E15" s="70"/>
      <c r="F15" s="96"/>
    </row>
    <row r="16" spans="1:10" ht="15.75" customHeight="1" x14ac:dyDescent="0.25">
      <c r="A16" s="210"/>
      <c r="B16" s="1217" t="s">
        <v>701</v>
      </c>
      <c r="C16" s="69" t="s">
        <v>702</v>
      </c>
      <c r="D16" s="105" t="s">
        <v>703</v>
      </c>
      <c r="E16" s="70"/>
      <c r="F16" s="96"/>
    </row>
    <row r="17" spans="1:6" ht="31.5" x14ac:dyDescent="0.25">
      <c r="A17" s="210"/>
      <c r="B17" s="1218"/>
      <c r="C17" s="69" t="s">
        <v>702</v>
      </c>
      <c r="D17" s="105" t="s">
        <v>705</v>
      </c>
      <c r="E17" s="70"/>
      <c r="F17" s="96"/>
    </row>
    <row r="18" spans="1:6" ht="31.5" x14ac:dyDescent="0.25">
      <c r="A18" s="210"/>
      <c r="B18" s="353" t="s">
        <v>706</v>
      </c>
      <c r="C18" s="69" t="s">
        <v>702</v>
      </c>
      <c r="D18" s="105" t="s">
        <v>707</v>
      </c>
      <c r="E18" s="70"/>
      <c r="F18" s="96"/>
    </row>
    <row r="19" spans="1:6" s="74" customFormat="1" x14ac:dyDescent="0.25">
      <c r="A19" s="1021" t="s">
        <v>19</v>
      </c>
      <c r="B19" s="124" t="s">
        <v>136</v>
      </c>
      <c r="C19" s="71"/>
      <c r="D19" s="72"/>
      <c r="E19" s="73" t="s">
        <v>137</v>
      </c>
      <c r="F19" s="198"/>
    </row>
    <row r="20" spans="1:6" s="74" customFormat="1" x14ac:dyDescent="0.25">
      <c r="A20" s="1022"/>
      <c r="B20" s="79" t="s">
        <v>138</v>
      </c>
      <c r="C20" s="243"/>
      <c r="D20" s="69"/>
      <c r="E20" s="225"/>
      <c r="F20" s="198"/>
    </row>
    <row r="21" spans="1:6" s="74" customFormat="1" ht="78.75" x14ac:dyDescent="0.25">
      <c r="A21" s="1022"/>
      <c r="B21" s="124" t="s">
        <v>993</v>
      </c>
      <c r="C21" s="71"/>
      <c r="D21" s="72"/>
      <c r="E21" s="72" t="s">
        <v>994</v>
      </c>
      <c r="F21" s="198"/>
    </row>
    <row r="22" spans="1:6" s="74" customFormat="1" ht="47.25" x14ac:dyDescent="0.25">
      <c r="A22" s="1023"/>
      <c r="B22" s="124" t="s">
        <v>995</v>
      </c>
      <c r="C22" s="315"/>
      <c r="D22" s="72" t="s">
        <v>996</v>
      </c>
      <c r="E22" s="225" t="s">
        <v>997</v>
      </c>
      <c r="F22" s="198"/>
    </row>
    <row r="23" spans="1:6" s="74" customFormat="1" ht="31.5" x14ac:dyDescent="0.25">
      <c r="A23" s="1022" t="s">
        <v>20</v>
      </c>
      <c r="B23" s="124" t="s">
        <v>708</v>
      </c>
      <c r="C23" s="71" t="s">
        <v>709</v>
      </c>
      <c r="D23" s="72" t="s">
        <v>710</v>
      </c>
      <c r="E23" s="225" t="s">
        <v>711</v>
      </c>
      <c r="F23" s="198"/>
    </row>
    <row r="24" spans="1:6" s="74" customFormat="1" ht="31.5" x14ac:dyDescent="0.25">
      <c r="A24" s="1022"/>
      <c r="B24" s="124" t="s">
        <v>712</v>
      </c>
      <c r="C24" s="71" t="s">
        <v>713</v>
      </c>
      <c r="D24" s="72" t="s">
        <v>714</v>
      </c>
      <c r="E24" s="225" t="s">
        <v>715</v>
      </c>
      <c r="F24" s="198"/>
    </row>
    <row r="25" spans="1:6" s="74" customFormat="1" ht="47.25" x14ac:dyDescent="0.25">
      <c r="A25" s="1022"/>
      <c r="B25" s="124" t="s">
        <v>716</v>
      </c>
      <c r="C25" s="71" t="s">
        <v>717</v>
      </c>
      <c r="D25" s="1167" t="s">
        <v>718</v>
      </c>
      <c r="E25" s="1167" t="s">
        <v>719</v>
      </c>
      <c r="F25" s="198"/>
    </row>
    <row r="26" spans="1:6" s="74" customFormat="1" ht="47.25" x14ac:dyDescent="0.25">
      <c r="A26" s="1022"/>
      <c r="B26" s="124" t="s">
        <v>127</v>
      </c>
      <c r="C26" s="71" t="s">
        <v>720</v>
      </c>
      <c r="D26" s="1168"/>
      <c r="E26" s="1168"/>
      <c r="F26" s="198"/>
    </row>
    <row r="27" spans="1:6" s="74" customFormat="1" ht="47.25" x14ac:dyDescent="0.25">
      <c r="A27" s="1022"/>
      <c r="B27" s="124" t="s">
        <v>721</v>
      </c>
      <c r="C27" s="71" t="s">
        <v>722</v>
      </c>
      <c r="D27" s="1168"/>
      <c r="E27" s="1168"/>
      <c r="F27" s="198"/>
    </row>
    <row r="28" spans="1:6" s="74" customFormat="1" ht="47.25" x14ac:dyDescent="0.25">
      <c r="A28" s="1022"/>
      <c r="B28" s="124" t="s">
        <v>723</v>
      </c>
      <c r="C28" s="71" t="s">
        <v>724</v>
      </c>
      <c r="D28" s="1168"/>
      <c r="E28" s="1168"/>
      <c r="F28" s="198"/>
    </row>
    <row r="29" spans="1:6" s="74" customFormat="1" ht="47.25" x14ac:dyDescent="0.25">
      <c r="A29" s="1022"/>
      <c r="B29" s="124" t="s">
        <v>725</v>
      </c>
      <c r="C29" s="71" t="s">
        <v>726</v>
      </c>
      <c r="D29" s="1169"/>
      <c r="E29" s="1169"/>
      <c r="F29" s="198"/>
    </row>
    <row r="30" spans="1:6" s="74" customFormat="1" ht="47.25" x14ac:dyDescent="0.25">
      <c r="A30" s="1022"/>
      <c r="B30" s="79" t="s">
        <v>998</v>
      </c>
      <c r="C30" s="71" t="s">
        <v>999</v>
      </c>
      <c r="D30" s="1167" t="s">
        <v>718</v>
      </c>
      <c r="E30" s="1167" t="s">
        <v>719</v>
      </c>
      <c r="F30" s="198"/>
    </row>
    <row r="31" spans="1:6" s="74" customFormat="1" ht="47.25" x14ac:dyDescent="0.25">
      <c r="A31" s="1022"/>
      <c r="B31" s="79" t="s">
        <v>1000</v>
      </c>
      <c r="C31" s="71" t="s">
        <v>1001</v>
      </c>
      <c r="D31" s="1168"/>
      <c r="E31" s="1168"/>
      <c r="F31" s="198"/>
    </row>
    <row r="32" spans="1:6" s="74" customFormat="1" ht="47.25" x14ac:dyDescent="0.25">
      <c r="A32" s="1022"/>
      <c r="B32" s="79" t="s">
        <v>1002</v>
      </c>
      <c r="C32" s="71" t="s">
        <v>1003</v>
      </c>
      <c r="D32" s="1169"/>
      <c r="E32" s="1169"/>
      <c r="F32" s="198"/>
    </row>
    <row r="33" spans="1:6" ht="31.5" customHeight="1" x14ac:dyDescent="0.25">
      <c r="A33" s="1021" t="s">
        <v>21</v>
      </c>
      <c r="B33" s="124" t="s">
        <v>139</v>
      </c>
      <c r="C33" s="1153" t="s">
        <v>140</v>
      </c>
      <c r="D33" s="1156" t="s">
        <v>141</v>
      </c>
      <c r="E33" s="76"/>
      <c r="F33" s="170"/>
    </row>
    <row r="34" spans="1:6" x14ac:dyDescent="0.25">
      <c r="A34" s="1022"/>
      <c r="B34" s="124" t="s">
        <v>142</v>
      </c>
      <c r="C34" s="1154"/>
      <c r="D34" s="1157"/>
      <c r="E34" s="76"/>
      <c r="F34" s="170"/>
    </row>
    <row r="35" spans="1:6" ht="31.5" x14ac:dyDescent="0.25">
      <c r="A35" s="1022"/>
      <c r="B35" s="79" t="s">
        <v>143</v>
      </c>
      <c r="C35" s="1155"/>
      <c r="D35" s="1158"/>
      <c r="E35" s="76"/>
      <c r="F35" s="170"/>
    </row>
    <row r="36" spans="1:6" ht="31.5" customHeight="1" x14ac:dyDescent="0.25">
      <c r="A36" s="1022"/>
      <c r="B36" s="124" t="s">
        <v>144</v>
      </c>
      <c r="C36" s="1153" t="s">
        <v>145</v>
      </c>
      <c r="D36" s="1156" t="s">
        <v>141</v>
      </c>
      <c r="E36" s="76"/>
      <c r="F36" s="170"/>
    </row>
    <row r="37" spans="1:6" x14ac:dyDescent="0.25">
      <c r="A37" s="1022"/>
      <c r="B37" s="124" t="s">
        <v>146</v>
      </c>
      <c r="C37" s="1155"/>
      <c r="D37" s="1158"/>
      <c r="E37" s="76"/>
      <c r="F37" s="170"/>
    </row>
    <row r="38" spans="1:6" ht="31.5" x14ac:dyDescent="0.25">
      <c r="A38" s="1022"/>
      <c r="B38" s="124" t="s">
        <v>147</v>
      </c>
      <c r="C38" s="1013" t="s">
        <v>148</v>
      </c>
      <c r="D38" s="199" t="s">
        <v>141</v>
      </c>
      <c r="E38" s="76"/>
      <c r="F38" s="170"/>
    </row>
    <row r="39" spans="1:6" ht="31.5" x14ac:dyDescent="0.25">
      <c r="A39" s="1022"/>
      <c r="B39" s="124" t="s">
        <v>149</v>
      </c>
      <c r="C39" s="1013" t="s">
        <v>150</v>
      </c>
      <c r="D39" s="199" t="s">
        <v>141</v>
      </c>
      <c r="E39" s="76"/>
      <c r="F39" s="170"/>
    </row>
    <row r="40" spans="1:6" x14ac:dyDescent="0.25">
      <c r="A40" s="1022"/>
      <c r="B40" s="124" t="s">
        <v>727</v>
      </c>
      <c r="C40" s="1153" t="s">
        <v>728</v>
      </c>
      <c r="D40" s="89"/>
      <c r="E40" s="76"/>
      <c r="F40" s="170"/>
    </row>
    <row r="41" spans="1:6" x14ac:dyDescent="0.25">
      <c r="A41" s="1022"/>
      <c r="B41" s="124" t="s">
        <v>729</v>
      </c>
      <c r="C41" s="1154"/>
      <c r="D41" s="89"/>
      <c r="E41" s="76"/>
      <c r="F41" s="170"/>
    </row>
    <row r="42" spans="1:6" x14ac:dyDescent="0.25">
      <c r="A42" s="1022"/>
      <c r="B42" s="124" t="s">
        <v>730</v>
      </c>
      <c r="C42" s="1155"/>
      <c r="D42" s="89"/>
      <c r="E42" s="76"/>
      <c r="F42" s="170"/>
    </row>
    <row r="43" spans="1:6" ht="31.5" x14ac:dyDescent="0.25">
      <c r="A43" s="1022"/>
      <c r="B43" s="124" t="s">
        <v>731</v>
      </c>
      <c r="C43" s="98" t="s">
        <v>732</v>
      </c>
      <c r="D43" s="89"/>
      <c r="E43" s="76"/>
      <c r="F43" s="170"/>
    </row>
    <row r="44" spans="1:6" ht="31.5" x14ac:dyDescent="0.25">
      <c r="A44" s="1022"/>
      <c r="B44" s="79" t="s">
        <v>733</v>
      </c>
      <c r="C44" s="1153" t="s">
        <v>734</v>
      </c>
      <c r="D44" s="89"/>
      <c r="E44" s="76"/>
      <c r="F44" s="170"/>
    </row>
    <row r="45" spans="1:6" ht="31.5" x14ac:dyDescent="0.25">
      <c r="A45" s="1022"/>
      <c r="B45" s="79" t="s">
        <v>735</v>
      </c>
      <c r="C45" s="1154"/>
      <c r="D45" s="89"/>
      <c r="E45" s="76"/>
      <c r="F45" s="170"/>
    </row>
    <row r="46" spans="1:6" ht="47.25" x14ac:dyDescent="0.25">
      <c r="A46" s="1022"/>
      <c r="B46" s="79" t="s">
        <v>736</v>
      </c>
      <c r="C46" s="1154"/>
      <c r="D46" s="89"/>
      <c r="E46" s="76"/>
      <c r="F46" s="170"/>
    </row>
    <row r="47" spans="1:6" ht="31.5" x14ac:dyDescent="0.25">
      <c r="A47" s="1022"/>
      <c r="B47" s="79" t="s">
        <v>737</v>
      </c>
      <c r="C47" s="1154"/>
      <c r="D47" s="89"/>
      <c r="E47" s="76"/>
      <c r="F47" s="170"/>
    </row>
    <row r="48" spans="1:6" ht="47.25" x14ac:dyDescent="0.25">
      <c r="A48" s="1022"/>
      <c r="B48" s="79" t="s">
        <v>738</v>
      </c>
      <c r="C48" s="1154"/>
      <c r="D48" s="89"/>
      <c r="E48" s="76"/>
      <c r="F48" s="170"/>
    </row>
    <row r="49" spans="1:6" ht="31.5" x14ac:dyDescent="0.25">
      <c r="A49" s="1022"/>
      <c r="B49" s="79" t="s">
        <v>739</v>
      </c>
      <c r="C49" s="1155"/>
      <c r="D49" s="89"/>
      <c r="E49" s="76"/>
      <c r="F49" s="170"/>
    </row>
    <row r="50" spans="1:6" ht="31.5" x14ac:dyDescent="0.25">
      <c r="A50" s="1022"/>
      <c r="B50" s="79" t="s">
        <v>740</v>
      </c>
      <c r="C50" s="1153" t="s">
        <v>741</v>
      </c>
      <c r="D50" s="89"/>
      <c r="E50" s="76"/>
      <c r="F50" s="170"/>
    </row>
    <row r="51" spans="1:6" ht="31.5" x14ac:dyDescent="0.25">
      <c r="A51" s="1022"/>
      <c r="B51" s="79" t="s">
        <v>742</v>
      </c>
      <c r="C51" s="1155"/>
      <c r="D51" s="89"/>
      <c r="E51" s="76"/>
      <c r="F51" s="170"/>
    </row>
    <row r="52" spans="1:6" x14ac:dyDescent="0.25">
      <c r="A52" s="1022"/>
      <c r="B52" s="79" t="s">
        <v>743</v>
      </c>
      <c r="C52" s="1196" t="s">
        <v>741</v>
      </c>
      <c r="D52" s="89"/>
      <c r="E52" s="76"/>
      <c r="F52" s="170"/>
    </row>
    <row r="53" spans="1:6" x14ac:dyDescent="0.25">
      <c r="A53" s="1022"/>
      <c r="B53" s="124" t="s">
        <v>744</v>
      </c>
      <c r="C53" s="1197"/>
      <c r="D53" s="89"/>
      <c r="E53" s="76"/>
      <c r="F53" s="170"/>
    </row>
    <row r="54" spans="1:6" x14ac:dyDescent="0.25">
      <c r="A54" s="1022"/>
      <c r="B54" s="124" t="s">
        <v>745</v>
      </c>
      <c r="C54" s="1198"/>
      <c r="D54" s="199"/>
      <c r="E54" s="76"/>
      <c r="F54" s="170"/>
    </row>
    <row r="55" spans="1:6" x14ac:dyDescent="0.25">
      <c r="A55" s="1022"/>
      <c r="B55" s="124" t="s">
        <v>1004</v>
      </c>
      <c r="C55" s="1167" t="s">
        <v>1005</v>
      </c>
      <c r="D55" s="89"/>
      <c r="E55" s="76"/>
      <c r="F55" s="170"/>
    </row>
    <row r="56" spans="1:6" x14ac:dyDescent="0.25">
      <c r="A56" s="1022"/>
      <c r="B56" s="316" t="s">
        <v>1006</v>
      </c>
      <c r="C56" s="1169"/>
      <c r="D56" s="89"/>
      <c r="E56" s="76"/>
      <c r="F56" s="170"/>
    </row>
    <row r="57" spans="1:6" x14ac:dyDescent="0.25">
      <c r="A57" s="1022"/>
      <c r="B57" s="79" t="s">
        <v>1007</v>
      </c>
      <c r="C57" s="1167" t="s">
        <v>1008</v>
      </c>
      <c r="D57" s="89"/>
      <c r="E57" s="76"/>
      <c r="F57" s="170"/>
    </row>
    <row r="58" spans="1:6" x14ac:dyDescent="0.25">
      <c r="A58" s="1022"/>
      <c r="B58" s="79" t="s">
        <v>1009</v>
      </c>
      <c r="C58" s="1168"/>
      <c r="D58" s="89"/>
      <c r="E58" s="76"/>
      <c r="F58" s="170"/>
    </row>
    <row r="59" spans="1:6" ht="31.5" x14ac:dyDescent="0.25">
      <c r="A59" s="1022"/>
      <c r="B59" s="79" t="s">
        <v>1010</v>
      </c>
      <c r="C59" s="1168"/>
      <c r="D59" s="89"/>
      <c r="E59" s="76"/>
      <c r="F59" s="170"/>
    </row>
    <row r="60" spans="1:6" x14ac:dyDescent="0.25">
      <c r="A60" s="1022"/>
      <c r="B60" s="79" t="s">
        <v>1011</v>
      </c>
      <c r="C60" s="1168"/>
      <c r="D60" s="89"/>
      <c r="E60" s="76"/>
      <c r="F60" s="170"/>
    </row>
    <row r="61" spans="1:6" x14ac:dyDescent="0.25">
      <c r="A61" s="1022"/>
      <c r="B61" s="79" t="s">
        <v>1012</v>
      </c>
      <c r="C61" s="1169"/>
      <c r="D61" s="89"/>
      <c r="E61" s="76"/>
      <c r="F61" s="170"/>
    </row>
    <row r="62" spans="1:6" ht="47.25" x14ac:dyDescent="0.25">
      <c r="A62" s="1022"/>
      <c r="B62" s="79" t="s">
        <v>1013</v>
      </c>
      <c r="C62" s="1009" t="s">
        <v>1014</v>
      </c>
      <c r="D62" s="89"/>
      <c r="E62" s="76"/>
      <c r="F62" s="170"/>
    </row>
    <row r="63" spans="1:6" ht="31.5" x14ac:dyDescent="0.25">
      <c r="A63" s="101" t="s">
        <v>151</v>
      </c>
      <c r="B63" s="126" t="s">
        <v>152</v>
      </c>
      <c r="C63" s="1013" t="s">
        <v>153</v>
      </c>
      <c r="D63" s="72"/>
      <c r="E63" s="1013"/>
      <c r="F63" s="81"/>
    </row>
    <row r="64" spans="1:6" ht="31.5" x14ac:dyDescent="0.25">
      <c r="A64" s="121"/>
      <c r="B64" s="126" t="s">
        <v>154</v>
      </c>
      <c r="C64" s="1013" t="s">
        <v>155</v>
      </c>
      <c r="D64" s="72"/>
      <c r="E64" s="1013"/>
      <c r="F64" s="81"/>
    </row>
    <row r="65" spans="1:6" ht="31.5" x14ac:dyDescent="0.25">
      <c r="A65" s="121"/>
      <c r="B65" s="126" t="s">
        <v>156</v>
      </c>
      <c r="C65" s="1013" t="s">
        <v>155</v>
      </c>
      <c r="D65" s="72"/>
      <c r="E65" s="1013"/>
      <c r="F65" s="81"/>
    </row>
    <row r="66" spans="1:6" ht="31.5" x14ac:dyDescent="0.25">
      <c r="A66" s="121"/>
      <c r="B66" s="351" t="s">
        <v>157</v>
      </c>
      <c r="C66" s="1013" t="s">
        <v>155</v>
      </c>
      <c r="D66" s="72"/>
      <c r="E66" s="1013"/>
      <c r="F66" s="81"/>
    </row>
    <row r="67" spans="1:6" ht="31.5" x14ac:dyDescent="0.25">
      <c r="A67" s="350"/>
      <c r="B67" s="225" t="s">
        <v>158</v>
      </c>
      <c r="C67" s="79" t="s">
        <v>159</v>
      </c>
      <c r="D67" s="72"/>
      <c r="E67" s="1013"/>
      <c r="F67" s="81"/>
    </row>
    <row r="68" spans="1:6" ht="47.25" x14ac:dyDescent="0.25">
      <c r="A68" s="350"/>
      <c r="B68" s="227"/>
      <c r="C68" s="79" t="s">
        <v>751</v>
      </c>
      <c r="D68" s="72"/>
      <c r="E68" s="1013"/>
      <c r="F68" s="81"/>
    </row>
    <row r="69" spans="1:6" x14ac:dyDescent="0.25">
      <c r="A69" s="121"/>
      <c r="B69" s="126" t="s">
        <v>746</v>
      </c>
      <c r="C69" s="1167" t="s">
        <v>747</v>
      </c>
      <c r="D69" s="72"/>
      <c r="E69" s="1013"/>
      <c r="F69" s="81"/>
    </row>
    <row r="70" spans="1:6" ht="31.5" x14ac:dyDescent="0.25">
      <c r="A70" s="121"/>
      <c r="B70" s="105" t="s">
        <v>748</v>
      </c>
      <c r="C70" s="1168"/>
      <c r="D70" s="72"/>
      <c r="E70" s="1013"/>
      <c r="F70" s="81"/>
    </row>
    <row r="71" spans="1:6" x14ac:dyDescent="0.25">
      <c r="A71" s="121"/>
      <c r="B71" s="105" t="s">
        <v>749</v>
      </c>
      <c r="C71" s="1168"/>
      <c r="D71" s="72"/>
      <c r="E71" s="1013"/>
      <c r="F71" s="81"/>
    </row>
    <row r="72" spans="1:6" ht="31.5" x14ac:dyDescent="0.25">
      <c r="A72" s="121"/>
      <c r="B72" s="105" t="s">
        <v>750</v>
      </c>
      <c r="C72" s="1169"/>
      <c r="D72" s="72"/>
      <c r="E72" s="1013"/>
      <c r="F72" s="81"/>
    </row>
    <row r="73" spans="1:6" ht="47.25" x14ac:dyDescent="0.25">
      <c r="A73" s="121"/>
      <c r="B73" s="126" t="s">
        <v>1015</v>
      </c>
      <c r="C73" s="69" t="s">
        <v>1016</v>
      </c>
      <c r="D73" s="72"/>
      <c r="E73" s="1013"/>
      <c r="F73" s="81"/>
    </row>
    <row r="74" spans="1:6" ht="47.25" x14ac:dyDescent="0.25">
      <c r="A74" s="121"/>
      <c r="B74" s="105" t="s">
        <v>1017</v>
      </c>
      <c r="C74" s="69" t="s">
        <v>1018</v>
      </c>
      <c r="D74" s="72"/>
      <c r="E74" s="1013"/>
      <c r="F74" s="81"/>
    </row>
    <row r="75" spans="1:6" ht="47.25" x14ac:dyDescent="0.25">
      <c r="A75" s="136"/>
      <c r="B75" s="105" t="s">
        <v>1019</v>
      </c>
      <c r="C75" s="72" t="s">
        <v>1018</v>
      </c>
      <c r="D75" s="72"/>
      <c r="E75" s="1013"/>
      <c r="F75" s="81"/>
    </row>
    <row r="76" spans="1:6" x14ac:dyDescent="0.25">
      <c r="A76" s="1023" t="s">
        <v>160</v>
      </c>
      <c r="B76" s="422"/>
      <c r="C76" s="1013"/>
      <c r="D76" s="72"/>
      <c r="E76" s="72"/>
      <c r="F76" s="82"/>
    </row>
    <row r="77" spans="1:6" x14ac:dyDescent="0.25">
      <c r="A77" s="80"/>
      <c r="B77" s="80"/>
      <c r="C77" s="81"/>
      <c r="D77" s="82"/>
      <c r="E77" s="81"/>
      <c r="F77" s="81"/>
    </row>
    <row r="78" spans="1:6" x14ac:dyDescent="0.25">
      <c r="A78" s="80"/>
      <c r="B78" s="80"/>
      <c r="C78" s="81"/>
      <c r="D78" s="82"/>
      <c r="E78" s="81"/>
      <c r="F78" s="81"/>
    </row>
    <row r="79" spans="1:6" x14ac:dyDescent="0.25">
      <c r="A79" s="80"/>
      <c r="B79" s="80"/>
      <c r="C79" s="81"/>
      <c r="D79" s="82"/>
      <c r="E79" s="81"/>
      <c r="F79" s="81"/>
    </row>
    <row r="82" spans="1:9" ht="31.5" x14ac:dyDescent="0.25">
      <c r="A82" s="986" t="s">
        <v>122</v>
      </c>
      <c r="B82" s="998" t="s">
        <v>161</v>
      </c>
      <c r="C82" s="992" t="s">
        <v>162</v>
      </c>
      <c r="D82" s="992" t="s">
        <v>163</v>
      </c>
      <c r="E82" s="992" t="s">
        <v>126</v>
      </c>
      <c r="F82" s="74"/>
      <c r="I82" s="84"/>
    </row>
    <row r="83" spans="1:9" ht="31.5" x14ac:dyDescent="0.25">
      <c r="A83" s="101" t="s">
        <v>18</v>
      </c>
      <c r="B83" s="225" t="s">
        <v>164</v>
      </c>
      <c r="C83" s="86" t="s">
        <v>165</v>
      </c>
      <c r="D83" s="87"/>
      <c r="E83" s="87"/>
      <c r="F83" s="96"/>
      <c r="I83" s="84"/>
    </row>
    <row r="84" spans="1:9" x14ac:dyDescent="0.25">
      <c r="A84" s="101" t="s">
        <v>19</v>
      </c>
      <c r="B84" s="1026" t="s">
        <v>136</v>
      </c>
      <c r="C84" s="245" t="s">
        <v>166</v>
      </c>
      <c r="D84" s="72"/>
      <c r="E84" s="246" t="s">
        <v>137</v>
      </c>
      <c r="F84" s="96"/>
      <c r="I84" s="84"/>
    </row>
    <row r="85" spans="1:9" x14ac:dyDescent="0.25">
      <c r="A85" s="88"/>
      <c r="B85" s="1028"/>
      <c r="C85" s="245" t="s">
        <v>167</v>
      </c>
      <c r="D85" s="72"/>
      <c r="E85" s="246"/>
      <c r="F85" s="96"/>
      <c r="I85" s="84"/>
    </row>
    <row r="86" spans="1:9" ht="31.5" x14ac:dyDescent="0.25">
      <c r="A86" s="90"/>
      <c r="B86" s="1026" t="s">
        <v>995</v>
      </c>
      <c r="C86" s="72" t="s">
        <v>1020</v>
      </c>
      <c r="D86" s="87"/>
      <c r="E86" s="225" t="s">
        <v>997</v>
      </c>
      <c r="F86" s="96"/>
      <c r="I86" s="84"/>
    </row>
    <row r="87" spans="1:9" ht="31.5" x14ac:dyDescent="0.25">
      <c r="A87" s="166" t="s">
        <v>20</v>
      </c>
      <c r="B87" s="72" t="s">
        <v>708</v>
      </c>
      <c r="C87" s="290" t="s">
        <v>710</v>
      </c>
      <c r="D87" s="328">
        <v>43867</v>
      </c>
      <c r="E87" s="72" t="s">
        <v>752</v>
      </c>
      <c r="F87" s="96"/>
      <c r="I87" s="84"/>
    </row>
    <row r="88" spans="1:9" x14ac:dyDescent="0.25">
      <c r="A88" s="101" t="s">
        <v>21</v>
      </c>
      <c r="B88" s="73" t="s">
        <v>753</v>
      </c>
      <c r="C88" s="1199" t="s">
        <v>754</v>
      </c>
      <c r="D88" s="1206">
        <v>43866</v>
      </c>
      <c r="E88" s="72"/>
      <c r="F88" s="96"/>
      <c r="I88" s="84"/>
    </row>
    <row r="89" spans="1:9" x14ac:dyDescent="0.25">
      <c r="A89" s="88"/>
      <c r="B89" s="73" t="s">
        <v>755</v>
      </c>
      <c r="C89" s="1200"/>
      <c r="D89" s="1207"/>
      <c r="E89" s="69"/>
      <c r="F89" s="96"/>
      <c r="I89" s="84"/>
    </row>
    <row r="90" spans="1:9" x14ac:dyDescent="0.25">
      <c r="A90" s="88"/>
      <c r="B90" s="73" t="s">
        <v>756</v>
      </c>
      <c r="C90" s="1201"/>
      <c r="D90" s="1208"/>
      <c r="E90" s="69"/>
      <c r="F90" s="96"/>
      <c r="I90" s="84"/>
    </row>
    <row r="91" spans="1:9" x14ac:dyDescent="0.25">
      <c r="A91" s="88"/>
      <c r="B91" s="93"/>
      <c r="C91" s="269"/>
      <c r="D91" s="314"/>
      <c r="E91" s="69"/>
      <c r="F91" s="96"/>
      <c r="I91" s="84"/>
    </row>
    <row r="92" spans="1:9" x14ac:dyDescent="0.25">
      <c r="A92" s="88"/>
      <c r="B92" s="93"/>
      <c r="C92" s="269"/>
      <c r="D92" s="314"/>
      <c r="E92" s="69"/>
      <c r="F92" s="96"/>
      <c r="I92" s="84"/>
    </row>
    <row r="93" spans="1:9" x14ac:dyDescent="0.25">
      <c r="A93" s="101" t="s">
        <v>151</v>
      </c>
      <c r="B93" s="1234" t="s">
        <v>158</v>
      </c>
      <c r="C93" s="222" t="s">
        <v>168</v>
      </c>
      <c r="D93" s="1012">
        <v>43853</v>
      </c>
      <c r="E93" s="69"/>
      <c r="F93" s="96"/>
      <c r="I93" s="84"/>
    </row>
    <row r="94" spans="1:9" x14ac:dyDescent="0.25">
      <c r="A94" s="88"/>
      <c r="B94" s="1235"/>
      <c r="C94" s="317" t="s">
        <v>170</v>
      </c>
      <c r="D94" s="140">
        <v>43853</v>
      </c>
      <c r="E94" s="72"/>
      <c r="F94" s="96"/>
      <c r="I94" s="84"/>
    </row>
    <row r="95" spans="1:9" x14ac:dyDescent="0.25">
      <c r="A95" s="88"/>
      <c r="B95" s="355"/>
      <c r="C95" s="222" t="s">
        <v>757</v>
      </c>
      <c r="D95" s="1209">
        <v>43888</v>
      </c>
      <c r="E95" s="1167" t="s">
        <v>758</v>
      </c>
      <c r="F95" s="96"/>
      <c r="I95" s="84"/>
    </row>
    <row r="96" spans="1:9" x14ac:dyDescent="0.25">
      <c r="A96" s="115"/>
      <c r="B96" s="287"/>
      <c r="C96" s="317" t="s">
        <v>759</v>
      </c>
      <c r="D96" s="1210"/>
      <c r="E96" s="1169"/>
      <c r="F96" s="74"/>
    </row>
    <row r="97" spans="1:9" x14ac:dyDescent="0.25">
      <c r="A97" s="74"/>
      <c r="B97" s="74"/>
      <c r="C97" s="356"/>
      <c r="D97" s="357"/>
      <c r="E97" s="81"/>
      <c r="F97" s="74"/>
    </row>
    <row r="98" spans="1:9" x14ac:dyDescent="0.25">
      <c r="A98" s="74"/>
      <c r="B98" s="74"/>
      <c r="C98" s="356"/>
      <c r="D98" s="357"/>
      <c r="E98" s="81"/>
      <c r="F98" s="74"/>
    </row>
    <row r="99" spans="1:9" x14ac:dyDescent="0.25">
      <c r="A99" s="74"/>
      <c r="B99" s="74"/>
      <c r="C99" s="356"/>
      <c r="D99" s="357"/>
      <c r="E99" s="81"/>
      <c r="F99" s="74"/>
    </row>
    <row r="100" spans="1:9" x14ac:dyDescent="0.25">
      <c r="A100" s="74"/>
      <c r="B100" s="74"/>
      <c r="C100" s="356"/>
      <c r="D100" s="357"/>
      <c r="E100" s="81"/>
      <c r="F100" s="74"/>
    </row>
    <row r="101" spans="1:9" x14ac:dyDescent="0.25">
      <c r="A101" s="74"/>
      <c r="B101" s="74"/>
      <c r="C101" s="356"/>
      <c r="D101" s="357"/>
      <c r="E101" s="81"/>
      <c r="F101" s="74"/>
    </row>
    <row r="107" spans="1:9" x14ac:dyDescent="0.25">
      <c r="A107" s="66" t="s">
        <v>171</v>
      </c>
      <c r="B107" s="66"/>
      <c r="C107" s="67"/>
      <c r="D107" s="67"/>
      <c r="E107" s="67"/>
      <c r="F107" s="67"/>
      <c r="G107" s="67"/>
      <c r="H107" s="67"/>
      <c r="I107" s="67"/>
    </row>
    <row r="109" spans="1:9" x14ac:dyDescent="0.25">
      <c r="A109" s="172" t="s">
        <v>172</v>
      </c>
      <c r="B109" s="173"/>
      <c r="C109" s="174"/>
      <c r="D109" s="174"/>
      <c r="E109" s="174"/>
      <c r="F109" s="174"/>
      <c r="G109" s="174"/>
      <c r="H109" s="174"/>
      <c r="I109" s="175"/>
    </row>
    <row r="110" spans="1:9" x14ac:dyDescent="0.25">
      <c r="A110" s="1160" t="s">
        <v>122</v>
      </c>
      <c r="B110" s="1163" t="s">
        <v>173</v>
      </c>
      <c r="C110" s="1171" t="s">
        <v>174</v>
      </c>
      <c r="D110" s="1182" t="s">
        <v>175</v>
      </c>
      <c r="E110" s="1183"/>
      <c r="F110" s="1183"/>
      <c r="G110" s="1183"/>
      <c r="H110" s="1184"/>
      <c r="I110" s="1160" t="s">
        <v>126</v>
      </c>
    </row>
    <row r="111" spans="1:9" x14ac:dyDescent="0.25">
      <c r="A111" s="1150"/>
      <c r="B111" s="1163"/>
      <c r="C111" s="1172"/>
      <c r="D111" s="1177" t="s">
        <v>176</v>
      </c>
      <c r="E111" s="1177"/>
      <c r="F111" s="1004" t="s">
        <v>177</v>
      </c>
      <c r="G111" s="1000" t="s">
        <v>176</v>
      </c>
      <c r="H111" s="1000" t="s">
        <v>177</v>
      </c>
      <c r="I111" s="1160"/>
    </row>
    <row r="112" spans="1:9" ht="36" customHeight="1" x14ac:dyDescent="0.25">
      <c r="A112" s="1150"/>
      <c r="B112" s="1163"/>
      <c r="C112" s="1173"/>
      <c r="D112" s="995" t="s">
        <v>178</v>
      </c>
      <c r="E112" s="995" t="s">
        <v>179</v>
      </c>
      <c r="F112" s="993" t="s">
        <v>180</v>
      </c>
      <c r="G112" s="1161" t="s">
        <v>181</v>
      </c>
      <c r="H112" s="1162"/>
      <c r="I112" s="1160"/>
    </row>
    <row r="113" spans="1:9" x14ac:dyDescent="0.25">
      <c r="A113" s="1005" t="s">
        <v>18</v>
      </c>
      <c r="B113" s="161"/>
      <c r="C113" s="99" t="s">
        <v>182</v>
      </c>
      <c r="D113" s="98"/>
      <c r="E113" s="99" t="s">
        <v>183</v>
      </c>
      <c r="F113" s="986"/>
      <c r="G113" s="992"/>
      <c r="H113" s="992"/>
      <c r="I113" s="181"/>
    </row>
    <row r="114" spans="1:9" x14ac:dyDescent="0.25">
      <c r="A114" s="987"/>
      <c r="B114" s="992"/>
      <c r="C114" s="99" t="s">
        <v>182</v>
      </c>
      <c r="D114" s="98"/>
      <c r="E114" s="99" t="s">
        <v>184</v>
      </c>
      <c r="F114" s="986"/>
      <c r="G114" s="992"/>
      <c r="H114" s="992"/>
      <c r="I114" s="181"/>
    </row>
    <row r="115" spans="1:9" x14ac:dyDescent="0.25">
      <c r="A115" s="987"/>
      <c r="B115" s="992"/>
      <c r="C115" s="1020" t="s">
        <v>185</v>
      </c>
      <c r="D115" s="98"/>
      <c r="E115" s="99" t="s">
        <v>184</v>
      </c>
      <c r="F115" s="986"/>
      <c r="G115" s="992"/>
      <c r="H115" s="992"/>
      <c r="I115" s="181"/>
    </row>
    <row r="116" spans="1:9" x14ac:dyDescent="0.25">
      <c r="A116" s="987"/>
      <c r="B116" s="1005" t="s">
        <v>197</v>
      </c>
      <c r="C116" s="108" t="s">
        <v>760</v>
      </c>
      <c r="D116" s="98"/>
      <c r="E116" s="99"/>
      <c r="F116" s="1001" t="s">
        <v>761</v>
      </c>
      <c r="G116" s="992"/>
      <c r="H116" s="992"/>
      <c r="I116" s="181"/>
    </row>
    <row r="117" spans="1:9" ht="31.5" x14ac:dyDescent="0.25">
      <c r="A117" s="987"/>
      <c r="B117" s="988"/>
      <c r="C117" s="108" t="s">
        <v>762</v>
      </c>
      <c r="D117" s="1008"/>
      <c r="E117" s="99"/>
      <c r="F117" s="989" t="s">
        <v>763</v>
      </c>
      <c r="G117" s="992"/>
      <c r="H117" s="992"/>
      <c r="I117" s="181"/>
    </row>
    <row r="118" spans="1:9" ht="31.5" x14ac:dyDescent="0.25">
      <c r="A118" s="987"/>
      <c r="B118" s="988"/>
      <c r="C118" s="230" t="s">
        <v>764</v>
      </c>
      <c r="D118" s="98"/>
      <c r="E118" s="1203" t="s">
        <v>765</v>
      </c>
      <c r="F118" s="72"/>
      <c r="G118" s="994"/>
      <c r="H118" s="992"/>
      <c r="I118" s="181"/>
    </row>
    <row r="119" spans="1:9" ht="31.5" x14ac:dyDescent="0.25">
      <c r="A119" s="987"/>
      <c r="B119" s="988"/>
      <c r="C119" s="306" t="s">
        <v>766</v>
      </c>
      <c r="D119" s="98"/>
      <c r="E119" s="1204"/>
      <c r="F119" s="72"/>
      <c r="G119" s="994"/>
      <c r="H119" s="992"/>
      <c r="I119" s="181"/>
    </row>
    <row r="120" spans="1:9" ht="47.25" x14ac:dyDescent="0.25">
      <c r="A120" s="987"/>
      <c r="B120" s="988"/>
      <c r="C120" s="306" t="s">
        <v>767</v>
      </c>
      <c r="D120" s="98"/>
      <c r="E120" s="1204"/>
      <c r="F120" s="72"/>
      <c r="G120" s="994"/>
      <c r="H120" s="992"/>
      <c r="I120" s="181"/>
    </row>
    <row r="121" spans="1:9" ht="47.25" x14ac:dyDescent="0.25">
      <c r="A121" s="987"/>
      <c r="B121" s="988"/>
      <c r="C121" s="306" t="s">
        <v>768</v>
      </c>
      <c r="D121" s="98"/>
      <c r="E121" s="1205"/>
      <c r="F121" s="72"/>
      <c r="G121" s="994"/>
      <c r="H121" s="992"/>
      <c r="I121" s="181"/>
    </row>
    <row r="122" spans="1:9" x14ac:dyDescent="0.25">
      <c r="A122" s="987"/>
      <c r="B122" s="1005" t="s">
        <v>197</v>
      </c>
      <c r="C122" s="108" t="s">
        <v>1021</v>
      </c>
      <c r="D122" s="1167" t="s">
        <v>1022</v>
      </c>
      <c r="E122" s="99"/>
      <c r="F122" s="986"/>
      <c r="G122" s="992"/>
      <c r="H122" s="992"/>
      <c r="I122" s="181"/>
    </row>
    <row r="123" spans="1:9" ht="31.5" x14ac:dyDescent="0.25">
      <c r="A123" s="987"/>
      <c r="B123" s="987"/>
      <c r="C123" s="108" t="s">
        <v>1023</v>
      </c>
      <c r="D123" s="1168"/>
      <c r="E123" s="99"/>
      <c r="F123" s="986"/>
      <c r="G123" s="992"/>
      <c r="H123" s="992"/>
      <c r="I123" s="181"/>
    </row>
    <row r="124" spans="1:9" ht="31.5" x14ac:dyDescent="0.25">
      <c r="A124" s="987"/>
      <c r="B124" s="987"/>
      <c r="C124" s="230" t="s">
        <v>1024</v>
      </c>
      <c r="D124" s="1168"/>
      <c r="E124" s="99"/>
      <c r="F124" s="986"/>
      <c r="G124" s="992"/>
      <c r="H124" s="992"/>
      <c r="I124" s="181"/>
    </row>
    <row r="125" spans="1:9" x14ac:dyDescent="0.25">
      <c r="A125" s="987"/>
      <c r="B125" s="987"/>
      <c r="C125" s="306" t="s">
        <v>1025</v>
      </c>
      <c r="D125" s="1168"/>
      <c r="E125" s="99"/>
      <c r="F125" s="986"/>
      <c r="G125" s="992"/>
      <c r="H125" s="992"/>
      <c r="I125" s="181"/>
    </row>
    <row r="126" spans="1:9" x14ac:dyDescent="0.25">
      <c r="A126" s="987"/>
      <c r="B126" s="988"/>
      <c r="C126" s="306" t="s">
        <v>1026</v>
      </c>
      <c r="D126" s="1169"/>
      <c r="E126" s="99"/>
      <c r="F126" s="986"/>
      <c r="G126" s="992"/>
      <c r="H126" s="992"/>
      <c r="I126" s="181"/>
    </row>
    <row r="127" spans="1:9" ht="31.5" x14ac:dyDescent="0.25">
      <c r="A127" s="1021" t="s">
        <v>19</v>
      </c>
      <c r="B127" s="379"/>
      <c r="C127" s="98" t="s">
        <v>186</v>
      </c>
      <c r="D127" s="98"/>
      <c r="E127" s="995"/>
      <c r="F127" s="72"/>
      <c r="G127" s="99"/>
      <c r="H127" s="99" t="s">
        <v>187</v>
      </c>
      <c r="I127" s="992"/>
    </row>
    <row r="128" spans="1:9" ht="31.5" x14ac:dyDescent="0.25">
      <c r="A128" s="1022"/>
      <c r="B128" s="379"/>
      <c r="C128" s="98" t="s">
        <v>186</v>
      </c>
      <c r="D128" s="98" t="s">
        <v>188</v>
      </c>
      <c r="E128" s="995"/>
      <c r="F128" s="72"/>
      <c r="G128" s="99"/>
      <c r="H128" s="99"/>
      <c r="I128" s="992"/>
    </row>
    <row r="129" spans="1:9" ht="31.5" x14ac:dyDescent="0.25">
      <c r="A129" s="1022"/>
      <c r="B129" s="379"/>
      <c r="C129" s="98" t="s">
        <v>189</v>
      </c>
      <c r="D129" s="98"/>
      <c r="E129" s="995"/>
      <c r="F129" s="72" t="s">
        <v>190</v>
      </c>
      <c r="G129" s="1020"/>
      <c r="H129" s="1020"/>
      <c r="I129" s="992"/>
    </row>
    <row r="130" spans="1:9" ht="31.5" x14ac:dyDescent="0.25">
      <c r="A130" s="1022"/>
      <c r="B130" s="379"/>
      <c r="C130" s="98" t="s">
        <v>191</v>
      </c>
      <c r="D130" s="98"/>
      <c r="E130" s="995"/>
      <c r="F130" s="72" t="s">
        <v>192</v>
      </c>
      <c r="G130" s="1020"/>
      <c r="H130" s="1020"/>
      <c r="I130" s="992"/>
    </row>
    <row r="131" spans="1:9" ht="31.5" x14ac:dyDescent="0.25">
      <c r="A131" s="1022"/>
      <c r="B131" s="379"/>
      <c r="C131" s="98" t="s">
        <v>185</v>
      </c>
      <c r="D131" s="98"/>
      <c r="E131" s="995"/>
      <c r="F131" s="72" t="s">
        <v>193</v>
      </c>
      <c r="G131" s="99"/>
      <c r="H131" s="99"/>
      <c r="I131" s="992"/>
    </row>
    <row r="132" spans="1:9" ht="31.5" x14ac:dyDescent="0.25">
      <c r="A132" s="1022"/>
      <c r="B132" s="379"/>
      <c r="C132" s="1013" t="s">
        <v>194</v>
      </c>
      <c r="D132" s="98"/>
      <c r="E132" s="995"/>
      <c r="F132" s="1153" t="s">
        <v>195</v>
      </c>
      <c r="G132" s="992"/>
      <c r="H132" s="992"/>
      <c r="I132" s="992"/>
    </row>
    <row r="133" spans="1:9" ht="31.5" x14ac:dyDescent="0.25">
      <c r="A133" s="1022"/>
      <c r="B133" s="379" t="s">
        <v>130</v>
      </c>
      <c r="C133" s="1013" t="s">
        <v>196</v>
      </c>
      <c r="D133" s="98"/>
      <c r="E133" s="995"/>
      <c r="F133" s="1155"/>
      <c r="G133" s="992"/>
      <c r="H133" s="992"/>
      <c r="I133" s="992"/>
    </row>
    <row r="134" spans="1:9" x14ac:dyDescent="0.25">
      <c r="A134" s="1023"/>
      <c r="B134" s="379" t="s">
        <v>197</v>
      </c>
      <c r="C134" s="98" t="s">
        <v>1027</v>
      </c>
      <c r="D134" s="1010"/>
      <c r="E134" s="995"/>
      <c r="F134" s="75"/>
      <c r="G134" s="99" t="s">
        <v>872</v>
      </c>
      <c r="H134" s="992"/>
      <c r="I134" s="992"/>
    </row>
    <row r="135" spans="1:9" ht="47.25" x14ac:dyDescent="0.25">
      <c r="A135" s="1022" t="s">
        <v>20</v>
      </c>
      <c r="B135" s="1225" t="s">
        <v>197</v>
      </c>
      <c r="C135" s="72" t="s">
        <v>198</v>
      </c>
      <c r="D135" s="72"/>
      <c r="E135" s="98"/>
      <c r="F135" s="72"/>
      <c r="G135" s="99" t="s">
        <v>199</v>
      </c>
      <c r="H135" s="99"/>
      <c r="I135" s="72" t="s">
        <v>200</v>
      </c>
    </row>
    <row r="136" spans="1:9" ht="47.25" x14ac:dyDescent="0.25">
      <c r="A136" s="1006"/>
      <c r="B136" s="1226"/>
      <c r="C136" s="72" t="s">
        <v>201</v>
      </c>
      <c r="D136" s="72"/>
      <c r="E136" s="98"/>
      <c r="F136" s="72"/>
      <c r="G136" s="99" t="s">
        <v>202</v>
      </c>
      <c r="H136" s="99"/>
      <c r="I136" s="72" t="s">
        <v>200</v>
      </c>
    </row>
    <row r="137" spans="1:9" ht="47.25" x14ac:dyDescent="0.25">
      <c r="A137" s="1006"/>
      <c r="B137" s="1226"/>
      <c r="C137" s="72" t="s">
        <v>198</v>
      </c>
      <c r="D137" s="72"/>
      <c r="E137" s="100"/>
      <c r="F137" s="72"/>
      <c r="G137" s="99" t="s">
        <v>203</v>
      </c>
      <c r="H137" s="99"/>
      <c r="I137" s="72" t="s">
        <v>200</v>
      </c>
    </row>
    <row r="138" spans="1:9" ht="63" x14ac:dyDescent="0.25">
      <c r="A138" s="1006"/>
      <c r="B138" s="1226"/>
      <c r="C138" s="72" t="s">
        <v>204</v>
      </c>
      <c r="D138" s="72"/>
      <c r="E138" s="98"/>
      <c r="F138" s="72"/>
      <c r="H138" s="99" t="s">
        <v>205</v>
      </c>
      <c r="I138" s="72" t="s">
        <v>200</v>
      </c>
    </row>
    <row r="139" spans="1:9" ht="47.25" x14ac:dyDescent="0.25">
      <c r="A139" s="1006"/>
      <c r="B139" s="1227"/>
      <c r="C139" s="72" t="s">
        <v>206</v>
      </c>
      <c r="D139" s="75"/>
      <c r="E139" s="98"/>
      <c r="F139" s="72"/>
      <c r="G139" s="99" t="s">
        <v>207</v>
      </c>
      <c r="H139" s="99"/>
      <c r="I139" s="72" t="s">
        <v>200</v>
      </c>
    </row>
    <row r="140" spans="1:9" ht="63" x14ac:dyDescent="0.25">
      <c r="A140" s="1006"/>
      <c r="B140" s="1225" t="s">
        <v>208</v>
      </c>
      <c r="C140" s="98" t="s">
        <v>209</v>
      </c>
      <c r="D140" s="72"/>
      <c r="E140" s="98"/>
      <c r="F140" s="72"/>
      <c r="G140" s="99"/>
      <c r="H140" s="1153" t="s">
        <v>210</v>
      </c>
      <c r="I140" s="1153" t="s">
        <v>211</v>
      </c>
    </row>
    <row r="141" spans="1:9" ht="47.25" x14ac:dyDescent="0.25">
      <c r="A141" s="1006"/>
      <c r="B141" s="1227"/>
      <c r="C141" s="98" t="s">
        <v>212</v>
      </c>
      <c r="D141" s="72"/>
      <c r="E141" s="98"/>
      <c r="F141" s="72"/>
      <c r="G141" s="99"/>
      <c r="H141" s="1155"/>
      <c r="I141" s="1155"/>
    </row>
    <row r="142" spans="1:9" ht="47.25" x14ac:dyDescent="0.25">
      <c r="A142" s="1006"/>
      <c r="B142" s="85" t="s">
        <v>197</v>
      </c>
      <c r="C142" s="329" t="s">
        <v>769</v>
      </c>
      <c r="D142" s="72"/>
      <c r="E142" s="98"/>
      <c r="F142" s="72" t="s">
        <v>770</v>
      </c>
      <c r="G142" s="99"/>
      <c r="H142" s="99"/>
      <c r="I142" s="72" t="s">
        <v>771</v>
      </c>
    </row>
    <row r="143" spans="1:9" ht="47.25" x14ac:dyDescent="0.25">
      <c r="A143" s="1006"/>
      <c r="B143" s="88" t="s">
        <v>208</v>
      </c>
      <c r="C143" s="72" t="s">
        <v>772</v>
      </c>
      <c r="D143" s="72"/>
      <c r="E143" s="98"/>
      <c r="F143" s="72" t="s">
        <v>773</v>
      </c>
      <c r="G143" s="99"/>
      <c r="H143" s="99"/>
      <c r="I143" s="72" t="s">
        <v>771</v>
      </c>
    </row>
    <row r="144" spans="1:9" x14ac:dyDescent="0.25">
      <c r="A144" s="1006"/>
      <c r="B144" s="1006"/>
      <c r="C144" s="1008"/>
      <c r="D144" s="72"/>
      <c r="E144" s="98"/>
      <c r="F144" s="72"/>
      <c r="G144" s="99"/>
      <c r="H144" s="991"/>
      <c r="I144" s="991"/>
    </row>
    <row r="145" spans="1:9" x14ac:dyDescent="0.25">
      <c r="A145" s="1006"/>
      <c r="B145" s="1006"/>
      <c r="C145" s="1008"/>
      <c r="D145" s="72"/>
      <c r="E145" s="98"/>
      <c r="F145" s="72"/>
      <c r="G145" s="99"/>
      <c r="H145" s="991"/>
      <c r="I145" s="991"/>
    </row>
    <row r="146" spans="1:9" x14ac:dyDescent="0.25">
      <c r="A146" s="1006"/>
      <c r="B146" s="1006"/>
      <c r="C146" s="1008"/>
      <c r="D146" s="72"/>
      <c r="E146" s="98"/>
      <c r="F146" s="72"/>
      <c r="G146" s="99"/>
      <c r="H146" s="991"/>
      <c r="I146" s="991"/>
    </row>
    <row r="147" spans="1:9" x14ac:dyDescent="0.25">
      <c r="A147" s="1006"/>
      <c r="B147" s="1006"/>
      <c r="C147" s="1008"/>
      <c r="D147" s="72"/>
      <c r="E147" s="98"/>
      <c r="F147" s="72"/>
      <c r="G147" s="99"/>
      <c r="H147" s="991"/>
      <c r="I147" s="991"/>
    </row>
    <row r="148" spans="1:9" x14ac:dyDescent="0.25">
      <c r="A148" s="1006"/>
      <c r="B148" s="1006"/>
      <c r="C148" s="1008"/>
      <c r="D148" s="72"/>
      <c r="E148" s="98"/>
      <c r="F148" s="72"/>
      <c r="G148" s="99"/>
      <c r="H148" s="991"/>
      <c r="I148" s="991"/>
    </row>
    <row r="149" spans="1:9" x14ac:dyDescent="0.25">
      <c r="A149" s="1006"/>
      <c r="B149" s="1006"/>
      <c r="C149" s="1008"/>
      <c r="D149" s="72"/>
      <c r="E149" s="98"/>
      <c r="F149" s="72"/>
      <c r="G149" s="99"/>
      <c r="H149" s="991"/>
      <c r="I149" s="991"/>
    </row>
    <row r="150" spans="1:9" x14ac:dyDescent="0.25">
      <c r="A150" s="1006"/>
      <c r="B150" s="1006"/>
      <c r="C150" s="1008"/>
      <c r="D150" s="72"/>
      <c r="E150" s="98"/>
      <c r="F150" s="72"/>
      <c r="G150" s="99"/>
      <c r="H150" s="991"/>
      <c r="I150" s="991"/>
    </row>
    <row r="151" spans="1:9" x14ac:dyDescent="0.25">
      <c r="A151" s="1006"/>
      <c r="B151" s="1006"/>
      <c r="C151" s="1008"/>
      <c r="D151" s="72"/>
      <c r="E151" s="98"/>
      <c r="F151" s="72"/>
      <c r="G151" s="99"/>
      <c r="H151" s="991"/>
      <c r="I151" s="991"/>
    </row>
    <row r="152" spans="1:9" x14ac:dyDescent="0.25">
      <c r="A152" s="1006"/>
      <c r="B152" s="1006"/>
      <c r="C152" s="1008"/>
      <c r="D152" s="72"/>
      <c r="E152" s="98"/>
      <c r="F152" s="72"/>
      <c r="G152" s="99"/>
      <c r="H152" s="991"/>
      <c r="I152" s="991"/>
    </row>
    <row r="153" spans="1:9" x14ac:dyDescent="0.25">
      <c r="A153" s="1006"/>
      <c r="B153" s="1006"/>
      <c r="C153" s="1008"/>
      <c r="D153" s="72"/>
      <c r="E153" s="98"/>
      <c r="F153" s="72"/>
      <c r="G153" s="99"/>
      <c r="H153" s="991"/>
      <c r="I153" s="991"/>
    </row>
    <row r="154" spans="1:9" x14ac:dyDescent="0.25">
      <c r="A154" s="1006"/>
      <c r="B154" s="1006"/>
      <c r="C154" s="1008"/>
      <c r="D154" s="72"/>
      <c r="E154" s="98"/>
      <c r="F154" s="72"/>
      <c r="G154" s="99"/>
      <c r="H154" s="991"/>
      <c r="I154" s="991"/>
    </row>
    <row r="155" spans="1:9" x14ac:dyDescent="0.25">
      <c r="A155" s="1006"/>
      <c r="B155" s="1006"/>
      <c r="C155" s="1008"/>
      <c r="D155" s="72"/>
      <c r="E155" s="98"/>
      <c r="F155" s="72"/>
      <c r="G155" s="99"/>
      <c r="H155" s="991"/>
      <c r="I155" s="991"/>
    </row>
    <row r="156" spans="1:9" ht="31.5" x14ac:dyDescent="0.25">
      <c r="A156" s="101" t="s">
        <v>21</v>
      </c>
      <c r="B156" s="1228" t="s">
        <v>197</v>
      </c>
      <c r="C156" s="1199" t="s">
        <v>213</v>
      </c>
      <c r="D156" s="72"/>
      <c r="E156" s="72" t="s">
        <v>214</v>
      </c>
      <c r="F156" s="98"/>
      <c r="G156" s="102"/>
      <c r="H156" s="102"/>
      <c r="I156" s="78"/>
    </row>
    <row r="157" spans="1:9" x14ac:dyDescent="0.25">
      <c r="A157" s="88"/>
      <c r="B157" s="1229"/>
      <c r="C157" s="1200"/>
      <c r="D157" s="72"/>
      <c r="E157" s="72" t="s">
        <v>215</v>
      </c>
      <c r="F157" s="98"/>
      <c r="G157" s="102"/>
      <c r="H157" s="102"/>
      <c r="I157" s="78"/>
    </row>
    <row r="158" spans="1:9" x14ac:dyDescent="0.25">
      <c r="A158" s="88"/>
      <c r="B158" s="1229"/>
      <c r="C158" s="1200"/>
      <c r="D158" s="72"/>
      <c r="E158" s="72" t="s">
        <v>216</v>
      </c>
      <c r="F158" s="98"/>
      <c r="G158" s="102"/>
      <c r="H158" s="102"/>
      <c r="I158" s="78"/>
    </row>
    <row r="159" spans="1:9" x14ac:dyDescent="0.25">
      <c r="A159" s="88"/>
      <c r="B159" s="1229"/>
      <c r="C159" s="1200"/>
      <c r="D159" s="72"/>
      <c r="E159" s="72" t="s">
        <v>217</v>
      </c>
      <c r="F159" s="98"/>
      <c r="G159" s="102"/>
      <c r="H159" s="102"/>
      <c r="I159" s="78"/>
    </row>
    <row r="160" spans="1:9" x14ac:dyDescent="0.25">
      <c r="A160" s="88"/>
      <c r="B160" s="1229"/>
      <c r="C160" s="1200"/>
      <c r="D160" s="72"/>
      <c r="E160" s="72" t="s">
        <v>218</v>
      </c>
      <c r="F160" s="98"/>
      <c r="G160" s="102"/>
      <c r="H160" s="102"/>
      <c r="I160" s="78"/>
    </row>
    <row r="161" spans="1:9" x14ac:dyDescent="0.25">
      <c r="A161" s="88"/>
      <c r="B161" s="1229"/>
      <c r="C161" s="1200"/>
      <c r="D161" s="72"/>
      <c r="E161" s="72" t="s">
        <v>219</v>
      </c>
      <c r="F161" s="98"/>
      <c r="G161" s="102"/>
      <c r="H161" s="102"/>
      <c r="I161" s="78"/>
    </row>
    <row r="162" spans="1:9" x14ac:dyDescent="0.25">
      <c r="A162" s="88"/>
      <c r="B162" s="1229"/>
      <c r="C162" s="1200"/>
      <c r="D162" s="72"/>
      <c r="E162" s="72" t="s">
        <v>220</v>
      </c>
      <c r="F162" s="98"/>
      <c r="G162" s="102"/>
      <c r="H162" s="102"/>
      <c r="I162" s="78"/>
    </row>
    <row r="163" spans="1:9" x14ac:dyDescent="0.25">
      <c r="A163" s="88"/>
      <c r="B163" s="1229"/>
      <c r="C163" s="1200"/>
      <c r="D163" s="72"/>
      <c r="E163" s="72" t="s">
        <v>221</v>
      </c>
      <c r="F163" s="98"/>
      <c r="G163" s="102"/>
      <c r="H163" s="102"/>
      <c r="I163" s="78"/>
    </row>
    <row r="164" spans="1:9" x14ac:dyDescent="0.25">
      <c r="A164" s="88"/>
      <c r="B164" s="1230"/>
      <c r="C164" s="1201"/>
      <c r="D164" s="72"/>
      <c r="E164" s="72" t="s">
        <v>222</v>
      </c>
      <c r="F164" s="98"/>
      <c r="G164" s="102"/>
      <c r="H164" s="102"/>
      <c r="I164" s="78"/>
    </row>
    <row r="165" spans="1:9" ht="31.5" x14ac:dyDescent="0.25">
      <c r="A165" s="88"/>
      <c r="B165" s="1231" t="s">
        <v>208</v>
      </c>
      <c r="C165" s="1199" t="s">
        <v>223</v>
      </c>
      <c r="D165" s="72"/>
      <c r="E165" s="72" t="s">
        <v>214</v>
      </c>
      <c r="F165" s="1010"/>
      <c r="G165" s="102"/>
      <c r="H165" s="102"/>
      <c r="I165" s="78"/>
    </row>
    <row r="166" spans="1:9" x14ac:dyDescent="0.25">
      <c r="A166" s="88"/>
      <c r="B166" s="1232"/>
      <c r="C166" s="1200"/>
      <c r="D166" s="69"/>
      <c r="E166" s="72" t="s">
        <v>215</v>
      </c>
      <c r="F166" s="1010"/>
      <c r="G166" s="102"/>
      <c r="H166" s="102"/>
      <c r="I166" s="78"/>
    </row>
    <row r="167" spans="1:9" x14ac:dyDescent="0.25">
      <c r="A167" s="88"/>
      <c r="B167" s="1232"/>
      <c r="C167" s="1200"/>
      <c r="D167" s="69"/>
      <c r="E167" s="72" t="s">
        <v>216</v>
      </c>
      <c r="F167" s="1010"/>
      <c r="G167" s="102"/>
      <c r="H167" s="102"/>
      <c r="I167" s="78"/>
    </row>
    <row r="168" spans="1:9" x14ac:dyDescent="0.25">
      <c r="A168" s="88"/>
      <c r="B168" s="1232"/>
      <c r="C168" s="1200"/>
      <c r="D168" s="69"/>
      <c r="E168" s="72" t="s">
        <v>217</v>
      </c>
      <c r="F168" s="1010"/>
      <c r="G168" s="102"/>
      <c r="H168" s="102"/>
      <c r="I168" s="78"/>
    </row>
    <row r="169" spans="1:9" x14ac:dyDescent="0.25">
      <c r="A169" s="88"/>
      <c r="B169" s="1232"/>
      <c r="C169" s="1200"/>
      <c r="D169" s="69"/>
      <c r="E169" s="72" t="s">
        <v>218</v>
      </c>
      <c r="F169" s="1010"/>
      <c r="G169" s="102"/>
      <c r="H169" s="102"/>
      <c r="I169" s="78"/>
    </row>
    <row r="170" spans="1:9" x14ac:dyDescent="0.25">
      <c r="A170" s="88"/>
      <c r="B170" s="1232"/>
      <c r="C170" s="1200"/>
      <c r="D170" s="69"/>
      <c r="E170" s="72" t="s">
        <v>219</v>
      </c>
      <c r="F170" s="1010"/>
      <c r="G170" s="102"/>
      <c r="H170" s="102"/>
      <c r="I170" s="78"/>
    </row>
    <row r="171" spans="1:9" x14ac:dyDescent="0.25">
      <c r="A171" s="88"/>
      <c r="B171" s="1232"/>
      <c r="C171" s="1200"/>
      <c r="D171" s="69"/>
      <c r="E171" s="72" t="s">
        <v>220</v>
      </c>
      <c r="F171" s="1010"/>
      <c r="G171" s="102"/>
      <c r="H171" s="102"/>
      <c r="I171" s="78"/>
    </row>
    <row r="172" spans="1:9" x14ac:dyDescent="0.25">
      <c r="A172" s="88"/>
      <c r="B172" s="1232"/>
      <c r="C172" s="1200"/>
      <c r="D172" s="69"/>
      <c r="E172" s="72" t="s">
        <v>221</v>
      </c>
      <c r="F172" s="1010"/>
      <c r="G172" s="102"/>
      <c r="H172" s="102"/>
      <c r="I172" s="78"/>
    </row>
    <row r="173" spans="1:9" x14ac:dyDescent="0.25">
      <c r="A173" s="88"/>
      <c r="B173" s="1233"/>
      <c r="C173" s="1201"/>
      <c r="D173" s="69"/>
      <c r="E173" s="72" t="s">
        <v>222</v>
      </c>
      <c r="F173" s="1010"/>
      <c r="G173" s="102"/>
      <c r="H173" s="102"/>
      <c r="I173" s="78"/>
    </row>
    <row r="174" spans="1:9" ht="31.5" x14ac:dyDescent="0.25">
      <c r="A174" s="88"/>
      <c r="B174" s="1228" t="s">
        <v>208</v>
      </c>
      <c r="C174" s="1199" t="s">
        <v>224</v>
      </c>
      <c r="D174" s="98"/>
      <c r="E174" s="72" t="s">
        <v>214</v>
      </c>
      <c r="F174" s="102"/>
      <c r="G174" s="102"/>
      <c r="H174" s="102"/>
      <c r="I174" s="78"/>
    </row>
    <row r="175" spans="1:9" x14ac:dyDescent="0.25">
      <c r="A175" s="88"/>
      <c r="B175" s="1229"/>
      <c r="C175" s="1200"/>
      <c r="D175" s="98"/>
      <c r="E175" s="72" t="s">
        <v>215</v>
      </c>
      <c r="F175" s="102"/>
      <c r="G175" s="102"/>
      <c r="H175" s="102"/>
      <c r="I175" s="78"/>
    </row>
    <row r="176" spans="1:9" x14ac:dyDescent="0.25">
      <c r="A176" s="88"/>
      <c r="B176" s="1229"/>
      <c r="C176" s="1200"/>
      <c r="D176" s="98"/>
      <c r="E176" s="72" t="s">
        <v>216</v>
      </c>
      <c r="F176" s="102"/>
      <c r="G176" s="102"/>
      <c r="H176" s="102"/>
      <c r="I176" s="78"/>
    </row>
    <row r="177" spans="1:9" x14ac:dyDescent="0.25">
      <c r="A177" s="88"/>
      <c r="B177" s="1229"/>
      <c r="C177" s="1200"/>
      <c r="D177" s="98"/>
      <c r="E177" s="72" t="s">
        <v>217</v>
      </c>
      <c r="F177" s="102"/>
      <c r="G177" s="102"/>
      <c r="H177" s="102"/>
      <c r="I177" s="78"/>
    </row>
    <row r="178" spans="1:9" x14ac:dyDescent="0.25">
      <c r="A178" s="88"/>
      <c r="B178" s="1229"/>
      <c r="C178" s="1200"/>
      <c r="D178" s="98"/>
      <c r="E178" s="72" t="s">
        <v>218</v>
      </c>
      <c r="F178" s="102"/>
      <c r="G178" s="102"/>
      <c r="H178" s="102"/>
      <c r="I178" s="78"/>
    </row>
    <row r="179" spans="1:9" x14ac:dyDescent="0.25">
      <c r="A179" s="88"/>
      <c r="B179" s="1229"/>
      <c r="C179" s="1200"/>
      <c r="D179" s="98"/>
      <c r="E179" s="72" t="s">
        <v>219</v>
      </c>
      <c r="F179" s="102"/>
      <c r="G179" s="102"/>
      <c r="H179" s="102"/>
      <c r="I179" s="78"/>
    </row>
    <row r="180" spans="1:9" x14ac:dyDescent="0.25">
      <c r="A180" s="88"/>
      <c r="B180" s="1229"/>
      <c r="C180" s="1200"/>
      <c r="D180" s="98"/>
      <c r="E180" s="72" t="s">
        <v>220</v>
      </c>
      <c r="F180" s="102"/>
      <c r="G180" s="102"/>
      <c r="H180" s="102"/>
      <c r="I180" s="78"/>
    </row>
    <row r="181" spans="1:9" x14ac:dyDescent="0.25">
      <c r="A181" s="88"/>
      <c r="B181" s="1229"/>
      <c r="C181" s="1200"/>
      <c r="D181" s="98"/>
      <c r="E181" s="72" t="s">
        <v>221</v>
      </c>
      <c r="F181" s="102"/>
      <c r="G181" s="102"/>
      <c r="H181" s="102"/>
      <c r="I181" s="78"/>
    </row>
    <row r="182" spans="1:9" x14ac:dyDescent="0.25">
      <c r="A182" s="88"/>
      <c r="B182" s="1230"/>
      <c r="C182" s="1201"/>
      <c r="D182" s="98"/>
      <c r="E182" s="72" t="s">
        <v>222</v>
      </c>
      <c r="F182" s="102"/>
      <c r="G182" s="102"/>
      <c r="H182" s="102"/>
      <c r="I182" s="78"/>
    </row>
    <row r="183" spans="1:9" ht="31.5" x14ac:dyDescent="0.25">
      <c r="A183" s="88"/>
      <c r="B183" s="168" t="s">
        <v>197</v>
      </c>
      <c r="C183" s="86" t="s">
        <v>225</v>
      </c>
      <c r="D183" s="1009"/>
      <c r="E183" s="72" t="s">
        <v>222</v>
      </c>
      <c r="F183" s="102"/>
      <c r="G183" s="102"/>
      <c r="H183" s="102"/>
      <c r="I183" s="78"/>
    </row>
    <row r="184" spans="1:9" x14ac:dyDescent="0.25">
      <c r="A184" s="88"/>
      <c r="B184" s="277" t="s">
        <v>197</v>
      </c>
      <c r="C184" s="317" t="s">
        <v>1028</v>
      </c>
      <c r="D184" s="1167" t="s">
        <v>215</v>
      </c>
      <c r="E184" s="72"/>
      <c r="F184" s="98"/>
      <c r="G184" s="102"/>
      <c r="H184" s="102"/>
      <c r="I184" s="78"/>
    </row>
    <row r="185" spans="1:9" ht="31.5" x14ac:dyDescent="0.25">
      <c r="A185" s="88"/>
      <c r="B185" s="278"/>
      <c r="C185" s="317" t="s">
        <v>1029</v>
      </c>
      <c r="D185" s="1168"/>
      <c r="E185" s="72"/>
      <c r="F185" s="98"/>
      <c r="G185" s="102"/>
      <c r="H185" s="102"/>
      <c r="I185" s="78"/>
    </row>
    <row r="186" spans="1:9" ht="31.5" x14ac:dyDescent="0.25">
      <c r="A186" s="88"/>
      <c r="B186" s="278"/>
      <c r="C186" s="317" t="s">
        <v>1030</v>
      </c>
      <c r="D186" s="1168"/>
      <c r="E186" s="72"/>
      <c r="F186" s="98"/>
      <c r="G186" s="102"/>
      <c r="H186" s="102"/>
      <c r="I186" s="78"/>
    </row>
    <row r="187" spans="1:9" ht="31.5" x14ac:dyDescent="0.25">
      <c r="A187" s="88"/>
      <c r="B187" s="278"/>
      <c r="C187" s="317" t="s">
        <v>1031</v>
      </c>
      <c r="D187" s="1168"/>
      <c r="E187" s="72"/>
      <c r="F187" s="98"/>
      <c r="G187" s="102"/>
      <c r="H187" s="102"/>
      <c r="I187" s="78"/>
    </row>
    <row r="188" spans="1:9" ht="31.5" x14ac:dyDescent="0.25">
      <c r="A188" s="88"/>
      <c r="B188" s="278"/>
      <c r="C188" s="317" t="s">
        <v>1032</v>
      </c>
      <c r="D188" s="1168"/>
      <c r="E188" s="72"/>
      <c r="F188" s="98"/>
      <c r="G188" s="102"/>
      <c r="H188" s="102"/>
      <c r="I188" s="78"/>
    </row>
    <row r="189" spans="1:9" ht="31.5" x14ac:dyDescent="0.25">
      <c r="A189" s="88"/>
      <c r="B189" s="278"/>
      <c r="C189" s="317" t="s">
        <v>1033</v>
      </c>
      <c r="D189" s="1168"/>
      <c r="E189" s="72"/>
      <c r="F189" s="98"/>
      <c r="G189" s="102"/>
      <c r="H189" s="102"/>
      <c r="I189" s="78"/>
    </row>
    <row r="190" spans="1:9" ht="31.5" x14ac:dyDescent="0.25">
      <c r="A190" s="88"/>
      <c r="B190" s="278"/>
      <c r="C190" s="317" t="s">
        <v>1034</v>
      </c>
      <c r="D190" s="1168"/>
      <c r="E190" s="72"/>
      <c r="F190" s="98"/>
      <c r="G190" s="102"/>
      <c r="H190" s="102"/>
      <c r="I190" s="78"/>
    </row>
    <row r="191" spans="1:9" ht="31.5" x14ac:dyDescent="0.25">
      <c r="A191" s="88"/>
      <c r="B191" s="279"/>
      <c r="C191" s="317" t="s">
        <v>1035</v>
      </c>
      <c r="D191" s="1169"/>
      <c r="E191" s="72"/>
      <c r="F191" s="98"/>
      <c r="G191" s="102"/>
      <c r="H191" s="102"/>
      <c r="I191" s="78"/>
    </row>
    <row r="192" spans="1:9" ht="31.5" x14ac:dyDescent="0.25">
      <c r="A192" s="90"/>
      <c r="B192" s="318" t="s">
        <v>208</v>
      </c>
      <c r="C192" s="91" t="s">
        <v>1036</v>
      </c>
      <c r="D192" s="72"/>
      <c r="E192" s="72"/>
      <c r="F192" s="98"/>
      <c r="G192" s="72" t="s">
        <v>1037</v>
      </c>
      <c r="H192" s="102"/>
      <c r="I192" s="78"/>
    </row>
    <row r="193" spans="1:9" ht="31.5" x14ac:dyDescent="0.25">
      <c r="A193" s="101" t="s">
        <v>151</v>
      </c>
      <c r="B193" s="371" t="s">
        <v>197</v>
      </c>
      <c r="C193" s="245" t="s">
        <v>774</v>
      </c>
      <c r="D193" s="73"/>
      <c r="E193" s="72"/>
      <c r="F193" s="72" t="s">
        <v>775</v>
      </c>
      <c r="G193" s="102"/>
      <c r="H193" s="102"/>
      <c r="I193" s="78"/>
    </row>
    <row r="194" spans="1:9" x14ac:dyDescent="0.25">
      <c r="A194" s="88"/>
      <c r="B194" s="355"/>
      <c r="C194" s="269" t="s">
        <v>776</v>
      </c>
      <c r="D194" s="227"/>
      <c r="E194" s="75"/>
      <c r="F194" s="248"/>
      <c r="G194" s="285"/>
      <c r="H194" s="286"/>
      <c r="I194" s="287"/>
    </row>
    <row r="195" spans="1:9" x14ac:dyDescent="0.25">
      <c r="A195" s="88"/>
      <c r="B195" s="371" t="s">
        <v>197</v>
      </c>
      <c r="C195" s="269" t="s">
        <v>777</v>
      </c>
      <c r="D195" s="242"/>
      <c r="E195" s="75"/>
      <c r="F195" s="248"/>
      <c r="G195" s="285"/>
      <c r="H195" s="286" t="s">
        <v>778</v>
      </c>
      <c r="I195" s="287"/>
    </row>
    <row r="196" spans="1:9" x14ac:dyDescent="0.25">
      <c r="A196" s="88"/>
      <c r="B196" s="355"/>
      <c r="C196" s="288"/>
      <c r="D196" s="242"/>
      <c r="E196" s="75"/>
      <c r="F196" s="248"/>
      <c r="G196" s="285"/>
      <c r="H196" s="286" t="s">
        <v>779</v>
      </c>
      <c r="I196" s="287"/>
    </row>
    <row r="197" spans="1:9" x14ac:dyDescent="0.25">
      <c r="A197" s="88"/>
      <c r="B197" s="355"/>
      <c r="C197" s="288"/>
      <c r="D197" s="242"/>
      <c r="E197" s="75"/>
      <c r="F197" s="248"/>
      <c r="G197" s="285"/>
      <c r="H197" s="286" t="s">
        <v>780</v>
      </c>
      <c r="I197" s="287"/>
    </row>
    <row r="198" spans="1:9" x14ac:dyDescent="0.25">
      <c r="A198" s="88"/>
      <c r="B198" s="355"/>
      <c r="C198" s="288"/>
      <c r="D198" s="242"/>
      <c r="E198" s="75"/>
      <c r="F198" s="248"/>
      <c r="G198" s="285"/>
      <c r="H198" s="286" t="s">
        <v>781</v>
      </c>
      <c r="I198" s="287"/>
    </row>
    <row r="199" spans="1:9" x14ac:dyDescent="0.25">
      <c r="A199" s="88"/>
      <c r="B199" s="355"/>
      <c r="C199" s="288"/>
      <c r="D199" s="242"/>
      <c r="E199" s="75"/>
      <c r="F199" s="248"/>
      <c r="G199" s="285"/>
      <c r="H199" s="286" t="s">
        <v>782</v>
      </c>
      <c r="I199" s="287"/>
    </row>
    <row r="200" spans="1:9" x14ac:dyDescent="0.25">
      <c r="A200" s="88"/>
      <c r="B200" s="354"/>
      <c r="C200" s="289"/>
      <c r="D200" s="242"/>
      <c r="E200" s="75"/>
      <c r="F200" s="248"/>
      <c r="G200" s="285" t="s">
        <v>783</v>
      </c>
      <c r="H200" s="286"/>
      <c r="I200" s="287"/>
    </row>
    <row r="201" spans="1:9" x14ac:dyDescent="0.25">
      <c r="A201" s="88"/>
      <c r="B201" s="101" t="s">
        <v>197</v>
      </c>
      <c r="C201" s="269" t="s">
        <v>1038</v>
      </c>
      <c r="D201" s="73" t="s">
        <v>1039</v>
      </c>
      <c r="E201" s="72"/>
      <c r="F201" s="72"/>
      <c r="G201" s="102"/>
      <c r="H201" s="102"/>
      <c r="I201" s="287"/>
    </row>
    <row r="202" spans="1:9" x14ac:dyDescent="0.25">
      <c r="A202" s="88"/>
      <c r="B202" s="101" t="s">
        <v>1040</v>
      </c>
      <c r="C202" s="1199" t="s">
        <v>1041</v>
      </c>
      <c r="D202" s="242"/>
      <c r="E202" s="75" t="s">
        <v>1042</v>
      </c>
      <c r="F202" s="72"/>
      <c r="G202" s="285"/>
      <c r="H202" s="286"/>
      <c r="I202" s="287"/>
    </row>
    <row r="203" spans="1:9" x14ac:dyDescent="0.25">
      <c r="A203" s="88"/>
      <c r="B203" s="90"/>
      <c r="C203" s="1201"/>
      <c r="D203" s="242"/>
      <c r="E203" s="75" t="s">
        <v>1043</v>
      </c>
      <c r="F203" s="72"/>
      <c r="G203" s="285"/>
      <c r="H203" s="286"/>
      <c r="I203" s="287"/>
    </row>
    <row r="204" spans="1:9" x14ac:dyDescent="0.25">
      <c r="A204" s="88"/>
      <c r="B204" s="88" t="s">
        <v>197</v>
      </c>
      <c r="C204" s="1199" t="s">
        <v>777</v>
      </c>
      <c r="D204" s="242"/>
      <c r="E204" s="75"/>
      <c r="F204" s="72"/>
      <c r="G204" s="285"/>
      <c r="H204" s="286" t="s">
        <v>1044</v>
      </c>
      <c r="I204" s="287"/>
    </row>
    <row r="205" spans="1:9" x14ac:dyDescent="0.25">
      <c r="A205" s="88"/>
      <c r="B205" s="88"/>
      <c r="C205" s="1200"/>
      <c r="D205" s="242"/>
      <c r="E205" s="75"/>
      <c r="F205" s="72"/>
      <c r="G205" s="285" t="s">
        <v>1045</v>
      </c>
      <c r="H205" s="286"/>
      <c r="I205" s="287"/>
    </row>
    <row r="206" spans="1:9" x14ac:dyDescent="0.25">
      <c r="A206" s="88"/>
      <c r="B206" s="88"/>
      <c r="C206" s="1200"/>
      <c r="D206" s="242"/>
      <c r="E206" s="75"/>
      <c r="F206" s="72"/>
      <c r="G206" s="285" t="s">
        <v>1046</v>
      </c>
      <c r="H206" s="286"/>
      <c r="I206" s="287"/>
    </row>
    <row r="207" spans="1:9" ht="31.5" x14ac:dyDescent="0.25">
      <c r="A207" s="90"/>
      <c r="B207" s="88"/>
      <c r="C207" s="1201"/>
      <c r="D207" s="73"/>
      <c r="E207" s="72"/>
      <c r="F207" s="72"/>
      <c r="G207" s="285"/>
      <c r="H207" s="103" t="s">
        <v>1047</v>
      </c>
      <c r="I207" s="287"/>
    </row>
    <row r="208" spans="1:9" ht="63" x14ac:dyDescent="0.25">
      <c r="A208" s="90" t="s">
        <v>160</v>
      </c>
      <c r="B208" s="344" t="s">
        <v>226</v>
      </c>
      <c r="C208" s="312" t="s">
        <v>227</v>
      </c>
      <c r="D208" s="345"/>
      <c r="E208" s="345"/>
      <c r="F208" s="346"/>
      <c r="G208" s="347"/>
      <c r="H208" s="348" t="s">
        <v>228</v>
      </c>
      <c r="I208" s="348"/>
    </row>
    <row r="209" spans="1:9" x14ac:dyDescent="0.25">
      <c r="A209" s="93"/>
      <c r="B209" s="93"/>
      <c r="C209" s="82"/>
      <c r="D209" s="107"/>
      <c r="E209" s="107"/>
      <c r="F209" s="107"/>
      <c r="G209" s="82"/>
      <c r="H209" s="82"/>
      <c r="I209" s="82"/>
    </row>
    <row r="212" spans="1:9" x14ac:dyDescent="0.25">
      <c r="A212" s="172" t="s">
        <v>229</v>
      </c>
      <c r="B212" s="173"/>
      <c r="C212" s="174"/>
      <c r="D212" s="174"/>
      <c r="E212" s="175"/>
    </row>
    <row r="213" spans="1:9" x14ac:dyDescent="0.25">
      <c r="A213" s="986" t="s">
        <v>122</v>
      </c>
      <c r="B213" s="995" t="s">
        <v>230</v>
      </c>
      <c r="C213" s="992" t="s">
        <v>231</v>
      </c>
      <c r="D213" s="995" t="s">
        <v>232</v>
      </c>
      <c r="E213" s="992" t="s">
        <v>126</v>
      </c>
    </row>
    <row r="214" spans="1:9" x14ac:dyDescent="0.25">
      <c r="A214" s="1005" t="s">
        <v>18</v>
      </c>
      <c r="B214" s="1024" t="s">
        <v>784</v>
      </c>
      <c r="C214" s="309" t="s">
        <v>785</v>
      </c>
      <c r="D214" s="333">
        <v>3</v>
      </c>
      <c r="E214" s="1001" t="s">
        <v>786</v>
      </c>
    </row>
    <row r="215" spans="1:9" x14ac:dyDescent="0.25">
      <c r="A215" s="1006"/>
      <c r="B215" s="1025"/>
      <c r="C215" s="309" t="s">
        <v>787</v>
      </c>
      <c r="D215" s="333">
        <v>4</v>
      </c>
      <c r="E215" s="335"/>
    </row>
    <row r="216" spans="1:9" x14ac:dyDescent="0.25">
      <c r="A216" s="1006"/>
      <c r="B216" s="1025"/>
      <c r="C216" s="309" t="s">
        <v>788</v>
      </c>
      <c r="D216" s="333">
        <v>3</v>
      </c>
      <c r="E216" s="335"/>
    </row>
    <row r="217" spans="1:9" x14ac:dyDescent="0.25">
      <c r="A217" s="1006"/>
      <c r="B217" s="1025"/>
      <c r="C217" s="309" t="s">
        <v>789</v>
      </c>
      <c r="D217" s="333">
        <v>2</v>
      </c>
      <c r="E217" s="335"/>
    </row>
    <row r="218" spans="1:9" x14ac:dyDescent="0.25">
      <c r="A218" s="1006"/>
      <c r="B218" s="1025"/>
      <c r="C218" s="309" t="s">
        <v>790</v>
      </c>
      <c r="D218" s="333">
        <v>3</v>
      </c>
      <c r="E218" s="335"/>
    </row>
    <row r="219" spans="1:9" x14ac:dyDescent="0.25">
      <c r="A219" s="1006"/>
      <c r="B219" s="1025"/>
      <c r="C219" s="309" t="s">
        <v>135</v>
      </c>
      <c r="D219" s="333">
        <v>3</v>
      </c>
      <c r="E219" s="335"/>
    </row>
    <row r="220" spans="1:9" x14ac:dyDescent="0.25">
      <c r="A220" s="1006"/>
      <c r="B220" s="1025"/>
      <c r="C220" s="309" t="s">
        <v>791</v>
      </c>
      <c r="D220" s="333">
        <v>2</v>
      </c>
      <c r="E220" s="335"/>
    </row>
    <row r="221" spans="1:9" x14ac:dyDescent="0.25">
      <c r="A221" s="1006"/>
      <c r="B221" s="293"/>
      <c r="C221" s="309" t="s">
        <v>792</v>
      </c>
      <c r="D221" s="333">
        <v>3</v>
      </c>
      <c r="E221" s="336"/>
    </row>
    <row r="222" spans="1:9" x14ac:dyDescent="0.25">
      <c r="A222" s="1007"/>
      <c r="B222" s="381" t="s">
        <v>1048</v>
      </c>
      <c r="C222" s="309"/>
      <c r="D222" s="310" t="s">
        <v>1049</v>
      </c>
      <c r="E222" s="334"/>
    </row>
    <row r="223" spans="1:9" ht="63" x14ac:dyDescent="0.25">
      <c r="A223" s="1006" t="s">
        <v>19</v>
      </c>
      <c r="B223" s="359" t="s">
        <v>1050</v>
      </c>
      <c r="C223" s="79" t="s">
        <v>1051</v>
      </c>
      <c r="D223" s="100" t="s">
        <v>1052</v>
      </c>
      <c r="E223" s="109"/>
    </row>
    <row r="224" spans="1:9" ht="63" customHeight="1" x14ac:dyDescent="0.25">
      <c r="A224" s="1005" t="s">
        <v>20</v>
      </c>
      <c r="B224" s="108" t="s">
        <v>233</v>
      </c>
      <c r="C224" s="1153" t="s">
        <v>210</v>
      </c>
      <c r="D224" s="99" t="s">
        <v>234</v>
      </c>
      <c r="E224" s="1153" t="s">
        <v>235</v>
      </c>
    </row>
    <row r="225" spans="1:5" ht="47.25" x14ac:dyDescent="0.25">
      <c r="A225" s="1006"/>
      <c r="B225" s="1018" t="s">
        <v>236</v>
      </c>
      <c r="C225" s="1155"/>
      <c r="D225" s="989" t="s">
        <v>237</v>
      </c>
      <c r="E225" s="1154"/>
    </row>
    <row r="226" spans="1:5" ht="31.5" x14ac:dyDescent="0.25">
      <c r="A226" s="1006"/>
      <c r="B226" s="108" t="s">
        <v>772</v>
      </c>
      <c r="C226" s="1008" t="s">
        <v>793</v>
      </c>
      <c r="D226" s="99" t="s">
        <v>794</v>
      </c>
      <c r="E226" s="1008" t="s">
        <v>211</v>
      </c>
    </row>
    <row r="227" spans="1:5" ht="78.75" x14ac:dyDescent="0.25">
      <c r="A227" s="1005" t="s">
        <v>21</v>
      </c>
      <c r="B227" s="1018" t="s">
        <v>238</v>
      </c>
      <c r="C227" s="237" t="s">
        <v>239</v>
      </c>
      <c r="D227" s="231">
        <v>25</v>
      </c>
      <c r="E227" s="234"/>
    </row>
    <row r="228" spans="1:5" x14ac:dyDescent="0.25">
      <c r="A228" s="1006"/>
      <c r="B228" s="359"/>
      <c r="C228" s="230" t="s">
        <v>240</v>
      </c>
      <c r="D228" s="232"/>
      <c r="E228" s="235"/>
    </row>
    <row r="229" spans="1:5" x14ac:dyDescent="0.25">
      <c r="A229" s="1006"/>
      <c r="B229" s="359"/>
      <c r="C229" s="230" t="s">
        <v>241</v>
      </c>
      <c r="D229" s="232"/>
      <c r="E229" s="235"/>
    </row>
    <row r="230" spans="1:5" x14ac:dyDescent="0.25">
      <c r="A230" s="1006"/>
      <c r="B230" s="359"/>
      <c r="C230" s="230" t="s">
        <v>242</v>
      </c>
      <c r="D230" s="232"/>
      <c r="E230" s="235"/>
    </row>
    <row r="231" spans="1:5" x14ac:dyDescent="0.25">
      <c r="A231" s="1006"/>
      <c r="B231" s="359"/>
      <c r="C231" s="230" t="s">
        <v>243</v>
      </c>
      <c r="D231" s="232"/>
      <c r="E231" s="235"/>
    </row>
    <row r="232" spans="1:5" x14ac:dyDescent="0.25">
      <c r="A232" s="1006"/>
      <c r="B232" s="359"/>
      <c r="C232" s="230" t="s">
        <v>215</v>
      </c>
      <c r="D232" s="232"/>
      <c r="E232" s="235"/>
    </row>
    <row r="233" spans="1:5" x14ac:dyDescent="0.25">
      <c r="A233" s="1006"/>
      <c r="B233" s="359"/>
      <c r="C233" s="230" t="s">
        <v>244</v>
      </c>
      <c r="D233" s="232"/>
      <c r="E233" s="235"/>
    </row>
    <row r="234" spans="1:5" x14ac:dyDescent="0.25">
      <c r="A234" s="1006"/>
      <c r="B234" s="359"/>
      <c r="C234" s="230" t="s">
        <v>245</v>
      </c>
      <c r="D234" s="232"/>
      <c r="E234" s="235"/>
    </row>
    <row r="235" spans="1:5" x14ac:dyDescent="0.25">
      <c r="A235" s="1006"/>
      <c r="B235" s="359"/>
      <c r="C235" s="230" t="s">
        <v>217</v>
      </c>
      <c r="D235" s="232"/>
      <c r="E235" s="235"/>
    </row>
    <row r="236" spans="1:5" ht="31.5" x14ac:dyDescent="0.25">
      <c r="A236" s="1006"/>
      <c r="B236" s="359"/>
      <c r="C236" s="230" t="s">
        <v>246</v>
      </c>
      <c r="D236" s="232"/>
      <c r="E236" s="235"/>
    </row>
    <row r="237" spans="1:5" x14ac:dyDescent="0.25">
      <c r="A237" s="1006"/>
      <c r="B237" s="359"/>
      <c r="C237" s="230" t="s">
        <v>247</v>
      </c>
      <c r="D237" s="232"/>
      <c r="E237" s="235"/>
    </row>
    <row r="238" spans="1:5" x14ac:dyDescent="0.25">
      <c r="A238" s="1006"/>
      <c r="B238" s="359"/>
      <c r="C238" s="230" t="s">
        <v>248</v>
      </c>
      <c r="D238" s="232"/>
      <c r="E238" s="235"/>
    </row>
    <row r="239" spans="1:5" ht="47.25" x14ac:dyDescent="0.25">
      <c r="A239" s="1006"/>
      <c r="B239" s="359"/>
      <c r="C239" s="230" t="s">
        <v>249</v>
      </c>
      <c r="D239" s="232"/>
      <c r="E239" s="235"/>
    </row>
    <row r="240" spans="1:5" x14ac:dyDescent="0.25">
      <c r="A240" s="1006"/>
      <c r="B240" s="359"/>
      <c r="C240" s="230" t="s">
        <v>219</v>
      </c>
      <c r="D240" s="232"/>
      <c r="E240" s="235"/>
    </row>
    <row r="241" spans="1:5" x14ac:dyDescent="0.25">
      <c r="A241" s="1006"/>
      <c r="B241" s="359"/>
      <c r="C241" s="230" t="s">
        <v>250</v>
      </c>
      <c r="D241" s="232"/>
      <c r="E241" s="235"/>
    </row>
    <row r="242" spans="1:5" x14ac:dyDescent="0.25">
      <c r="A242" s="1006"/>
      <c r="B242" s="359"/>
      <c r="C242" s="230" t="s">
        <v>251</v>
      </c>
      <c r="D242" s="232"/>
      <c r="E242" s="235"/>
    </row>
    <row r="243" spans="1:5" x14ac:dyDescent="0.25">
      <c r="A243" s="1006"/>
      <c r="B243" s="359"/>
      <c r="C243" s="230" t="s">
        <v>221</v>
      </c>
      <c r="D243" s="232"/>
      <c r="E243" s="235"/>
    </row>
    <row r="244" spans="1:5" x14ac:dyDescent="0.25">
      <c r="A244" s="1006"/>
      <c r="B244" s="359"/>
      <c r="C244" s="230" t="s">
        <v>252</v>
      </c>
      <c r="D244" s="232"/>
      <c r="E244" s="235"/>
    </row>
    <row r="245" spans="1:5" x14ac:dyDescent="0.25">
      <c r="A245" s="1006"/>
      <c r="B245" s="1019"/>
      <c r="C245" s="230" t="s">
        <v>222</v>
      </c>
      <c r="D245" s="233"/>
      <c r="E245" s="236"/>
    </row>
    <row r="246" spans="1:5" ht="78.75" x14ac:dyDescent="0.25">
      <c r="A246" s="1006"/>
      <c r="B246" s="352" t="s">
        <v>795</v>
      </c>
      <c r="C246" s="237" t="s">
        <v>796</v>
      </c>
      <c r="D246" s="270" t="s">
        <v>797</v>
      </c>
      <c r="E246" s="234"/>
    </row>
    <row r="247" spans="1:5" x14ac:dyDescent="0.25">
      <c r="A247" s="1006"/>
      <c r="B247" s="360"/>
      <c r="C247" s="230" t="s">
        <v>798</v>
      </c>
      <c r="D247" s="271"/>
      <c r="E247" s="235"/>
    </row>
    <row r="248" spans="1:5" x14ac:dyDescent="0.25">
      <c r="A248" s="1006"/>
      <c r="B248" s="360"/>
      <c r="C248" s="230" t="s">
        <v>799</v>
      </c>
      <c r="D248" s="271"/>
      <c r="E248" s="235"/>
    </row>
    <row r="249" spans="1:5" x14ac:dyDescent="0.25">
      <c r="A249" s="1006"/>
      <c r="B249" s="360"/>
      <c r="C249" s="230" t="s">
        <v>800</v>
      </c>
      <c r="D249" s="271"/>
      <c r="E249" s="235"/>
    </row>
    <row r="250" spans="1:5" x14ac:dyDescent="0.25">
      <c r="A250" s="1006"/>
      <c r="B250" s="360"/>
      <c r="C250" s="230" t="s">
        <v>801</v>
      </c>
      <c r="D250" s="271"/>
      <c r="E250" s="235"/>
    </row>
    <row r="251" spans="1:5" x14ac:dyDescent="0.25">
      <c r="A251" s="1006"/>
      <c r="B251" s="360"/>
      <c r="C251" s="230" t="s">
        <v>802</v>
      </c>
      <c r="D251" s="271"/>
      <c r="E251" s="235"/>
    </row>
    <row r="252" spans="1:5" x14ac:dyDescent="0.25">
      <c r="A252" s="1006"/>
      <c r="B252" s="360"/>
      <c r="C252" s="230" t="s">
        <v>803</v>
      </c>
      <c r="D252" s="271"/>
      <c r="E252" s="235"/>
    </row>
    <row r="253" spans="1:5" x14ac:dyDescent="0.25">
      <c r="A253" s="1006"/>
      <c r="B253" s="360"/>
      <c r="C253" s="230" t="s">
        <v>804</v>
      </c>
      <c r="D253" s="271"/>
      <c r="E253" s="235"/>
    </row>
    <row r="254" spans="1:5" x14ac:dyDescent="0.25">
      <c r="A254" s="1006"/>
      <c r="B254" s="360"/>
      <c r="C254" s="230" t="s">
        <v>805</v>
      </c>
      <c r="D254" s="271"/>
      <c r="E254" s="235"/>
    </row>
    <row r="255" spans="1:5" x14ac:dyDescent="0.25">
      <c r="A255" s="1006"/>
      <c r="B255" s="360"/>
      <c r="C255" s="230" t="s">
        <v>806</v>
      </c>
      <c r="D255" s="271"/>
      <c r="E255" s="235"/>
    </row>
    <row r="256" spans="1:5" x14ac:dyDescent="0.25">
      <c r="A256" s="1006"/>
      <c r="B256" s="360"/>
      <c r="C256" s="230" t="s">
        <v>807</v>
      </c>
      <c r="D256" s="271"/>
      <c r="E256" s="235"/>
    </row>
    <row r="257" spans="1:5" x14ac:dyDescent="0.25">
      <c r="A257" s="1006"/>
      <c r="B257" s="360"/>
      <c r="C257" s="230" t="s">
        <v>808</v>
      </c>
      <c r="D257" s="271"/>
      <c r="E257" s="235"/>
    </row>
    <row r="258" spans="1:5" x14ac:dyDescent="0.25">
      <c r="A258" s="1006"/>
      <c r="B258" s="360"/>
      <c r="C258" s="230" t="s">
        <v>809</v>
      </c>
      <c r="D258" s="271"/>
      <c r="E258" s="235"/>
    </row>
    <row r="259" spans="1:5" x14ac:dyDescent="0.25">
      <c r="A259" s="1006"/>
      <c r="B259" s="360"/>
      <c r="C259" s="230" t="s">
        <v>810</v>
      </c>
      <c r="D259" s="271"/>
      <c r="E259" s="235"/>
    </row>
    <row r="260" spans="1:5" x14ac:dyDescent="0.25">
      <c r="A260" s="1006"/>
      <c r="B260" s="360"/>
      <c r="C260" s="230" t="s">
        <v>811</v>
      </c>
      <c r="D260" s="271"/>
      <c r="E260" s="235"/>
    </row>
    <row r="261" spans="1:5" x14ac:dyDescent="0.25">
      <c r="A261" s="1006"/>
      <c r="B261" s="360"/>
      <c r="C261" s="230" t="s">
        <v>812</v>
      </c>
      <c r="D261" s="271"/>
      <c r="E261" s="235"/>
    </row>
    <row r="262" spans="1:5" x14ac:dyDescent="0.25">
      <c r="A262" s="1006"/>
      <c r="B262" s="103"/>
      <c r="C262" s="230" t="s">
        <v>813</v>
      </c>
      <c r="D262" s="268"/>
      <c r="E262" s="236"/>
    </row>
    <row r="263" spans="1:5" ht="63" x14ac:dyDescent="0.25">
      <c r="A263" s="1006"/>
      <c r="B263" s="1019" t="s">
        <v>814</v>
      </c>
      <c r="C263" s="230"/>
      <c r="D263" s="273" t="s">
        <v>815</v>
      </c>
      <c r="E263" s="274"/>
    </row>
    <row r="264" spans="1:5" ht="63" x14ac:dyDescent="0.25">
      <c r="A264" s="1006"/>
      <c r="B264" s="1018" t="s">
        <v>816</v>
      </c>
      <c r="C264" s="272" t="s">
        <v>817</v>
      </c>
      <c r="D264" s="231" t="s">
        <v>818</v>
      </c>
      <c r="E264" s="234"/>
    </row>
    <row r="265" spans="1:5" x14ac:dyDescent="0.25">
      <c r="A265" s="1006"/>
      <c r="B265" s="359"/>
      <c r="C265" s="230" t="s">
        <v>819</v>
      </c>
      <c r="D265" s="232"/>
      <c r="E265" s="235"/>
    </row>
    <row r="266" spans="1:5" x14ac:dyDescent="0.25">
      <c r="A266" s="1006"/>
      <c r="B266" s="359"/>
      <c r="C266" s="230" t="s">
        <v>820</v>
      </c>
      <c r="D266" s="232"/>
      <c r="E266" s="235"/>
    </row>
    <row r="267" spans="1:5" x14ac:dyDescent="0.25">
      <c r="A267" s="1006"/>
      <c r="B267" s="359"/>
      <c r="C267" s="230" t="s">
        <v>821</v>
      </c>
      <c r="D267" s="232"/>
      <c r="E267" s="235"/>
    </row>
    <row r="268" spans="1:5" x14ac:dyDescent="0.25">
      <c r="A268" s="1006"/>
      <c r="B268" s="359"/>
      <c r="C268" s="230" t="s">
        <v>822</v>
      </c>
      <c r="D268" s="232"/>
      <c r="E268" s="235"/>
    </row>
    <row r="269" spans="1:5" x14ac:dyDescent="0.25">
      <c r="A269" s="1006"/>
      <c r="B269" s="1019"/>
      <c r="C269" s="230" t="s">
        <v>823</v>
      </c>
      <c r="D269" s="233"/>
      <c r="E269" s="236"/>
    </row>
    <row r="270" spans="1:5" ht="47.25" x14ac:dyDescent="0.25">
      <c r="A270" s="1006"/>
      <c r="B270" s="72" t="s">
        <v>1053</v>
      </c>
      <c r="C270" s="1013" t="s">
        <v>1054</v>
      </c>
      <c r="D270" s="100" t="s">
        <v>1055</v>
      </c>
      <c r="E270" s="358"/>
    </row>
    <row r="271" spans="1:5" ht="31.5" x14ac:dyDescent="0.25">
      <c r="A271" s="1006"/>
      <c r="B271" s="72" t="s">
        <v>1056</v>
      </c>
      <c r="C271" s="319" t="s">
        <v>1057</v>
      </c>
      <c r="D271" s="100" t="s">
        <v>1058</v>
      </c>
      <c r="E271" s="358"/>
    </row>
    <row r="272" spans="1:5" x14ac:dyDescent="0.25">
      <c r="A272" s="422" t="s">
        <v>151</v>
      </c>
      <c r="B272" s="422"/>
      <c r="C272" s="79"/>
      <c r="D272" s="110"/>
      <c r="E272" s="111"/>
    </row>
    <row r="273" spans="1:6" ht="47.25" x14ac:dyDescent="0.25">
      <c r="A273" s="1023" t="s">
        <v>160</v>
      </c>
      <c r="B273" s="99" t="s">
        <v>1059</v>
      </c>
      <c r="C273" s="420" t="s">
        <v>1060</v>
      </c>
      <c r="D273" s="310" t="s">
        <v>1061</v>
      </c>
      <c r="E273" s="99"/>
    </row>
    <row r="274" spans="1:6" x14ac:dyDescent="0.25">
      <c r="A274" s="112"/>
      <c r="B274" s="112"/>
      <c r="C274" s="81"/>
      <c r="D274" s="81"/>
      <c r="E274" s="113"/>
    </row>
    <row r="275" spans="1:6" x14ac:dyDescent="0.25">
      <c r="A275" s="112"/>
      <c r="B275" s="112"/>
      <c r="C275" s="81"/>
      <c r="D275" s="81"/>
      <c r="E275" s="113"/>
    </row>
    <row r="276" spans="1:6" x14ac:dyDescent="0.25">
      <c r="A276" s="112"/>
      <c r="B276" s="112"/>
      <c r="C276" s="81"/>
      <c r="D276" s="81"/>
      <c r="E276" s="113"/>
    </row>
    <row r="279" spans="1:6" x14ac:dyDescent="0.25">
      <c r="A279" s="172" t="s">
        <v>253</v>
      </c>
      <c r="B279" s="173"/>
      <c r="C279" s="174"/>
      <c r="D279" s="174"/>
      <c r="E279" s="175"/>
    </row>
    <row r="280" spans="1:6" ht="47.25" x14ac:dyDescent="0.25">
      <c r="A280" s="986" t="s">
        <v>122</v>
      </c>
      <c r="B280" s="986" t="s">
        <v>254</v>
      </c>
      <c r="C280" s="992" t="s">
        <v>125</v>
      </c>
      <c r="D280" s="995" t="s">
        <v>255</v>
      </c>
      <c r="E280" s="995" t="s">
        <v>126</v>
      </c>
      <c r="F280" s="113"/>
    </row>
    <row r="281" spans="1:6" ht="31.5" x14ac:dyDescent="0.25">
      <c r="A281" s="1005" t="s">
        <v>18</v>
      </c>
      <c r="B281" s="108" t="s">
        <v>256</v>
      </c>
      <c r="C281" s="1020" t="s">
        <v>135</v>
      </c>
      <c r="D281" s="100"/>
      <c r="E281" s="100"/>
      <c r="F281" s="171"/>
    </row>
    <row r="282" spans="1:6" ht="31.5" x14ac:dyDescent="0.25">
      <c r="A282" s="1006"/>
      <c r="B282" s="108" t="s">
        <v>257</v>
      </c>
      <c r="C282" s="1020" t="s">
        <v>258</v>
      </c>
      <c r="D282" s="100"/>
      <c r="E282" s="100"/>
      <c r="F282" s="171"/>
    </row>
    <row r="283" spans="1:6" ht="31.5" x14ac:dyDescent="0.25">
      <c r="A283" s="1007"/>
      <c r="B283" s="108" t="s">
        <v>259</v>
      </c>
      <c r="C283" s="1020" t="s">
        <v>129</v>
      </c>
      <c r="D283" s="100"/>
      <c r="E283" s="100"/>
      <c r="F283" s="171"/>
    </row>
    <row r="284" spans="1:6" ht="47.25" x14ac:dyDescent="0.25">
      <c r="A284" s="1006" t="s">
        <v>19</v>
      </c>
      <c r="B284" s="99" t="s">
        <v>260</v>
      </c>
      <c r="C284" s="98" t="s">
        <v>261</v>
      </c>
      <c r="D284" s="100"/>
      <c r="E284" s="100"/>
      <c r="F284" s="171"/>
    </row>
    <row r="285" spans="1:6" ht="47.25" x14ac:dyDescent="0.25">
      <c r="A285" s="1006"/>
      <c r="B285" s="1020" t="s">
        <v>262</v>
      </c>
      <c r="C285" s="98" t="s">
        <v>263</v>
      </c>
      <c r="D285" s="100"/>
      <c r="E285" s="100"/>
      <c r="F285" s="171"/>
    </row>
    <row r="286" spans="1:6" x14ac:dyDescent="0.25">
      <c r="A286" s="1006"/>
      <c r="B286" s="99" t="s">
        <v>824</v>
      </c>
      <c r="C286" s="98"/>
      <c r="D286" s="100"/>
      <c r="E286" s="100"/>
      <c r="F286" s="171"/>
    </row>
    <row r="287" spans="1:6" ht="31.5" x14ac:dyDescent="0.25">
      <c r="A287" s="1006"/>
      <c r="B287" s="99" t="s">
        <v>825</v>
      </c>
      <c r="C287" s="98"/>
      <c r="D287" s="100"/>
      <c r="E287" s="100"/>
      <c r="F287" s="171"/>
    </row>
    <row r="288" spans="1:6" ht="31.5" x14ac:dyDescent="0.25">
      <c r="A288" s="1006"/>
      <c r="B288" s="99" t="s">
        <v>826</v>
      </c>
      <c r="C288" s="98"/>
      <c r="D288" s="100"/>
      <c r="E288" s="100"/>
      <c r="F288" s="171"/>
    </row>
    <row r="289" spans="1:8" x14ac:dyDescent="0.25">
      <c r="A289" s="1006"/>
      <c r="B289" s="1020"/>
      <c r="C289" s="98"/>
      <c r="D289" s="100"/>
      <c r="E289" s="270"/>
      <c r="F289" s="171"/>
    </row>
    <row r="290" spans="1:8" x14ac:dyDescent="0.25">
      <c r="A290" s="1006"/>
      <c r="B290" s="1020"/>
      <c r="C290" s="98"/>
      <c r="D290" s="100"/>
      <c r="E290" s="270"/>
      <c r="F290" s="171"/>
    </row>
    <row r="291" spans="1:8" x14ac:dyDescent="0.25">
      <c r="A291" s="1006"/>
      <c r="B291" s="1020"/>
      <c r="C291" s="98"/>
      <c r="D291" s="100"/>
      <c r="E291" s="270"/>
      <c r="F291" s="171"/>
    </row>
    <row r="292" spans="1:8" x14ac:dyDescent="0.25">
      <c r="A292" s="1006"/>
      <c r="B292" s="1020"/>
      <c r="C292" s="98"/>
      <c r="D292" s="100"/>
      <c r="E292" s="270"/>
      <c r="F292" s="171"/>
    </row>
    <row r="293" spans="1:8" ht="47.25" x14ac:dyDescent="0.25">
      <c r="A293" s="1005" t="s">
        <v>20</v>
      </c>
      <c r="B293" s="206" t="s">
        <v>264</v>
      </c>
      <c r="C293" s="99" t="s">
        <v>199</v>
      </c>
      <c r="D293" s="98" t="s">
        <v>265</v>
      </c>
      <c r="E293" s="1153" t="s">
        <v>266</v>
      </c>
      <c r="F293" s="171"/>
    </row>
    <row r="294" spans="1:8" ht="31.5" x14ac:dyDescent="0.25">
      <c r="A294" s="1006"/>
      <c r="B294" s="206" t="s">
        <v>264</v>
      </c>
      <c r="C294" s="99" t="s">
        <v>202</v>
      </c>
      <c r="D294" s="98" t="s">
        <v>267</v>
      </c>
      <c r="E294" s="1154"/>
      <c r="F294" s="171"/>
    </row>
    <row r="295" spans="1:8" ht="31.5" x14ac:dyDescent="0.25">
      <c r="A295" s="1006"/>
      <c r="B295" s="206" t="s">
        <v>264</v>
      </c>
      <c r="C295" s="99" t="s">
        <v>268</v>
      </c>
      <c r="D295" s="98" t="s">
        <v>269</v>
      </c>
      <c r="E295" s="1154"/>
      <c r="F295" s="171"/>
    </row>
    <row r="296" spans="1:8" ht="110.25" x14ac:dyDescent="0.25">
      <c r="A296" s="1006"/>
      <c r="B296" s="206" t="s">
        <v>264</v>
      </c>
      <c r="C296" s="99" t="s">
        <v>207</v>
      </c>
      <c r="D296" s="98" t="s">
        <v>270</v>
      </c>
      <c r="E296" s="1154"/>
      <c r="F296" s="171"/>
      <c r="G296" s="65"/>
      <c r="H296" s="65"/>
    </row>
    <row r="297" spans="1:8" ht="47.25" x14ac:dyDescent="0.25">
      <c r="A297" s="1006"/>
      <c r="B297" s="206" t="s">
        <v>264</v>
      </c>
      <c r="C297" s="99" t="s">
        <v>205</v>
      </c>
      <c r="D297" s="99" t="s">
        <v>271</v>
      </c>
      <c r="E297" s="1155"/>
      <c r="F297" s="169"/>
    </row>
    <row r="298" spans="1:8" ht="78.75" x14ac:dyDescent="0.25">
      <c r="A298" s="1006"/>
      <c r="B298" s="1013" t="s">
        <v>827</v>
      </c>
      <c r="C298" s="1013" t="s">
        <v>828</v>
      </c>
      <c r="D298" s="72" t="s">
        <v>829</v>
      </c>
      <c r="E298" s="69" t="s">
        <v>830</v>
      </c>
      <c r="F298" s="169"/>
    </row>
    <row r="299" spans="1:8" ht="31.5" x14ac:dyDescent="0.25">
      <c r="A299" s="1006"/>
      <c r="B299" s="1014" t="s">
        <v>1062</v>
      </c>
      <c r="C299" s="99" t="s">
        <v>1063</v>
      </c>
      <c r="D299" s="98" t="s">
        <v>1064</v>
      </c>
      <c r="E299" s="98" t="s">
        <v>715</v>
      </c>
      <c r="F299" s="169"/>
    </row>
    <row r="300" spans="1:8" ht="31.5" x14ac:dyDescent="0.25">
      <c r="A300" s="1007"/>
      <c r="B300" s="1014" t="s">
        <v>1062</v>
      </c>
      <c r="C300" s="99" t="s">
        <v>1065</v>
      </c>
      <c r="D300" s="98" t="s">
        <v>1064</v>
      </c>
      <c r="E300" s="98" t="s">
        <v>715</v>
      </c>
      <c r="F300" s="169"/>
    </row>
    <row r="301" spans="1:8" ht="47.25" x14ac:dyDescent="0.25">
      <c r="A301" s="88" t="s">
        <v>21</v>
      </c>
      <c r="B301" s="69" t="s">
        <v>1066</v>
      </c>
      <c r="C301" s="108" t="s">
        <v>246</v>
      </c>
      <c r="D301" s="98"/>
      <c r="E301" s="995"/>
      <c r="F301" s="113"/>
    </row>
    <row r="302" spans="1:8" ht="47.25" x14ac:dyDescent="0.25">
      <c r="A302" s="88"/>
      <c r="B302" s="69" t="s">
        <v>1066</v>
      </c>
      <c r="C302" s="108" t="s">
        <v>1067</v>
      </c>
      <c r="D302" s="98"/>
      <c r="E302" s="995"/>
      <c r="F302" s="113"/>
    </row>
    <row r="303" spans="1:8" ht="47.25" x14ac:dyDescent="0.25">
      <c r="A303" s="88"/>
      <c r="B303" s="69" t="s">
        <v>1066</v>
      </c>
      <c r="C303" s="108" t="s">
        <v>812</v>
      </c>
      <c r="D303" s="98"/>
      <c r="E303" s="995"/>
      <c r="F303" s="113"/>
    </row>
    <row r="304" spans="1:8" ht="47.25" x14ac:dyDescent="0.25">
      <c r="A304" s="88"/>
      <c r="B304" s="69" t="s">
        <v>1066</v>
      </c>
      <c r="C304" s="108" t="s">
        <v>1068</v>
      </c>
      <c r="D304" s="98"/>
      <c r="E304" s="995"/>
      <c r="F304" s="113"/>
    </row>
    <row r="305" spans="1:6" ht="47.25" x14ac:dyDescent="0.25">
      <c r="A305" s="88"/>
      <c r="B305" s="72" t="s">
        <v>1066</v>
      </c>
      <c r="C305" s="108" t="s">
        <v>244</v>
      </c>
      <c r="D305" s="98"/>
      <c r="E305" s="995"/>
      <c r="F305" s="113"/>
    </row>
    <row r="306" spans="1:6" ht="31.5" x14ac:dyDescent="0.25">
      <c r="A306" s="101" t="s">
        <v>151</v>
      </c>
      <c r="B306" s="73" t="s">
        <v>831</v>
      </c>
      <c r="C306" s="98" t="s">
        <v>832</v>
      </c>
      <c r="D306" s="100">
        <v>1</v>
      </c>
      <c r="E306" s="114"/>
      <c r="F306" s="170"/>
    </row>
    <row r="307" spans="1:6" ht="31.5" x14ac:dyDescent="0.25">
      <c r="A307" s="88"/>
      <c r="B307" s="73" t="s">
        <v>833</v>
      </c>
      <c r="C307" s="98" t="s">
        <v>834</v>
      </c>
      <c r="D307" s="100">
        <v>1</v>
      </c>
      <c r="E307" s="114"/>
      <c r="F307" s="170"/>
    </row>
    <row r="308" spans="1:6" ht="47.25" x14ac:dyDescent="0.25">
      <c r="A308" s="90"/>
      <c r="B308" s="227" t="s">
        <v>1069</v>
      </c>
      <c r="C308" s="98" t="s">
        <v>1070</v>
      </c>
      <c r="D308" s="72"/>
      <c r="E308" s="114"/>
      <c r="F308" s="170"/>
    </row>
    <row r="309" spans="1:6" ht="78.75" x14ac:dyDescent="0.25">
      <c r="A309" s="85" t="s">
        <v>160</v>
      </c>
      <c r="B309" s="102" t="s">
        <v>835</v>
      </c>
      <c r="C309" s="72" t="s">
        <v>836</v>
      </c>
      <c r="D309" s="78"/>
      <c r="E309" s="72" t="s">
        <v>837</v>
      </c>
      <c r="F309" s="170"/>
    </row>
    <row r="310" spans="1:6" x14ac:dyDescent="0.25">
      <c r="A310" s="93"/>
      <c r="B310" s="96"/>
      <c r="C310" s="159"/>
      <c r="D310" s="82"/>
      <c r="E310" s="171"/>
      <c r="F310" s="170"/>
    </row>
    <row r="311" spans="1:6" x14ac:dyDescent="0.25">
      <c r="A311" s="93"/>
      <c r="B311" s="96"/>
      <c r="C311" s="159"/>
      <c r="D311" s="82"/>
      <c r="E311" s="171"/>
      <c r="F311" s="170"/>
    </row>
    <row r="316" spans="1:6" x14ac:dyDescent="0.25">
      <c r="A316" s="172" t="s">
        <v>272</v>
      </c>
      <c r="B316" s="173"/>
      <c r="C316" s="174"/>
      <c r="D316" s="175"/>
    </row>
    <row r="317" spans="1:6" x14ac:dyDescent="0.25">
      <c r="A317" s="992" t="s">
        <v>122</v>
      </c>
      <c r="B317" s="986" t="s">
        <v>273</v>
      </c>
      <c r="C317" s="986" t="s">
        <v>274</v>
      </c>
      <c r="D317" s="986" t="s">
        <v>126</v>
      </c>
      <c r="E317" s="74"/>
    </row>
    <row r="318" spans="1:6" x14ac:dyDescent="0.25">
      <c r="A318" s="85" t="s">
        <v>18</v>
      </c>
      <c r="B318" s="85"/>
      <c r="C318" s="118"/>
      <c r="D318" s="98"/>
      <c r="E318" s="113"/>
    </row>
    <row r="319" spans="1:6" x14ac:dyDescent="0.25">
      <c r="A319" s="85" t="s">
        <v>19</v>
      </c>
      <c r="B319" s="85"/>
      <c r="C319" s="118"/>
      <c r="D319" s="98"/>
      <c r="E319" s="113"/>
    </row>
    <row r="320" spans="1:6" x14ac:dyDescent="0.25">
      <c r="A320" s="161" t="s">
        <v>20</v>
      </c>
      <c r="B320" s="161"/>
      <c r="C320" s="118"/>
      <c r="D320" s="98"/>
      <c r="E320" s="171"/>
    </row>
    <row r="321" spans="1:6" x14ac:dyDescent="0.25">
      <c r="A321" s="161" t="s">
        <v>21</v>
      </c>
      <c r="B321" s="161"/>
      <c r="C321" s="98"/>
      <c r="D321" s="99"/>
      <c r="E321" s="171"/>
    </row>
    <row r="322" spans="1:6" x14ac:dyDescent="0.25">
      <c r="A322" s="97" t="s">
        <v>151</v>
      </c>
      <c r="B322" s="97"/>
      <c r="C322" s="72"/>
      <c r="D322" s="99"/>
      <c r="E322" s="171"/>
    </row>
    <row r="323" spans="1:6" x14ac:dyDescent="0.25">
      <c r="A323" s="74"/>
      <c r="B323" s="74"/>
      <c r="C323" s="82"/>
      <c r="D323" s="116"/>
      <c r="E323" s="171"/>
    </row>
    <row r="324" spans="1:6" x14ac:dyDescent="0.25">
      <c r="A324" s="93"/>
      <c r="B324" s="93"/>
      <c r="C324" s="82"/>
      <c r="D324" s="82"/>
      <c r="E324" s="117"/>
    </row>
    <row r="325" spans="1:6" x14ac:dyDescent="0.25">
      <c r="A325" s="93"/>
      <c r="B325" s="93"/>
      <c r="C325" s="82"/>
      <c r="D325" s="82"/>
      <c r="E325" s="117"/>
    </row>
    <row r="328" spans="1:6" x14ac:dyDescent="0.25">
      <c r="A328" s="172" t="s">
        <v>275</v>
      </c>
      <c r="B328" s="172"/>
      <c r="C328" s="174"/>
      <c r="D328" s="175"/>
      <c r="E328" s="176"/>
      <c r="F328" s="176"/>
    </row>
    <row r="329" spans="1:6" x14ac:dyDescent="0.25">
      <c r="A329" s="999" t="s">
        <v>122</v>
      </c>
      <c r="B329" s="998" t="s">
        <v>276</v>
      </c>
      <c r="C329" s="113" t="s">
        <v>125</v>
      </c>
      <c r="D329" s="995" t="s">
        <v>277</v>
      </c>
      <c r="E329" s="177"/>
      <c r="F329" s="178"/>
    </row>
    <row r="330" spans="1:6" x14ac:dyDescent="0.25">
      <c r="A330" s="1005" t="s">
        <v>18</v>
      </c>
      <c r="B330" s="1224" t="s">
        <v>278</v>
      </c>
      <c r="C330" s="372" t="s">
        <v>279</v>
      </c>
      <c r="D330" s="207"/>
      <c r="E330" s="179"/>
      <c r="F330" s="180"/>
    </row>
    <row r="331" spans="1:6" x14ac:dyDescent="0.25">
      <c r="A331" s="1006"/>
      <c r="B331" s="1224"/>
      <c r="C331" s="372" t="s">
        <v>280</v>
      </c>
      <c r="D331" s="207"/>
      <c r="E331" s="179"/>
      <c r="F331" s="180"/>
    </row>
    <row r="332" spans="1:6" ht="31.5" x14ac:dyDescent="0.25">
      <c r="A332" s="1007"/>
      <c r="B332" s="1020" t="s">
        <v>1071</v>
      </c>
      <c r="C332" s="98" t="s">
        <v>1072</v>
      </c>
      <c r="D332" s="207"/>
      <c r="E332" s="179"/>
      <c r="F332" s="180"/>
    </row>
    <row r="333" spans="1:6" ht="31.5" x14ac:dyDescent="0.25">
      <c r="A333" s="1006" t="s">
        <v>19</v>
      </c>
      <c r="B333" s="1002" t="s">
        <v>278</v>
      </c>
      <c r="C333" s="98" t="s">
        <v>281</v>
      </c>
      <c r="D333" s="207">
        <f>280*2</f>
        <v>560</v>
      </c>
      <c r="E333" s="179"/>
      <c r="F333" s="180"/>
    </row>
    <row r="334" spans="1:6" ht="31.5" x14ac:dyDescent="0.25">
      <c r="A334" s="1006"/>
      <c r="B334" s="1020" t="s">
        <v>278</v>
      </c>
      <c r="C334" s="1008" t="s">
        <v>282</v>
      </c>
      <c r="D334" s="207">
        <f>280*3</f>
        <v>840</v>
      </c>
      <c r="E334" s="179"/>
      <c r="F334" s="180"/>
    </row>
    <row r="335" spans="1:6" ht="31.5" x14ac:dyDescent="0.25">
      <c r="A335" s="1006"/>
      <c r="B335" s="1020" t="s">
        <v>278</v>
      </c>
      <c r="C335" s="1008" t="s">
        <v>283</v>
      </c>
      <c r="D335" s="207">
        <v>280</v>
      </c>
      <c r="E335" s="249"/>
      <c r="F335" s="180"/>
    </row>
    <row r="336" spans="1:6" ht="31.5" x14ac:dyDescent="0.25">
      <c r="A336" s="1006"/>
      <c r="B336" s="1001" t="s">
        <v>838</v>
      </c>
      <c r="C336" s="291" t="s">
        <v>839</v>
      </c>
      <c r="D336" s="207">
        <v>280</v>
      </c>
      <c r="E336" s="249"/>
      <c r="F336" s="180"/>
    </row>
    <row r="337" spans="1:6" ht="31.5" x14ac:dyDescent="0.25">
      <c r="A337" s="1006"/>
      <c r="B337" s="1011"/>
      <c r="C337" s="292" t="s">
        <v>840</v>
      </c>
      <c r="D337" s="207">
        <v>280</v>
      </c>
      <c r="E337" s="249"/>
      <c r="F337" s="180"/>
    </row>
    <row r="338" spans="1:6" x14ac:dyDescent="0.25">
      <c r="A338" s="1006"/>
      <c r="B338" s="1011"/>
      <c r="C338" s="292" t="s">
        <v>841</v>
      </c>
      <c r="D338" s="207">
        <v>280</v>
      </c>
      <c r="E338" s="249"/>
      <c r="F338" s="180"/>
    </row>
    <row r="339" spans="1:6" x14ac:dyDescent="0.25">
      <c r="A339" s="1006"/>
      <c r="B339" s="1002"/>
      <c r="C339" s="292" t="s">
        <v>841</v>
      </c>
      <c r="D339" s="207">
        <v>280</v>
      </c>
      <c r="E339" s="249"/>
      <c r="F339" s="180"/>
    </row>
    <row r="340" spans="1:6" ht="31.5" x14ac:dyDescent="0.25">
      <c r="A340" s="1006"/>
      <c r="B340" s="1020" t="s">
        <v>303</v>
      </c>
      <c r="C340" s="291" t="s">
        <v>1073</v>
      </c>
      <c r="D340" s="207">
        <v>280</v>
      </c>
      <c r="E340" s="249"/>
      <c r="F340" s="180"/>
    </row>
    <row r="341" spans="1:6" x14ac:dyDescent="0.25">
      <c r="A341" s="1006"/>
      <c r="B341" s="1214" t="s">
        <v>278</v>
      </c>
      <c r="C341" s="1167" t="s">
        <v>1074</v>
      </c>
      <c r="D341" s="207">
        <v>280</v>
      </c>
      <c r="E341" s="249"/>
      <c r="F341" s="180"/>
    </row>
    <row r="342" spans="1:6" x14ac:dyDescent="0.25">
      <c r="A342" s="1006"/>
      <c r="B342" s="1214"/>
      <c r="C342" s="1169"/>
      <c r="D342" s="207">
        <v>280</v>
      </c>
      <c r="E342" s="249"/>
      <c r="F342" s="180"/>
    </row>
    <row r="343" spans="1:6" ht="31.5" customHeight="1" x14ac:dyDescent="0.25">
      <c r="A343" s="1005" t="s">
        <v>20</v>
      </c>
      <c r="B343" s="206" t="s">
        <v>284</v>
      </c>
      <c r="C343" s="1153" t="s">
        <v>285</v>
      </c>
      <c r="D343" s="207">
        <v>500</v>
      </c>
      <c r="E343" s="179"/>
      <c r="F343" s="180"/>
    </row>
    <row r="344" spans="1:6" x14ac:dyDescent="0.25">
      <c r="A344" s="1006"/>
      <c r="B344" s="206" t="s">
        <v>286</v>
      </c>
      <c r="C344" s="1155"/>
      <c r="D344" s="207">
        <v>8200</v>
      </c>
      <c r="E344" s="179"/>
      <c r="F344" s="180"/>
    </row>
    <row r="345" spans="1:6" x14ac:dyDescent="0.25">
      <c r="A345" s="1006"/>
      <c r="B345" s="206" t="s">
        <v>287</v>
      </c>
      <c r="C345" s="98" t="s">
        <v>288</v>
      </c>
      <c r="D345" s="207">
        <v>2360</v>
      </c>
      <c r="E345" s="179"/>
      <c r="F345" s="180"/>
    </row>
    <row r="346" spans="1:6" x14ac:dyDescent="0.25">
      <c r="A346" s="1006"/>
      <c r="B346" s="206" t="s">
        <v>289</v>
      </c>
      <c r="C346" s="98" t="s">
        <v>290</v>
      </c>
      <c r="D346" s="207">
        <v>280</v>
      </c>
      <c r="E346" s="179"/>
      <c r="F346" s="180"/>
    </row>
    <row r="347" spans="1:6" x14ac:dyDescent="0.25">
      <c r="A347" s="1006"/>
      <c r="B347" s="206" t="s">
        <v>291</v>
      </c>
      <c r="C347" s="98" t="s">
        <v>292</v>
      </c>
      <c r="D347" s="207">
        <v>600</v>
      </c>
      <c r="E347" s="179"/>
      <c r="F347" s="180"/>
    </row>
    <row r="348" spans="1:6" x14ac:dyDescent="0.25">
      <c r="A348" s="1006"/>
      <c r="B348" s="293" t="s">
        <v>1075</v>
      </c>
      <c r="C348" s="1167" t="s">
        <v>1076</v>
      </c>
      <c r="D348" s="331">
        <v>2800</v>
      </c>
      <c r="E348" s="179"/>
      <c r="F348" s="180"/>
    </row>
    <row r="349" spans="1:6" x14ac:dyDescent="0.25">
      <c r="A349" s="1007"/>
      <c r="B349" s="206" t="s">
        <v>1077</v>
      </c>
      <c r="C349" s="1169"/>
      <c r="D349" s="331">
        <v>340</v>
      </c>
      <c r="E349" s="179"/>
      <c r="F349" s="180"/>
    </row>
    <row r="350" spans="1:6" x14ac:dyDescent="0.25">
      <c r="A350" s="1007" t="s">
        <v>21</v>
      </c>
      <c r="B350" s="161"/>
      <c r="C350" s="118"/>
      <c r="D350" s="207"/>
      <c r="E350" s="179"/>
      <c r="F350" s="180"/>
    </row>
    <row r="351" spans="1:6" ht="31.5" x14ac:dyDescent="0.25">
      <c r="A351" s="1005" t="s">
        <v>293</v>
      </c>
      <c r="B351" s="1020" t="s">
        <v>278</v>
      </c>
      <c r="C351" s="98" t="s">
        <v>294</v>
      </c>
      <c r="D351" s="207">
        <v>620</v>
      </c>
      <c r="E351" s="179"/>
      <c r="F351" s="180"/>
    </row>
    <row r="352" spans="1:6" ht="31.5" x14ac:dyDescent="0.25">
      <c r="A352" s="1006"/>
      <c r="B352" s="1020" t="s">
        <v>278</v>
      </c>
      <c r="C352" s="98" t="s">
        <v>295</v>
      </c>
      <c r="D352" s="207">
        <v>620</v>
      </c>
      <c r="E352" s="179"/>
      <c r="F352" s="180"/>
    </row>
    <row r="353" spans="1:6" ht="31.5" x14ac:dyDescent="0.25">
      <c r="A353" s="1006"/>
      <c r="B353" s="1020" t="s">
        <v>296</v>
      </c>
      <c r="C353" s="98" t="s">
        <v>297</v>
      </c>
      <c r="D353" s="207">
        <v>340</v>
      </c>
      <c r="E353" s="179"/>
      <c r="F353" s="180"/>
    </row>
    <row r="354" spans="1:6" ht="31.5" x14ac:dyDescent="0.25">
      <c r="A354" s="1006"/>
      <c r="B354" s="1020" t="s">
        <v>298</v>
      </c>
      <c r="C354" s="98" t="s">
        <v>299</v>
      </c>
      <c r="D354" s="207">
        <v>620</v>
      </c>
      <c r="E354" s="179"/>
      <c r="F354" s="180"/>
    </row>
    <row r="355" spans="1:6" ht="31.5" x14ac:dyDescent="0.25">
      <c r="A355" s="1006"/>
      <c r="B355" s="1020" t="s">
        <v>278</v>
      </c>
      <c r="C355" s="98" t="s">
        <v>300</v>
      </c>
      <c r="D355" s="207">
        <v>620</v>
      </c>
      <c r="E355" s="179"/>
      <c r="F355" s="180"/>
    </row>
    <row r="356" spans="1:6" ht="31.5" x14ac:dyDescent="0.25">
      <c r="A356" s="1006"/>
      <c r="B356" s="1020" t="s">
        <v>278</v>
      </c>
      <c r="C356" s="98" t="s">
        <v>301</v>
      </c>
      <c r="D356" s="207">
        <v>620</v>
      </c>
      <c r="E356" s="179"/>
      <c r="F356" s="180"/>
    </row>
    <row r="357" spans="1:6" ht="31.5" x14ac:dyDescent="0.25">
      <c r="A357" s="1006"/>
      <c r="B357" s="1020" t="s">
        <v>278</v>
      </c>
      <c r="C357" s="98" t="s">
        <v>302</v>
      </c>
      <c r="D357" s="207">
        <v>620</v>
      </c>
      <c r="E357" s="179"/>
      <c r="F357" s="180"/>
    </row>
    <row r="358" spans="1:6" ht="31.5" x14ac:dyDescent="0.25">
      <c r="A358" s="1006"/>
      <c r="B358" s="1020" t="s">
        <v>303</v>
      </c>
      <c r="C358" s="98" t="s">
        <v>304</v>
      </c>
      <c r="D358" s="207">
        <v>280</v>
      </c>
      <c r="E358" s="179"/>
      <c r="F358" s="180"/>
    </row>
    <row r="359" spans="1:6" ht="31.5" x14ac:dyDescent="0.25">
      <c r="A359" s="1006"/>
      <c r="B359" s="1020" t="s">
        <v>278</v>
      </c>
      <c r="C359" s="98" t="s">
        <v>305</v>
      </c>
      <c r="D359" s="207">
        <v>620</v>
      </c>
      <c r="E359" s="179"/>
      <c r="F359" s="180"/>
    </row>
    <row r="360" spans="1:6" ht="31.5" x14ac:dyDescent="0.25">
      <c r="A360" s="1006"/>
      <c r="B360" s="1020" t="s">
        <v>296</v>
      </c>
      <c r="C360" s="98" t="s">
        <v>306</v>
      </c>
      <c r="D360" s="207">
        <v>340</v>
      </c>
      <c r="E360" s="179"/>
      <c r="F360" s="180"/>
    </row>
    <row r="361" spans="1:6" ht="31.5" x14ac:dyDescent="0.25">
      <c r="A361" s="1006"/>
      <c r="B361" s="1020" t="s">
        <v>298</v>
      </c>
      <c r="C361" s="98" t="s">
        <v>307</v>
      </c>
      <c r="D361" s="207">
        <v>620</v>
      </c>
      <c r="E361" s="179"/>
      <c r="F361" s="180"/>
    </row>
    <row r="362" spans="1:6" ht="31.5" x14ac:dyDescent="0.25">
      <c r="A362" s="1006"/>
      <c r="B362" s="1020" t="s">
        <v>278</v>
      </c>
      <c r="C362" s="98" t="s">
        <v>308</v>
      </c>
      <c r="D362" s="207">
        <v>620</v>
      </c>
      <c r="E362" s="179"/>
      <c r="F362" s="180"/>
    </row>
    <row r="363" spans="1:6" ht="31.5" x14ac:dyDescent="0.25">
      <c r="A363" s="1006"/>
      <c r="B363" s="1020" t="s">
        <v>278</v>
      </c>
      <c r="C363" s="98" t="s">
        <v>309</v>
      </c>
      <c r="D363" s="207">
        <v>620</v>
      </c>
      <c r="E363" s="179"/>
      <c r="F363" s="180"/>
    </row>
    <row r="364" spans="1:6" ht="31.5" x14ac:dyDescent="0.25">
      <c r="A364" s="1006"/>
      <c r="B364" s="1020" t="s">
        <v>298</v>
      </c>
      <c r="C364" s="98" t="s">
        <v>310</v>
      </c>
      <c r="D364" s="207">
        <v>620</v>
      </c>
      <c r="E364" s="179"/>
      <c r="F364" s="180"/>
    </row>
    <row r="365" spans="1:6" ht="31.5" x14ac:dyDescent="0.25">
      <c r="A365" s="1006"/>
      <c r="B365" s="1020" t="s">
        <v>278</v>
      </c>
      <c r="C365" s="98" t="s">
        <v>311</v>
      </c>
      <c r="D365" s="207">
        <v>620</v>
      </c>
      <c r="E365" s="179"/>
      <c r="F365" s="180"/>
    </row>
    <row r="366" spans="1:6" ht="31.5" x14ac:dyDescent="0.25">
      <c r="A366" s="1006"/>
      <c r="B366" s="1020" t="s">
        <v>278</v>
      </c>
      <c r="C366" s="98" t="s">
        <v>312</v>
      </c>
      <c r="D366" s="207">
        <v>620</v>
      </c>
      <c r="E366" s="179"/>
      <c r="F366" s="180"/>
    </row>
    <row r="367" spans="1:6" ht="31.5" x14ac:dyDescent="0.25">
      <c r="A367" s="1006"/>
      <c r="B367" s="1020" t="s">
        <v>313</v>
      </c>
      <c r="C367" s="98" t="s">
        <v>314</v>
      </c>
      <c r="D367" s="207">
        <v>900</v>
      </c>
      <c r="E367" s="179"/>
      <c r="F367" s="180"/>
    </row>
    <row r="368" spans="1:6" ht="31.5" x14ac:dyDescent="0.25">
      <c r="A368" s="1006"/>
      <c r="B368" s="1020" t="s">
        <v>298</v>
      </c>
      <c r="C368" s="98" t="s">
        <v>315</v>
      </c>
      <c r="D368" s="207">
        <v>620</v>
      </c>
      <c r="E368" s="179"/>
      <c r="F368" s="180"/>
    </row>
    <row r="369" spans="1:6" ht="31.5" x14ac:dyDescent="0.25">
      <c r="A369" s="1006"/>
      <c r="B369" s="1020" t="s">
        <v>303</v>
      </c>
      <c r="C369" s="98" t="s">
        <v>316</v>
      </c>
      <c r="D369" s="207">
        <v>280</v>
      </c>
      <c r="E369" s="179"/>
      <c r="F369" s="180"/>
    </row>
    <row r="370" spans="1:6" ht="31.5" x14ac:dyDescent="0.25">
      <c r="A370" s="1006"/>
      <c r="B370" s="1020" t="s">
        <v>278</v>
      </c>
      <c r="C370" s="98" t="s">
        <v>317</v>
      </c>
      <c r="D370" s="207">
        <v>620</v>
      </c>
      <c r="E370" s="179"/>
      <c r="F370" s="180"/>
    </row>
    <row r="371" spans="1:6" ht="31.5" x14ac:dyDescent="0.25">
      <c r="A371" s="1006"/>
      <c r="B371" s="1020" t="s">
        <v>296</v>
      </c>
      <c r="C371" s="98" t="s">
        <v>318</v>
      </c>
      <c r="D371" s="207">
        <v>280</v>
      </c>
      <c r="E371" s="179"/>
      <c r="F371" s="180"/>
    </row>
    <row r="372" spans="1:6" ht="31.5" x14ac:dyDescent="0.25">
      <c r="A372" s="1006"/>
      <c r="B372" s="1020" t="s">
        <v>298</v>
      </c>
      <c r="C372" s="98" t="s">
        <v>319</v>
      </c>
      <c r="D372" s="207">
        <v>620</v>
      </c>
      <c r="E372" s="179"/>
      <c r="F372" s="180"/>
    </row>
    <row r="373" spans="1:6" ht="31.5" x14ac:dyDescent="0.25">
      <c r="A373" s="1006"/>
      <c r="B373" s="1020" t="s">
        <v>298</v>
      </c>
      <c r="C373" s="98" t="s">
        <v>320</v>
      </c>
      <c r="D373" s="207">
        <v>620</v>
      </c>
      <c r="E373" s="179"/>
      <c r="F373" s="180"/>
    </row>
    <row r="374" spans="1:6" ht="31.5" x14ac:dyDescent="0.25">
      <c r="A374" s="1006"/>
      <c r="B374" s="1020" t="s">
        <v>298</v>
      </c>
      <c r="C374" s="98" t="s">
        <v>321</v>
      </c>
      <c r="D374" s="207">
        <v>560</v>
      </c>
      <c r="E374" s="179"/>
      <c r="F374" s="180"/>
    </row>
    <row r="375" spans="1:6" ht="31.5" x14ac:dyDescent="0.25">
      <c r="A375" s="1006"/>
      <c r="B375" s="1020" t="s">
        <v>313</v>
      </c>
      <c r="C375" s="98" t="s">
        <v>322</v>
      </c>
      <c r="D375" s="207">
        <v>900</v>
      </c>
      <c r="E375" s="179"/>
      <c r="F375" s="180"/>
    </row>
    <row r="376" spans="1:6" ht="31.5" x14ac:dyDescent="0.25">
      <c r="A376" s="1006"/>
      <c r="B376" s="1020" t="s">
        <v>298</v>
      </c>
      <c r="C376" s="98" t="s">
        <v>323</v>
      </c>
      <c r="D376" s="207">
        <v>620</v>
      </c>
      <c r="E376" s="179"/>
      <c r="F376" s="180"/>
    </row>
    <row r="377" spans="1:6" ht="31.5" x14ac:dyDescent="0.25">
      <c r="A377" s="1006"/>
      <c r="B377" s="1020" t="s">
        <v>298</v>
      </c>
      <c r="C377" s="98" t="s">
        <v>324</v>
      </c>
      <c r="D377" s="207">
        <v>620</v>
      </c>
      <c r="E377" s="179"/>
      <c r="F377" s="180"/>
    </row>
    <row r="378" spans="1:6" ht="31.5" x14ac:dyDescent="0.25">
      <c r="A378" s="1006"/>
      <c r="B378" s="1020" t="s">
        <v>298</v>
      </c>
      <c r="C378" s="98" t="s">
        <v>325</v>
      </c>
      <c r="D378" s="207">
        <v>620</v>
      </c>
      <c r="E378" s="179"/>
      <c r="F378" s="180"/>
    </row>
    <row r="379" spans="1:6" ht="31.5" x14ac:dyDescent="0.25">
      <c r="A379" s="1006"/>
      <c r="B379" s="1020" t="s">
        <v>298</v>
      </c>
      <c r="C379" s="98" t="s">
        <v>326</v>
      </c>
      <c r="D379" s="207">
        <v>560</v>
      </c>
      <c r="E379" s="179"/>
      <c r="F379" s="180"/>
    </row>
    <row r="380" spans="1:6" ht="31.5" x14ac:dyDescent="0.25">
      <c r="A380" s="1006"/>
      <c r="B380" s="1020" t="s">
        <v>313</v>
      </c>
      <c r="C380" s="98" t="s">
        <v>327</v>
      </c>
      <c r="D380" s="207">
        <v>960</v>
      </c>
      <c r="E380" s="179"/>
      <c r="F380" s="180"/>
    </row>
    <row r="381" spans="1:6" ht="31.5" x14ac:dyDescent="0.25">
      <c r="A381" s="1006"/>
      <c r="B381" s="1020" t="s">
        <v>298</v>
      </c>
      <c r="C381" s="98" t="s">
        <v>328</v>
      </c>
      <c r="D381" s="207">
        <v>620</v>
      </c>
      <c r="E381" s="179"/>
      <c r="F381" s="180"/>
    </row>
    <row r="382" spans="1:6" ht="31.5" x14ac:dyDescent="0.25">
      <c r="A382" s="1006"/>
      <c r="B382" s="1020" t="s">
        <v>298</v>
      </c>
      <c r="C382" s="98" t="s">
        <v>329</v>
      </c>
      <c r="D382" s="207">
        <v>620</v>
      </c>
      <c r="E382" s="179"/>
      <c r="F382" s="180"/>
    </row>
    <row r="383" spans="1:6" ht="31.5" x14ac:dyDescent="0.25">
      <c r="A383" s="1006"/>
      <c r="B383" s="1020" t="s">
        <v>298</v>
      </c>
      <c r="C383" s="98" t="s">
        <v>330</v>
      </c>
      <c r="D383" s="207">
        <v>620</v>
      </c>
      <c r="E383" s="179"/>
      <c r="F383" s="180"/>
    </row>
    <row r="384" spans="1:6" ht="31.5" x14ac:dyDescent="0.25">
      <c r="A384" s="1007"/>
      <c r="B384" s="1020" t="s">
        <v>296</v>
      </c>
      <c r="C384" s="98" t="s">
        <v>331</v>
      </c>
      <c r="D384" s="207">
        <v>280</v>
      </c>
      <c r="E384" s="179"/>
      <c r="F384" s="180"/>
    </row>
    <row r="385" spans="1:6" x14ac:dyDescent="0.25">
      <c r="A385" s="112"/>
      <c r="B385" s="112"/>
      <c r="C385" s="159"/>
      <c r="D385" s="229"/>
      <c r="E385" s="179"/>
      <c r="F385" s="180"/>
    </row>
    <row r="386" spans="1:6" x14ac:dyDescent="0.25">
      <c r="A386" s="112"/>
      <c r="B386" s="112"/>
      <c r="C386" s="187"/>
      <c r="D386" s="229"/>
      <c r="E386" s="179"/>
      <c r="F386" s="180"/>
    </row>
    <row r="387" spans="1:6" x14ac:dyDescent="0.25">
      <c r="A387" s="119"/>
      <c r="B387" s="119"/>
      <c r="C387" s="74"/>
      <c r="D387" s="120"/>
      <c r="E387" s="74"/>
      <c r="F387" s="74"/>
    </row>
    <row r="389" spans="1:6" x14ac:dyDescent="0.25">
      <c r="A389" s="172" t="s">
        <v>332</v>
      </c>
      <c r="B389" s="173"/>
      <c r="C389" s="174"/>
      <c r="D389" s="174"/>
      <c r="E389" s="175"/>
    </row>
    <row r="390" spans="1:6" ht="31.5" x14ac:dyDescent="0.25">
      <c r="A390" s="986" t="s">
        <v>122</v>
      </c>
      <c r="B390" s="986" t="s">
        <v>333</v>
      </c>
      <c r="C390" s="992" t="s">
        <v>334</v>
      </c>
      <c r="D390" s="995" t="s">
        <v>125</v>
      </c>
      <c r="E390" s="992" t="s">
        <v>126</v>
      </c>
    </row>
    <row r="391" spans="1:6" x14ac:dyDescent="0.25">
      <c r="A391" s="101" t="s">
        <v>18</v>
      </c>
      <c r="B391" s="126" t="s">
        <v>335</v>
      </c>
      <c r="C391" s="1153" t="s">
        <v>336</v>
      </c>
      <c r="D391" s="98" t="s">
        <v>184</v>
      </c>
      <c r="E391" s="72"/>
    </row>
    <row r="392" spans="1:6" x14ac:dyDescent="0.25">
      <c r="A392" s="88"/>
      <c r="B392" s="126" t="s">
        <v>337</v>
      </c>
      <c r="C392" s="1155"/>
      <c r="D392" s="98" t="s">
        <v>338</v>
      </c>
      <c r="E392" s="72"/>
    </row>
    <row r="393" spans="1:6" ht="31.5" x14ac:dyDescent="0.25">
      <c r="A393" s="88"/>
      <c r="B393" s="126" t="s">
        <v>339</v>
      </c>
      <c r="C393" s="991" t="s">
        <v>340</v>
      </c>
      <c r="D393" s="98" t="s">
        <v>341</v>
      </c>
      <c r="E393" s="72"/>
    </row>
    <row r="394" spans="1:6" x14ac:dyDescent="0.25">
      <c r="A394" s="88"/>
      <c r="B394" s="126" t="s">
        <v>842</v>
      </c>
      <c r="C394" s="302" t="s">
        <v>336</v>
      </c>
      <c r="D394" s="1008" t="s">
        <v>765</v>
      </c>
      <c r="E394" s="105"/>
    </row>
    <row r="395" spans="1:6" x14ac:dyDescent="0.25">
      <c r="A395" s="88"/>
      <c r="B395" s="126" t="s">
        <v>843</v>
      </c>
      <c r="C395" s="303"/>
      <c r="D395" s="1009"/>
      <c r="E395" s="105"/>
    </row>
    <row r="396" spans="1:6" x14ac:dyDescent="0.25">
      <c r="A396" s="88"/>
      <c r="B396" s="126" t="s">
        <v>844</v>
      </c>
      <c r="C396" s="303"/>
      <c r="D396" s="1009"/>
      <c r="E396" s="105"/>
    </row>
    <row r="397" spans="1:6" x14ac:dyDescent="0.25">
      <c r="A397" s="88"/>
      <c r="B397" s="126" t="s">
        <v>845</v>
      </c>
      <c r="C397" s="304"/>
      <c r="D397" s="1010"/>
      <c r="E397" s="105"/>
    </row>
    <row r="398" spans="1:6" x14ac:dyDescent="0.25">
      <c r="A398" s="101" t="s">
        <v>19</v>
      </c>
      <c r="B398" s="126" t="s">
        <v>342</v>
      </c>
      <c r="C398" s="991" t="s">
        <v>343</v>
      </c>
      <c r="D398" s="98" t="s">
        <v>195</v>
      </c>
      <c r="E398" s="72"/>
    </row>
    <row r="399" spans="1:6" x14ac:dyDescent="0.25">
      <c r="A399" s="88"/>
      <c r="B399" s="126" t="s">
        <v>344</v>
      </c>
      <c r="C399" s="991" t="s">
        <v>343</v>
      </c>
      <c r="D399" s="98" t="s">
        <v>195</v>
      </c>
      <c r="E399" s="72"/>
    </row>
    <row r="400" spans="1:6" x14ac:dyDescent="0.25">
      <c r="A400" s="88"/>
      <c r="B400" s="126" t="s">
        <v>345</v>
      </c>
      <c r="C400" s="991" t="s">
        <v>343</v>
      </c>
      <c r="D400" s="98" t="s">
        <v>346</v>
      </c>
      <c r="E400" s="72"/>
    </row>
    <row r="401" spans="1:6" ht="31.5" x14ac:dyDescent="0.25">
      <c r="A401" s="115"/>
      <c r="B401" s="126" t="s">
        <v>347</v>
      </c>
      <c r="C401" s="72" t="s">
        <v>343</v>
      </c>
      <c r="D401" s="98" t="s">
        <v>190</v>
      </c>
      <c r="E401" s="72"/>
    </row>
    <row r="402" spans="1:6" ht="63" x14ac:dyDescent="0.25">
      <c r="A402" s="101" t="s">
        <v>20</v>
      </c>
      <c r="B402" s="332" t="s">
        <v>1078</v>
      </c>
      <c r="C402" s="72" t="s">
        <v>1079</v>
      </c>
      <c r="D402" s="98" t="s">
        <v>1080</v>
      </c>
      <c r="E402" s="1167" t="s">
        <v>1081</v>
      </c>
    </row>
    <row r="403" spans="1:6" x14ac:dyDescent="0.25">
      <c r="A403" s="88"/>
      <c r="B403" s="1212" t="s">
        <v>1078</v>
      </c>
      <c r="C403" s="98" t="s">
        <v>1082</v>
      </c>
      <c r="D403" s="1167" t="s">
        <v>1083</v>
      </c>
      <c r="E403" s="1168"/>
    </row>
    <row r="404" spans="1:6" x14ac:dyDescent="0.25">
      <c r="A404" s="90"/>
      <c r="B404" s="1213"/>
      <c r="C404" s="98" t="s">
        <v>1084</v>
      </c>
      <c r="D404" s="1169"/>
      <c r="E404" s="1169"/>
    </row>
    <row r="405" spans="1:6" x14ac:dyDescent="0.25">
      <c r="A405" s="74"/>
      <c r="B405" s="96"/>
      <c r="C405" s="82"/>
      <c r="D405" s="159"/>
      <c r="E405" s="82"/>
    </row>
    <row r="406" spans="1:6" x14ac:dyDescent="0.25">
      <c r="A406" s="74"/>
      <c r="B406" s="96"/>
      <c r="C406" s="82"/>
      <c r="D406" s="159"/>
      <c r="E406" s="82"/>
    </row>
    <row r="407" spans="1:6" x14ac:dyDescent="0.25">
      <c r="A407" s="74"/>
      <c r="B407" s="96"/>
      <c r="C407" s="82"/>
      <c r="D407" s="159"/>
      <c r="E407" s="82"/>
    </row>
    <row r="408" spans="1:6" x14ac:dyDescent="0.25">
      <c r="A408" s="74"/>
      <c r="B408" s="74"/>
      <c r="C408" s="74"/>
      <c r="D408" s="81"/>
      <c r="E408" s="81"/>
    </row>
    <row r="409" spans="1:6" x14ac:dyDescent="0.25">
      <c r="A409" s="74"/>
      <c r="B409" s="74"/>
      <c r="C409" s="74"/>
      <c r="D409" s="81"/>
      <c r="E409" s="81"/>
    </row>
    <row r="411" spans="1:6" x14ac:dyDescent="0.25">
      <c r="A411" s="172" t="s">
        <v>348</v>
      </c>
      <c r="B411" s="173"/>
      <c r="C411" s="174"/>
      <c r="D411" s="174"/>
      <c r="E411" s="192"/>
      <c r="F411" s="176"/>
    </row>
    <row r="412" spans="1:6" x14ac:dyDescent="0.25">
      <c r="A412" s="83" t="s">
        <v>122</v>
      </c>
      <c r="B412" s="1000" t="s">
        <v>349</v>
      </c>
      <c r="C412" s="1000" t="s">
        <v>350</v>
      </c>
      <c r="D412" s="1003" t="s">
        <v>351</v>
      </c>
      <c r="E412" s="1000" t="s">
        <v>352</v>
      </c>
      <c r="F412" s="74"/>
    </row>
    <row r="413" spans="1:6" x14ac:dyDescent="0.25">
      <c r="A413" s="182" t="s">
        <v>18</v>
      </c>
      <c r="B413" s="122" t="s">
        <v>182</v>
      </c>
      <c r="C413" s="118" t="s">
        <v>353</v>
      </c>
      <c r="D413" s="185"/>
      <c r="E413" s="122" t="s">
        <v>132</v>
      </c>
      <c r="F413" s="187"/>
    </row>
    <row r="414" spans="1:6" x14ac:dyDescent="0.25">
      <c r="A414" s="183"/>
      <c r="B414" s="122" t="s">
        <v>354</v>
      </c>
      <c r="C414" s="118" t="s">
        <v>355</v>
      </c>
      <c r="D414" s="185"/>
      <c r="E414" s="122" t="s">
        <v>132</v>
      </c>
      <c r="F414" s="187"/>
    </row>
    <row r="415" spans="1:6" x14ac:dyDescent="0.25">
      <c r="A415" s="183"/>
      <c r="B415" s="122" t="s">
        <v>356</v>
      </c>
      <c r="C415" s="118" t="s">
        <v>357</v>
      </c>
      <c r="D415" s="185"/>
      <c r="E415" s="122" t="s">
        <v>132</v>
      </c>
      <c r="F415" s="187"/>
    </row>
    <row r="416" spans="1:6" x14ac:dyDescent="0.25">
      <c r="A416" s="183"/>
      <c r="B416" s="122" t="s">
        <v>358</v>
      </c>
      <c r="C416" s="118" t="s">
        <v>359</v>
      </c>
      <c r="D416" s="185"/>
      <c r="E416" s="122" t="s">
        <v>360</v>
      </c>
      <c r="F416" s="187"/>
    </row>
    <row r="417" spans="1:6" x14ac:dyDescent="0.25">
      <c r="A417" s="183"/>
      <c r="B417" s="122" t="s">
        <v>361</v>
      </c>
      <c r="C417" s="118" t="s">
        <v>362</v>
      </c>
      <c r="D417" s="185"/>
      <c r="E417" s="122" t="s">
        <v>363</v>
      </c>
      <c r="F417" s="187"/>
    </row>
    <row r="418" spans="1:6" ht="16.5" customHeight="1" x14ac:dyDescent="0.25">
      <c r="A418" s="183"/>
      <c r="B418" s="122" t="s">
        <v>364</v>
      </c>
      <c r="C418" s="118" t="s">
        <v>365</v>
      </c>
      <c r="D418" s="185"/>
      <c r="E418" s="122" t="s">
        <v>363</v>
      </c>
      <c r="F418" s="187"/>
    </row>
    <row r="419" spans="1:6" ht="16.5" customHeight="1" x14ac:dyDescent="0.25">
      <c r="A419" s="183"/>
      <c r="B419" s="122" t="s">
        <v>846</v>
      </c>
      <c r="C419" s="118" t="s">
        <v>847</v>
      </c>
      <c r="D419" s="311"/>
      <c r="E419" s="122" t="s">
        <v>848</v>
      </c>
      <c r="F419" s="187"/>
    </row>
    <row r="420" spans="1:6" ht="16.5" customHeight="1" x14ac:dyDescent="0.25">
      <c r="A420" s="183"/>
      <c r="B420" s="122" t="s">
        <v>182</v>
      </c>
      <c r="C420" s="118" t="s">
        <v>849</v>
      </c>
      <c r="D420" s="311"/>
      <c r="E420" s="122" t="s">
        <v>848</v>
      </c>
      <c r="F420" s="187"/>
    </row>
    <row r="421" spans="1:6" ht="16.5" customHeight="1" x14ac:dyDescent="0.25">
      <c r="A421" s="183"/>
      <c r="B421" s="122" t="s">
        <v>850</v>
      </c>
      <c r="C421" s="118" t="s">
        <v>851</v>
      </c>
      <c r="D421" s="311"/>
      <c r="E421" s="122" t="s">
        <v>360</v>
      </c>
      <c r="F421" s="187"/>
    </row>
    <row r="422" spans="1:6" ht="16.5" customHeight="1" x14ac:dyDescent="0.25">
      <c r="A422" s="183"/>
      <c r="B422" s="122" t="s">
        <v>852</v>
      </c>
      <c r="C422" s="118" t="s">
        <v>853</v>
      </c>
      <c r="D422" s="311"/>
      <c r="E422" s="122" t="s">
        <v>854</v>
      </c>
      <c r="F422" s="187"/>
    </row>
    <row r="423" spans="1:6" ht="16.5" customHeight="1" x14ac:dyDescent="0.25">
      <c r="A423" s="183"/>
      <c r="B423" s="122" t="s">
        <v>855</v>
      </c>
      <c r="C423" s="118" t="s">
        <v>856</v>
      </c>
      <c r="D423" s="311"/>
      <c r="E423" s="122" t="s">
        <v>857</v>
      </c>
      <c r="F423" s="187"/>
    </row>
    <row r="424" spans="1:6" ht="16.5" customHeight="1" x14ac:dyDescent="0.25">
      <c r="A424" s="183"/>
      <c r="B424" s="122" t="s">
        <v>855</v>
      </c>
      <c r="C424" s="118" t="s">
        <v>858</v>
      </c>
      <c r="D424" s="311"/>
      <c r="E424" s="122" t="s">
        <v>132</v>
      </c>
      <c r="F424" s="187"/>
    </row>
    <row r="425" spans="1:6" ht="16.5" customHeight="1" x14ac:dyDescent="0.25">
      <c r="A425" s="183"/>
      <c r="B425" s="122" t="s">
        <v>855</v>
      </c>
      <c r="C425" s="118" t="s">
        <v>859</v>
      </c>
      <c r="D425" s="311"/>
      <c r="E425" s="122" t="s">
        <v>132</v>
      </c>
      <c r="F425" s="187"/>
    </row>
    <row r="426" spans="1:6" ht="16.5" customHeight="1" x14ac:dyDescent="0.25">
      <c r="A426" s="183"/>
      <c r="B426" s="122" t="s">
        <v>182</v>
      </c>
      <c r="C426" s="118" t="s">
        <v>1085</v>
      </c>
      <c r="D426" s="311"/>
      <c r="E426" s="122" t="s">
        <v>132</v>
      </c>
      <c r="F426" s="187"/>
    </row>
    <row r="427" spans="1:6" ht="16.5" customHeight="1" x14ac:dyDescent="0.25">
      <c r="A427" s="183"/>
      <c r="B427" s="122" t="s">
        <v>1086</v>
      </c>
      <c r="C427" s="118" t="s">
        <v>1087</v>
      </c>
      <c r="D427" s="311"/>
      <c r="E427" s="122" t="s">
        <v>363</v>
      </c>
      <c r="F427" s="187"/>
    </row>
    <row r="428" spans="1:6" ht="16.5" customHeight="1" x14ac:dyDescent="0.25">
      <c r="A428" s="183"/>
      <c r="B428" s="122" t="s">
        <v>1086</v>
      </c>
      <c r="C428" s="118" t="s">
        <v>1088</v>
      </c>
      <c r="D428" s="311"/>
      <c r="E428" s="122" t="s">
        <v>363</v>
      </c>
      <c r="F428" s="187"/>
    </row>
    <row r="429" spans="1:6" ht="31.5" x14ac:dyDescent="0.25">
      <c r="A429" s="1021" t="s">
        <v>19</v>
      </c>
      <c r="B429" s="79" t="s">
        <v>366</v>
      </c>
      <c r="C429" s="72" t="s">
        <v>367</v>
      </c>
      <c r="D429" s="190"/>
      <c r="E429" s="1014"/>
      <c r="F429" s="187"/>
    </row>
    <row r="430" spans="1:6" ht="47.25" x14ac:dyDescent="0.25">
      <c r="A430" s="1022"/>
      <c r="B430" s="79" t="s">
        <v>368</v>
      </c>
      <c r="C430" s="72" t="s">
        <v>369</v>
      </c>
      <c r="D430" s="190"/>
      <c r="E430" s="1014"/>
      <c r="F430" s="187"/>
    </row>
    <row r="431" spans="1:6" ht="31.5" x14ac:dyDescent="0.25">
      <c r="A431" s="1022"/>
      <c r="B431" s="79" t="s">
        <v>370</v>
      </c>
      <c r="C431" s="72" t="s">
        <v>371</v>
      </c>
      <c r="D431" s="190"/>
      <c r="E431" s="1014"/>
      <c r="F431" s="187"/>
    </row>
    <row r="432" spans="1:6" ht="31.5" x14ac:dyDescent="0.25">
      <c r="A432" s="1022"/>
      <c r="B432" s="79" t="s">
        <v>372</v>
      </c>
      <c r="C432" s="72" t="s">
        <v>373</v>
      </c>
      <c r="D432" s="190"/>
      <c r="E432" s="1014"/>
      <c r="F432" s="187"/>
    </row>
    <row r="433" spans="1:6" ht="31.5" x14ac:dyDescent="0.25">
      <c r="A433" s="1022"/>
      <c r="B433" s="79" t="s">
        <v>374</v>
      </c>
      <c r="C433" s="72" t="s">
        <v>187</v>
      </c>
      <c r="D433" s="190"/>
      <c r="E433" s="1014"/>
      <c r="F433" s="187"/>
    </row>
    <row r="434" spans="1:6" ht="31.5" x14ac:dyDescent="0.25">
      <c r="A434" s="1022"/>
      <c r="B434" s="79" t="s">
        <v>375</v>
      </c>
      <c r="C434" s="72" t="s">
        <v>376</v>
      </c>
      <c r="D434" s="190"/>
      <c r="E434" s="1014"/>
      <c r="F434" s="187"/>
    </row>
    <row r="435" spans="1:6" x14ac:dyDescent="0.25">
      <c r="A435" s="1022"/>
      <c r="B435" s="79" t="s">
        <v>377</v>
      </c>
      <c r="C435" s="72" t="s">
        <v>378</v>
      </c>
      <c r="D435" s="190"/>
      <c r="E435" s="1014"/>
      <c r="F435" s="187"/>
    </row>
    <row r="436" spans="1:6" x14ac:dyDescent="0.25">
      <c r="A436" s="1022"/>
      <c r="B436" s="79" t="s">
        <v>379</v>
      </c>
      <c r="C436" s="72" t="s">
        <v>380</v>
      </c>
      <c r="D436" s="190"/>
      <c r="E436" s="1014"/>
      <c r="F436" s="187"/>
    </row>
    <row r="437" spans="1:6" x14ac:dyDescent="0.25">
      <c r="A437" s="1022"/>
      <c r="B437" s="79" t="s">
        <v>379</v>
      </c>
      <c r="C437" s="72" t="s">
        <v>381</v>
      </c>
      <c r="D437" s="190"/>
      <c r="E437" s="1014"/>
      <c r="F437" s="187"/>
    </row>
    <row r="438" spans="1:6" x14ac:dyDescent="0.25">
      <c r="A438" s="1022"/>
      <c r="B438" s="1013" t="s">
        <v>860</v>
      </c>
      <c r="C438" s="72" t="s">
        <v>861</v>
      </c>
      <c r="D438" s="190"/>
      <c r="E438" s="1014"/>
      <c r="F438" s="187"/>
    </row>
    <row r="439" spans="1:6" ht="31.5" x14ac:dyDescent="0.25">
      <c r="A439" s="1022"/>
      <c r="B439" s="1013" t="s">
        <v>862</v>
      </c>
      <c r="C439" s="72" t="s">
        <v>863</v>
      </c>
      <c r="D439" s="190"/>
      <c r="E439" s="1014"/>
      <c r="F439" s="187"/>
    </row>
    <row r="440" spans="1:6" ht="31.5" x14ac:dyDescent="0.25">
      <c r="A440" s="1022"/>
      <c r="B440" s="1013" t="s">
        <v>864</v>
      </c>
      <c r="C440" s="72" t="s">
        <v>865</v>
      </c>
      <c r="D440" s="190"/>
      <c r="E440" s="1014"/>
      <c r="F440" s="187"/>
    </row>
    <row r="441" spans="1:6" ht="31.5" x14ac:dyDescent="0.25">
      <c r="A441" s="1022"/>
      <c r="B441" s="1013" t="s">
        <v>864</v>
      </c>
      <c r="C441" s="72" t="s">
        <v>866</v>
      </c>
      <c r="D441" s="190"/>
      <c r="E441" s="1014"/>
      <c r="F441" s="187"/>
    </row>
    <row r="442" spans="1:6" ht="31.5" x14ac:dyDescent="0.25">
      <c r="A442" s="1022"/>
      <c r="B442" s="1013" t="s">
        <v>867</v>
      </c>
      <c r="C442" s="72" t="s">
        <v>868</v>
      </c>
      <c r="D442" s="190"/>
      <c r="E442" s="1014"/>
      <c r="F442" s="187"/>
    </row>
    <row r="443" spans="1:6" x14ac:dyDescent="0.25">
      <c r="A443" s="1022"/>
      <c r="B443" s="1013" t="s">
        <v>867</v>
      </c>
      <c r="C443" s="72" t="s">
        <v>869</v>
      </c>
      <c r="D443" s="190"/>
      <c r="E443" s="1014"/>
      <c r="F443" s="187"/>
    </row>
    <row r="444" spans="1:6" x14ac:dyDescent="0.25">
      <c r="A444" s="1022"/>
      <c r="B444" s="1013" t="s">
        <v>867</v>
      </c>
      <c r="C444" s="72" t="s">
        <v>870</v>
      </c>
      <c r="D444" s="190"/>
      <c r="E444" s="1014"/>
      <c r="F444" s="187"/>
    </row>
    <row r="445" spans="1:6" ht="31.5" x14ac:dyDescent="0.25">
      <c r="A445" s="1022"/>
      <c r="B445" s="1013" t="s">
        <v>864</v>
      </c>
      <c r="C445" s="1013" t="s">
        <v>871</v>
      </c>
      <c r="D445" s="190"/>
      <c r="E445" s="1014"/>
      <c r="F445" s="187"/>
    </row>
    <row r="446" spans="1:6" x14ac:dyDescent="0.25">
      <c r="A446" s="1022"/>
      <c r="B446" s="1013" t="s">
        <v>867</v>
      </c>
      <c r="C446" s="72" t="s">
        <v>872</v>
      </c>
      <c r="D446" s="190"/>
      <c r="E446" s="1014"/>
      <c r="F446" s="187"/>
    </row>
    <row r="447" spans="1:6" x14ac:dyDescent="0.25">
      <c r="A447" s="1022"/>
      <c r="B447" s="1013" t="s">
        <v>867</v>
      </c>
      <c r="C447" s="72" t="s">
        <v>873</v>
      </c>
      <c r="D447" s="190"/>
      <c r="E447" s="1014"/>
      <c r="F447" s="187"/>
    </row>
    <row r="448" spans="1:6" x14ac:dyDescent="0.25">
      <c r="A448" s="1022"/>
      <c r="B448" s="1013" t="s">
        <v>862</v>
      </c>
      <c r="C448" s="312" t="s">
        <v>874</v>
      </c>
      <c r="D448" s="190"/>
      <c r="E448" s="1014"/>
      <c r="F448" s="187"/>
    </row>
    <row r="449" spans="1:6" x14ac:dyDescent="0.25">
      <c r="A449" s="1022"/>
      <c r="B449" s="1013" t="s">
        <v>862</v>
      </c>
      <c r="C449" s="312" t="s">
        <v>875</v>
      </c>
      <c r="D449" s="190"/>
      <c r="E449" s="1014"/>
      <c r="F449" s="187"/>
    </row>
    <row r="450" spans="1:6" x14ac:dyDescent="0.25">
      <c r="A450" s="1022"/>
      <c r="B450" s="1013" t="s">
        <v>862</v>
      </c>
      <c r="C450" s="312" t="s">
        <v>876</v>
      </c>
      <c r="D450" s="190"/>
      <c r="E450" s="1014"/>
      <c r="F450" s="187"/>
    </row>
    <row r="451" spans="1:6" ht="31.5" x14ac:dyDescent="0.25">
      <c r="A451" s="1022"/>
      <c r="B451" s="1013" t="s">
        <v>862</v>
      </c>
      <c r="C451" s="312" t="s">
        <v>877</v>
      </c>
      <c r="D451" s="190"/>
      <c r="E451" s="1014"/>
      <c r="F451" s="187"/>
    </row>
    <row r="452" spans="1:6" x14ac:dyDescent="0.25">
      <c r="A452" s="1022"/>
      <c r="B452" s="1013" t="s">
        <v>862</v>
      </c>
      <c r="C452" s="312" t="s">
        <v>878</v>
      </c>
      <c r="D452" s="190"/>
      <c r="E452" s="1014"/>
      <c r="F452" s="187"/>
    </row>
    <row r="453" spans="1:6" x14ac:dyDescent="0.25">
      <c r="A453" s="1023"/>
      <c r="B453" s="79"/>
      <c r="C453" s="72"/>
      <c r="D453" s="190"/>
      <c r="E453" s="1014"/>
      <c r="F453" s="187"/>
    </row>
    <row r="454" spans="1:6" x14ac:dyDescent="0.25">
      <c r="A454" s="123" t="s">
        <v>20</v>
      </c>
      <c r="B454" s="73" t="s">
        <v>382</v>
      </c>
      <c r="C454" s="98" t="s">
        <v>383</v>
      </c>
      <c r="D454" s="191" t="s">
        <v>384</v>
      </c>
      <c r="E454" s="421" t="s">
        <v>385</v>
      </c>
      <c r="F454" s="188"/>
    </row>
    <row r="455" spans="1:6" x14ac:dyDescent="0.25">
      <c r="A455" s="123"/>
      <c r="B455" s="73" t="s">
        <v>386</v>
      </c>
      <c r="C455" s="98" t="s">
        <v>387</v>
      </c>
      <c r="D455" s="191"/>
      <c r="E455" s="421" t="s">
        <v>385</v>
      </c>
      <c r="F455" s="188"/>
    </row>
    <row r="456" spans="1:6" x14ac:dyDescent="0.25">
      <c r="A456" s="123"/>
      <c r="B456" s="73" t="s">
        <v>388</v>
      </c>
      <c r="C456" s="98" t="s">
        <v>389</v>
      </c>
      <c r="D456" s="191" t="s">
        <v>390</v>
      </c>
      <c r="E456" s="421" t="s">
        <v>385</v>
      </c>
      <c r="F456" s="188"/>
    </row>
    <row r="457" spans="1:6" ht="63" x14ac:dyDescent="0.25">
      <c r="A457" s="123"/>
      <c r="B457" s="72" t="s">
        <v>391</v>
      </c>
      <c r="C457" s="98" t="s">
        <v>392</v>
      </c>
      <c r="D457" s="191" t="s">
        <v>393</v>
      </c>
      <c r="E457" s="421" t="s">
        <v>385</v>
      </c>
      <c r="F457" s="188"/>
    </row>
    <row r="458" spans="1:6" x14ac:dyDescent="0.25">
      <c r="A458" s="123"/>
      <c r="B458" s="73" t="s">
        <v>394</v>
      </c>
      <c r="C458" s="98" t="s">
        <v>395</v>
      </c>
      <c r="D458" s="191" t="s">
        <v>396</v>
      </c>
      <c r="E458" s="421" t="s">
        <v>385</v>
      </c>
      <c r="F458" s="188"/>
    </row>
    <row r="459" spans="1:6" x14ac:dyDescent="0.25">
      <c r="A459" s="123"/>
      <c r="B459" s="73" t="s">
        <v>397</v>
      </c>
      <c r="C459" s="98" t="s">
        <v>398</v>
      </c>
      <c r="D459" s="191" t="s">
        <v>399</v>
      </c>
      <c r="E459" s="421" t="s">
        <v>385</v>
      </c>
      <c r="F459" s="188"/>
    </row>
    <row r="460" spans="1:6" x14ac:dyDescent="0.25">
      <c r="A460" s="123"/>
      <c r="B460" s="73" t="s">
        <v>400</v>
      </c>
      <c r="C460" s="98" t="s">
        <v>401</v>
      </c>
      <c r="D460" s="191" t="s">
        <v>402</v>
      </c>
      <c r="E460" s="421" t="s">
        <v>385</v>
      </c>
      <c r="F460" s="188"/>
    </row>
    <row r="461" spans="1:6" x14ac:dyDescent="0.25">
      <c r="A461" s="123"/>
      <c r="B461" s="73" t="s">
        <v>403</v>
      </c>
      <c r="C461" s="98" t="s">
        <v>404</v>
      </c>
      <c r="D461" s="191" t="s">
        <v>405</v>
      </c>
      <c r="E461" s="421" t="s">
        <v>385</v>
      </c>
      <c r="F461" s="188"/>
    </row>
    <row r="462" spans="1:6" ht="31.5" x14ac:dyDescent="0.25">
      <c r="A462" s="123"/>
      <c r="B462" s="73" t="s">
        <v>406</v>
      </c>
      <c r="C462" s="98" t="s">
        <v>407</v>
      </c>
      <c r="D462" s="186" t="s">
        <v>408</v>
      </c>
      <c r="E462" s="421" t="s">
        <v>385</v>
      </c>
      <c r="F462" s="188"/>
    </row>
    <row r="463" spans="1:6" x14ac:dyDescent="0.25">
      <c r="A463" s="123"/>
      <c r="B463" s="73" t="s">
        <v>879</v>
      </c>
      <c r="C463" s="98" t="s">
        <v>880</v>
      </c>
      <c r="D463" s="191"/>
      <c r="E463" s="421" t="s">
        <v>385</v>
      </c>
      <c r="F463" s="188"/>
    </row>
    <row r="464" spans="1:6" ht="31.5" x14ac:dyDescent="0.25">
      <c r="A464" s="123"/>
      <c r="B464" s="73" t="s">
        <v>881</v>
      </c>
      <c r="C464" s="98" t="s">
        <v>882</v>
      </c>
      <c r="D464" s="191"/>
      <c r="E464" s="421" t="s">
        <v>385</v>
      </c>
      <c r="F464" s="188"/>
    </row>
    <row r="465" spans="1:6" x14ac:dyDescent="0.25">
      <c r="A465" s="123"/>
      <c r="B465" s="73" t="s">
        <v>883</v>
      </c>
      <c r="C465" s="98" t="s">
        <v>884</v>
      </c>
      <c r="D465" s="191" t="s">
        <v>885</v>
      </c>
      <c r="E465" s="421" t="s">
        <v>886</v>
      </c>
      <c r="F465" s="188"/>
    </row>
    <row r="466" spans="1:6" x14ac:dyDescent="0.25">
      <c r="A466" s="123"/>
      <c r="B466" s="72" t="s">
        <v>887</v>
      </c>
      <c r="C466" s="98" t="s">
        <v>888</v>
      </c>
      <c r="D466" s="191" t="s">
        <v>885</v>
      </c>
      <c r="E466" s="421" t="s">
        <v>886</v>
      </c>
      <c r="F466" s="188"/>
    </row>
    <row r="467" spans="1:6" x14ac:dyDescent="0.25">
      <c r="A467" s="123"/>
      <c r="B467" s="73" t="s">
        <v>887</v>
      </c>
      <c r="C467" s="98" t="s">
        <v>889</v>
      </c>
      <c r="D467" s="191" t="s">
        <v>885</v>
      </c>
      <c r="E467" s="421" t="s">
        <v>886</v>
      </c>
      <c r="F467" s="188"/>
    </row>
    <row r="468" spans="1:6" x14ac:dyDescent="0.25">
      <c r="A468" s="123"/>
      <c r="B468" s="72" t="s">
        <v>1089</v>
      </c>
      <c r="C468" s="98" t="s">
        <v>1090</v>
      </c>
      <c r="D468" s="191"/>
      <c r="E468" s="421" t="s">
        <v>385</v>
      </c>
      <c r="F468" s="188"/>
    </row>
    <row r="469" spans="1:6" x14ac:dyDescent="0.25">
      <c r="A469" s="123"/>
      <c r="B469" s="72" t="s">
        <v>1091</v>
      </c>
      <c r="C469" s="98" t="s">
        <v>1092</v>
      </c>
      <c r="D469" s="191"/>
      <c r="E469" s="421" t="s">
        <v>385</v>
      </c>
      <c r="F469" s="188"/>
    </row>
    <row r="470" spans="1:6" x14ac:dyDescent="0.25">
      <c r="A470" s="123"/>
      <c r="B470" s="72" t="s">
        <v>1093</v>
      </c>
      <c r="C470" s="98" t="s">
        <v>1094</v>
      </c>
      <c r="D470" s="191"/>
      <c r="E470" s="421" t="s">
        <v>385</v>
      </c>
      <c r="F470" s="188"/>
    </row>
    <row r="471" spans="1:6" x14ac:dyDescent="0.25">
      <c r="A471" s="123"/>
      <c r="B471" s="72" t="s">
        <v>1095</v>
      </c>
      <c r="C471" s="98" t="s">
        <v>1096</v>
      </c>
      <c r="D471" s="191"/>
      <c r="E471" s="421" t="s">
        <v>385</v>
      </c>
      <c r="F471" s="188"/>
    </row>
    <row r="472" spans="1:6" x14ac:dyDescent="0.25">
      <c r="A472" s="123"/>
      <c r="B472" s="72" t="s">
        <v>1097</v>
      </c>
      <c r="C472" s="98" t="s">
        <v>1098</v>
      </c>
      <c r="D472" s="191"/>
      <c r="E472" s="421" t="s">
        <v>385</v>
      </c>
      <c r="F472" s="188"/>
    </row>
    <row r="473" spans="1:6" x14ac:dyDescent="0.25">
      <c r="A473" s="123"/>
      <c r="B473" s="72" t="s">
        <v>1091</v>
      </c>
      <c r="C473" s="98" t="s">
        <v>1099</v>
      </c>
      <c r="D473" s="191"/>
      <c r="E473" s="421" t="s">
        <v>385</v>
      </c>
      <c r="F473" s="188"/>
    </row>
    <row r="474" spans="1:6" ht="31.5" x14ac:dyDescent="0.25">
      <c r="A474" s="123"/>
      <c r="B474" s="72" t="s">
        <v>1100</v>
      </c>
      <c r="C474" s="98" t="s">
        <v>1101</v>
      </c>
      <c r="D474" s="191"/>
      <c r="E474" s="421" t="s">
        <v>385</v>
      </c>
      <c r="F474" s="188"/>
    </row>
    <row r="475" spans="1:6" ht="31.5" x14ac:dyDescent="0.25">
      <c r="A475" s="101" t="s">
        <v>21</v>
      </c>
      <c r="B475" s="102" t="s">
        <v>409</v>
      </c>
      <c r="C475" s="98" t="s">
        <v>410</v>
      </c>
      <c r="D475" s="191" t="s">
        <v>411</v>
      </c>
      <c r="E475" s="421" t="s">
        <v>385</v>
      </c>
      <c r="F475" s="188"/>
    </row>
    <row r="476" spans="1:6" x14ac:dyDescent="0.25">
      <c r="A476" s="88"/>
      <c r="B476" s="106" t="s">
        <v>412</v>
      </c>
      <c r="C476" s="98" t="s">
        <v>413</v>
      </c>
      <c r="D476" s="191" t="s">
        <v>414</v>
      </c>
      <c r="E476" s="421" t="s">
        <v>385</v>
      </c>
      <c r="F476" s="188"/>
    </row>
    <row r="477" spans="1:6" ht="31.5" x14ac:dyDescent="0.25">
      <c r="A477" s="88"/>
      <c r="B477" s="102" t="s">
        <v>415</v>
      </c>
      <c r="C477" s="98" t="s">
        <v>392</v>
      </c>
      <c r="D477" s="191" t="s">
        <v>393</v>
      </c>
      <c r="E477" s="421" t="s">
        <v>385</v>
      </c>
      <c r="F477" s="188"/>
    </row>
    <row r="478" spans="1:6" x14ac:dyDescent="0.25">
      <c r="A478" s="88"/>
      <c r="B478" s="106" t="s">
        <v>416</v>
      </c>
      <c r="C478" s="98" t="s">
        <v>417</v>
      </c>
      <c r="D478" s="191" t="s">
        <v>418</v>
      </c>
      <c r="E478" s="421" t="s">
        <v>385</v>
      </c>
      <c r="F478" s="188"/>
    </row>
    <row r="479" spans="1:6" x14ac:dyDescent="0.25">
      <c r="A479" s="88"/>
      <c r="B479" s="106" t="s">
        <v>419</v>
      </c>
      <c r="C479" s="98" t="s">
        <v>420</v>
      </c>
      <c r="D479" s="191" t="s">
        <v>421</v>
      </c>
      <c r="E479" s="421" t="s">
        <v>385</v>
      </c>
      <c r="F479" s="188"/>
    </row>
    <row r="480" spans="1:6" x14ac:dyDescent="0.25">
      <c r="A480" s="88"/>
      <c r="B480" s="106" t="s">
        <v>406</v>
      </c>
      <c r="C480" s="98" t="s">
        <v>407</v>
      </c>
      <c r="D480" s="191" t="s">
        <v>422</v>
      </c>
      <c r="E480" s="421" t="s">
        <v>385</v>
      </c>
      <c r="F480" s="188"/>
    </row>
    <row r="481" spans="1:6" x14ac:dyDescent="0.25">
      <c r="A481" s="88"/>
      <c r="B481" s="106" t="s">
        <v>412</v>
      </c>
      <c r="C481" s="98" t="s">
        <v>423</v>
      </c>
      <c r="D481" s="191" t="s">
        <v>424</v>
      </c>
      <c r="E481" s="421" t="s">
        <v>385</v>
      </c>
      <c r="F481" s="188"/>
    </row>
    <row r="482" spans="1:6" x14ac:dyDescent="0.25">
      <c r="A482" s="88"/>
      <c r="B482" s="106" t="s">
        <v>425</v>
      </c>
      <c r="C482" s="98" t="s">
        <v>426</v>
      </c>
      <c r="D482" s="191" t="s">
        <v>402</v>
      </c>
      <c r="E482" s="421" t="s">
        <v>385</v>
      </c>
      <c r="F482" s="188"/>
    </row>
    <row r="483" spans="1:6" x14ac:dyDescent="0.25">
      <c r="A483" s="88"/>
      <c r="B483" s="106" t="s">
        <v>419</v>
      </c>
      <c r="C483" s="98" t="s">
        <v>427</v>
      </c>
      <c r="D483" s="191" t="s">
        <v>428</v>
      </c>
      <c r="E483" s="421" t="s">
        <v>385</v>
      </c>
      <c r="F483" s="188"/>
    </row>
    <row r="484" spans="1:6" x14ac:dyDescent="0.25">
      <c r="A484" s="88"/>
      <c r="B484" s="106" t="s">
        <v>429</v>
      </c>
      <c r="C484" s="98" t="s">
        <v>430</v>
      </c>
      <c r="D484" s="191" t="s">
        <v>431</v>
      </c>
      <c r="E484" s="421" t="s">
        <v>132</v>
      </c>
      <c r="F484" s="188"/>
    </row>
    <row r="485" spans="1:6" x14ac:dyDescent="0.25">
      <c r="A485" s="88"/>
      <c r="B485" s="106" t="s">
        <v>432</v>
      </c>
      <c r="C485" s="98" t="s">
        <v>433</v>
      </c>
      <c r="D485" s="191" t="s">
        <v>434</v>
      </c>
      <c r="E485" s="421" t="s">
        <v>132</v>
      </c>
      <c r="F485" s="188"/>
    </row>
    <row r="486" spans="1:6" x14ac:dyDescent="0.25">
      <c r="A486" s="88"/>
      <c r="B486" s="106" t="s">
        <v>435</v>
      </c>
      <c r="C486" s="98" t="s">
        <v>436</v>
      </c>
      <c r="D486" s="191" t="s">
        <v>414</v>
      </c>
      <c r="E486" s="421" t="s">
        <v>132</v>
      </c>
      <c r="F486" s="188"/>
    </row>
    <row r="487" spans="1:6" x14ac:dyDescent="0.25">
      <c r="A487" s="166"/>
      <c r="B487" s="102" t="s">
        <v>890</v>
      </c>
      <c r="C487" s="98" t="s">
        <v>891</v>
      </c>
      <c r="D487" s="191" t="s">
        <v>402</v>
      </c>
      <c r="E487" s="421" t="s">
        <v>848</v>
      </c>
      <c r="F487" s="188"/>
    </row>
    <row r="488" spans="1:6" ht="47.25" x14ac:dyDescent="0.25">
      <c r="A488" s="166"/>
      <c r="B488" s="102" t="s">
        <v>892</v>
      </c>
      <c r="C488" s="98" t="s">
        <v>893</v>
      </c>
      <c r="D488" s="191" t="s">
        <v>431</v>
      </c>
      <c r="E488" s="421" t="s">
        <v>848</v>
      </c>
      <c r="F488" s="188"/>
    </row>
    <row r="489" spans="1:6" ht="31.5" x14ac:dyDescent="0.25">
      <c r="A489" s="166"/>
      <c r="B489" s="102" t="s">
        <v>415</v>
      </c>
      <c r="C489" s="98" t="s">
        <v>894</v>
      </c>
      <c r="D489" s="191" t="s">
        <v>424</v>
      </c>
      <c r="E489" s="421" t="s">
        <v>848</v>
      </c>
      <c r="F489" s="188"/>
    </row>
    <row r="490" spans="1:6" x14ac:dyDescent="0.25">
      <c r="A490" s="166"/>
      <c r="B490" s="102" t="s">
        <v>895</v>
      </c>
      <c r="C490" s="98" t="s">
        <v>896</v>
      </c>
      <c r="D490" s="191" t="s">
        <v>897</v>
      </c>
      <c r="E490" s="421" t="s">
        <v>848</v>
      </c>
      <c r="F490" s="188"/>
    </row>
    <row r="491" spans="1:6" x14ac:dyDescent="0.25">
      <c r="A491" s="166"/>
      <c r="B491" s="102" t="s">
        <v>898</v>
      </c>
      <c r="C491" s="98" t="s">
        <v>899</v>
      </c>
      <c r="D491" s="191" t="s">
        <v>900</v>
      </c>
      <c r="E491" s="421" t="s">
        <v>848</v>
      </c>
      <c r="F491" s="188"/>
    </row>
    <row r="492" spans="1:6" x14ac:dyDescent="0.25">
      <c r="A492" s="166"/>
      <c r="B492" s="102" t="s">
        <v>901</v>
      </c>
      <c r="C492" s="98" t="s">
        <v>902</v>
      </c>
      <c r="D492" s="191" t="s">
        <v>903</v>
      </c>
      <c r="E492" s="421" t="s">
        <v>848</v>
      </c>
      <c r="F492" s="188"/>
    </row>
    <row r="493" spans="1:6" x14ac:dyDescent="0.25">
      <c r="A493" s="166"/>
      <c r="B493" s="102" t="s">
        <v>412</v>
      </c>
      <c r="C493" s="98" t="s">
        <v>904</v>
      </c>
      <c r="D493" s="191" t="s">
        <v>905</v>
      </c>
      <c r="E493" s="421" t="s">
        <v>848</v>
      </c>
      <c r="F493" s="188"/>
    </row>
    <row r="494" spans="1:6" x14ac:dyDescent="0.25">
      <c r="A494" s="166"/>
      <c r="B494" s="102" t="s">
        <v>425</v>
      </c>
      <c r="C494" s="98" t="s">
        <v>426</v>
      </c>
      <c r="D494" s="191" t="s">
        <v>402</v>
      </c>
      <c r="E494" s="421" t="s">
        <v>848</v>
      </c>
      <c r="F494" s="188"/>
    </row>
    <row r="495" spans="1:6" x14ac:dyDescent="0.25">
      <c r="A495" s="166"/>
      <c r="B495" s="106" t="s">
        <v>419</v>
      </c>
      <c r="C495" s="98" t="s">
        <v>427</v>
      </c>
      <c r="D495" s="191" t="s">
        <v>428</v>
      </c>
      <c r="E495" s="421" t="s">
        <v>848</v>
      </c>
      <c r="F495" s="188"/>
    </row>
    <row r="496" spans="1:6" x14ac:dyDescent="0.25">
      <c r="A496" s="166"/>
      <c r="B496" s="102" t="s">
        <v>429</v>
      </c>
      <c r="C496" s="98" t="s">
        <v>430</v>
      </c>
      <c r="D496" s="191" t="s">
        <v>431</v>
      </c>
      <c r="E496" s="421" t="s">
        <v>132</v>
      </c>
      <c r="F496" s="188"/>
    </row>
    <row r="497" spans="1:6" x14ac:dyDescent="0.25">
      <c r="A497" s="166"/>
      <c r="B497" s="106" t="s">
        <v>432</v>
      </c>
      <c r="C497" s="98" t="s">
        <v>433</v>
      </c>
      <c r="D497" s="191" t="s">
        <v>434</v>
      </c>
      <c r="E497" s="421" t="s">
        <v>132</v>
      </c>
      <c r="F497" s="188"/>
    </row>
    <row r="498" spans="1:6" x14ac:dyDescent="0.25">
      <c r="A498" s="166"/>
      <c r="B498" s="106" t="s">
        <v>435</v>
      </c>
      <c r="C498" s="98" t="s">
        <v>436</v>
      </c>
      <c r="D498" s="191" t="s">
        <v>414</v>
      </c>
      <c r="E498" s="421" t="s">
        <v>132</v>
      </c>
      <c r="F498" s="188"/>
    </row>
    <row r="499" spans="1:6" x14ac:dyDescent="0.25">
      <c r="A499" s="166"/>
      <c r="B499" s="102" t="s">
        <v>1102</v>
      </c>
      <c r="C499" s="98" t="s">
        <v>1103</v>
      </c>
      <c r="D499" s="191" t="s">
        <v>1104</v>
      </c>
      <c r="E499" s="421" t="s">
        <v>363</v>
      </c>
      <c r="F499" s="188"/>
    </row>
    <row r="500" spans="1:6" x14ac:dyDescent="0.25">
      <c r="A500" s="166"/>
      <c r="B500" s="102" t="s">
        <v>1105</v>
      </c>
      <c r="C500" s="98" t="s">
        <v>1106</v>
      </c>
      <c r="D500" s="191" t="s">
        <v>1107</v>
      </c>
      <c r="E500" s="421" t="s">
        <v>363</v>
      </c>
      <c r="F500" s="188"/>
    </row>
    <row r="501" spans="1:6" x14ac:dyDescent="0.25">
      <c r="A501" s="166"/>
      <c r="B501" s="102" t="s">
        <v>1108</v>
      </c>
      <c r="C501" s="98" t="s">
        <v>1109</v>
      </c>
      <c r="D501" s="191" t="s">
        <v>141</v>
      </c>
      <c r="E501" s="421" t="s">
        <v>363</v>
      </c>
      <c r="F501" s="188"/>
    </row>
    <row r="502" spans="1:6" ht="31.5" x14ac:dyDescent="0.25">
      <c r="A502" s="165" t="s">
        <v>151</v>
      </c>
      <c r="B502" s="73" t="s">
        <v>437</v>
      </c>
      <c r="C502" s="72" t="s">
        <v>438</v>
      </c>
      <c r="D502" s="186" t="s">
        <v>439</v>
      </c>
      <c r="E502" s="72" t="s">
        <v>440</v>
      </c>
      <c r="F502" s="189"/>
    </row>
    <row r="503" spans="1:6" ht="31.5" x14ac:dyDescent="0.25">
      <c r="A503" s="166"/>
      <c r="B503" s="73" t="s">
        <v>356</v>
      </c>
      <c r="C503" s="72" t="s">
        <v>441</v>
      </c>
      <c r="D503" s="186" t="s">
        <v>442</v>
      </c>
      <c r="E503" s="72" t="s">
        <v>440</v>
      </c>
      <c r="F503" s="189"/>
    </row>
    <row r="504" spans="1:6" ht="31.5" x14ac:dyDescent="0.25">
      <c r="A504" s="166"/>
      <c r="B504" s="73" t="s">
        <v>443</v>
      </c>
      <c r="C504" s="72" t="s">
        <v>444</v>
      </c>
      <c r="D504" s="186" t="s">
        <v>445</v>
      </c>
      <c r="E504" s="72" t="s">
        <v>132</v>
      </c>
      <c r="F504" s="189"/>
    </row>
    <row r="505" spans="1:6" x14ac:dyDescent="0.25">
      <c r="A505" s="166"/>
      <c r="B505" s="73" t="s">
        <v>443</v>
      </c>
      <c r="C505" s="72" t="s">
        <v>446</v>
      </c>
      <c r="D505" s="186" t="s">
        <v>393</v>
      </c>
      <c r="E505" s="72" t="s">
        <v>132</v>
      </c>
      <c r="F505" s="189"/>
    </row>
    <row r="506" spans="1:6" x14ac:dyDescent="0.25">
      <c r="A506" s="166"/>
      <c r="B506" s="73" t="s">
        <v>447</v>
      </c>
      <c r="C506" s="72" t="s">
        <v>448</v>
      </c>
      <c r="D506" s="186" t="s">
        <v>449</v>
      </c>
      <c r="E506" s="72" t="s">
        <v>450</v>
      </c>
      <c r="F506" s="189"/>
    </row>
    <row r="507" spans="1:6" x14ac:dyDescent="0.25">
      <c r="A507" s="166"/>
      <c r="B507" s="73" t="s">
        <v>451</v>
      </c>
      <c r="C507" s="72" t="s">
        <v>452</v>
      </c>
      <c r="D507" s="186" t="s">
        <v>453</v>
      </c>
      <c r="E507" s="72" t="s">
        <v>132</v>
      </c>
      <c r="F507" s="189"/>
    </row>
    <row r="508" spans="1:6" x14ac:dyDescent="0.25">
      <c r="A508" s="166"/>
      <c r="B508" s="73" t="s">
        <v>454</v>
      </c>
      <c r="C508" s="72" t="s">
        <v>455</v>
      </c>
      <c r="D508" s="186" t="s">
        <v>456</v>
      </c>
      <c r="E508" s="72" t="s">
        <v>457</v>
      </c>
      <c r="F508" s="189"/>
    </row>
    <row r="509" spans="1:6" ht="31.5" x14ac:dyDescent="0.25">
      <c r="A509" s="166"/>
      <c r="B509" s="72" t="s">
        <v>458</v>
      </c>
      <c r="C509" s="72" t="s">
        <v>459</v>
      </c>
      <c r="D509" s="186" t="s">
        <v>460</v>
      </c>
      <c r="E509" s="72" t="s">
        <v>457</v>
      </c>
      <c r="F509" s="189"/>
    </row>
    <row r="510" spans="1:6" ht="31.5" x14ac:dyDescent="0.25">
      <c r="A510" s="166"/>
      <c r="B510" s="73" t="s">
        <v>461</v>
      </c>
      <c r="C510" s="72" t="s">
        <v>462</v>
      </c>
      <c r="D510" s="186" t="s">
        <v>463</v>
      </c>
      <c r="E510" s="72"/>
      <c r="F510" s="189"/>
    </row>
    <row r="511" spans="1:6" x14ac:dyDescent="0.25">
      <c r="A511" s="166"/>
      <c r="B511" s="73" t="s">
        <v>464</v>
      </c>
      <c r="C511" s="72" t="s">
        <v>465</v>
      </c>
      <c r="D511" s="186" t="s">
        <v>466</v>
      </c>
      <c r="E511" s="72" t="s">
        <v>132</v>
      </c>
      <c r="F511" s="189"/>
    </row>
    <row r="512" spans="1:6" ht="31.5" x14ac:dyDescent="0.25">
      <c r="A512" s="166"/>
      <c r="B512" s="73" t="s">
        <v>906</v>
      </c>
      <c r="C512" s="72" t="s">
        <v>907</v>
      </c>
      <c r="D512" s="186" t="s">
        <v>908</v>
      </c>
      <c r="E512" s="72" t="s">
        <v>132</v>
      </c>
      <c r="F512" s="189"/>
    </row>
    <row r="513" spans="1:6" x14ac:dyDescent="0.25">
      <c r="A513" s="166"/>
      <c r="B513" s="73" t="s">
        <v>909</v>
      </c>
      <c r="C513" s="72" t="s">
        <v>910</v>
      </c>
      <c r="D513" s="186" t="s">
        <v>911</v>
      </c>
      <c r="E513" s="72" t="s">
        <v>912</v>
      </c>
      <c r="F513" s="189"/>
    </row>
    <row r="514" spans="1:6" x14ac:dyDescent="0.25">
      <c r="A514" s="166"/>
      <c r="B514" s="73" t="s">
        <v>913</v>
      </c>
      <c r="C514" s="72" t="s">
        <v>914</v>
      </c>
      <c r="D514" s="186" t="s">
        <v>915</v>
      </c>
      <c r="E514" s="72" t="s">
        <v>132</v>
      </c>
      <c r="F514" s="189"/>
    </row>
    <row r="515" spans="1:6" x14ac:dyDescent="0.25">
      <c r="A515" s="166"/>
      <c r="B515" s="225" t="s">
        <v>916</v>
      </c>
      <c r="C515" s="72" t="s">
        <v>917</v>
      </c>
      <c r="D515" s="186" t="s">
        <v>918</v>
      </c>
      <c r="E515" s="69" t="s">
        <v>132</v>
      </c>
      <c r="F515" s="189"/>
    </row>
    <row r="516" spans="1:6" ht="31.5" customHeight="1" x14ac:dyDescent="0.25">
      <c r="A516" s="166"/>
      <c r="B516" s="1167" t="s">
        <v>919</v>
      </c>
      <c r="C516" s="105" t="s">
        <v>920</v>
      </c>
      <c r="D516" s="186" t="s">
        <v>921</v>
      </c>
      <c r="E516" s="69" t="s">
        <v>132</v>
      </c>
      <c r="F516" s="189"/>
    </row>
    <row r="517" spans="1:6" x14ac:dyDescent="0.25">
      <c r="A517" s="166"/>
      <c r="B517" s="1168"/>
      <c r="C517" s="105" t="s">
        <v>922</v>
      </c>
      <c r="D517" s="186" t="s">
        <v>921</v>
      </c>
      <c r="E517" s="248"/>
      <c r="F517" s="189"/>
    </row>
    <row r="518" spans="1:6" x14ac:dyDescent="0.25">
      <c r="A518" s="166"/>
      <c r="B518" s="1168"/>
      <c r="C518" s="105" t="s">
        <v>923</v>
      </c>
      <c r="D518" s="186" t="s">
        <v>924</v>
      </c>
      <c r="E518" s="248"/>
      <c r="F518" s="189"/>
    </row>
    <row r="519" spans="1:6" x14ac:dyDescent="0.25">
      <c r="A519" s="166"/>
      <c r="B519" s="1168"/>
      <c r="C519" s="105" t="s">
        <v>925</v>
      </c>
      <c r="D519" s="186" t="s">
        <v>926</v>
      </c>
      <c r="E519" s="248"/>
      <c r="F519" s="189"/>
    </row>
    <row r="520" spans="1:6" x14ac:dyDescent="0.25">
      <c r="A520" s="166"/>
      <c r="B520" s="1168"/>
      <c r="C520" s="105" t="s">
        <v>927</v>
      </c>
      <c r="D520" s="186" t="s">
        <v>924</v>
      </c>
      <c r="E520" s="248"/>
      <c r="F520" s="189"/>
    </row>
    <row r="521" spans="1:6" x14ac:dyDescent="0.25">
      <c r="A521" s="166"/>
      <c r="B521" s="1169"/>
      <c r="C521" s="105" t="s">
        <v>928</v>
      </c>
      <c r="D521" s="186" t="s">
        <v>929</v>
      </c>
      <c r="E521" s="75"/>
      <c r="F521" s="189"/>
    </row>
    <row r="522" spans="1:6" ht="31.5" x14ac:dyDescent="0.25">
      <c r="A522" s="166"/>
      <c r="B522" s="72" t="s">
        <v>1110</v>
      </c>
      <c r="C522" s="72" t="s">
        <v>1111</v>
      </c>
      <c r="D522" s="186" t="s">
        <v>1112</v>
      </c>
      <c r="E522" s="72" t="s">
        <v>132</v>
      </c>
      <c r="F522" s="189"/>
    </row>
    <row r="523" spans="1:6" x14ac:dyDescent="0.25">
      <c r="A523" s="166"/>
      <c r="B523" s="1211" t="s">
        <v>1113</v>
      </c>
      <c r="C523" s="73" t="s">
        <v>1114</v>
      </c>
      <c r="D523" s="1211" t="s">
        <v>1115</v>
      </c>
      <c r="E523" s="1211" t="s">
        <v>132</v>
      </c>
      <c r="F523" s="189"/>
    </row>
    <row r="524" spans="1:6" x14ac:dyDescent="0.25">
      <c r="A524" s="166"/>
      <c r="B524" s="1211"/>
      <c r="C524" s="72" t="s">
        <v>1116</v>
      </c>
      <c r="D524" s="1211"/>
      <c r="E524" s="1211"/>
      <c r="F524" s="189"/>
    </row>
    <row r="525" spans="1:6" ht="31.5" x14ac:dyDescent="0.25">
      <c r="A525" s="166"/>
      <c r="B525" s="1211"/>
      <c r="C525" s="72" t="s">
        <v>1117</v>
      </c>
      <c r="D525" s="1211"/>
      <c r="E525" s="1211"/>
      <c r="F525" s="189"/>
    </row>
    <row r="526" spans="1:6" ht="31.5" x14ac:dyDescent="0.25">
      <c r="A526" s="166"/>
      <c r="B526" s="1211"/>
      <c r="C526" s="72" t="s">
        <v>1118</v>
      </c>
      <c r="D526" s="1211"/>
      <c r="E526" s="1211"/>
      <c r="F526" s="189"/>
    </row>
    <row r="527" spans="1:6" x14ac:dyDescent="0.25">
      <c r="A527" s="166"/>
      <c r="B527" s="73" t="s">
        <v>1119</v>
      </c>
      <c r="C527" s="72" t="s">
        <v>1120</v>
      </c>
      <c r="D527" s="72" t="s">
        <v>900</v>
      </c>
      <c r="E527" s="72" t="s">
        <v>132</v>
      </c>
      <c r="F527" s="189"/>
    </row>
    <row r="528" spans="1:6" x14ac:dyDescent="0.25">
      <c r="A528" s="184" t="s">
        <v>160</v>
      </c>
      <c r="B528" s="85"/>
      <c r="C528" s="72"/>
      <c r="D528" s="186"/>
      <c r="E528" s="72"/>
      <c r="F528" s="189"/>
    </row>
    <row r="531" spans="1:4" x14ac:dyDescent="0.25">
      <c r="A531" s="172" t="s">
        <v>467</v>
      </c>
      <c r="B531" s="195"/>
      <c r="C531" s="176"/>
    </row>
    <row r="532" spans="1:4" x14ac:dyDescent="0.25">
      <c r="A532" s="992" t="s">
        <v>122</v>
      </c>
      <c r="B532" s="995" t="s">
        <v>468</v>
      </c>
      <c r="C532" s="74"/>
    </row>
    <row r="533" spans="1:4" x14ac:dyDescent="0.25">
      <c r="A533" s="97" t="s">
        <v>18</v>
      </c>
      <c r="B533" s="200">
        <f>15.82%+'Feb_Details '!B243+'Mar_Details '!B172</f>
        <v>0.46889999999999998</v>
      </c>
      <c r="C533" s="193"/>
    </row>
    <row r="534" spans="1:4" x14ac:dyDescent="0.25">
      <c r="A534" s="97" t="s">
        <v>19</v>
      </c>
      <c r="B534" s="200">
        <f>13.05%+'Feb_Details '!B244</f>
        <v>0.2681</v>
      </c>
      <c r="C534" s="193"/>
    </row>
    <row r="535" spans="1:4" x14ac:dyDescent="0.25">
      <c r="A535" s="97" t="s">
        <v>20</v>
      </c>
      <c r="B535" s="200">
        <f>14.98%+'Feb_Details '!B245</f>
        <v>0.28980000000000006</v>
      </c>
      <c r="C535" s="193"/>
    </row>
    <row r="536" spans="1:4" x14ac:dyDescent="0.25">
      <c r="A536" s="97" t="s">
        <v>21</v>
      </c>
      <c r="B536" s="200">
        <f>29.08%+'Feb_Details '!B246+'Mar_Details '!B175</f>
        <v>0.66939999999999988</v>
      </c>
      <c r="C536" s="193"/>
    </row>
    <row r="537" spans="1:4" x14ac:dyDescent="0.25">
      <c r="A537" s="97" t="s">
        <v>293</v>
      </c>
      <c r="B537" s="200">
        <f>15.98%+'Feb_Details '!B247+'Mar_Details '!B176</f>
        <v>0.47540000000000004</v>
      </c>
      <c r="C537" s="193"/>
    </row>
    <row r="540" spans="1:4" x14ac:dyDescent="0.25">
      <c r="A540" s="1170" t="s">
        <v>469</v>
      </c>
      <c r="B540" s="1170"/>
      <c r="C540" s="1223" t="s">
        <v>1207</v>
      </c>
    </row>
    <row r="541" spans="1:4" x14ac:dyDescent="0.25">
      <c r="A541" s="1000" t="s">
        <v>122</v>
      </c>
      <c r="B541" s="1000" t="s">
        <v>470</v>
      </c>
      <c r="C541" s="1223"/>
    </row>
    <row r="542" spans="1:4" x14ac:dyDescent="0.25">
      <c r="A542" s="97" t="s">
        <v>18</v>
      </c>
      <c r="B542" s="196">
        <f>19095.08+'Feb_Details '!B252+'Mar_Details '!B181</f>
        <v>51932.01</v>
      </c>
      <c r="C542" s="599">
        <f>18685.08+20698.93+11563</f>
        <v>50947.01</v>
      </c>
    </row>
    <row r="543" spans="1:4" x14ac:dyDescent="0.25">
      <c r="A543" s="97" t="s">
        <v>19</v>
      </c>
      <c r="B543" s="196">
        <f>11956.39+'Feb_Details '!B253+'Mar_Details '!B182</f>
        <v>23194.75</v>
      </c>
      <c r="C543" s="599">
        <f>10477.64+9089.72+231</f>
        <v>19798.36</v>
      </c>
      <c r="D543" s="63" t="s">
        <v>130</v>
      </c>
    </row>
    <row r="544" spans="1:4" x14ac:dyDescent="0.25">
      <c r="A544" s="97" t="s">
        <v>20</v>
      </c>
      <c r="B544" s="196">
        <f>3704.33+'Feb_Details '!B254</f>
        <v>9645.86</v>
      </c>
      <c r="C544" s="599">
        <f>6807+6681+0</f>
        <v>13488</v>
      </c>
    </row>
    <row r="545" spans="1:6" x14ac:dyDescent="0.25">
      <c r="A545" s="97" t="s">
        <v>21</v>
      </c>
      <c r="B545" s="196">
        <f>4946.82+'Feb_Details '!B255+'Mar_Details '!B184</f>
        <v>9940.98</v>
      </c>
      <c r="C545" s="599">
        <f>4416.54+4217.8+228.14</f>
        <v>8862.48</v>
      </c>
    </row>
    <row r="546" spans="1:6" x14ac:dyDescent="0.25">
      <c r="A546" s="97" t="s">
        <v>151</v>
      </c>
      <c r="B546" s="196">
        <f>'Feb_Details '!B256+'Mar_Details '!B185</f>
        <v>9096.67</v>
      </c>
      <c r="C546" s="599">
        <f>8803.72+7355.78+1281.08</f>
        <v>17440.580000000002</v>
      </c>
    </row>
    <row r="547" spans="1:6" x14ac:dyDescent="0.25">
      <c r="A547" s="197" t="s">
        <v>471</v>
      </c>
      <c r="B547" s="196">
        <f>SUM(B542:B546)</f>
        <v>103810.27</v>
      </c>
      <c r="C547" s="599">
        <f>SUM(C542:C546)</f>
        <v>110536.43</v>
      </c>
    </row>
    <row r="551" spans="1:6" x14ac:dyDescent="0.25">
      <c r="A551" s="172" t="s">
        <v>472</v>
      </c>
      <c r="B551" s="173"/>
      <c r="C551" s="174"/>
      <c r="D551" s="174"/>
      <c r="E551" s="192"/>
      <c r="F551" s="176"/>
    </row>
    <row r="552" spans="1:6" x14ac:dyDescent="0.25">
      <c r="A552" s="1160" t="s">
        <v>122</v>
      </c>
      <c r="B552" s="1150" t="s">
        <v>274</v>
      </c>
      <c r="C552" s="1150" t="s">
        <v>473</v>
      </c>
      <c r="D552" s="1188" t="s">
        <v>474</v>
      </c>
      <c r="E552" s="1150" t="s">
        <v>475</v>
      </c>
      <c r="F552" s="212"/>
    </row>
    <row r="553" spans="1:6" x14ac:dyDescent="0.25">
      <c r="A553" s="1150"/>
      <c r="B553" s="1152"/>
      <c r="C553" s="1152"/>
      <c r="D553" s="1189"/>
      <c r="E553" s="1152"/>
      <c r="F553" s="212"/>
    </row>
    <row r="554" spans="1:6" ht="47.25" x14ac:dyDescent="0.25">
      <c r="A554" s="1021" t="s">
        <v>18</v>
      </c>
      <c r="B554" s="1060" t="s">
        <v>476</v>
      </c>
      <c r="C554" s="221" t="s">
        <v>477</v>
      </c>
      <c r="D554" s="186"/>
      <c r="E554" s="1017" t="s">
        <v>478</v>
      </c>
      <c r="F554" s="213"/>
    </row>
    <row r="555" spans="1:6" ht="47.25" x14ac:dyDescent="0.25">
      <c r="A555" s="1006"/>
      <c r="B555" s="1018" t="s">
        <v>479</v>
      </c>
      <c r="C555" s="206" t="s">
        <v>480</v>
      </c>
      <c r="D555" s="186"/>
      <c r="E555" s="1017" t="s">
        <v>478</v>
      </c>
      <c r="F555" s="213"/>
    </row>
    <row r="556" spans="1:6" x14ac:dyDescent="0.25">
      <c r="A556" s="1006"/>
      <c r="B556" s="301"/>
      <c r="C556" s="206" t="s">
        <v>481</v>
      </c>
      <c r="D556" s="215"/>
      <c r="E556" s="1017" t="s">
        <v>478</v>
      </c>
      <c r="F556" s="213"/>
    </row>
    <row r="557" spans="1:6" x14ac:dyDescent="0.25">
      <c r="A557" s="1006"/>
      <c r="B557" s="301"/>
      <c r="C557" s="206" t="s">
        <v>482</v>
      </c>
      <c r="D557" s="993"/>
      <c r="E557" s="1017" t="s">
        <v>478</v>
      </c>
      <c r="F557" s="213"/>
    </row>
    <row r="558" spans="1:6" x14ac:dyDescent="0.25">
      <c r="A558" s="1006"/>
      <c r="B558" s="301"/>
      <c r="C558" s="206" t="s">
        <v>937</v>
      </c>
      <c r="D558" s="993"/>
      <c r="E558" s="1017" t="s">
        <v>932</v>
      </c>
      <c r="F558" s="213"/>
    </row>
    <row r="559" spans="1:6" x14ac:dyDescent="0.25">
      <c r="A559" s="1006"/>
      <c r="B559" s="301"/>
      <c r="C559" s="206" t="s">
        <v>938</v>
      </c>
      <c r="D559" s="993"/>
      <c r="E559" s="1017" t="s">
        <v>932</v>
      </c>
      <c r="F559" s="213"/>
    </row>
    <row r="560" spans="1:6" ht="31.5" x14ac:dyDescent="0.25">
      <c r="A560" s="987"/>
      <c r="B560" s="1018" t="s">
        <v>483</v>
      </c>
      <c r="C560" s="206" t="s">
        <v>484</v>
      </c>
      <c r="D560" s="993"/>
      <c r="E560" s="1017" t="s">
        <v>478</v>
      </c>
      <c r="F560" s="213"/>
    </row>
    <row r="561" spans="1:6" x14ac:dyDescent="0.25">
      <c r="A561" s="987"/>
      <c r="B561" s="362"/>
      <c r="C561" s="206" t="s">
        <v>485</v>
      </c>
      <c r="D561" s="993"/>
      <c r="E561" s="1017" t="s">
        <v>478</v>
      </c>
      <c r="F561" s="213"/>
    </row>
    <row r="562" spans="1:6" ht="47.25" x14ac:dyDescent="0.25">
      <c r="A562" s="987"/>
      <c r="B562" s="996" t="s">
        <v>930</v>
      </c>
      <c r="C562" s="247" t="s">
        <v>931</v>
      </c>
      <c r="D562" s="186"/>
      <c r="E562" s="1017" t="s">
        <v>932</v>
      </c>
      <c r="F562" s="213"/>
    </row>
    <row r="563" spans="1:6" x14ac:dyDescent="0.25">
      <c r="A563" s="987"/>
      <c r="B563" s="990"/>
      <c r="C563" s="206" t="s">
        <v>933</v>
      </c>
      <c r="D563" s="186"/>
      <c r="E563" s="1017" t="s">
        <v>932</v>
      </c>
      <c r="F563" s="213"/>
    </row>
    <row r="564" spans="1:6" x14ac:dyDescent="0.25">
      <c r="A564" s="987"/>
      <c r="B564" s="1006"/>
      <c r="C564" s="206" t="s">
        <v>934</v>
      </c>
      <c r="D564" s="186"/>
      <c r="E564" s="1017" t="s">
        <v>932</v>
      </c>
      <c r="F564" s="213"/>
    </row>
    <row r="565" spans="1:6" x14ac:dyDescent="0.25">
      <c r="A565" s="987"/>
      <c r="B565" s="1006"/>
      <c r="C565" s="206" t="s">
        <v>935</v>
      </c>
      <c r="D565" s="186"/>
      <c r="E565" s="1017" t="s">
        <v>932</v>
      </c>
      <c r="F565" s="213"/>
    </row>
    <row r="566" spans="1:6" x14ac:dyDescent="0.25">
      <c r="A566" s="988"/>
      <c r="B566" s="1002"/>
      <c r="C566" s="206" t="s">
        <v>936</v>
      </c>
      <c r="D566" s="186"/>
      <c r="E566" s="1017" t="s">
        <v>932</v>
      </c>
      <c r="F566" s="213"/>
    </row>
    <row r="567" spans="1:6" ht="31.5" x14ac:dyDescent="0.25">
      <c r="A567" s="166" t="s">
        <v>19</v>
      </c>
      <c r="B567" s="69" t="s">
        <v>486</v>
      </c>
      <c r="C567" s="247" t="s">
        <v>487</v>
      </c>
      <c r="D567" s="216"/>
      <c r="E567" s="1017" t="s">
        <v>478</v>
      </c>
      <c r="F567" s="214"/>
    </row>
    <row r="568" spans="1:6" x14ac:dyDescent="0.25">
      <c r="A568" s="166"/>
      <c r="B568" s="88"/>
      <c r="C568" s="247" t="s">
        <v>488</v>
      </c>
      <c r="D568" s="216"/>
      <c r="E568" s="1017" t="s">
        <v>478</v>
      </c>
      <c r="F568" s="214"/>
    </row>
    <row r="569" spans="1:6" x14ac:dyDescent="0.25">
      <c r="A569" s="166"/>
      <c r="B569" s="88"/>
      <c r="C569" s="247" t="s">
        <v>489</v>
      </c>
      <c r="D569" s="216"/>
      <c r="E569" s="1017" t="s">
        <v>478</v>
      </c>
      <c r="F569" s="214"/>
    </row>
    <row r="570" spans="1:6" x14ac:dyDescent="0.25">
      <c r="A570" s="166"/>
      <c r="B570" s="88"/>
      <c r="C570" s="247" t="s">
        <v>490</v>
      </c>
      <c r="D570" s="216"/>
      <c r="E570" s="1017" t="s">
        <v>478</v>
      </c>
      <c r="F570" s="214"/>
    </row>
    <row r="571" spans="1:6" x14ac:dyDescent="0.25">
      <c r="A571" s="166"/>
      <c r="B571" s="88"/>
      <c r="C571" s="247" t="s">
        <v>491</v>
      </c>
      <c r="D571" s="216"/>
      <c r="E571" s="1017" t="s">
        <v>478</v>
      </c>
      <c r="F571" s="214"/>
    </row>
    <row r="572" spans="1:6" x14ac:dyDescent="0.25">
      <c r="A572" s="166"/>
      <c r="B572" s="88"/>
      <c r="C572" s="247" t="s">
        <v>492</v>
      </c>
      <c r="D572" s="216"/>
      <c r="E572" s="1017" t="s">
        <v>478</v>
      </c>
      <c r="F572" s="214"/>
    </row>
    <row r="573" spans="1:6" x14ac:dyDescent="0.25">
      <c r="A573" s="166"/>
      <c r="B573" s="88"/>
      <c r="C573" s="247" t="s">
        <v>493</v>
      </c>
      <c r="D573" s="216"/>
      <c r="E573" s="1017" t="s">
        <v>478</v>
      </c>
      <c r="F573" s="214"/>
    </row>
    <row r="574" spans="1:6" x14ac:dyDescent="0.25">
      <c r="A574" s="166"/>
      <c r="B574" s="88"/>
      <c r="C574" s="247" t="s">
        <v>494</v>
      </c>
      <c r="D574" s="216"/>
      <c r="E574" s="1017" t="s">
        <v>478</v>
      </c>
      <c r="F574" s="214"/>
    </row>
    <row r="575" spans="1:6" x14ac:dyDescent="0.25">
      <c r="A575" s="166"/>
      <c r="B575" s="88"/>
      <c r="C575" s="247" t="s">
        <v>495</v>
      </c>
      <c r="D575" s="216"/>
      <c r="E575" s="1017" t="s">
        <v>478</v>
      </c>
      <c r="F575" s="214"/>
    </row>
    <row r="576" spans="1:6" x14ac:dyDescent="0.25">
      <c r="A576" s="166"/>
      <c r="B576" s="88"/>
      <c r="C576" s="247" t="s">
        <v>496</v>
      </c>
      <c r="D576" s="216"/>
      <c r="E576" s="1017" t="s">
        <v>478</v>
      </c>
      <c r="F576" s="214"/>
    </row>
    <row r="577" spans="1:6" ht="31.5" x14ac:dyDescent="0.25">
      <c r="A577" s="166"/>
      <c r="B577" s="69" t="s">
        <v>497</v>
      </c>
      <c r="C577" s="247" t="s">
        <v>498</v>
      </c>
      <c r="D577" s="216"/>
      <c r="E577" s="1017" t="s">
        <v>478</v>
      </c>
      <c r="F577" s="214"/>
    </row>
    <row r="578" spans="1:6" x14ac:dyDescent="0.25">
      <c r="A578" s="166"/>
      <c r="B578" s="88"/>
      <c r="C578" s="247" t="s">
        <v>499</v>
      </c>
      <c r="D578" s="216"/>
      <c r="E578" s="1017" t="s">
        <v>478</v>
      </c>
      <c r="F578" s="214"/>
    </row>
    <row r="579" spans="1:6" ht="31.5" x14ac:dyDescent="0.25">
      <c r="A579" s="166"/>
      <c r="B579" s="69" t="s">
        <v>500</v>
      </c>
      <c r="C579" s="247" t="s">
        <v>501</v>
      </c>
      <c r="D579" s="216"/>
      <c r="E579" s="1017" t="s">
        <v>478</v>
      </c>
      <c r="F579" s="214"/>
    </row>
    <row r="580" spans="1:6" x14ac:dyDescent="0.25">
      <c r="A580" s="166"/>
      <c r="B580" s="88"/>
      <c r="C580" s="247" t="s">
        <v>502</v>
      </c>
      <c r="D580" s="216"/>
      <c r="E580" s="1017" t="s">
        <v>478</v>
      </c>
      <c r="F580" s="214"/>
    </row>
    <row r="581" spans="1:6" ht="31.5" x14ac:dyDescent="0.25">
      <c r="A581" s="166"/>
      <c r="B581" s="69" t="s">
        <v>503</v>
      </c>
      <c r="C581" s="247" t="s">
        <v>504</v>
      </c>
      <c r="D581" s="216"/>
      <c r="E581" s="1017" t="s">
        <v>478</v>
      </c>
      <c r="F581" s="214"/>
    </row>
    <row r="582" spans="1:6" x14ac:dyDescent="0.25">
      <c r="A582" s="166"/>
      <c r="B582" s="88"/>
      <c r="C582" s="247" t="s">
        <v>505</v>
      </c>
      <c r="D582" s="216"/>
      <c r="E582" s="1017" t="s">
        <v>478</v>
      </c>
      <c r="F582" s="214"/>
    </row>
    <row r="583" spans="1:6" x14ac:dyDescent="0.25">
      <c r="A583" s="166"/>
      <c r="B583" s="88"/>
      <c r="C583" s="247" t="s">
        <v>506</v>
      </c>
      <c r="D583" s="216"/>
      <c r="E583" s="1017" t="s">
        <v>478</v>
      </c>
      <c r="F583" s="214"/>
    </row>
    <row r="584" spans="1:6" x14ac:dyDescent="0.25">
      <c r="A584" s="166"/>
      <c r="B584" s="88"/>
      <c r="C584" s="247" t="s">
        <v>507</v>
      </c>
      <c r="D584" s="216"/>
      <c r="E584" s="1017" t="s">
        <v>478</v>
      </c>
      <c r="F584" s="214"/>
    </row>
    <row r="585" spans="1:6" x14ac:dyDescent="0.25">
      <c r="A585" s="166"/>
      <c r="B585" s="88"/>
      <c r="C585" s="247" t="s">
        <v>508</v>
      </c>
      <c r="D585" s="216"/>
      <c r="E585" s="1017" t="s">
        <v>478</v>
      </c>
      <c r="F585" s="214"/>
    </row>
    <row r="586" spans="1:6" x14ac:dyDescent="0.25">
      <c r="A586" s="166"/>
      <c r="B586" s="88"/>
      <c r="C586" s="247" t="s">
        <v>939</v>
      </c>
      <c r="D586" s="216" t="s">
        <v>940</v>
      </c>
      <c r="E586" s="1017" t="s">
        <v>478</v>
      </c>
      <c r="F586" s="214"/>
    </row>
    <row r="587" spans="1:6" x14ac:dyDescent="0.25">
      <c r="A587" s="166"/>
      <c r="B587" s="88"/>
      <c r="C587" s="247" t="s">
        <v>941</v>
      </c>
      <c r="D587" s="216" t="s">
        <v>940</v>
      </c>
      <c r="E587" s="1017" t="s">
        <v>478</v>
      </c>
      <c r="F587" s="214"/>
    </row>
    <row r="588" spans="1:6" x14ac:dyDescent="0.25">
      <c r="A588" s="166"/>
      <c r="B588" s="88"/>
      <c r="C588" s="247"/>
      <c r="D588" s="216"/>
      <c r="E588" s="1017"/>
      <c r="F588" s="214"/>
    </row>
    <row r="589" spans="1:6" x14ac:dyDescent="0.25">
      <c r="A589" s="166"/>
      <c r="B589" s="88"/>
      <c r="C589" s="247"/>
      <c r="D589" s="216"/>
      <c r="E589" s="1017"/>
      <c r="F589" s="214"/>
    </row>
    <row r="590" spans="1:6" ht="31.5" x14ac:dyDescent="0.25">
      <c r="A590" s="166"/>
      <c r="B590" s="69" t="s">
        <v>509</v>
      </c>
      <c r="C590" s="247" t="s">
        <v>510</v>
      </c>
      <c r="D590" s="216"/>
      <c r="E590" s="1017" t="s">
        <v>478</v>
      </c>
      <c r="F590" s="214"/>
    </row>
    <row r="591" spans="1:6" x14ac:dyDescent="0.25">
      <c r="A591" s="166"/>
      <c r="B591" s="88"/>
      <c r="C591" s="247" t="s">
        <v>511</v>
      </c>
      <c r="D591" s="216"/>
      <c r="E591" s="1017" t="s">
        <v>478</v>
      </c>
      <c r="F591" s="214"/>
    </row>
    <row r="592" spans="1:6" x14ac:dyDescent="0.25">
      <c r="A592" s="166"/>
      <c r="B592" s="88"/>
      <c r="C592" s="247" t="s">
        <v>512</v>
      </c>
      <c r="D592" s="216"/>
      <c r="E592" s="1017" t="s">
        <v>478</v>
      </c>
      <c r="F592" s="214"/>
    </row>
    <row r="593" spans="1:6" x14ac:dyDescent="0.25">
      <c r="A593" s="166"/>
      <c r="B593" s="90"/>
      <c r="C593" s="247" t="s">
        <v>513</v>
      </c>
      <c r="D593" s="216"/>
      <c r="E593" s="1017" t="s">
        <v>478</v>
      </c>
      <c r="F593" s="214"/>
    </row>
    <row r="594" spans="1:6" ht="47.25" x14ac:dyDescent="0.25">
      <c r="A594" s="166"/>
      <c r="B594" s="248" t="s">
        <v>514</v>
      </c>
      <c r="C594" s="247" t="s">
        <v>515</v>
      </c>
      <c r="D594" s="216"/>
      <c r="E594" s="1017" t="s">
        <v>478</v>
      </c>
      <c r="F594" s="214"/>
    </row>
    <row r="595" spans="1:6" ht="47.25" x14ac:dyDescent="0.25">
      <c r="A595" s="166"/>
      <c r="B595" s="69" t="s">
        <v>516</v>
      </c>
      <c r="C595" s="247" t="s">
        <v>517</v>
      </c>
      <c r="D595" s="216"/>
      <c r="E595" s="1017" t="s">
        <v>478</v>
      </c>
      <c r="F595" s="214"/>
    </row>
    <row r="596" spans="1:6" x14ac:dyDescent="0.25">
      <c r="A596" s="166"/>
      <c r="B596" s="88"/>
      <c r="C596" s="247" t="s">
        <v>518</v>
      </c>
      <c r="D596" s="216"/>
      <c r="E596" s="1017" t="s">
        <v>478</v>
      </c>
      <c r="F596" s="214"/>
    </row>
    <row r="597" spans="1:6" x14ac:dyDescent="0.25">
      <c r="A597" s="166"/>
      <c r="B597" s="88"/>
      <c r="C597" s="247" t="s">
        <v>519</v>
      </c>
      <c r="D597" s="216"/>
      <c r="E597" s="1017" t="s">
        <v>478</v>
      </c>
      <c r="F597" s="214"/>
    </row>
    <row r="598" spans="1:6" x14ac:dyDescent="0.25">
      <c r="A598" s="166"/>
      <c r="B598" s="90"/>
      <c r="C598" s="247" t="s">
        <v>520</v>
      </c>
      <c r="D598" s="216"/>
      <c r="E598" s="1017" t="s">
        <v>478</v>
      </c>
      <c r="F598" s="214"/>
    </row>
    <row r="599" spans="1:6" ht="31.5" x14ac:dyDescent="0.25">
      <c r="A599" s="166"/>
      <c r="B599" s="248" t="s">
        <v>521</v>
      </c>
      <c r="C599" s="247" t="s">
        <v>522</v>
      </c>
      <c r="D599" s="216"/>
      <c r="E599" s="1017" t="s">
        <v>478</v>
      </c>
      <c r="F599" s="214"/>
    </row>
    <row r="600" spans="1:6" ht="47.25" x14ac:dyDescent="0.25">
      <c r="A600" s="166"/>
      <c r="B600" s="69" t="s">
        <v>523</v>
      </c>
      <c r="C600" s="247" t="s">
        <v>524</v>
      </c>
      <c r="D600" s="216"/>
      <c r="E600" s="1017" t="s">
        <v>478</v>
      </c>
      <c r="F600" s="214"/>
    </row>
    <row r="601" spans="1:6" x14ac:dyDescent="0.25">
      <c r="A601" s="166"/>
      <c r="B601" s="88"/>
      <c r="C601" s="247" t="s">
        <v>525</v>
      </c>
      <c r="D601" s="216"/>
      <c r="E601" s="1017" t="s">
        <v>478</v>
      </c>
      <c r="F601" s="214"/>
    </row>
    <row r="602" spans="1:6" x14ac:dyDescent="0.25">
      <c r="A602" s="166"/>
      <c r="B602" s="88"/>
      <c r="C602" s="247" t="s">
        <v>526</v>
      </c>
      <c r="D602" s="216"/>
      <c r="E602" s="1017" t="s">
        <v>478</v>
      </c>
      <c r="F602" s="214"/>
    </row>
    <row r="603" spans="1:6" x14ac:dyDescent="0.25">
      <c r="A603" s="166"/>
      <c r="B603" s="90"/>
      <c r="C603" s="247" t="s">
        <v>947</v>
      </c>
      <c r="D603" s="216" t="s">
        <v>940</v>
      </c>
      <c r="E603" s="1017" t="s">
        <v>478</v>
      </c>
      <c r="F603" s="214"/>
    </row>
    <row r="604" spans="1:6" ht="47.25" x14ac:dyDescent="0.25">
      <c r="A604" s="166"/>
      <c r="B604" s="69" t="s">
        <v>942</v>
      </c>
      <c r="C604" s="247" t="s">
        <v>943</v>
      </c>
      <c r="D604" s="216" t="s">
        <v>940</v>
      </c>
      <c r="E604" s="1017" t="s">
        <v>478</v>
      </c>
      <c r="F604" s="214"/>
    </row>
    <row r="605" spans="1:6" x14ac:dyDescent="0.25">
      <c r="A605" s="166"/>
      <c r="B605" s="248"/>
      <c r="C605" s="247" t="s">
        <v>944</v>
      </c>
      <c r="D605" s="216" t="s">
        <v>940</v>
      </c>
      <c r="E605" s="1017" t="s">
        <v>478</v>
      </c>
      <c r="F605" s="214"/>
    </row>
    <row r="606" spans="1:6" x14ac:dyDescent="0.25">
      <c r="A606" s="166"/>
      <c r="B606" s="248"/>
      <c r="C606" s="247" t="s">
        <v>945</v>
      </c>
      <c r="D606" s="216" t="s">
        <v>940</v>
      </c>
      <c r="E606" s="1017" t="s">
        <v>478</v>
      </c>
      <c r="F606" s="214"/>
    </row>
    <row r="607" spans="1:6" x14ac:dyDescent="0.25">
      <c r="A607" s="166"/>
      <c r="B607" s="90"/>
      <c r="C607" s="247" t="s">
        <v>946</v>
      </c>
      <c r="D607" s="216" t="s">
        <v>940</v>
      </c>
      <c r="E607" s="1017" t="s">
        <v>478</v>
      </c>
      <c r="F607" s="214"/>
    </row>
    <row r="608" spans="1:6" ht="31.5" x14ac:dyDescent="0.25">
      <c r="A608" s="101" t="s">
        <v>20</v>
      </c>
      <c r="B608" s="72" t="s">
        <v>527</v>
      </c>
      <c r="C608" s="221" t="s">
        <v>528</v>
      </c>
      <c r="D608" s="217" t="s">
        <v>529</v>
      </c>
      <c r="E608" s="73" t="s">
        <v>478</v>
      </c>
      <c r="F608" s="214"/>
    </row>
    <row r="609" spans="1:6" ht="31.5" x14ac:dyDescent="0.25">
      <c r="A609" s="88"/>
      <c r="B609" s="1013" t="s">
        <v>530</v>
      </c>
      <c r="C609" s="221" t="s">
        <v>531</v>
      </c>
      <c r="D609" s="217" t="s">
        <v>529</v>
      </c>
      <c r="E609" s="73" t="s">
        <v>478</v>
      </c>
      <c r="F609" s="214"/>
    </row>
    <row r="610" spans="1:6" ht="47.25" x14ac:dyDescent="0.25">
      <c r="A610" s="90"/>
      <c r="B610" s="72" t="s">
        <v>532</v>
      </c>
      <c r="C610" s="221" t="s">
        <v>533</v>
      </c>
      <c r="D610" s="217" t="s">
        <v>529</v>
      </c>
      <c r="E610" s="73" t="s">
        <v>478</v>
      </c>
      <c r="F610" s="214"/>
    </row>
    <row r="611" spans="1:6" ht="31.5" customHeight="1" x14ac:dyDescent="0.25">
      <c r="A611" s="88" t="s">
        <v>21</v>
      </c>
      <c r="B611" s="1167" t="s">
        <v>534</v>
      </c>
      <c r="C611" s="241" t="s">
        <v>535</v>
      </c>
      <c r="D611" s="78"/>
      <c r="E611" s="220" t="s">
        <v>478</v>
      </c>
      <c r="F611" s="214"/>
    </row>
    <row r="612" spans="1:6" x14ac:dyDescent="0.25">
      <c r="A612" s="88"/>
      <c r="B612" s="1168"/>
      <c r="C612" s="241" t="s">
        <v>536</v>
      </c>
      <c r="D612" s="78"/>
      <c r="E612" s="220" t="s">
        <v>478</v>
      </c>
      <c r="F612" s="214"/>
    </row>
    <row r="613" spans="1:6" x14ac:dyDescent="0.25">
      <c r="A613" s="88"/>
      <c r="B613" s="1168"/>
      <c r="C613" s="240" t="s">
        <v>537</v>
      </c>
      <c r="D613" s="238"/>
      <c r="E613" s="220" t="s">
        <v>478</v>
      </c>
      <c r="F613" s="214"/>
    </row>
    <row r="614" spans="1:6" x14ac:dyDescent="0.25">
      <c r="A614" s="88"/>
      <c r="B614" s="1168"/>
      <c r="C614" s="240" t="s">
        <v>538</v>
      </c>
      <c r="D614" s="238"/>
      <c r="E614" s="220" t="s">
        <v>478</v>
      </c>
      <c r="F614" s="214"/>
    </row>
    <row r="615" spans="1:6" x14ac:dyDescent="0.25">
      <c r="A615" s="88"/>
      <c r="B615" s="1169"/>
      <c r="C615" s="240" t="s">
        <v>539</v>
      </c>
      <c r="D615" s="78"/>
      <c r="E615" s="220" t="s">
        <v>478</v>
      </c>
      <c r="F615" s="214"/>
    </row>
    <row r="616" spans="1:6" ht="47.25" x14ac:dyDescent="0.25">
      <c r="A616" s="121"/>
      <c r="B616" s="363" t="s">
        <v>540</v>
      </c>
      <c r="C616" s="239" t="s">
        <v>541</v>
      </c>
      <c r="D616" s="240"/>
      <c r="E616" s="220" t="s">
        <v>478</v>
      </c>
      <c r="F616" s="214"/>
    </row>
    <row r="617" spans="1:6" ht="47.25" x14ac:dyDescent="0.25">
      <c r="A617" s="350"/>
      <c r="B617" s="69" t="s">
        <v>542</v>
      </c>
      <c r="C617" s="327" t="s">
        <v>543</v>
      </c>
      <c r="D617" s="218"/>
      <c r="E617" s="220" t="s">
        <v>478</v>
      </c>
      <c r="F617" s="214"/>
    </row>
    <row r="618" spans="1:6" x14ac:dyDescent="0.25">
      <c r="A618" s="350"/>
      <c r="B618" s="75"/>
      <c r="C618" s="321" t="s">
        <v>948</v>
      </c>
      <c r="D618" s="78"/>
      <c r="E618" s="220" t="s">
        <v>478</v>
      </c>
      <c r="F618" s="214"/>
    </row>
    <row r="619" spans="1:6" ht="31.5" x14ac:dyDescent="0.25">
      <c r="A619" s="121"/>
      <c r="B619" s="285" t="s">
        <v>544</v>
      </c>
      <c r="C619" s="239" t="s">
        <v>545</v>
      </c>
      <c r="D619" s="218"/>
      <c r="E619" s="220" t="s">
        <v>478</v>
      </c>
      <c r="F619" s="214"/>
    </row>
    <row r="620" spans="1:6" ht="31.5" customHeight="1" x14ac:dyDescent="0.25">
      <c r="A620" s="121"/>
      <c r="B620" s="1167" t="s">
        <v>546</v>
      </c>
      <c r="C620" s="239" t="s">
        <v>547</v>
      </c>
      <c r="D620" s="218"/>
      <c r="E620" s="220" t="s">
        <v>478</v>
      </c>
      <c r="F620" s="214"/>
    </row>
    <row r="621" spans="1:6" x14ac:dyDescent="0.25">
      <c r="A621" s="121"/>
      <c r="B621" s="1168"/>
      <c r="C621" s="239" t="s">
        <v>548</v>
      </c>
      <c r="D621" s="218"/>
      <c r="E621" s="220" t="s">
        <v>478</v>
      </c>
      <c r="F621" s="214"/>
    </row>
    <row r="622" spans="1:6" x14ac:dyDescent="0.25">
      <c r="A622" s="121"/>
      <c r="B622" s="1168"/>
      <c r="C622" s="239" t="s">
        <v>549</v>
      </c>
      <c r="D622" s="218"/>
      <c r="E622" s="220" t="s">
        <v>478</v>
      </c>
      <c r="F622" s="214"/>
    </row>
    <row r="623" spans="1:6" x14ac:dyDescent="0.25">
      <c r="A623" s="121"/>
      <c r="B623" s="1169"/>
      <c r="C623" s="239" t="s">
        <v>550</v>
      </c>
      <c r="D623" s="218"/>
      <c r="E623" s="220" t="s">
        <v>478</v>
      </c>
      <c r="F623" s="214"/>
    </row>
    <row r="624" spans="1:6" ht="31.5" x14ac:dyDescent="0.25">
      <c r="A624" s="121"/>
      <c r="B624" s="102" t="s">
        <v>551</v>
      </c>
      <c r="C624" s="239" t="s">
        <v>552</v>
      </c>
      <c r="D624" s="218"/>
      <c r="E624" s="220" t="s">
        <v>478</v>
      </c>
      <c r="F624" s="214"/>
    </row>
    <row r="625" spans="1:6" ht="47.25" x14ac:dyDescent="0.25">
      <c r="A625" s="121"/>
      <c r="B625" s="69" t="s">
        <v>1121</v>
      </c>
      <c r="C625" s="241" t="s">
        <v>1122</v>
      </c>
      <c r="D625" s="78"/>
      <c r="E625" s="220" t="s">
        <v>478</v>
      </c>
      <c r="F625" s="214"/>
    </row>
    <row r="626" spans="1:6" ht="31.5" x14ac:dyDescent="0.25">
      <c r="A626" s="121"/>
      <c r="B626" s="69" t="s">
        <v>1123</v>
      </c>
      <c r="C626" s="321" t="s">
        <v>1124</v>
      </c>
      <c r="D626" s="320"/>
      <c r="E626" s="220" t="s">
        <v>478</v>
      </c>
      <c r="F626" s="214"/>
    </row>
    <row r="627" spans="1:6" x14ac:dyDescent="0.25">
      <c r="A627" s="121"/>
      <c r="B627" s="248"/>
      <c r="C627" s="321" t="s">
        <v>1125</v>
      </c>
      <c r="D627" s="320"/>
      <c r="E627" s="220" t="s">
        <v>478</v>
      </c>
      <c r="F627" s="214"/>
    </row>
    <row r="628" spans="1:6" x14ac:dyDescent="0.25">
      <c r="A628" s="121"/>
      <c r="B628" s="248"/>
      <c r="C628" s="321" t="s">
        <v>1126</v>
      </c>
      <c r="D628" s="320"/>
      <c r="E628" s="220" t="s">
        <v>478</v>
      </c>
      <c r="F628" s="214"/>
    </row>
    <row r="629" spans="1:6" x14ac:dyDescent="0.25">
      <c r="A629" s="121"/>
      <c r="B629" s="75"/>
      <c r="C629" s="321" t="s">
        <v>1127</v>
      </c>
      <c r="D629" s="320"/>
      <c r="E629" s="220" t="s">
        <v>478</v>
      </c>
      <c r="F629" s="214"/>
    </row>
    <row r="630" spans="1:6" ht="31.5" x14ac:dyDescent="0.25">
      <c r="A630" s="121"/>
      <c r="B630" s="248" t="s">
        <v>1128</v>
      </c>
      <c r="C630" s="241" t="s">
        <v>1129</v>
      </c>
      <c r="D630" s="320"/>
      <c r="E630" s="220" t="s">
        <v>478</v>
      </c>
      <c r="F630" s="214"/>
    </row>
    <row r="631" spans="1:6" ht="51.75" customHeight="1" x14ac:dyDescent="0.25">
      <c r="A631" s="101" t="s">
        <v>293</v>
      </c>
      <c r="B631" s="352" t="s">
        <v>553</v>
      </c>
      <c r="C631" s="239" t="s">
        <v>554</v>
      </c>
      <c r="D631" s="219"/>
      <c r="E631" s="220" t="s">
        <v>478</v>
      </c>
      <c r="F631" s="176"/>
    </row>
    <row r="632" spans="1:6" ht="33.75" customHeight="1" x14ac:dyDescent="0.25">
      <c r="A632" s="88"/>
      <c r="B632" s="352" t="s">
        <v>555</v>
      </c>
      <c r="C632" s="327" t="s">
        <v>556</v>
      </c>
      <c r="D632" s="219"/>
      <c r="E632" s="220" t="s">
        <v>478</v>
      </c>
      <c r="F632" s="176"/>
    </row>
    <row r="633" spans="1:6" ht="18" customHeight="1" x14ac:dyDescent="0.25">
      <c r="A633" s="88"/>
      <c r="B633" s="355"/>
      <c r="C633" s="327" t="s">
        <v>557</v>
      </c>
      <c r="D633" s="219"/>
      <c r="E633" s="220" t="s">
        <v>478</v>
      </c>
      <c r="F633" s="176"/>
    </row>
    <row r="634" spans="1:6" ht="50.25" customHeight="1" x14ac:dyDescent="0.25">
      <c r="A634" s="88"/>
      <c r="B634" s="352" t="s">
        <v>558</v>
      </c>
      <c r="C634" s="327" t="s">
        <v>559</v>
      </c>
      <c r="D634" s="219"/>
      <c r="E634" s="220" t="s">
        <v>478</v>
      </c>
      <c r="F634" s="176"/>
    </row>
    <row r="635" spans="1:6" ht="18" customHeight="1" x14ac:dyDescent="0.25">
      <c r="A635" s="88"/>
      <c r="B635" s="325"/>
      <c r="C635" s="327" t="s">
        <v>560</v>
      </c>
      <c r="D635" s="219"/>
      <c r="E635" s="220" t="s">
        <v>478</v>
      </c>
      <c r="F635" s="176"/>
    </row>
    <row r="636" spans="1:6" ht="18" customHeight="1" x14ac:dyDescent="0.25">
      <c r="A636" s="88"/>
      <c r="B636" s="242"/>
      <c r="C636" s="327" t="s">
        <v>561</v>
      </c>
      <c r="D636" s="219"/>
      <c r="E636" s="220" t="s">
        <v>478</v>
      </c>
      <c r="F636" s="176"/>
    </row>
    <row r="637" spans="1:6" ht="31.5" x14ac:dyDescent="0.25">
      <c r="A637" s="90"/>
      <c r="B637" s="373" t="s">
        <v>1130</v>
      </c>
      <c r="C637" s="361" t="s">
        <v>1131</v>
      </c>
      <c r="D637" s="219"/>
      <c r="E637" s="86" t="s">
        <v>478</v>
      </c>
      <c r="F637" s="176"/>
    </row>
    <row r="638" spans="1:6" ht="18" customHeight="1" x14ac:dyDescent="0.25">
      <c r="A638" s="93"/>
      <c r="B638" s="93"/>
      <c r="C638" s="127"/>
      <c r="D638" s="128"/>
      <c r="E638" s="129"/>
      <c r="F638" s="74"/>
    </row>
    <row r="639" spans="1:6" ht="18" customHeight="1" x14ac:dyDescent="0.25">
      <c r="A639" s="93"/>
      <c r="B639" s="93"/>
      <c r="C639" s="127"/>
      <c r="D639" s="128"/>
      <c r="E639" s="129"/>
      <c r="F639" s="74"/>
    </row>
    <row r="642" spans="1:9" x14ac:dyDescent="0.25">
      <c r="A642" s="66" t="s">
        <v>562</v>
      </c>
      <c r="B642" s="66"/>
      <c r="C642" s="67"/>
      <c r="D642" s="67"/>
      <c r="E642" s="67"/>
      <c r="F642" s="67"/>
      <c r="G642" s="67"/>
      <c r="H642" s="67"/>
      <c r="I642" s="67"/>
    </row>
    <row r="644" spans="1:9" s="130" customFormat="1" ht="30.75" customHeight="1" x14ac:dyDescent="0.25">
      <c r="A644" s="1160" t="s">
        <v>122</v>
      </c>
      <c r="B644" s="1171" t="s">
        <v>563</v>
      </c>
      <c r="C644" s="1171" t="s">
        <v>564</v>
      </c>
      <c r="D644" s="1150" t="s">
        <v>565</v>
      </c>
      <c r="E644" s="1150" t="s">
        <v>566</v>
      </c>
      <c r="F644" s="1160" t="s">
        <v>126</v>
      </c>
      <c r="H644" s="113"/>
    </row>
    <row r="645" spans="1:9" x14ac:dyDescent="0.25">
      <c r="A645" s="1160"/>
      <c r="B645" s="1173"/>
      <c r="C645" s="1173"/>
      <c r="D645" s="1152"/>
      <c r="E645" s="1152"/>
      <c r="F645" s="1160"/>
      <c r="H645" s="113"/>
    </row>
    <row r="646" spans="1:9" x14ac:dyDescent="0.25">
      <c r="A646" s="131"/>
      <c r="B646" s="131"/>
      <c r="C646" s="131"/>
      <c r="D646" s="131"/>
      <c r="E646" s="131"/>
      <c r="F646" s="131"/>
      <c r="H646" s="74"/>
    </row>
    <row r="647" spans="1:9" x14ac:dyDescent="0.25">
      <c r="A647" s="77"/>
      <c r="B647" s="77"/>
      <c r="C647" s="77"/>
      <c r="D647" s="77"/>
      <c r="E647" s="77"/>
      <c r="F647" s="77"/>
      <c r="H647" s="74"/>
    </row>
    <row r="648" spans="1:9" x14ac:dyDescent="0.25">
      <c r="A648" s="77"/>
      <c r="B648" s="77"/>
      <c r="C648" s="77"/>
      <c r="D648" s="77"/>
      <c r="E648" s="77"/>
      <c r="F648" s="77"/>
      <c r="H648" s="74"/>
    </row>
    <row r="649" spans="1:9" x14ac:dyDescent="0.25">
      <c r="A649" s="77"/>
      <c r="B649" s="77"/>
      <c r="C649" s="77"/>
      <c r="D649" s="77"/>
      <c r="E649" s="77"/>
      <c r="F649" s="77"/>
      <c r="H649" s="74"/>
    </row>
    <row r="650" spans="1:9" x14ac:dyDescent="0.25">
      <c r="A650" s="115"/>
      <c r="B650" s="115"/>
      <c r="C650" s="115"/>
      <c r="D650" s="115"/>
      <c r="E650" s="115"/>
      <c r="F650" s="115"/>
      <c r="H650" s="74"/>
    </row>
    <row r="653" spans="1:9" ht="15.75" customHeight="1" x14ac:dyDescent="0.25">
      <c r="A653" s="1160" t="s">
        <v>122</v>
      </c>
      <c r="B653" s="1171" t="s">
        <v>567</v>
      </c>
      <c r="C653" s="1171" t="s">
        <v>564</v>
      </c>
      <c r="D653" s="1150" t="s">
        <v>565</v>
      </c>
      <c r="E653" s="992"/>
      <c r="F653" s="1160" t="s">
        <v>126</v>
      </c>
      <c r="H653" s="113"/>
    </row>
    <row r="654" spans="1:9" ht="30.75" customHeight="1" x14ac:dyDescent="0.25">
      <c r="A654" s="1160"/>
      <c r="B654" s="1173"/>
      <c r="C654" s="1173"/>
      <c r="D654" s="1152"/>
      <c r="E654" s="1000" t="s">
        <v>566</v>
      </c>
      <c r="F654" s="1160"/>
      <c r="H654" s="113"/>
    </row>
    <row r="655" spans="1:9" x14ac:dyDescent="0.25">
      <c r="A655" s="131"/>
      <c r="B655" s="131"/>
      <c r="C655" s="131"/>
      <c r="D655" s="131"/>
      <c r="E655" s="131"/>
      <c r="F655" s="131"/>
      <c r="H655" s="74"/>
    </row>
    <row r="656" spans="1:9" x14ac:dyDescent="0.25">
      <c r="A656" s="77"/>
      <c r="B656" s="77"/>
      <c r="C656" s="77"/>
      <c r="D656" s="77"/>
      <c r="E656" s="77"/>
      <c r="F656" s="77"/>
      <c r="H656" s="74"/>
    </row>
    <row r="657" spans="1:8" x14ac:dyDescent="0.25">
      <c r="A657" s="77"/>
      <c r="B657" s="77"/>
      <c r="C657" s="77"/>
      <c r="D657" s="77"/>
      <c r="E657" s="77"/>
      <c r="F657" s="77"/>
      <c r="H657" s="74"/>
    </row>
    <row r="658" spans="1:8" x14ac:dyDescent="0.25">
      <c r="A658" s="77"/>
      <c r="B658" s="77"/>
      <c r="C658" s="77"/>
      <c r="D658" s="77"/>
      <c r="E658" s="77"/>
      <c r="F658" s="77"/>
      <c r="H658" s="74"/>
    </row>
    <row r="659" spans="1:8" x14ac:dyDescent="0.25">
      <c r="A659" s="115"/>
      <c r="B659" s="115"/>
      <c r="C659" s="115"/>
      <c r="D659" s="115"/>
      <c r="E659" s="115"/>
      <c r="F659" s="115"/>
      <c r="H659" s="74"/>
    </row>
    <row r="662" spans="1:8" ht="15.75" customHeight="1" x14ac:dyDescent="0.25">
      <c r="A662" s="1160" t="s">
        <v>122</v>
      </c>
      <c r="B662" s="1171" t="s">
        <v>568</v>
      </c>
      <c r="C662" s="1171" t="s">
        <v>569</v>
      </c>
      <c r="D662" s="1160" t="s">
        <v>126</v>
      </c>
      <c r="F662" s="1174"/>
    </row>
    <row r="663" spans="1:8" x14ac:dyDescent="0.25">
      <c r="A663" s="1160"/>
      <c r="B663" s="1173"/>
      <c r="C663" s="1173"/>
      <c r="D663" s="1160"/>
      <c r="F663" s="1175"/>
    </row>
    <row r="664" spans="1:8" x14ac:dyDescent="0.25">
      <c r="A664" s="131"/>
      <c r="B664" s="131"/>
      <c r="C664" s="131"/>
      <c r="D664" s="131"/>
      <c r="F664" s="132"/>
    </row>
    <row r="665" spans="1:8" x14ac:dyDescent="0.25">
      <c r="A665" s="77"/>
      <c r="B665" s="77"/>
      <c r="C665" s="77"/>
      <c r="D665" s="77"/>
      <c r="F665" s="132"/>
    </row>
    <row r="666" spans="1:8" x14ac:dyDescent="0.25">
      <c r="A666" s="77"/>
      <c r="B666" s="77"/>
      <c r="C666" s="77"/>
      <c r="D666" s="77"/>
      <c r="F666" s="132"/>
    </row>
    <row r="667" spans="1:8" x14ac:dyDescent="0.25">
      <c r="A667" s="77"/>
      <c r="B667" s="77"/>
      <c r="C667" s="77"/>
      <c r="D667" s="77"/>
      <c r="F667" s="132"/>
    </row>
    <row r="668" spans="1:8" x14ac:dyDescent="0.25">
      <c r="A668" s="115"/>
      <c r="B668" s="115"/>
      <c r="C668" s="115"/>
      <c r="D668" s="115"/>
      <c r="F668" s="132"/>
    </row>
    <row r="671" spans="1:8" s="130" customFormat="1" ht="31.5" x14ac:dyDescent="0.25">
      <c r="A671" s="992" t="s">
        <v>122</v>
      </c>
      <c r="B671" s="995" t="s">
        <v>570</v>
      </c>
      <c r="C671" s="992" t="s">
        <v>571</v>
      </c>
      <c r="D671" s="992" t="s">
        <v>572</v>
      </c>
      <c r="E671" s="992" t="s">
        <v>126</v>
      </c>
    </row>
    <row r="672" spans="1:8" x14ac:dyDescent="0.25">
      <c r="A672" s="131"/>
      <c r="B672" s="131"/>
      <c r="C672" s="131"/>
      <c r="D672" s="131"/>
      <c r="E672" s="131"/>
    </row>
    <row r="673" spans="1:9" x14ac:dyDescent="0.25">
      <c r="A673" s="77"/>
      <c r="B673" s="77"/>
      <c r="C673" s="77"/>
      <c r="D673" s="77"/>
      <c r="E673" s="77"/>
    </row>
    <row r="674" spans="1:9" x14ac:dyDescent="0.25">
      <c r="A674" s="77"/>
      <c r="B674" s="77"/>
      <c r="C674" s="77"/>
      <c r="D674" s="77"/>
      <c r="E674" s="77"/>
    </row>
    <row r="675" spans="1:9" x14ac:dyDescent="0.25">
      <c r="A675" s="77"/>
      <c r="B675" s="77"/>
      <c r="C675" s="77"/>
      <c r="D675" s="77"/>
      <c r="E675" s="77"/>
    </row>
    <row r="676" spans="1:9" x14ac:dyDescent="0.25">
      <c r="A676" s="115"/>
      <c r="B676" s="115"/>
      <c r="C676" s="115"/>
      <c r="D676" s="115"/>
      <c r="E676" s="115"/>
    </row>
    <row r="679" spans="1:9" x14ac:dyDescent="0.25">
      <c r="A679" s="66" t="s">
        <v>573</v>
      </c>
      <c r="B679" s="66"/>
      <c r="C679" s="67"/>
      <c r="D679" s="67"/>
      <c r="E679" s="67"/>
      <c r="F679" s="67"/>
      <c r="G679" s="67"/>
      <c r="H679" s="67"/>
      <c r="I679" s="67"/>
    </row>
    <row r="681" spans="1:9" ht="31.5" x14ac:dyDescent="0.25">
      <c r="A681" s="992" t="s">
        <v>122</v>
      </c>
      <c r="B681" s="995" t="s">
        <v>574</v>
      </c>
      <c r="C681" s="995" t="s">
        <v>575</v>
      </c>
      <c r="D681" s="995" t="s">
        <v>576</v>
      </c>
      <c r="E681" s="995" t="s">
        <v>577</v>
      </c>
    </row>
    <row r="682" spans="1:9" x14ac:dyDescent="0.25">
      <c r="A682" s="97" t="s">
        <v>18</v>
      </c>
      <c r="B682" s="71" t="s">
        <v>578</v>
      </c>
      <c r="C682" s="78"/>
      <c r="D682" s="78"/>
      <c r="E682" s="78"/>
    </row>
    <row r="683" spans="1:9" x14ac:dyDescent="0.25">
      <c r="A683" s="85" t="s">
        <v>20</v>
      </c>
      <c r="B683" s="125" t="s">
        <v>579</v>
      </c>
      <c r="C683" s="78"/>
      <c r="D683" s="78"/>
      <c r="E683" s="78"/>
    </row>
    <row r="684" spans="1:9" x14ac:dyDescent="0.25">
      <c r="A684" s="97" t="s">
        <v>21</v>
      </c>
      <c r="B684" s="125" t="s">
        <v>580</v>
      </c>
      <c r="C684" s="1020"/>
      <c r="D684" s="78"/>
      <c r="E684" s="114"/>
    </row>
    <row r="687" spans="1:9" x14ac:dyDescent="0.25">
      <c r="A687" s="66" t="s">
        <v>581</v>
      </c>
      <c r="B687" s="66"/>
      <c r="C687" s="67"/>
      <c r="D687" s="67"/>
      <c r="E687" s="67"/>
      <c r="F687" s="67"/>
      <c r="G687" s="67"/>
      <c r="H687" s="67"/>
      <c r="I687" s="67"/>
    </row>
    <row r="689" spans="1:6" s="130" customFormat="1" ht="31.5" x14ac:dyDescent="0.25">
      <c r="A689" s="992" t="s">
        <v>122</v>
      </c>
      <c r="B689" s="992" t="s">
        <v>582</v>
      </c>
      <c r="C689" s="995" t="s">
        <v>583</v>
      </c>
      <c r="D689" s="992" t="s">
        <v>584</v>
      </c>
      <c r="E689" s="992" t="s">
        <v>585</v>
      </c>
      <c r="F689" s="187"/>
    </row>
    <row r="690" spans="1:6" x14ac:dyDescent="0.25">
      <c r="A690" s="101" t="s">
        <v>18</v>
      </c>
      <c r="B690" s="73" t="s">
        <v>586</v>
      </c>
      <c r="C690" s="72" t="s">
        <v>587</v>
      </c>
      <c r="D690" s="133"/>
      <c r="E690" s="134" t="s">
        <v>588</v>
      </c>
      <c r="F690" s="96"/>
    </row>
    <row r="691" spans="1:6" x14ac:dyDescent="0.25">
      <c r="A691" s="88"/>
      <c r="B691" s="73" t="s">
        <v>589</v>
      </c>
      <c r="C691" s="72" t="s">
        <v>587</v>
      </c>
      <c r="D691" s="133"/>
      <c r="E691" s="134" t="s">
        <v>588</v>
      </c>
      <c r="F691" s="96"/>
    </row>
    <row r="692" spans="1:6" x14ac:dyDescent="0.25">
      <c r="A692" s="88"/>
      <c r="B692" s="73" t="s">
        <v>590</v>
      </c>
      <c r="C692" s="72" t="s">
        <v>587</v>
      </c>
      <c r="D692" s="133"/>
      <c r="E692" s="134" t="s">
        <v>588</v>
      </c>
      <c r="F692" s="96"/>
    </row>
    <row r="693" spans="1:6" ht="31.5" x14ac:dyDescent="0.25">
      <c r="A693" s="121"/>
      <c r="B693" s="102" t="s">
        <v>591</v>
      </c>
      <c r="C693" s="72" t="s">
        <v>587</v>
      </c>
      <c r="D693" s="135"/>
      <c r="E693" s="134" t="s">
        <v>588</v>
      </c>
      <c r="F693" s="74"/>
    </row>
    <row r="694" spans="1:6" x14ac:dyDescent="0.25">
      <c r="A694" s="121"/>
      <c r="B694" s="73" t="s">
        <v>586</v>
      </c>
      <c r="C694" s="72" t="s">
        <v>587</v>
      </c>
      <c r="D694" s="133"/>
      <c r="E694" s="1014" t="s">
        <v>949</v>
      </c>
      <c r="F694" s="74"/>
    </row>
    <row r="695" spans="1:6" x14ac:dyDescent="0.25">
      <c r="A695" s="121"/>
      <c r="B695" s="73" t="s">
        <v>586</v>
      </c>
      <c r="C695" s="72" t="s">
        <v>587</v>
      </c>
      <c r="D695" s="133"/>
      <c r="E695" s="1014" t="s">
        <v>949</v>
      </c>
      <c r="F695" s="74"/>
    </row>
    <row r="696" spans="1:6" x14ac:dyDescent="0.25">
      <c r="A696" s="121"/>
      <c r="B696" s="73" t="s">
        <v>950</v>
      </c>
      <c r="C696" s="72" t="s">
        <v>587</v>
      </c>
      <c r="D696" s="133"/>
      <c r="E696" s="1014" t="s">
        <v>588</v>
      </c>
      <c r="F696" s="74"/>
    </row>
    <row r="697" spans="1:6" x14ac:dyDescent="0.25">
      <c r="A697" s="121"/>
      <c r="B697" s="73" t="s">
        <v>855</v>
      </c>
      <c r="C697" s="72" t="s">
        <v>587</v>
      </c>
      <c r="D697" s="133"/>
      <c r="E697" s="1014" t="s">
        <v>949</v>
      </c>
      <c r="F697" s="74"/>
    </row>
    <row r="698" spans="1:6" x14ac:dyDescent="0.25">
      <c r="A698" s="121"/>
      <c r="B698" s="73" t="s">
        <v>951</v>
      </c>
      <c r="C698" s="72" t="s">
        <v>587</v>
      </c>
      <c r="D698" s="133"/>
      <c r="E698" s="1014" t="s">
        <v>588</v>
      </c>
      <c r="F698" s="74"/>
    </row>
    <row r="699" spans="1:6" x14ac:dyDescent="0.25">
      <c r="A699" s="121"/>
      <c r="B699" s="73" t="s">
        <v>950</v>
      </c>
      <c r="C699" s="72" t="s">
        <v>587</v>
      </c>
      <c r="D699" s="133"/>
      <c r="E699" s="1014" t="s">
        <v>588</v>
      </c>
      <c r="F699" s="74"/>
    </row>
    <row r="700" spans="1:6" x14ac:dyDescent="0.25">
      <c r="A700" s="121"/>
      <c r="B700" s="73" t="s">
        <v>1132</v>
      </c>
      <c r="C700" s="72" t="s">
        <v>587</v>
      </c>
      <c r="D700" s="133"/>
      <c r="E700" s="1014" t="s">
        <v>1133</v>
      </c>
      <c r="F700" s="74"/>
    </row>
    <row r="701" spans="1:6" x14ac:dyDescent="0.25">
      <c r="A701" s="121"/>
      <c r="B701" s="73" t="s">
        <v>1134</v>
      </c>
      <c r="C701" s="72" t="s">
        <v>587</v>
      </c>
      <c r="D701" s="133"/>
      <c r="E701" s="1014" t="s">
        <v>1133</v>
      </c>
      <c r="F701" s="74"/>
    </row>
    <row r="702" spans="1:6" x14ac:dyDescent="0.25">
      <c r="A702" s="121"/>
      <c r="B702" s="73" t="s">
        <v>1135</v>
      </c>
      <c r="C702" s="72" t="s">
        <v>587</v>
      </c>
      <c r="D702" s="133"/>
      <c r="E702" s="1014" t="s">
        <v>588</v>
      </c>
      <c r="F702" s="74"/>
    </row>
    <row r="703" spans="1:6" x14ac:dyDescent="0.25">
      <c r="A703" s="121"/>
      <c r="B703" s="73" t="s">
        <v>586</v>
      </c>
      <c r="C703" s="72" t="s">
        <v>587</v>
      </c>
      <c r="D703" s="133"/>
      <c r="E703" s="1014" t="s">
        <v>588</v>
      </c>
      <c r="F703" s="74"/>
    </row>
    <row r="704" spans="1:6" x14ac:dyDescent="0.25">
      <c r="A704" s="101" t="s">
        <v>19</v>
      </c>
      <c r="B704" s="126" t="s">
        <v>592</v>
      </c>
      <c r="C704" s="72" t="s">
        <v>587</v>
      </c>
      <c r="D704" s="364">
        <v>43861</v>
      </c>
      <c r="E704" s="1014" t="s">
        <v>594</v>
      </c>
      <c r="F704" s="74"/>
    </row>
    <row r="705" spans="1:6" ht="31.5" x14ac:dyDescent="0.25">
      <c r="A705" s="88"/>
      <c r="B705" s="105" t="s">
        <v>595</v>
      </c>
      <c r="C705" s="72" t="s">
        <v>596</v>
      </c>
      <c r="D705" s="138">
        <v>43854</v>
      </c>
      <c r="E705" s="1014" t="s">
        <v>598</v>
      </c>
      <c r="F705" s="96"/>
    </row>
    <row r="706" spans="1:6" ht="31.5" x14ac:dyDescent="0.25">
      <c r="A706" s="88"/>
      <c r="B706" s="105" t="s">
        <v>599</v>
      </c>
      <c r="C706" s="72" t="s">
        <v>600</v>
      </c>
      <c r="D706" s="138">
        <v>43854</v>
      </c>
      <c r="E706" s="1014" t="s">
        <v>601</v>
      </c>
      <c r="F706" s="96"/>
    </row>
    <row r="707" spans="1:6" x14ac:dyDescent="0.25">
      <c r="A707" s="88"/>
      <c r="B707" s="126" t="s">
        <v>602</v>
      </c>
      <c r="C707" s="72" t="s">
        <v>603</v>
      </c>
      <c r="D707" s="364">
        <v>43861</v>
      </c>
      <c r="E707" s="1014" t="s">
        <v>594</v>
      </c>
      <c r="F707" s="96"/>
    </row>
    <row r="708" spans="1:6" ht="31.5" x14ac:dyDescent="0.25">
      <c r="A708" s="88"/>
      <c r="B708" s="105" t="s">
        <v>1136</v>
      </c>
      <c r="C708" s="72" t="s">
        <v>587</v>
      </c>
      <c r="D708" s="133">
        <v>43896</v>
      </c>
      <c r="E708" s="1014" t="s">
        <v>1137</v>
      </c>
      <c r="F708" s="96"/>
    </row>
    <row r="709" spans="1:6" x14ac:dyDescent="0.25">
      <c r="A709" s="88"/>
      <c r="B709" s="126" t="s">
        <v>1138</v>
      </c>
      <c r="C709" s="1167" t="s">
        <v>587</v>
      </c>
      <c r="D709" s="1215">
        <v>43900</v>
      </c>
      <c r="E709" s="1217" t="s">
        <v>1139</v>
      </c>
      <c r="F709" s="96"/>
    </row>
    <row r="710" spans="1:6" x14ac:dyDescent="0.25">
      <c r="A710" s="88"/>
      <c r="B710" s="126" t="s">
        <v>1140</v>
      </c>
      <c r="C710" s="1169"/>
      <c r="D710" s="1216"/>
      <c r="E710" s="1218"/>
      <c r="F710" s="96"/>
    </row>
    <row r="711" spans="1:6" ht="31.5" x14ac:dyDescent="0.25">
      <c r="A711" s="88"/>
      <c r="B711" s="105" t="s">
        <v>1141</v>
      </c>
      <c r="C711" s="72" t="s">
        <v>596</v>
      </c>
      <c r="D711" s="133">
        <v>43910</v>
      </c>
      <c r="E711" s="1013" t="s">
        <v>1142</v>
      </c>
      <c r="F711" s="96"/>
    </row>
    <row r="712" spans="1:6" ht="63" x14ac:dyDescent="0.25">
      <c r="A712" s="88"/>
      <c r="B712" s="105" t="s">
        <v>1143</v>
      </c>
      <c r="C712" s="72" t="s">
        <v>1144</v>
      </c>
      <c r="D712" s="133">
        <v>43896</v>
      </c>
      <c r="E712" s="1014" t="s">
        <v>1137</v>
      </c>
      <c r="F712" s="96"/>
    </row>
    <row r="713" spans="1:6" ht="63" x14ac:dyDescent="0.25">
      <c r="A713" s="88"/>
      <c r="B713" s="105" t="s">
        <v>1145</v>
      </c>
      <c r="C713" s="72" t="s">
        <v>1144</v>
      </c>
      <c r="D713" s="1015">
        <v>43900</v>
      </c>
      <c r="E713" s="225" t="s">
        <v>1139</v>
      </c>
      <c r="F713" s="96"/>
    </row>
    <row r="714" spans="1:6" ht="47.25" x14ac:dyDescent="0.25">
      <c r="A714" s="88"/>
      <c r="B714" s="105" t="s">
        <v>1146</v>
      </c>
      <c r="C714" s="72" t="s">
        <v>1144</v>
      </c>
      <c r="D714" s="133">
        <v>43906</v>
      </c>
      <c r="E714" s="1014" t="s">
        <v>1137</v>
      </c>
      <c r="F714" s="96"/>
    </row>
    <row r="715" spans="1:6" ht="47.25" x14ac:dyDescent="0.25">
      <c r="A715" s="90"/>
      <c r="B715" s="105" t="s">
        <v>1147</v>
      </c>
      <c r="C715" s="72" t="s">
        <v>1144</v>
      </c>
      <c r="D715" s="133">
        <v>43910</v>
      </c>
      <c r="E715" s="1014" t="s">
        <v>601</v>
      </c>
      <c r="F715" s="96"/>
    </row>
    <row r="716" spans="1:6" ht="47.25" x14ac:dyDescent="0.25">
      <c r="A716" s="88" t="s">
        <v>20</v>
      </c>
      <c r="B716" s="72" t="s">
        <v>952</v>
      </c>
      <c r="C716" s="105" t="s">
        <v>953</v>
      </c>
      <c r="D716" s="137">
        <v>43873</v>
      </c>
      <c r="E716" s="1167" t="s">
        <v>719</v>
      </c>
      <c r="F716" s="96"/>
    </row>
    <row r="717" spans="1:6" ht="47.25" x14ac:dyDescent="0.25">
      <c r="A717" s="93"/>
      <c r="B717" s="72" t="s">
        <v>954</v>
      </c>
      <c r="C717" s="105" t="s">
        <v>953</v>
      </c>
      <c r="D717" s="137">
        <v>43878</v>
      </c>
      <c r="E717" s="1168"/>
      <c r="F717" s="96"/>
    </row>
    <row r="718" spans="1:6" ht="31.5" x14ac:dyDescent="0.25">
      <c r="A718" s="93"/>
      <c r="B718" s="72" t="s">
        <v>955</v>
      </c>
      <c r="C718" s="105" t="s">
        <v>953</v>
      </c>
      <c r="D718" s="137">
        <v>43878</v>
      </c>
      <c r="E718" s="1168"/>
      <c r="F718" s="96"/>
    </row>
    <row r="719" spans="1:6" ht="31.5" x14ac:dyDescent="0.25">
      <c r="A719" s="93"/>
      <c r="B719" s="72" t="s">
        <v>956</v>
      </c>
      <c r="C719" s="105" t="s">
        <v>953</v>
      </c>
      <c r="D719" s="137">
        <v>43885</v>
      </c>
      <c r="E719" s="1168"/>
      <c r="F719" s="96"/>
    </row>
    <row r="720" spans="1:6" ht="47.25" x14ac:dyDescent="0.25">
      <c r="A720" s="93"/>
      <c r="B720" s="72" t="s">
        <v>957</v>
      </c>
      <c r="C720" s="105" t="s">
        <v>953</v>
      </c>
      <c r="D720" s="137">
        <v>43885</v>
      </c>
      <c r="E720" s="1168"/>
      <c r="F720" s="96"/>
    </row>
    <row r="721" spans="1:6" ht="31.5" x14ac:dyDescent="0.25">
      <c r="A721" s="93"/>
      <c r="B721" s="72" t="s">
        <v>958</v>
      </c>
      <c r="C721" s="105" t="s">
        <v>953</v>
      </c>
      <c r="D721" s="137">
        <v>43885</v>
      </c>
      <c r="E721" s="1168"/>
      <c r="F721" s="96"/>
    </row>
    <row r="722" spans="1:6" ht="31.5" x14ac:dyDescent="0.25">
      <c r="A722" s="93"/>
      <c r="B722" s="72" t="s">
        <v>959</v>
      </c>
      <c r="C722" s="105" t="s">
        <v>953</v>
      </c>
      <c r="D722" s="137">
        <v>43885</v>
      </c>
      <c r="E722" s="1169"/>
      <c r="F722" s="96"/>
    </row>
    <row r="723" spans="1:6" ht="31.5" x14ac:dyDescent="0.25">
      <c r="A723" s="93"/>
      <c r="B723" s="72" t="s">
        <v>960</v>
      </c>
      <c r="C723" s="105" t="s">
        <v>961</v>
      </c>
      <c r="D723" s="137">
        <v>43880</v>
      </c>
      <c r="E723" s="1020" t="s">
        <v>771</v>
      </c>
      <c r="F723" s="96"/>
    </row>
    <row r="724" spans="1:6" ht="47.25" x14ac:dyDescent="0.25">
      <c r="A724" s="93"/>
      <c r="B724" s="72" t="s">
        <v>1148</v>
      </c>
      <c r="C724" s="105" t="s">
        <v>953</v>
      </c>
      <c r="D724" s="137">
        <v>43917</v>
      </c>
      <c r="E724" s="99" t="s">
        <v>719</v>
      </c>
      <c r="F724" s="96"/>
    </row>
    <row r="725" spans="1:6" ht="63" x14ac:dyDescent="0.25">
      <c r="A725" s="93"/>
      <c r="B725" s="72" t="s">
        <v>1149</v>
      </c>
      <c r="C725" s="105" t="s">
        <v>961</v>
      </c>
      <c r="D725" s="137">
        <v>43880</v>
      </c>
      <c r="E725" s="1014" t="s">
        <v>771</v>
      </c>
      <c r="F725" s="96"/>
    </row>
    <row r="726" spans="1:6" ht="94.5" x14ac:dyDescent="0.25">
      <c r="A726" s="101" t="s">
        <v>21</v>
      </c>
      <c r="B726" s="72" t="s">
        <v>604</v>
      </c>
      <c r="C726" s="72" t="s">
        <v>587</v>
      </c>
      <c r="D726" s="138">
        <v>43837</v>
      </c>
      <c r="E726" s="1014" t="s">
        <v>606</v>
      </c>
      <c r="F726" s="159"/>
    </row>
    <row r="727" spans="1:6" ht="63" x14ac:dyDescent="0.25">
      <c r="A727" s="88"/>
      <c r="B727" s="72" t="s">
        <v>607</v>
      </c>
      <c r="C727" s="105" t="s">
        <v>608</v>
      </c>
      <c r="D727" s="138">
        <v>43857</v>
      </c>
      <c r="E727" s="1013" t="s">
        <v>610</v>
      </c>
      <c r="F727" s="159"/>
    </row>
    <row r="728" spans="1:6" ht="47.25" x14ac:dyDescent="0.25">
      <c r="A728" s="88"/>
      <c r="B728" s="72" t="s">
        <v>611</v>
      </c>
      <c r="C728" s="105" t="s">
        <v>612</v>
      </c>
      <c r="D728" s="138">
        <v>43832</v>
      </c>
      <c r="E728" s="1013" t="s">
        <v>614</v>
      </c>
      <c r="F728" s="159"/>
    </row>
    <row r="729" spans="1:6" ht="78.75" x14ac:dyDescent="0.25">
      <c r="A729" s="88"/>
      <c r="B729" s="72" t="s">
        <v>615</v>
      </c>
      <c r="C729" s="105" t="s">
        <v>612</v>
      </c>
      <c r="D729" s="138">
        <v>43836</v>
      </c>
      <c r="E729" s="1013" t="s">
        <v>614</v>
      </c>
      <c r="F729" s="159"/>
    </row>
    <row r="730" spans="1:6" ht="47.25" x14ac:dyDescent="0.25">
      <c r="A730" s="88"/>
      <c r="B730" s="72" t="s">
        <v>617</v>
      </c>
      <c r="C730" s="105" t="s">
        <v>612</v>
      </c>
      <c r="D730" s="138">
        <v>43837</v>
      </c>
      <c r="E730" s="1013" t="s">
        <v>614</v>
      </c>
      <c r="F730" s="159"/>
    </row>
    <row r="731" spans="1:6" ht="63" x14ac:dyDescent="0.25">
      <c r="A731" s="88"/>
      <c r="B731" s="72" t="s">
        <v>618</v>
      </c>
      <c r="C731" s="105" t="s">
        <v>612</v>
      </c>
      <c r="D731" s="138">
        <v>43837</v>
      </c>
      <c r="E731" s="1013" t="s">
        <v>614</v>
      </c>
      <c r="F731" s="159"/>
    </row>
    <row r="732" spans="1:6" ht="47.25" x14ac:dyDescent="0.25">
      <c r="A732" s="88"/>
      <c r="B732" s="72" t="s">
        <v>619</v>
      </c>
      <c r="C732" s="105" t="s">
        <v>612</v>
      </c>
      <c r="D732" s="138">
        <v>43837</v>
      </c>
      <c r="E732" s="1013" t="s">
        <v>614</v>
      </c>
      <c r="F732" s="159"/>
    </row>
    <row r="733" spans="1:6" ht="94.5" x14ac:dyDescent="0.25">
      <c r="A733" s="88"/>
      <c r="B733" s="72" t="s">
        <v>620</v>
      </c>
      <c r="C733" s="105" t="s">
        <v>612</v>
      </c>
      <c r="D733" s="138">
        <v>43839</v>
      </c>
      <c r="E733" s="1013" t="s">
        <v>614</v>
      </c>
      <c r="F733" s="159"/>
    </row>
    <row r="734" spans="1:6" ht="47.25" x14ac:dyDescent="0.25">
      <c r="A734" s="88"/>
      <c r="B734" s="72" t="s">
        <v>622</v>
      </c>
      <c r="C734" s="105" t="s">
        <v>612</v>
      </c>
      <c r="D734" s="138">
        <v>43839</v>
      </c>
      <c r="E734" s="99" t="s">
        <v>614</v>
      </c>
      <c r="F734" s="159"/>
    </row>
    <row r="735" spans="1:6" ht="63" x14ac:dyDescent="0.25">
      <c r="A735" s="88"/>
      <c r="B735" s="72" t="s">
        <v>623</v>
      </c>
      <c r="C735" s="105" t="s">
        <v>612</v>
      </c>
      <c r="D735" s="138">
        <v>43839</v>
      </c>
      <c r="E735" s="99" t="s">
        <v>614</v>
      </c>
      <c r="F735" s="159"/>
    </row>
    <row r="736" spans="1:6" ht="63" x14ac:dyDescent="0.25">
      <c r="A736" s="88"/>
      <c r="B736" s="72" t="s">
        <v>624</v>
      </c>
      <c r="C736" s="105" t="s">
        <v>612</v>
      </c>
      <c r="D736" s="138">
        <v>43842</v>
      </c>
      <c r="E736" s="99" t="s">
        <v>614</v>
      </c>
      <c r="F736" s="159"/>
    </row>
    <row r="737" spans="1:6" ht="47.25" x14ac:dyDescent="0.25">
      <c r="A737" s="88"/>
      <c r="B737" s="72" t="s">
        <v>626</v>
      </c>
      <c r="C737" s="105" t="s">
        <v>612</v>
      </c>
      <c r="D737" s="138">
        <v>43843</v>
      </c>
      <c r="E737" s="99" t="s">
        <v>614</v>
      </c>
      <c r="F737" s="159"/>
    </row>
    <row r="738" spans="1:6" ht="47.25" x14ac:dyDescent="0.25">
      <c r="A738" s="88"/>
      <c r="B738" s="72" t="s">
        <v>628</v>
      </c>
      <c r="C738" s="105" t="s">
        <v>612</v>
      </c>
      <c r="D738" s="138">
        <v>43845</v>
      </c>
      <c r="E738" s="99" t="s">
        <v>614</v>
      </c>
      <c r="F738" s="159"/>
    </row>
    <row r="739" spans="1:6" ht="47.25" x14ac:dyDescent="0.25">
      <c r="A739" s="88"/>
      <c r="B739" s="72" t="s">
        <v>630</v>
      </c>
      <c r="C739" s="105" t="s">
        <v>612</v>
      </c>
      <c r="D739" s="138">
        <v>43846</v>
      </c>
      <c r="E739" s="99" t="s">
        <v>614</v>
      </c>
      <c r="F739" s="159"/>
    </row>
    <row r="740" spans="1:6" ht="47.25" x14ac:dyDescent="0.25">
      <c r="A740" s="88"/>
      <c r="B740" s="72" t="s">
        <v>632</v>
      </c>
      <c r="C740" s="105" t="s">
        <v>612</v>
      </c>
      <c r="D740" s="138">
        <v>43848</v>
      </c>
      <c r="E740" s="99" t="s">
        <v>614</v>
      </c>
      <c r="F740" s="159"/>
    </row>
    <row r="741" spans="1:6" ht="78.75" x14ac:dyDescent="0.25">
      <c r="A741" s="88"/>
      <c r="B741" s="72" t="s">
        <v>634</v>
      </c>
      <c r="C741" s="105" t="s">
        <v>612</v>
      </c>
      <c r="D741" s="138">
        <v>43850</v>
      </c>
      <c r="E741" s="99" t="s">
        <v>614</v>
      </c>
      <c r="F741" s="159"/>
    </row>
    <row r="742" spans="1:6" ht="47.25" x14ac:dyDescent="0.25">
      <c r="A742" s="88"/>
      <c r="B742" s="72" t="s">
        <v>636</v>
      </c>
      <c r="C742" s="105" t="s">
        <v>612</v>
      </c>
      <c r="D742" s="138">
        <v>43854</v>
      </c>
      <c r="E742" s="99" t="s">
        <v>614</v>
      </c>
      <c r="F742" s="159"/>
    </row>
    <row r="743" spans="1:6" ht="110.25" x14ac:dyDescent="0.25">
      <c r="A743" s="88"/>
      <c r="B743" s="72" t="s">
        <v>962</v>
      </c>
      <c r="C743" s="72" t="s">
        <v>596</v>
      </c>
      <c r="D743" s="138">
        <v>43864</v>
      </c>
      <c r="E743" s="1013" t="s">
        <v>614</v>
      </c>
      <c r="F743" s="159"/>
    </row>
    <row r="744" spans="1:6" ht="47.25" x14ac:dyDescent="0.25">
      <c r="A744" s="88"/>
      <c r="B744" s="72" t="s">
        <v>963</v>
      </c>
      <c r="C744" s="72" t="s">
        <v>596</v>
      </c>
      <c r="D744" s="138">
        <v>43867</v>
      </c>
      <c r="E744" s="1013" t="s">
        <v>614</v>
      </c>
      <c r="F744" s="159"/>
    </row>
    <row r="745" spans="1:6" ht="78.75" x14ac:dyDescent="0.25">
      <c r="A745" s="88"/>
      <c r="B745" s="72" t="s">
        <v>964</v>
      </c>
      <c r="C745" s="105" t="s">
        <v>596</v>
      </c>
      <c r="D745" s="138">
        <v>43868</v>
      </c>
      <c r="E745" s="1013" t="s">
        <v>614</v>
      </c>
      <c r="F745" s="159"/>
    </row>
    <row r="746" spans="1:6" ht="110.25" x14ac:dyDescent="0.25">
      <c r="A746" s="88"/>
      <c r="B746" s="72" t="s">
        <v>965</v>
      </c>
      <c r="C746" s="105" t="s">
        <v>596</v>
      </c>
      <c r="D746" s="138">
        <v>43871</v>
      </c>
      <c r="E746" s="1013" t="s">
        <v>614</v>
      </c>
      <c r="F746" s="159"/>
    </row>
    <row r="747" spans="1:6" ht="110.25" x14ac:dyDescent="0.25">
      <c r="A747" s="88"/>
      <c r="B747" s="72" t="s">
        <v>966</v>
      </c>
      <c r="C747" s="105" t="s">
        <v>596</v>
      </c>
      <c r="D747" s="138">
        <v>43871</v>
      </c>
      <c r="E747" s="1013" t="s">
        <v>614</v>
      </c>
      <c r="F747" s="159"/>
    </row>
    <row r="748" spans="1:6" ht="157.5" x14ac:dyDescent="0.25">
      <c r="A748" s="88"/>
      <c r="B748" s="72" t="s">
        <v>967</v>
      </c>
      <c r="C748" s="105" t="s">
        <v>596</v>
      </c>
      <c r="D748" s="138">
        <v>43871</v>
      </c>
      <c r="E748" s="1013" t="s">
        <v>614</v>
      </c>
      <c r="F748" s="159"/>
    </row>
    <row r="749" spans="1:6" ht="173.25" x14ac:dyDescent="0.25">
      <c r="A749" s="88"/>
      <c r="B749" s="72" t="s">
        <v>968</v>
      </c>
      <c r="C749" s="105" t="s">
        <v>596</v>
      </c>
      <c r="D749" s="138">
        <v>43871</v>
      </c>
      <c r="E749" s="1013" t="s">
        <v>614</v>
      </c>
      <c r="F749" s="159"/>
    </row>
    <row r="750" spans="1:6" ht="47.25" x14ac:dyDescent="0.25">
      <c r="A750" s="88"/>
      <c r="B750" s="72" t="s">
        <v>969</v>
      </c>
      <c r="C750" s="105" t="s">
        <v>596</v>
      </c>
      <c r="D750" s="138">
        <v>43871</v>
      </c>
      <c r="E750" s="1013" t="s">
        <v>614</v>
      </c>
      <c r="F750" s="159"/>
    </row>
    <row r="751" spans="1:6" ht="94.5" x14ac:dyDescent="0.25">
      <c r="A751" s="88"/>
      <c r="B751" s="72" t="s">
        <v>970</v>
      </c>
      <c r="C751" s="105" t="s">
        <v>596</v>
      </c>
      <c r="D751" s="138">
        <v>43872</v>
      </c>
      <c r="E751" s="1013" t="s">
        <v>614</v>
      </c>
      <c r="F751" s="159"/>
    </row>
    <row r="752" spans="1:6" ht="47.25" x14ac:dyDescent="0.25">
      <c r="A752" s="88"/>
      <c r="B752" s="72" t="s">
        <v>971</v>
      </c>
      <c r="C752" s="105" t="s">
        <v>612</v>
      </c>
      <c r="D752" s="138">
        <v>43872</v>
      </c>
      <c r="E752" s="1013" t="s">
        <v>614</v>
      </c>
      <c r="F752" s="159"/>
    </row>
    <row r="753" spans="1:6" ht="47.25" x14ac:dyDescent="0.25">
      <c r="A753" s="88"/>
      <c r="B753" s="72" t="s">
        <v>972</v>
      </c>
      <c r="C753" s="105" t="s">
        <v>596</v>
      </c>
      <c r="D753" s="138">
        <v>43873</v>
      </c>
      <c r="E753" s="1013" t="s">
        <v>614</v>
      </c>
      <c r="F753" s="159"/>
    </row>
    <row r="754" spans="1:6" ht="63" x14ac:dyDescent="0.25">
      <c r="A754" s="88"/>
      <c r="B754" s="72" t="s">
        <v>973</v>
      </c>
      <c r="C754" s="105" t="s">
        <v>596</v>
      </c>
      <c r="D754" s="138">
        <v>43875</v>
      </c>
      <c r="E754" s="1013" t="s">
        <v>614</v>
      </c>
      <c r="F754" s="159"/>
    </row>
    <row r="755" spans="1:6" ht="47.25" x14ac:dyDescent="0.25">
      <c r="A755" s="88"/>
      <c r="B755" s="72" t="s">
        <v>974</v>
      </c>
      <c r="C755" s="105" t="s">
        <v>612</v>
      </c>
      <c r="D755" s="138">
        <v>43881</v>
      </c>
      <c r="E755" s="1013" t="s">
        <v>614</v>
      </c>
      <c r="F755" s="159"/>
    </row>
    <row r="756" spans="1:6" ht="47.25" x14ac:dyDescent="0.25">
      <c r="A756" s="88"/>
      <c r="B756" s="72" t="s">
        <v>975</v>
      </c>
      <c r="C756" s="105" t="s">
        <v>612</v>
      </c>
      <c r="D756" s="138">
        <v>43883</v>
      </c>
      <c r="E756" s="1013" t="s">
        <v>614</v>
      </c>
      <c r="F756" s="159"/>
    </row>
    <row r="757" spans="1:6" ht="47.25" x14ac:dyDescent="0.25">
      <c r="A757" s="88"/>
      <c r="B757" s="72" t="s">
        <v>976</v>
      </c>
      <c r="C757" s="105" t="s">
        <v>612</v>
      </c>
      <c r="D757" s="284">
        <v>43885</v>
      </c>
      <c r="E757" s="1013" t="s">
        <v>614</v>
      </c>
      <c r="F757" s="159"/>
    </row>
    <row r="758" spans="1:6" ht="110.25" x14ac:dyDescent="0.25">
      <c r="A758" s="88"/>
      <c r="B758" s="72" t="s">
        <v>1150</v>
      </c>
      <c r="C758" s="72" t="s">
        <v>587</v>
      </c>
      <c r="D758" s="138">
        <v>43893</v>
      </c>
      <c r="E758" s="1013" t="s">
        <v>1151</v>
      </c>
      <c r="F758" s="159"/>
    </row>
    <row r="759" spans="1:6" ht="47.25" x14ac:dyDescent="0.25">
      <c r="A759" s="88"/>
      <c r="B759" s="72" t="s">
        <v>1152</v>
      </c>
      <c r="C759" s="72" t="s">
        <v>612</v>
      </c>
      <c r="D759" s="138">
        <v>43891</v>
      </c>
      <c r="E759" s="1013" t="s">
        <v>614</v>
      </c>
      <c r="F759" s="159"/>
    </row>
    <row r="760" spans="1:6" ht="94.5" x14ac:dyDescent="0.25">
      <c r="A760" s="88"/>
      <c r="B760" s="72" t="s">
        <v>1153</v>
      </c>
      <c r="C760" s="105" t="s">
        <v>641</v>
      </c>
      <c r="D760" s="138">
        <v>43893</v>
      </c>
      <c r="E760" s="1013" t="s">
        <v>614</v>
      </c>
      <c r="F760" s="159"/>
    </row>
    <row r="761" spans="1:6" ht="94.5" x14ac:dyDescent="0.25">
      <c r="A761" s="88"/>
      <c r="B761" s="72" t="s">
        <v>1154</v>
      </c>
      <c r="C761" s="105" t="s">
        <v>641</v>
      </c>
      <c r="D761" s="138">
        <v>43894</v>
      </c>
      <c r="E761" s="1013" t="s">
        <v>614</v>
      </c>
      <c r="F761" s="159"/>
    </row>
    <row r="762" spans="1:6" ht="110.25" x14ac:dyDescent="0.25">
      <c r="A762" s="88"/>
      <c r="B762" s="72" t="s">
        <v>1155</v>
      </c>
      <c r="C762" s="105" t="s">
        <v>641</v>
      </c>
      <c r="D762" s="138">
        <v>43895</v>
      </c>
      <c r="E762" s="1013" t="s">
        <v>614</v>
      </c>
      <c r="F762" s="159"/>
    </row>
    <row r="763" spans="1:6" ht="47.25" x14ac:dyDescent="0.25">
      <c r="A763" s="88"/>
      <c r="B763" s="72" t="s">
        <v>1156</v>
      </c>
      <c r="C763" s="105" t="s">
        <v>641</v>
      </c>
      <c r="D763" s="138">
        <v>43896</v>
      </c>
      <c r="E763" s="1013" t="s">
        <v>614</v>
      </c>
      <c r="F763" s="159"/>
    </row>
    <row r="764" spans="1:6" ht="47.25" x14ac:dyDescent="0.25">
      <c r="A764" s="88"/>
      <c r="B764" s="72" t="s">
        <v>1157</v>
      </c>
      <c r="C764" s="105" t="s">
        <v>641</v>
      </c>
      <c r="D764" s="138">
        <v>43896</v>
      </c>
      <c r="E764" s="1013" t="s">
        <v>614</v>
      </c>
      <c r="F764" s="159"/>
    </row>
    <row r="765" spans="1:6" ht="47.25" x14ac:dyDescent="0.25">
      <c r="A765" s="88"/>
      <c r="B765" s="72" t="s">
        <v>1158</v>
      </c>
      <c r="C765" s="105" t="s">
        <v>641</v>
      </c>
      <c r="D765" s="138">
        <v>43900</v>
      </c>
      <c r="E765" s="1013" t="s">
        <v>614</v>
      </c>
      <c r="F765" s="159"/>
    </row>
    <row r="766" spans="1:6" ht="63" x14ac:dyDescent="0.25">
      <c r="A766" s="88"/>
      <c r="B766" s="72" t="s">
        <v>1159</v>
      </c>
      <c r="C766" s="105" t="s">
        <v>641</v>
      </c>
      <c r="D766" s="138">
        <v>43902</v>
      </c>
      <c r="E766" s="1013" t="s">
        <v>614</v>
      </c>
      <c r="F766" s="159"/>
    </row>
    <row r="767" spans="1:6" ht="47.25" x14ac:dyDescent="0.25">
      <c r="A767" s="88"/>
      <c r="B767" s="72" t="s">
        <v>1160</v>
      </c>
      <c r="C767" s="105" t="s">
        <v>641</v>
      </c>
      <c r="D767" s="138">
        <v>43903</v>
      </c>
      <c r="E767" s="1013" t="s">
        <v>614</v>
      </c>
      <c r="F767" s="159"/>
    </row>
    <row r="768" spans="1:6" ht="47.25" x14ac:dyDescent="0.25">
      <c r="A768" s="88"/>
      <c r="B768" s="72" t="s">
        <v>1161</v>
      </c>
      <c r="C768" s="105" t="s">
        <v>612</v>
      </c>
      <c r="D768" s="138">
        <v>43903</v>
      </c>
      <c r="E768" s="1013" t="s">
        <v>614</v>
      </c>
      <c r="F768" s="159"/>
    </row>
    <row r="769" spans="1:6" ht="47.25" x14ac:dyDescent="0.25">
      <c r="A769" s="88"/>
      <c r="B769" s="72" t="s">
        <v>1162</v>
      </c>
      <c r="C769" s="105" t="s">
        <v>612</v>
      </c>
      <c r="D769" s="138">
        <v>43906</v>
      </c>
      <c r="E769" s="1013" t="s">
        <v>614</v>
      </c>
      <c r="F769" s="159"/>
    </row>
    <row r="770" spans="1:6" ht="47.25" x14ac:dyDescent="0.25">
      <c r="A770" s="88"/>
      <c r="B770" s="72" t="s">
        <v>1163</v>
      </c>
      <c r="C770" s="105" t="s">
        <v>612</v>
      </c>
      <c r="D770" s="138">
        <v>43907</v>
      </c>
      <c r="E770" s="1013" t="s">
        <v>614</v>
      </c>
      <c r="F770" s="159"/>
    </row>
    <row r="771" spans="1:6" ht="47.25" x14ac:dyDescent="0.25">
      <c r="A771" s="88"/>
      <c r="B771" s="72" t="s">
        <v>1164</v>
      </c>
      <c r="C771" s="105" t="s">
        <v>612</v>
      </c>
      <c r="D771" s="138">
        <v>43907</v>
      </c>
      <c r="E771" s="1013" t="s">
        <v>614</v>
      </c>
      <c r="F771" s="159"/>
    </row>
    <row r="772" spans="1:6" ht="47.25" x14ac:dyDescent="0.25">
      <c r="A772" s="88"/>
      <c r="B772" s="72" t="s">
        <v>1165</v>
      </c>
      <c r="C772" s="105" t="s">
        <v>612</v>
      </c>
      <c r="D772" s="138">
        <v>43908</v>
      </c>
      <c r="E772" s="1013" t="s">
        <v>614</v>
      </c>
      <c r="F772" s="159"/>
    </row>
    <row r="773" spans="1:6" ht="78.75" x14ac:dyDescent="0.25">
      <c r="A773" s="88"/>
      <c r="B773" s="72" t="s">
        <v>1166</v>
      </c>
      <c r="C773" s="105" t="s">
        <v>612</v>
      </c>
      <c r="D773" s="138">
        <v>43910</v>
      </c>
      <c r="E773" s="1013" t="s">
        <v>614</v>
      </c>
      <c r="F773" s="159"/>
    </row>
    <row r="774" spans="1:6" ht="47.25" x14ac:dyDescent="0.25">
      <c r="A774" s="88"/>
      <c r="B774" s="72" t="s">
        <v>1167</v>
      </c>
      <c r="C774" s="105" t="s">
        <v>612</v>
      </c>
      <c r="D774" s="138">
        <v>43919</v>
      </c>
      <c r="E774" s="1013" t="s">
        <v>614</v>
      </c>
      <c r="F774" s="159"/>
    </row>
    <row r="775" spans="1:6" ht="47.25" x14ac:dyDescent="0.25">
      <c r="A775" s="88"/>
      <c r="B775" s="72" t="s">
        <v>1168</v>
      </c>
      <c r="C775" s="105" t="s">
        <v>612</v>
      </c>
      <c r="D775" s="284">
        <v>43920</v>
      </c>
      <c r="E775" s="1013" t="s">
        <v>614</v>
      </c>
      <c r="F775" s="159"/>
    </row>
    <row r="776" spans="1:6" ht="63" x14ac:dyDescent="0.25">
      <c r="A776" s="101" t="s">
        <v>293</v>
      </c>
      <c r="B776" s="72" t="s">
        <v>637</v>
      </c>
      <c r="C776" s="139" t="s">
        <v>587</v>
      </c>
      <c r="D776" s="140">
        <v>43837</v>
      </c>
      <c r="E776" s="228" t="s">
        <v>639</v>
      </c>
      <c r="F776" s="188"/>
    </row>
    <row r="777" spans="1:6" ht="31.5" x14ac:dyDescent="0.25">
      <c r="A777" s="88"/>
      <c r="B777" s="72" t="s">
        <v>640</v>
      </c>
      <c r="C777" s="139" t="s">
        <v>641</v>
      </c>
      <c r="D777" s="140">
        <v>43854</v>
      </c>
      <c r="E777" s="228" t="s">
        <v>642</v>
      </c>
      <c r="F777" s="188"/>
    </row>
    <row r="778" spans="1:6" ht="31.5" x14ac:dyDescent="0.25">
      <c r="A778" s="88"/>
      <c r="B778" s="72" t="s">
        <v>643</v>
      </c>
      <c r="C778" s="139" t="s">
        <v>641</v>
      </c>
      <c r="D778" s="140">
        <v>43854</v>
      </c>
      <c r="E778" s="228" t="s">
        <v>642</v>
      </c>
      <c r="F778" s="188"/>
    </row>
    <row r="779" spans="1:6" ht="31.5" x14ac:dyDescent="0.25">
      <c r="A779" s="88"/>
      <c r="B779" s="290" t="s">
        <v>977</v>
      </c>
      <c r="C779" s="139" t="s">
        <v>612</v>
      </c>
      <c r="D779" s="140">
        <v>43880</v>
      </c>
      <c r="E779" s="228" t="s">
        <v>642</v>
      </c>
      <c r="F779" s="188"/>
    </row>
    <row r="780" spans="1:6" ht="47.25" x14ac:dyDescent="0.25">
      <c r="A780" s="88"/>
      <c r="B780" s="72" t="s">
        <v>978</v>
      </c>
      <c r="C780" s="139" t="s">
        <v>641</v>
      </c>
      <c r="D780" s="140">
        <v>43888</v>
      </c>
      <c r="E780" s="228" t="s">
        <v>642</v>
      </c>
      <c r="F780" s="188"/>
    </row>
    <row r="781" spans="1:6" ht="47.25" x14ac:dyDescent="0.25">
      <c r="A781" s="88"/>
      <c r="B781" s="72" t="s">
        <v>979</v>
      </c>
      <c r="C781" s="139" t="s">
        <v>641</v>
      </c>
      <c r="D781" s="140">
        <v>43888</v>
      </c>
      <c r="E781" s="228" t="s">
        <v>642</v>
      </c>
      <c r="F781" s="188"/>
    </row>
    <row r="782" spans="1:6" ht="31.5" x14ac:dyDescent="0.25">
      <c r="A782" s="88"/>
      <c r="B782" s="73" t="s">
        <v>1169</v>
      </c>
      <c r="C782" s="139" t="s">
        <v>612</v>
      </c>
      <c r="D782" s="140">
        <v>43908</v>
      </c>
      <c r="E782" s="228" t="s">
        <v>642</v>
      </c>
      <c r="F782" s="188"/>
    </row>
    <row r="783" spans="1:6" ht="31.5" x14ac:dyDescent="0.25">
      <c r="A783" s="88"/>
      <c r="B783" s="290" t="s">
        <v>1017</v>
      </c>
      <c r="C783" s="139" t="s">
        <v>612</v>
      </c>
      <c r="D783" s="140">
        <v>43920</v>
      </c>
      <c r="E783" s="228" t="s">
        <v>642</v>
      </c>
      <c r="F783" s="188"/>
    </row>
    <row r="784" spans="1:6" ht="31.5" x14ac:dyDescent="0.25">
      <c r="A784" s="88"/>
      <c r="B784" s="72" t="s">
        <v>1019</v>
      </c>
      <c r="C784" s="139" t="s">
        <v>612</v>
      </c>
      <c r="D784" s="140">
        <v>43920</v>
      </c>
      <c r="E784" s="228" t="s">
        <v>642</v>
      </c>
      <c r="F784" s="188"/>
    </row>
    <row r="785" spans="1:6" ht="31.5" x14ac:dyDescent="0.25">
      <c r="A785" s="88"/>
      <c r="B785" s="72" t="s">
        <v>1170</v>
      </c>
      <c r="C785" s="139" t="s">
        <v>612</v>
      </c>
      <c r="D785" s="140">
        <v>43920</v>
      </c>
      <c r="E785" s="228" t="s">
        <v>642</v>
      </c>
      <c r="F785" s="188"/>
    </row>
    <row r="786" spans="1:6" ht="31.5" x14ac:dyDescent="0.25">
      <c r="A786" s="88"/>
      <c r="B786" s="72" t="s">
        <v>1167</v>
      </c>
      <c r="C786" s="139" t="s">
        <v>612</v>
      </c>
      <c r="D786" s="140">
        <v>43919</v>
      </c>
      <c r="E786" s="228" t="s">
        <v>642</v>
      </c>
      <c r="F786" s="188"/>
    </row>
    <row r="787" spans="1:6" ht="47.25" x14ac:dyDescent="0.25">
      <c r="A787" s="88"/>
      <c r="B787" s="72" t="s">
        <v>1171</v>
      </c>
      <c r="C787" s="139" t="s">
        <v>612</v>
      </c>
      <c r="D787" s="140">
        <v>43917</v>
      </c>
      <c r="E787" s="228" t="s">
        <v>642</v>
      </c>
      <c r="F787" s="188"/>
    </row>
    <row r="788" spans="1:6" ht="31.5" x14ac:dyDescent="0.25">
      <c r="A788" s="88"/>
      <c r="B788" s="72" t="s">
        <v>1172</v>
      </c>
      <c r="C788" s="139" t="s">
        <v>612</v>
      </c>
      <c r="D788" s="140">
        <v>43916</v>
      </c>
      <c r="E788" s="228" t="s">
        <v>642</v>
      </c>
      <c r="F788" s="188"/>
    </row>
    <row r="789" spans="1:6" ht="47.25" x14ac:dyDescent="0.25">
      <c r="A789" s="88"/>
      <c r="B789" s="72" t="s">
        <v>1173</v>
      </c>
      <c r="C789" s="139" t="s">
        <v>612</v>
      </c>
      <c r="D789" s="140">
        <v>43916</v>
      </c>
      <c r="E789" s="228" t="s">
        <v>642</v>
      </c>
      <c r="F789" s="188"/>
    </row>
    <row r="790" spans="1:6" ht="31.5" x14ac:dyDescent="0.25">
      <c r="A790" s="88"/>
      <c r="B790" s="72" t="s">
        <v>1174</v>
      </c>
      <c r="C790" s="139" t="s">
        <v>612</v>
      </c>
      <c r="D790" s="140">
        <v>43916</v>
      </c>
      <c r="E790" s="228" t="s">
        <v>642</v>
      </c>
      <c r="F790" s="188"/>
    </row>
    <row r="791" spans="1:6" ht="31.5" x14ac:dyDescent="0.25">
      <c r="A791" s="88"/>
      <c r="B791" s="72" t="s">
        <v>1175</v>
      </c>
      <c r="C791" s="139" t="s">
        <v>612</v>
      </c>
      <c r="D791" s="140">
        <v>43916</v>
      </c>
      <c r="E791" s="228" t="s">
        <v>642</v>
      </c>
      <c r="F791" s="188"/>
    </row>
    <row r="792" spans="1:6" ht="31.5" x14ac:dyDescent="0.25">
      <c r="A792" s="88"/>
      <c r="B792" s="72" t="s">
        <v>1017</v>
      </c>
      <c r="C792" s="139" t="s">
        <v>612</v>
      </c>
      <c r="D792" s="140">
        <v>43916</v>
      </c>
      <c r="E792" s="228" t="s">
        <v>642</v>
      </c>
      <c r="F792" s="188"/>
    </row>
    <row r="793" spans="1:6" ht="47.25" x14ac:dyDescent="0.25">
      <c r="A793" s="88"/>
      <c r="B793" s="72" t="s">
        <v>1176</v>
      </c>
      <c r="C793" s="139" t="s">
        <v>612</v>
      </c>
      <c r="D793" s="140">
        <v>43911</v>
      </c>
      <c r="E793" s="228" t="s">
        <v>642</v>
      </c>
      <c r="F793" s="188"/>
    </row>
    <row r="794" spans="1:6" ht="31.5" x14ac:dyDescent="0.25">
      <c r="A794" s="88"/>
      <c r="B794" s="72" t="s">
        <v>1177</v>
      </c>
      <c r="C794" s="139" t="s">
        <v>612</v>
      </c>
      <c r="D794" s="140">
        <v>43911</v>
      </c>
      <c r="E794" s="228" t="s">
        <v>642</v>
      </c>
      <c r="F794" s="188"/>
    </row>
    <row r="795" spans="1:6" ht="31.5" x14ac:dyDescent="0.25">
      <c r="A795" s="88"/>
      <c r="B795" s="72" t="s">
        <v>1178</v>
      </c>
      <c r="C795" s="139" t="s">
        <v>612</v>
      </c>
      <c r="D795" s="140">
        <v>43907</v>
      </c>
      <c r="E795" s="228" t="s">
        <v>642</v>
      </c>
      <c r="F795" s="188"/>
    </row>
    <row r="796" spans="1:6" ht="31.5" x14ac:dyDescent="0.25">
      <c r="A796" s="88"/>
      <c r="B796" s="72" t="s">
        <v>1162</v>
      </c>
      <c r="C796" s="139" t="s">
        <v>612</v>
      </c>
      <c r="D796" s="140">
        <v>43906</v>
      </c>
      <c r="E796" s="228" t="s">
        <v>642</v>
      </c>
      <c r="F796" s="188"/>
    </row>
    <row r="797" spans="1:6" ht="31.5" x14ac:dyDescent="0.25">
      <c r="A797" s="88"/>
      <c r="B797" s="72" t="s">
        <v>1179</v>
      </c>
      <c r="C797" s="139" t="s">
        <v>612</v>
      </c>
      <c r="D797" s="140">
        <v>43902</v>
      </c>
      <c r="E797" s="228" t="s">
        <v>642</v>
      </c>
      <c r="F797" s="188"/>
    </row>
    <row r="798" spans="1:6" ht="78.75" x14ac:dyDescent="0.25">
      <c r="A798" s="88"/>
      <c r="B798" s="72" t="s">
        <v>1180</v>
      </c>
      <c r="C798" s="139" t="s">
        <v>641</v>
      </c>
      <c r="D798" s="140">
        <v>43894</v>
      </c>
      <c r="E798" s="228" t="s">
        <v>642</v>
      </c>
      <c r="F798" s="188"/>
    </row>
    <row r="799" spans="1:6" ht="94.5" x14ac:dyDescent="0.25">
      <c r="A799" s="88"/>
      <c r="B799" s="72" t="s">
        <v>1181</v>
      </c>
      <c r="C799" s="139" t="s">
        <v>641</v>
      </c>
      <c r="D799" s="140">
        <v>43894</v>
      </c>
      <c r="E799" s="228" t="s">
        <v>642</v>
      </c>
      <c r="F799" s="188"/>
    </row>
    <row r="800" spans="1:6" ht="47.25" x14ac:dyDescent="0.25">
      <c r="A800" s="88"/>
      <c r="B800" s="72" t="s">
        <v>1182</v>
      </c>
      <c r="C800" s="139" t="s">
        <v>612</v>
      </c>
      <c r="D800" s="140">
        <v>43902</v>
      </c>
      <c r="E800" s="228" t="s">
        <v>642</v>
      </c>
      <c r="F800" s="188"/>
    </row>
    <row r="801" spans="1:9" ht="47.25" x14ac:dyDescent="0.25">
      <c r="A801" s="88"/>
      <c r="B801" s="72" t="s">
        <v>979</v>
      </c>
      <c r="C801" s="139" t="s">
        <v>641</v>
      </c>
      <c r="D801" s="140">
        <v>43893</v>
      </c>
      <c r="E801" s="228" t="s">
        <v>642</v>
      </c>
      <c r="F801" s="188"/>
    </row>
    <row r="802" spans="1:9" x14ac:dyDescent="0.25">
      <c r="A802" s="85" t="s">
        <v>644</v>
      </c>
      <c r="B802" s="85"/>
      <c r="C802" s="139"/>
      <c r="D802" s="140"/>
      <c r="E802" s="141"/>
      <c r="F802" s="188"/>
    </row>
    <row r="805" spans="1:9" x14ac:dyDescent="0.25">
      <c r="A805" s="66" t="s">
        <v>645</v>
      </c>
      <c r="B805" s="66"/>
      <c r="C805" s="67"/>
      <c r="D805" s="67"/>
      <c r="E805" s="67"/>
      <c r="F805" s="67"/>
      <c r="G805" s="67"/>
      <c r="H805" s="67"/>
      <c r="I805" s="67"/>
    </row>
    <row r="807" spans="1:9" x14ac:dyDescent="0.25">
      <c r="A807" s="1000" t="s">
        <v>122</v>
      </c>
      <c r="B807" s="1000" t="s">
        <v>646</v>
      </c>
      <c r="C807" s="1000" t="s">
        <v>647</v>
      </c>
      <c r="D807" s="1000" t="s">
        <v>126</v>
      </c>
      <c r="E807" s="74"/>
    </row>
    <row r="808" spans="1:9" x14ac:dyDescent="0.25">
      <c r="A808" s="131"/>
      <c r="B808" s="131"/>
      <c r="C808" s="131"/>
      <c r="D808" s="131"/>
      <c r="E808" s="74"/>
    </row>
    <row r="809" spans="1:9" x14ac:dyDescent="0.25">
      <c r="A809" s="77"/>
      <c r="B809" s="77"/>
      <c r="C809" s="77"/>
      <c r="D809" s="77"/>
      <c r="E809" s="74"/>
    </row>
    <row r="810" spans="1:9" x14ac:dyDescent="0.25">
      <c r="A810" s="77"/>
      <c r="B810" s="77"/>
      <c r="C810" s="77"/>
      <c r="D810" s="77"/>
      <c r="E810" s="74"/>
    </row>
    <row r="811" spans="1:9" x14ac:dyDescent="0.25">
      <c r="A811" s="77"/>
      <c r="B811" s="77"/>
      <c r="C811" s="77"/>
      <c r="D811" s="77"/>
      <c r="E811" s="74"/>
    </row>
    <row r="812" spans="1:9" x14ac:dyDescent="0.25">
      <c r="A812" s="115"/>
      <c r="B812" s="115"/>
      <c r="C812" s="115"/>
      <c r="D812" s="115"/>
      <c r="E812" s="74"/>
    </row>
    <row r="815" spans="1:9" x14ac:dyDescent="0.25">
      <c r="A815" s="66" t="s">
        <v>648</v>
      </c>
      <c r="B815" s="66"/>
      <c r="C815" s="67"/>
      <c r="D815" s="67"/>
      <c r="E815" s="67"/>
      <c r="F815" s="67"/>
      <c r="G815" s="67"/>
      <c r="H815" s="67"/>
      <c r="I815" s="67"/>
    </row>
    <row r="817" spans="1:9" s="142" customFormat="1" ht="47.25" x14ac:dyDescent="0.25">
      <c r="A817" s="995" t="s">
        <v>122</v>
      </c>
      <c r="B817" s="995" t="s">
        <v>649</v>
      </c>
      <c r="C817" s="995" t="s">
        <v>650</v>
      </c>
      <c r="D817" s="995" t="s">
        <v>651</v>
      </c>
      <c r="E817" s="995" t="s">
        <v>652</v>
      </c>
      <c r="F817" s="995" t="s">
        <v>99</v>
      </c>
      <c r="G817" s="995" t="s">
        <v>653</v>
      </c>
      <c r="H817" s="162"/>
    </row>
    <row r="818" spans="1:9" s="148" customFormat="1" x14ac:dyDescent="0.25">
      <c r="A818" s="143" t="s">
        <v>18</v>
      </c>
      <c r="B818" s="150" t="s">
        <v>1208</v>
      </c>
      <c r="C818" s="145">
        <f>7+'Feb_Details '!C385+'Mar_Details '!C323</f>
        <v>16</v>
      </c>
      <c r="D818" s="145">
        <f>'Feb_Details '!D385</f>
        <v>0</v>
      </c>
      <c r="E818" s="294">
        <f>4.68+'Feb_Details '!E385+'Mar_Details '!E323</f>
        <v>8.41</v>
      </c>
      <c r="F818" s="146"/>
      <c r="G818" s="147"/>
      <c r="H818" s="205"/>
    </row>
    <row r="819" spans="1:9" s="152" customFormat="1" x14ac:dyDescent="0.25">
      <c r="A819" s="149" t="s">
        <v>19</v>
      </c>
      <c r="B819" s="208" t="s">
        <v>1209</v>
      </c>
      <c r="C819" s="150">
        <f>19+'Feb_Details '!C386+'Mar_Details '!C324</f>
        <v>34</v>
      </c>
      <c r="D819" s="150">
        <f>17+'Feb_Details '!D386+'Mar_Details '!D324</f>
        <v>27</v>
      </c>
      <c r="E819" s="294">
        <f>8.12+'Feb_Details '!E386+'Mar_Details '!E324</f>
        <v>13.599999999999998</v>
      </c>
      <c r="F819" s="151">
        <f>AVERAGE(100%,'Feb_Details '!F386,'Mar_Details '!F324)</f>
        <v>1</v>
      </c>
      <c r="G819" s="144"/>
      <c r="H819" s="117"/>
    </row>
    <row r="820" spans="1:9" s="152" customFormat="1" x14ac:dyDescent="0.25">
      <c r="A820" s="365" t="s">
        <v>20</v>
      </c>
      <c r="B820" s="366" t="s">
        <v>1210</v>
      </c>
      <c r="C820" s="367">
        <f>79+'Feb_Details '!C387+'Mar_Details '!C325</f>
        <v>175</v>
      </c>
      <c r="D820" s="367">
        <f>46+'Feb_Details '!D387+'Mar_Details '!D325</f>
        <v>114</v>
      </c>
      <c r="E820" s="368">
        <f>214.06+'Feb_Details '!E387+'Mar_Details '!E325</f>
        <v>500.91</v>
      </c>
      <c r="F820" s="369">
        <f>AVERAGE(100%,'Feb_Details '!F387)</f>
        <v>1</v>
      </c>
      <c r="G820" s="370"/>
      <c r="H820" s="117"/>
    </row>
    <row r="821" spans="1:9" s="152" customFormat="1" x14ac:dyDescent="0.25">
      <c r="A821" s="149" t="s">
        <v>21</v>
      </c>
      <c r="B821" s="208" t="s">
        <v>1211</v>
      </c>
      <c r="C821" s="145">
        <f>24+'Feb_Details '!C388+'Mar_Details '!C326</f>
        <v>59</v>
      </c>
      <c r="D821" s="145"/>
      <c r="E821" s="294">
        <f>39.56+'Mar_Details '!E326</f>
        <v>55.34</v>
      </c>
      <c r="F821" s="151"/>
      <c r="G821" s="144"/>
      <c r="H821" s="117"/>
    </row>
    <row r="822" spans="1:9" s="152" customFormat="1" x14ac:dyDescent="0.25">
      <c r="A822" s="149" t="s">
        <v>151</v>
      </c>
      <c r="B822" s="150" t="s">
        <v>1212</v>
      </c>
      <c r="C822" s="145">
        <f>65+'Feb_Details '!C389</f>
        <v>84</v>
      </c>
      <c r="D822" s="145">
        <f>'Feb_Details '!D389</f>
        <v>19</v>
      </c>
      <c r="E822" s="294">
        <f>19.94+'Feb_Details '!E389</f>
        <v>29.700000000000003</v>
      </c>
      <c r="F822" s="151">
        <f>AVERAGE(100%,'Feb_Details '!F389)</f>
        <v>1</v>
      </c>
      <c r="G822" s="144"/>
      <c r="H822" s="117"/>
    </row>
    <row r="825" spans="1:9" ht="30.75" customHeight="1" x14ac:dyDescent="0.25">
      <c r="A825" s="1159" t="s">
        <v>659</v>
      </c>
      <c r="B825" s="1159"/>
      <c r="C825" s="1159"/>
      <c r="D825" s="1159"/>
      <c r="E825" s="1159"/>
      <c r="F825" s="1159"/>
      <c r="G825" s="1159"/>
      <c r="H825" s="1159"/>
      <c r="I825" s="1159"/>
    </row>
    <row r="827" spans="1:9" s="154" customFormat="1" ht="32.25" customHeight="1" x14ac:dyDescent="0.25">
      <c r="A827" s="1160" t="s">
        <v>122</v>
      </c>
      <c r="B827" s="993"/>
      <c r="C827" s="1161" t="s">
        <v>660</v>
      </c>
      <c r="D827" s="1162"/>
      <c r="E827" s="1163" t="s">
        <v>661</v>
      </c>
      <c r="F827" s="1163"/>
      <c r="G827" s="1160" t="s">
        <v>126</v>
      </c>
      <c r="H827" s="113"/>
    </row>
    <row r="828" spans="1:9" s="154" customFormat="1" x14ac:dyDescent="0.25">
      <c r="A828" s="1160"/>
      <c r="B828" s="992"/>
      <c r="C828" s="992" t="s">
        <v>662</v>
      </c>
      <c r="D828" s="992" t="s">
        <v>663</v>
      </c>
      <c r="E828" s="992" t="s">
        <v>664</v>
      </c>
      <c r="F828" s="995" t="s">
        <v>665</v>
      </c>
      <c r="G828" s="1160"/>
      <c r="H828" s="113"/>
    </row>
    <row r="829" spans="1:9" x14ac:dyDescent="0.25">
      <c r="A829" s="85" t="s">
        <v>19</v>
      </c>
      <c r="B829" s="85"/>
      <c r="C829" s="78"/>
      <c r="D829" s="78"/>
      <c r="E829" s="102"/>
      <c r="F829" s="155"/>
      <c r="G829" s="78"/>
      <c r="H829" s="74"/>
    </row>
    <row r="830" spans="1:9" x14ac:dyDescent="0.25">
      <c r="A830" s="85" t="s">
        <v>666</v>
      </c>
      <c r="B830" s="85"/>
      <c r="C830" s="78"/>
      <c r="D830" s="78"/>
      <c r="E830" s="102"/>
      <c r="F830" s="134"/>
      <c r="G830" s="78"/>
      <c r="H830" s="74"/>
    </row>
    <row r="833" spans="1:9" x14ac:dyDescent="0.25">
      <c r="A833" s="1000" t="s">
        <v>122</v>
      </c>
      <c r="B833" s="1000"/>
      <c r="C833" s="1000" t="s">
        <v>667</v>
      </c>
      <c r="D833" s="1000" t="s">
        <v>569</v>
      </c>
      <c r="E833" s="1000" t="s">
        <v>126</v>
      </c>
    </row>
    <row r="834" spans="1:9" x14ac:dyDescent="0.25">
      <c r="A834" s="121" t="s">
        <v>160</v>
      </c>
      <c r="B834" s="121"/>
      <c r="C834" s="77"/>
      <c r="D834" s="77"/>
      <c r="E834" s="77"/>
    </row>
    <row r="835" spans="1:9" x14ac:dyDescent="0.25">
      <c r="A835" s="115"/>
      <c r="B835" s="115"/>
      <c r="C835" s="115"/>
      <c r="D835" s="115"/>
      <c r="E835" s="115"/>
    </row>
    <row r="838" spans="1:9" x14ac:dyDescent="0.25">
      <c r="A838" s="66" t="s">
        <v>668</v>
      </c>
      <c r="B838" s="66"/>
      <c r="C838" s="67"/>
      <c r="D838" s="67"/>
      <c r="E838" s="67"/>
      <c r="F838" s="67"/>
      <c r="G838" s="67"/>
      <c r="H838" s="67"/>
      <c r="I838" s="67"/>
    </row>
    <row r="840" spans="1:9" ht="31.5" x14ac:dyDescent="0.25">
      <c r="A840" s="992" t="s">
        <v>122</v>
      </c>
      <c r="B840" s="68" t="s">
        <v>669</v>
      </c>
    </row>
    <row r="841" spans="1:9" x14ac:dyDescent="0.25">
      <c r="A841" s="156" t="s">
        <v>18</v>
      </c>
      <c r="B841" s="283"/>
    </row>
    <row r="842" spans="1:9" x14ac:dyDescent="0.25">
      <c r="A842" s="156" t="s">
        <v>19</v>
      </c>
      <c r="B842" s="283">
        <f>AVERAGE(100%,'Feb_Details '!B409,'Mar_Details '!B347)</f>
        <v>1</v>
      </c>
    </row>
    <row r="843" spans="1:9" x14ac:dyDescent="0.25">
      <c r="A843" s="156" t="s">
        <v>20</v>
      </c>
      <c r="B843" s="283">
        <f>AVERAGE('Feb_Details '!B410,'Mar_Details '!B348)</f>
        <v>1</v>
      </c>
    </row>
    <row r="844" spans="1:9" x14ac:dyDescent="0.25">
      <c r="A844" s="156" t="s">
        <v>666</v>
      </c>
      <c r="B844" s="283">
        <f>AVERAGE(95.65%,'Feb_Details '!B411,'Mar_Details '!B349)</f>
        <v>0.97100000000000009</v>
      </c>
    </row>
    <row r="845" spans="1:9" x14ac:dyDescent="0.25">
      <c r="A845" s="156" t="s">
        <v>293</v>
      </c>
      <c r="B845" s="283"/>
    </row>
    <row r="851" spans="1:9" x14ac:dyDescent="0.25">
      <c r="A851" s="66" t="s">
        <v>670</v>
      </c>
      <c r="B851" s="66"/>
      <c r="C851" s="67"/>
      <c r="D851" s="67"/>
      <c r="E851" s="67"/>
      <c r="F851" s="67"/>
      <c r="G851" s="67"/>
      <c r="H851" s="67"/>
      <c r="I851" s="67"/>
    </row>
    <row r="852" spans="1:9" x14ac:dyDescent="0.25">
      <c r="A852" s="1164" t="s">
        <v>671</v>
      </c>
      <c r="B852" s="1165"/>
      <c r="C852" s="1165"/>
      <c r="D852" s="1165"/>
      <c r="E852" s="1166"/>
      <c r="F852" s="202"/>
    </row>
    <row r="853" spans="1:9" x14ac:dyDescent="0.25">
      <c r="A853" s="986" t="s">
        <v>122</v>
      </c>
      <c r="B853" s="992" t="s">
        <v>646</v>
      </c>
      <c r="C853" s="992" t="s">
        <v>672</v>
      </c>
      <c r="D853" s="194" t="s">
        <v>673</v>
      </c>
      <c r="E853" s="992" t="s">
        <v>126</v>
      </c>
      <c r="F853" s="203"/>
      <c r="G853" s="74"/>
      <c r="H853" s="74"/>
    </row>
    <row r="854" spans="1:9" x14ac:dyDescent="0.25">
      <c r="A854" s="85" t="s">
        <v>18</v>
      </c>
      <c r="B854" s="85"/>
      <c r="C854" s="72"/>
      <c r="D854" s="186"/>
      <c r="E854" s="118"/>
      <c r="F854" s="204"/>
      <c r="G854" s="171"/>
      <c r="H854" s="171"/>
    </row>
    <row r="855" spans="1:9" x14ac:dyDescent="0.25">
      <c r="A855" s="85" t="s">
        <v>19</v>
      </c>
      <c r="B855" s="90"/>
      <c r="C855" s="75"/>
      <c r="D855" s="186"/>
      <c r="E855" s="118"/>
      <c r="F855" s="204"/>
      <c r="G855" s="171"/>
      <c r="H855" s="171"/>
    </row>
    <row r="856" spans="1:9" x14ac:dyDescent="0.25">
      <c r="A856" s="101" t="s">
        <v>20</v>
      </c>
      <c r="B856" s="90"/>
      <c r="C856" s="75"/>
      <c r="D856" s="186"/>
      <c r="E856" s="118"/>
      <c r="F856" s="204"/>
      <c r="G856" s="171"/>
      <c r="H856" s="171"/>
    </row>
    <row r="857" spans="1:9" x14ac:dyDescent="0.25">
      <c r="A857" s="101" t="s">
        <v>21</v>
      </c>
      <c r="B857" s="242" t="s">
        <v>674</v>
      </c>
      <c r="C857" s="103" t="s">
        <v>675</v>
      </c>
      <c r="D857" s="186"/>
      <c r="E857" s="118"/>
      <c r="F857" s="204"/>
      <c r="G857" s="171"/>
      <c r="H857" s="171"/>
    </row>
    <row r="858" spans="1:9" x14ac:dyDescent="0.25">
      <c r="A858" s="88"/>
      <c r="B858" s="242" t="s">
        <v>356</v>
      </c>
      <c r="C858" s="103" t="s">
        <v>1185</v>
      </c>
      <c r="D858" s="186"/>
      <c r="E858" s="118"/>
      <c r="F858" s="204"/>
      <c r="G858" s="171"/>
      <c r="H858" s="171"/>
    </row>
    <row r="859" spans="1:9" x14ac:dyDescent="0.25">
      <c r="A859" s="90"/>
      <c r="B859" s="242" t="s">
        <v>356</v>
      </c>
      <c r="C859" s="103" t="s">
        <v>215</v>
      </c>
      <c r="D859" s="186"/>
      <c r="E859" s="118"/>
      <c r="F859" s="204"/>
      <c r="G859" s="171"/>
      <c r="H859" s="171"/>
    </row>
    <row r="860" spans="1:9" x14ac:dyDescent="0.25">
      <c r="A860" s="90" t="s">
        <v>151</v>
      </c>
      <c r="B860" s="168"/>
      <c r="C860" s="105"/>
      <c r="D860" s="186"/>
      <c r="E860" s="118"/>
      <c r="F860" s="204"/>
      <c r="G860" s="171"/>
      <c r="H860" s="171"/>
    </row>
    <row r="861" spans="1:9" x14ac:dyDescent="0.25">
      <c r="A861" s="74"/>
      <c r="B861" s="74"/>
      <c r="C861" s="158"/>
      <c r="D861" s="159"/>
      <c r="E861" s="171"/>
      <c r="F861" s="160"/>
      <c r="G861" s="74"/>
      <c r="H861" s="74"/>
    </row>
    <row r="863" spans="1:9" x14ac:dyDescent="0.25">
      <c r="A863" s="66" t="s">
        <v>676</v>
      </c>
      <c r="B863" s="66"/>
      <c r="C863" s="67"/>
      <c r="D863" s="67"/>
      <c r="E863" s="67"/>
      <c r="F863" s="67"/>
      <c r="G863" s="67"/>
      <c r="H863" s="67"/>
      <c r="I863" s="67"/>
    </row>
    <row r="865" spans="1:9" ht="31.5" x14ac:dyDescent="0.25">
      <c r="A865" s="992" t="s">
        <v>122</v>
      </c>
      <c r="B865" s="992" t="s">
        <v>677</v>
      </c>
      <c r="C865" s="995" t="s">
        <v>678</v>
      </c>
      <c r="D865" s="995" t="s">
        <v>126</v>
      </c>
      <c r="E865" s="74"/>
      <c r="F865" s="113"/>
      <c r="G865" s="113"/>
      <c r="H865" s="113"/>
    </row>
    <row r="866" spans="1:9" x14ac:dyDescent="0.25">
      <c r="A866" s="161" t="s">
        <v>19</v>
      </c>
      <c r="B866" s="992">
        <v>7</v>
      </c>
      <c r="C866" s="992"/>
      <c r="D866" s="992"/>
      <c r="E866" s="201"/>
      <c r="F866" s="113"/>
      <c r="G866" s="113"/>
      <c r="H866" s="113"/>
    </row>
    <row r="867" spans="1:9" x14ac:dyDescent="0.25">
      <c r="A867" s="112"/>
      <c r="B867" s="112"/>
      <c r="C867" s="113"/>
      <c r="D867" s="113"/>
      <c r="E867" s="162"/>
      <c r="F867" s="113"/>
      <c r="G867" s="113"/>
      <c r="H867" s="113"/>
    </row>
    <row r="869" spans="1:9" x14ac:dyDescent="0.25">
      <c r="A869" s="66" t="s">
        <v>679</v>
      </c>
      <c r="B869" s="66"/>
      <c r="C869" s="67"/>
      <c r="D869" s="67"/>
      <c r="E869" s="67"/>
      <c r="F869" s="67"/>
      <c r="G869" s="67"/>
      <c r="H869" s="67"/>
      <c r="I869" s="67"/>
    </row>
    <row r="870" spans="1:9" x14ac:dyDescent="0.25">
      <c r="A870" s="66"/>
      <c r="B870" s="66"/>
      <c r="C870" s="67"/>
      <c r="D870" s="67"/>
      <c r="E870" s="67"/>
      <c r="F870" s="67"/>
      <c r="G870" s="67"/>
      <c r="H870" s="67"/>
      <c r="I870" s="67"/>
    </row>
    <row r="871" spans="1:9" x14ac:dyDescent="0.25">
      <c r="A871" s="163"/>
      <c r="B871" s="163"/>
      <c r="C871" s="152"/>
      <c r="D871" s="152"/>
      <c r="E871" s="152"/>
      <c r="F871" s="152"/>
      <c r="G871" s="152"/>
      <c r="H871" s="152"/>
      <c r="I871" s="152"/>
    </row>
    <row r="872" spans="1:9" x14ac:dyDescent="0.25">
      <c r="A872" s="992" t="s">
        <v>122</v>
      </c>
      <c r="B872" s="995" t="s">
        <v>680</v>
      </c>
      <c r="C872" s="992" t="s">
        <v>681</v>
      </c>
      <c r="D872" s="992" t="s">
        <v>569</v>
      </c>
      <c r="E872" s="995" t="s">
        <v>126</v>
      </c>
      <c r="F872" s="74"/>
    </row>
    <row r="873" spans="1:9" x14ac:dyDescent="0.25">
      <c r="A873" s="1021" t="s">
        <v>18</v>
      </c>
      <c r="B873" s="1021"/>
      <c r="C873" s="164"/>
      <c r="D873" s="98"/>
      <c r="E873" s="1014"/>
      <c r="F873" s="162"/>
    </row>
    <row r="874" spans="1:9" ht="63" x14ac:dyDescent="0.25">
      <c r="A874" s="101" t="s">
        <v>19</v>
      </c>
      <c r="B874" s="375">
        <v>2</v>
      </c>
      <c r="C874" s="108" t="s">
        <v>682</v>
      </c>
      <c r="D874" s="105" t="s">
        <v>683</v>
      </c>
      <c r="E874" s="72"/>
      <c r="F874" s="117"/>
    </row>
    <row r="875" spans="1:9" ht="31.5" x14ac:dyDescent="0.25">
      <c r="A875" s="88"/>
      <c r="B875" s="362"/>
      <c r="C875" s="108" t="s">
        <v>1186</v>
      </c>
      <c r="D875" s="1167" t="s">
        <v>1187</v>
      </c>
      <c r="E875" s="72"/>
      <c r="F875" s="117"/>
    </row>
    <row r="876" spans="1:9" x14ac:dyDescent="0.25">
      <c r="A876" s="90"/>
      <c r="B876" s="374"/>
      <c r="C876" s="108" t="s">
        <v>1188</v>
      </c>
      <c r="D876" s="1169"/>
      <c r="E876" s="72"/>
      <c r="F876" s="117"/>
    </row>
    <row r="877" spans="1:9" x14ac:dyDescent="0.25">
      <c r="A877" s="88" t="s">
        <v>20</v>
      </c>
      <c r="B877" s="90"/>
      <c r="C877" s="114"/>
      <c r="D877" s="105"/>
      <c r="E877" s="72"/>
      <c r="F877" s="117"/>
    </row>
    <row r="878" spans="1:9" x14ac:dyDescent="0.25">
      <c r="A878" s="101" t="s">
        <v>21</v>
      </c>
      <c r="B878" s="375">
        <f>5+'Mar_Details '!B382</f>
        <v>11</v>
      </c>
      <c r="C878" s="99" t="s">
        <v>684</v>
      </c>
      <c r="D878" s="105" t="s">
        <v>685</v>
      </c>
      <c r="E878" s="1013"/>
      <c r="F878" s="117"/>
    </row>
    <row r="879" spans="1:9" x14ac:dyDescent="0.25">
      <c r="A879" s="88"/>
      <c r="B879" s="362"/>
      <c r="C879" s="99" t="s">
        <v>686</v>
      </c>
      <c r="D879" s="105" t="s">
        <v>687</v>
      </c>
      <c r="E879" s="1013"/>
      <c r="F879" s="117"/>
    </row>
    <row r="880" spans="1:9" ht="31.5" x14ac:dyDescent="0.25">
      <c r="A880" s="88"/>
      <c r="B880" s="362"/>
      <c r="C880" s="99" t="s">
        <v>688</v>
      </c>
      <c r="D880" s="105" t="s">
        <v>610</v>
      </c>
      <c r="E880" s="1013"/>
      <c r="F880" s="117"/>
    </row>
    <row r="881" spans="1:6" x14ac:dyDescent="0.25">
      <c r="A881" s="88"/>
      <c r="B881" s="362"/>
      <c r="C881" s="1020" t="s">
        <v>689</v>
      </c>
      <c r="D881" s="105" t="s">
        <v>690</v>
      </c>
      <c r="E881" s="1013"/>
      <c r="F881" s="117"/>
    </row>
    <row r="882" spans="1:6" ht="31.5" x14ac:dyDescent="0.25">
      <c r="A882" s="88"/>
      <c r="B882" s="362"/>
      <c r="C882" s="99" t="s">
        <v>691</v>
      </c>
      <c r="D882" s="105" t="s">
        <v>692</v>
      </c>
      <c r="E882" s="1013"/>
      <c r="F882" s="117"/>
    </row>
    <row r="883" spans="1:6" x14ac:dyDescent="0.25">
      <c r="A883" s="88"/>
      <c r="B883" s="362"/>
      <c r="C883" s="98" t="s">
        <v>1189</v>
      </c>
      <c r="D883" s="105" t="s">
        <v>690</v>
      </c>
      <c r="E883" s="1013"/>
      <c r="F883" s="117"/>
    </row>
    <row r="884" spans="1:6" ht="31.5" x14ac:dyDescent="0.25">
      <c r="A884" s="88"/>
      <c r="B884" s="362"/>
      <c r="C884" s="69" t="s">
        <v>1190</v>
      </c>
      <c r="D884" s="105" t="s">
        <v>1191</v>
      </c>
      <c r="E884" s="1013"/>
      <c r="F884" s="117"/>
    </row>
    <row r="885" spans="1:6" x14ac:dyDescent="0.25">
      <c r="A885" s="88"/>
      <c r="B885" s="362"/>
      <c r="C885" s="1009"/>
      <c r="D885" s="105" t="s">
        <v>1192</v>
      </c>
      <c r="E885" s="1013"/>
      <c r="F885" s="117"/>
    </row>
    <row r="886" spans="1:6" x14ac:dyDescent="0.25">
      <c r="A886" s="88"/>
      <c r="B886" s="362"/>
      <c r="C886" s="1010"/>
      <c r="D886" s="105" t="s">
        <v>1193</v>
      </c>
      <c r="E886" s="1013"/>
      <c r="F886" s="117"/>
    </row>
    <row r="887" spans="1:6" x14ac:dyDescent="0.25">
      <c r="A887" s="88"/>
      <c r="B887" s="362"/>
      <c r="C887" s="1010" t="s">
        <v>1194</v>
      </c>
      <c r="D887" s="105" t="s">
        <v>1195</v>
      </c>
      <c r="E887" s="1013"/>
      <c r="F887" s="117"/>
    </row>
    <row r="888" spans="1:6" ht="47.25" x14ac:dyDescent="0.25">
      <c r="A888" s="88"/>
      <c r="B888" s="362"/>
      <c r="C888" s="99" t="s">
        <v>1196</v>
      </c>
      <c r="D888" s="105" t="s">
        <v>1197</v>
      </c>
      <c r="E888" s="1013"/>
      <c r="F888" s="117"/>
    </row>
    <row r="889" spans="1:6" ht="31.5" x14ac:dyDescent="0.25">
      <c r="A889" s="101" t="s">
        <v>151</v>
      </c>
      <c r="B889" s="375">
        <f>4+'Feb_Details '!B442+'Mar_Details '!B388</f>
        <v>12</v>
      </c>
      <c r="C889" s="291" t="s">
        <v>693</v>
      </c>
      <c r="D889" s="105" t="s">
        <v>694</v>
      </c>
      <c r="E889" s="72"/>
      <c r="F889" s="117"/>
    </row>
    <row r="890" spans="1:6" ht="31.5" x14ac:dyDescent="0.25">
      <c r="A890" s="88"/>
      <c r="B890" s="376"/>
      <c r="C890" s="291" t="s">
        <v>693</v>
      </c>
      <c r="D890" s="105" t="s">
        <v>695</v>
      </c>
      <c r="E890" s="72"/>
      <c r="F890" s="117"/>
    </row>
    <row r="891" spans="1:6" ht="47.25" x14ac:dyDescent="0.25">
      <c r="A891" s="88"/>
      <c r="B891" s="376"/>
      <c r="C891" s="291" t="s">
        <v>696</v>
      </c>
      <c r="D891" s="105" t="s">
        <v>697</v>
      </c>
      <c r="E891" s="72"/>
      <c r="F891" s="117"/>
    </row>
    <row r="892" spans="1:6" ht="47.25" x14ac:dyDescent="0.25">
      <c r="A892" s="88"/>
      <c r="B892" s="376"/>
      <c r="C892" s="291" t="s">
        <v>698</v>
      </c>
      <c r="D892" s="105" t="s">
        <v>699</v>
      </c>
      <c r="E892" s="72"/>
      <c r="F892" s="117"/>
    </row>
    <row r="893" spans="1:6" ht="31.5" x14ac:dyDescent="0.25">
      <c r="A893" s="88"/>
      <c r="B893" s="362"/>
      <c r="C893" s="1221" t="s">
        <v>985</v>
      </c>
      <c r="D893" s="105" t="s">
        <v>986</v>
      </c>
      <c r="E893" s="72"/>
      <c r="F893" s="117"/>
    </row>
    <row r="894" spans="1:6" ht="31.5" x14ac:dyDescent="0.25">
      <c r="A894" s="88"/>
      <c r="B894" s="362"/>
      <c r="C894" s="1222"/>
      <c r="D894" s="105" t="s">
        <v>987</v>
      </c>
      <c r="E894" s="72"/>
      <c r="F894" s="117"/>
    </row>
    <row r="895" spans="1:6" x14ac:dyDescent="0.25">
      <c r="A895" s="88"/>
      <c r="B895" s="362"/>
      <c r="C895" s="291" t="s">
        <v>988</v>
      </c>
      <c r="D895" s="105" t="s">
        <v>989</v>
      </c>
      <c r="E895" s="72"/>
      <c r="F895" s="117"/>
    </row>
    <row r="896" spans="1:6" ht="31.5" x14ac:dyDescent="0.25">
      <c r="A896" s="88"/>
      <c r="B896" s="362"/>
      <c r="C896" s="291" t="s">
        <v>990</v>
      </c>
      <c r="D896" s="105" t="s">
        <v>991</v>
      </c>
      <c r="E896" s="72"/>
      <c r="F896" s="117"/>
    </row>
    <row r="897" spans="1:6" ht="31.5" x14ac:dyDescent="0.25">
      <c r="A897" s="88"/>
      <c r="B897" s="362"/>
      <c r="C897" s="105" t="s">
        <v>1198</v>
      </c>
      <c r="D897" s="73" t="s">
        <v>1199</v>
      </c>
      <c r="E897" s="72"/>
      <c r="F897" s="117"/>
    </row>
    <row r="898" spans="1:6" ht="31.5" x14ac:dyDescent="0.25">
      <c r="A898" s="88"/>
      <c r="B898" s="362"/>
      <c r="C898" s="105" t="s">
        <v>1200</v>
      </c>
      <c r="D898" s="73" t="s">
        <v>1201</v>
      </c>
      <c r="E898" s="72"/>
      <c r="F898" s="117"/>
    </row>
    <row r="899" spans="1:6" ht="31.5" x14ac:dyDescent="0.25">
      <c r="A899" s="88"/>
      <c r="B899" s="362"/>
      <c r="C899" s="105" t="s">
        <v>1202</v>
      </c>
      <c r="D899" s="73" t="s">
        <v>1203</v>
      </c>
      <c r="E899" s="72"/>
      <c r="F899" s="117"/>
    </row>
    <row r="900" spans="1:6" ht="31.5" x14ac:dyDescent="0.25">
      <c r="A900" s="90"/>
      <c r="B900" s="374"/>
      <c r="C900" s="105" t="s">
        <v>1204</v>
      </c>
      <c r="D900" s="73" t="s">
        <v>1205</v>
      </c>
      <c r="E900" s="72"/>
      <c r="F900" s="117"/>
    </row>
    <row r="901" spans="1:6" x14ac:dyDescent="0.25">
      <c r="A901" s="90" t="s">
        <v>160</v>
      </c>
      <c r="B901" s="90"/>
      <c r="C901" s="118"/>
      <c r="D901" s="105"/>
      <c r="E901" s="72"/>
      <c r="F901" s="117"/>
    </row>
  </sheetData>
  <mergeCells count="104">
    <mergeCell ref="C709:C710"/>
    <mergeCell ref="D709:D710"/>
    <mergeCell ref="E709:E710"/>
    <mergeCell ref="D875:D876"/>
    <mergeCell ref="A110:A112"/>
    <mergeCell ref="B110:B112"/>
    <mergeCell ref="C110:C112"/>
    <mergeCell ref="D110:H110"/>
    <mergeCell ref="A1:I1"/>
    <mergeCell ref="A2:I2"/>
    <mergeCell ref="A4:I4"/>
    <mergeCell ref="A5:I5"/>
    <mergeCell ref="A6:I6"/>
    <mergeCell ref="A7:I7"/>
    <mergeCell ref="B140:B141"/>
    <mergeCell ref="H140:H141"/>
    <mergeCell ref="I140:I141"/>
    <mergeCell ref="E118:E121"/>
    <mergeCell ref="C33:C35"/>
    <mergeCell ref="D33:D35"/>
    <mergeCell ref="C36:C37"/>
    <mergeCell ref="D36:D37"/>
    <mergeCell ref="B93:B94"/>
    <mergeCell ref="I110:I112"/>
    <mergeCell ref="G112:H112"/>
    <mergeCell ref="F132:F133"/>
    <mergeCell ref="B135:B139"/>
    <mergeCell ref="B156:B164"/>
    <mergeCell ref="C156:C164"/>
    <mergeCell ref="B165:B173"/>
    <mergeCell ref="C165:C173"/>
    <mergeCell ref="B174:B182"/>
    <mergeCell ref="C174:C182"/>
    <mergeCell ref="C224:C225"/>
    <mergeCell ref="E224:E225"/>
    <mergeCell ref="E293:E297"/>
    <mergeCell ref="B330:B331"/>
    <mergeCell ref="C343:C344"/>
    <mergeCell ref="C391:C392"/>
    <mergeCell ref="B341:B342"/>
    <mergeCell ref="C341:C342"/>
    <mergeCell ref="D111:E111"/>
    <mergeCell ref="C662:C663"/>
    <mergeCell ref="D662:D663"/>
    <mergeCell ref="F662:F663"/>
    <mergeCell ref="A644:A645"/>
    <mergeCell ref="B644:B645"/>
    <mergeCell ref="C644:C645"/>
    <mergeCell ref="D644:D645"/>
    <mergeCell ref="A540:B540"/>
    <mergeCell ref="A552:A553"/>
    <mergeCell ref="B552:B553"/>
    <mergeCell ref="C552:C553"/>
    <mergeCell ref="D552:D553"/>
    <mergeCell ref="E552:E553"/>
    <mergeCell ref="C540:C541"/>
    <mergeCell ref="A827:A828"/>
    <mergeCell ref="C827:D827"/>
    <mergeCell ref="E827:F827"/>
    <mergeCell ref="G827:G828"/>
    <mergeCell ref="A852:E852"/>
    <mergeCell ref="E25:E29"/>
    <mergeCell ref="C40:C42"/>
    <mergeCell ref="C44:C49"/>
    <mergeCell ref="C50:C51"/>
    <mergeCell ref="C52:C54"/>
    <mergeCell ref="E30:E32"/>
    <mergeCell ref="E95:E96"/>
    <mergeCell ref="B516:B521"/>
    <mergeCell ref="B523:B526"/>
    <mergeCell ref="D523:D526"/>
    <mergeCell ref="E523:E526"/>
    <mergeCell ref="B653:B654"/>
    <mergeCell ref="C653:C654"/>
    <mergeCell ref="D653:D654"/>
    <mergeCell ref="F653:F654"/>
    <mergeCell ref="B611:B615"/>
    <mergeCell ref="B620:B623"/>
    <mergeCell ref="A662:A663"/>
    <mergeCell ref="B662:B663"/>
    <mergeCell ref="B14:B15"/>
    <mergeCell ref="B16:B17"/>
    <mergeCell ref="C88:C90"/>
    <mergeCell ref="D88:D90"/>
    <mergeCell ref="D95:D96"/>
    <mergeCell ref="D25:D29"/>
    <mergeCell ref="C69:C72"/>
    <mergeCell ref="C893:C894"/>
    <mergeCell ref="D30:D32"/>
    <mergeCell ref="C55:C56"/>
    <mergeCell ref="C57:C61"/>
    <mergeCell ref="D122:D126"/>
    <mergeCell ref="D184:D191"/>
    <mergeCell ref="C202:C203"/>
    <mergeCell ref="C204:C207"/>
    <mergeCell ref="C348:C349"/>
    <mergeCell ref="A825:I825"/>
    <mergeCell ref="E716:E722"/>
    <mergeCell ref="E644:E645"/>
    <mergeCell ref="F644:F645"/>
    <mergeCell ref="A653:A654"/>
    <mergeCell ref="E402:E404"/>
    <mergeCell ref="B403:B404"/>
    <mergeCell ref="D403:D404"/>
  </mergeCells>
  <pageMargins left="0.7" right="0.7" top="0.75" bottom="0.75" header="0.3" footer="0.3"/>
  <pageSetup paperSize="9" scale="87" orientation="landscape" horizontalDpi="4294967294"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02"/>
  <sheetViews>
    <sheetView topLeftCell="A133" zoomScaleNormal="100" workbookViewId="0">
      <selection activeCell="E200" sqref="E200"/>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1213</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8" t="s">
        <v>124</v>
      </c>
      <c r="D11" s="992" t="s">
        <v>125</v>
      </c>
      <c r="E11" s="992" t="s">
        <v>126</v>
      </c>
      <c r="F11" s="74"/>
    </row>
    <row r="12" spans="1:10" x14ac:dyDescent="0.25">
      <c r="A12" s="209" t="s">
        <v>18</v>
      </c>
      <c r="B12" s="297"/>
      <c r="C12" s="72"/>
      <c r="D12" s="72"/>
      <c r="E12" s="122"/>
      <c r="F12" s="96"/>
      <c r="I12" s="63" t="s">
        <v>130</v>
      </c>
    </row>
    <row r="13" spans="1:10" s="74" customFormat="1" x14ac:dyDescent="0.25">
      <c r="A13" s="1021" t="s">
        <v>19</v>
      </c>
      <c r="B13" s="124"/>
      <c r="C13" s="71"/>
      <c r="D13" s="72"/>
      <c r="E13" s="72"/>
      <c r="F13" s="198"/>
    </row>
    <row r="14" spans="1:10" s="74" customFormat="1" ht="47.25" x14ac:dyDescent="0.25">
      <c r="A14" s="1021" t="s">
        <v>20</v>
      </c>
      <c r="B14" s="79" t="s">
        <v>1006</v>
      </c>
      <c r="C14" s="71" t="s">
        <v>1214</v>
      </c>
      <c r="D14" s="1167" t="s">
        <v>718</v>
      </c>
      <c r="E14" s="1167" t="s">
        <v>719</v>
      </c>
      <c r="F14" s="198"/>
    </row>
    <row r="15" spans="1:10" s="74" customFormat="1" ht="47.25" x14ac:dyDescent="0.25">
      <c r="A15" s="1022"/>
      <c r="B15" s="79" t="s">
        <v>1215</v>
      </c>
      <c r="C15" s="71" t="s">
        <v>1216</v>
      </c>
      <c r="D15" s="1168"/>
      <c r="E15" s="1168"/>
      <c r="F15" s="198"/>
    </row>
    <row r="16" spans="1:10" s="74" customFormat="1" ht="47.25" x14ac:dyDescent="0.25">
      <c r="A16" s="1022"/>
      <c r="B16" s="79" t="s">
        <v>1217</v>
      </c>
      <c r="C16" s="71" t="s">
        <v>1218</v>
      </c>
      <c r="D16" s="1168"/>
      <c r="E16" s="1168"/>
      <c r="F16" s="198"/>
    </row>
    <row r="17" spans="1:6" s="74" customFormat="1" ht="47.25" x14ac:dyDescent="0.25">
      <c r="A17" s="1022"/>
      <c r="B17" s="79" t="s">
        <v>1219</v>
      </c>
      <c r="C17" s="71" t="s">
        <v>1220</v>
      </c>
      <c r="D17" s="1168"/>
      <c r="E17" s="1168"/>
      <c r="F17" s="198"/>
    </row>
    <row r="18" spans="1:6" s="74" customFormat="1" ht="47.25" x14ac:dyDescent="0.25">
      <c r="A18" s="1022"/>
      <c r="B18" s="79" t="s">
        <v>1221</v>
      </c>
      <c r="C18" s="71" t="s">
        <v>1222</v>
      </c>
      <c r="D18" s="1168"/>
      <c r="E18" s="1168"/>
      <c r="F18" s="198"/>
    </row>
    <row r="19" spans="1:6" s="74" customFormat="1" ht="47.25" x14ac:dyDescent="0.25">
      <c r="A19" s="1023"/>
      <c r="B19" s="79" t="s">
        <v>1223</v>
      </c>
      <c r="C19" s="71" t="s">
        <v>1224</v>
      </c>
      <c r="D19" s="1169"/>
      <c r="E19" s="1169"/>
      <c r="F19" s="198"/>
    </row>
    <row r="20" spans="1:6" ht="31.5" x14ac:dyDescent="0.25">
      <c r="A20" s="1022" t="s">
        <v>21</v>
      </c>
      <c r="B20" s="124" t="s">
        <v>1215</v>
      </c>
      <c r="C20" s="384" t="s">
        <v>1225</v>
      </c>
      <c r="D20" s="89"/>
      <c r="E20" s="76"/>
      <c r="F20" s="170"/>
    </row>
    <row r="21" spans="1:6" ht="31.5" x14ac:dyDescent="0.25">
      <c r="A21" s="1022"/>
      <c r="B21" s="385" t="s">
        <v>1226</v>
      </c>
      <c r="C21" s="72" t="s">
        <v>1227</v>
      </c>
      <c r="D21" s="89"/>
      <c r="E21" s="76"/>
      <c r="F21" s="170"/>
    </row>
    <row r="22" spans="1:6" ht="31.5" x14ac:dyDescent="0.25">
      <c r="A22" s="1022"/>
      <c r="B22" s="79" t="s">
        <v>1228</v>
      </c>
      <c r="C22" s="72" t="s">
        <v>1229</v>
      </c>
      <c r="D22" s="89"/>
      <c r="E22" s="76"/>
      <c r="F22" s="170"/>
    </row>
    <row r="23" spans="1:6" ht="31.5" x14ac:dyDescent="0.25">
      <c r="A23" s="1022"/>
      <c r="B23" s="79" t="s">
        <v>1230</v>
      </c>
      <c r="C23" s="72" t="s">
        <v>1231</v>
      </c>
      <c r="D23" s="89"/>
      <c r="E23" s="76"/>
      <c r="F23" s="170"/>
    </row>
    <row r="24" spans="1:6" x14ac:dyDescent="0.25">
      <c r="A24" s="1022"/>
      <c r="B24" s="79" t="s">
        <v>1006</v>
      </c>
      <c r="C24" s="72" t="s">
        <v>1232</v>
      </c>
      <c r="D24" s="89"/>
      <c r="E24" s="76"/>
      <c r="F24" s="170"/>
    </row>
    <row r="25" spans="1:6" ht="31.5" x14ac:dyDescent="0.25">
      <c r="A25" s="101" t="s">
        <v>151</v>
      </c>
      <c r="B25" s="126" t="s">
        <v>1006</v>
      </c>
      <c r="C25" s="386" t="s">
        <v>1233</v>
      </c>
      <c r="D25" s="72"/>
      <c r="E25" s="1013"/>
      <c r="F25" s="81"/>
    </row>
    <row r="26" spans="1:6" ht="31.5" x14ac:dyDescent="0.25">
      <c r="A26" s="88"/>
      <c r="B26" s="126" t="s">
        <v>1234</v>
      </c>
      <c r="C26" s="387" t="s">
        <v>1235</v>
      </c>
      <c r="D26" s="72"/>
      <c r="E26" s="1013"/>
      <c r="F26" s="81"/>
    </row>
    <row r="27" spans="1:6" x14ac:dyDescent="0.25">
      <c r="A27" s="88"/>
      <c r="B27" s="126" t="s">
        <v>1236</v>
      </c>
      <c r="C27" s="387" t="s">
        <v>1237</v>
      </c>
      <c r="D27" s="72"/>
      <c r="E27" s="1013"/>
      <c r="F27" s="81"/>
    </row>
    <row r="28" spans="1:6" ht="31.5" x14ac:dyDescent="0.25">
      <c r="A28" s="88"/>
      <c r="B28" s="105" t="s">
        <v>1238</v>
      </c>
      <c r="C28" s="387" t="s">
        <v>1239</v>
      </c>
      <c r="D28" s="72"/>
      <c r="E28" s="1013"/>
      <c r="F28" s="81"/>
    </row>
    <row r="29" spans="1:6" ht="31.5" x14ac:dyDescent="0.25">
      <c r="A29" s="88"/>
      <c r="B29" s="105" t="s">
        <v>1240</v>
      </c>
      <c r="C29" s="387" t="s">
        <v>1241</v>
      </c>
      <c r="D29" s="72"/>
      <c r="E29" s="1013"/>
      <c r="F29" s="81"/>
    </row>
    <row r="30" spans="1:6" x14ac:dyDescent="0.25">
      <c r="A30" s="88"/>
      <c r="B30" s="126" t="s">
        <v>1242</v>
      </c>
      <c r="C30" s="387" t="s">
        <v>1243</v>
      </c>
      <c r="D30" s="72"/>
      <c r="E30" s="1013"/>
      <c r="F30" s="81"/>
    </row>
    <row r="31" spans="1:6" x14ac:dyDescent="0.25">
      <c r="A31" s="121"/>
      <c r="B31" s="105" t="s">
        <v>1226</v>
      </c>
      <c r="C31" s="387" t="s">
        <v>1244</v>
      </c>
      <c r="D31" s="72"/>
      <c r="E31" s="1013"/>
      <c r="F31" s="81"/>
    </row>
    <row r="32" spans="1:6" x14ac:dyDescent="0.25">
      <c r="A32" s="121"/>
      <c r="B32" s="105" t="s">
        <v>1245</v>
      </c>
      <c r="C32" s="387" t="s">
        <v>1246</v>
      </c>
      <c r="D32" s="72"/>
      <c r="E32" s="1013"/>
      <c r="F32" s="81"/>
    </row>
    <row r="33" spans="1:9" x14ac:dyDescent="0.25">
      <c r="A33" s="121"/>
      <c r="B33" s="105" t="s">
        <v>1247</v>
      </c>
      <c r="C33" s="387" t="s">
        <v>1248</v>
      </c>
      <c r="D33" s="72"/>
      <c r="E33" s="1013"/>
      <c r="F33" s="81"/>
    </row>
    <row r="34" spans="1:9" x14ac:dyDescent="0.25">
      <c r="A34" s="136"/>
      <c r="B34" s="105" t="s">
        <v>1249</v>
      </c>
      <c r="C34" s="386" t="s">
        <v>1248</v>
      </c>
      <c r="D34" s="72"/>
      <c r="E34" s="1013"/>
      <c r="F34" s="81"/>
    </row>
    <row r="35" spans="1:9" x14ac:dyDescent="0.25">
      <c r="A35" s="1023" t="s">
        <v>160</v>
      </c>
      <c r="B35" s="422"/>
      <c r="C35" s="388"/>
      <c r="D35" s="72"/>
      <c r="E35" s="72"/>
      <c r="F35" s="82"/>
    </row>
    <row r="36" spans="1:9" x14ac:dyDescent="0.25">
      <c r="A36" s="80"/>
      <c r="B36" s="80"/>
      <c r="C36" s="81"/>
      <c r="D36" s="82"/>
      <c r="E36" s="81"/>
      <c r="F36" s="81"/>
    </row>
    <row r="37" spans="1:9" x14ac:dyDescent="0.25">
      <c r="A37" s="80"/>
      <c r="B37" s="80"/>
      <c r="C37" s="81"/>
      <c r="D37" s="82"/>
      <c r="E37" s="81"/>
      <c r="F37" s="81"/>
    </row>
    <row r="38" spans="1:9" x14ac:dyDescent="0.25">
      <c r="A38" s="80"/>
      <c r="B38" s="80"/>
      <c r="C38" s="81"/>
      <c r="D38" s="82"/>
      <c r="E38" s="81"/>
      <c r="F38" s="81"/>
    </row>
    <row r="41" spans="1:9" ht="31.5" x14ac:dyDescent="0.25">
      <c r="A41" s="986" t="s">
        <v>122</v>
      </c>
      <c r="B41" s="998" t="s">
        <v>161</v>
      </c>
      <c r="C41" s="992" t="s">
        <v>162</v>
      </c>
      <c r="D41" s="992" t="s">
        <v>163</v>
      </c>
      <c r="E41" s="992" t="s">
        <v>126</v>
      </c>
      <c r="F41" s="74"/>
      <c r="I41" s="84"/>
    </row>
    <row r="42" spans="1:9" x14ac:dyDescent="0.25">
      <c r="A42" s="101" t="s">
        <v>18</v>
      </c>
      <c r="B42" s="73"/>
      <c r="C42" s="78"/>
      <c r="D42" s="78"/>
      <c r="E42" s="78"/>
      <c r="F42" s="96"/>
      <c r="I42" s="84"/>
    </row>
    <row r="43" spans="1:9" x14ac:dyDescent="0.25">
      <c r="A43" s="101" t="s">
        <v>19</v>
      </c>
      <c r="B43" s="1016"/>
      <c r="C43" s="72"/>
      <c r="D43" s="87"/>
      <c r="E43" s="225"/>
      <c r="F43" s="96"/>
      <c r="I43" s="84"/>
    </row>
    <row r="44" spans="1:9" x14ac:dyDescent="0.25">
      <c r="A44" s="85" t="s">
        <v>20</v>
      </c>
      <c r="B44" s="85"/>
      <c r="D44" s="89"/>
      <c r="E44" s="72"/>
      <c r="F44" s="96"/>
      <c r="I44" s="84"/>
    </row>
    <row r="45" spans="1:9" x14ac:dyDescent="0.25">
      <c r="A45" s="85" t="s">
        <v>21</v>
      </c>
      <c r="B45" s="73"/>
      <c r="C45" s="313"/>
      <c r="D45" s="314"/>
      <c r="E45" s="72"/>
      <c r="F45" s="96"/>
      <c r="I45" s="84"/>
    </row>
    <row r="46" spans="1:9" x14ac:dyDescent="0.25">
      <c r="A46" s="85" t="s">
        <v>151</v>
      </c>
      <c r="B46" s="118"/>
      <c r="C46" s="91"/>
      <c r="D46" s="92"/>
      <c r="E46" s="72"/>
      <c r="F46" s="96"/>
      <c r="I46" s="84"/>
    </row>
    <row r="47" spans="1:9" x14ac:dyDescent="0.25">
      <c r="A47" s="93"/>
      <c r="B47" s="93"/>
      <c r="C47" s="94"/>
      <c r="D47" s="95"/>
      <c r="E47" s="82"/>
      <c r="F47" s="96"/>
      <c r="I47" s="84"/>
    </row>
    <row r="48" spans="1:9" x14ac:dyDescent="0.25">
      <c r="F48" s="74"/>
    </row>
    <row r="54" spans="1:9" x14ac:dyDescent="0.25">
      <c r="A54" s="66" t="s">
        <v>171</v>
      </c>
      <c r="B54" s="66"/>
      <c r="C54" s="67"/>
      <c r="D54" s="67"/>
      <c r="E54" s="67"/>
      <c r="F54" s="67"/>
      <c r="G54" s="67"/>
      <c r="H54" s="67"/>
      <c r="I54" s="67"/>
    </row>
    <row r="56" spans="1:9" x14ac:dyDescent="0.25">
      <c r="A56" s="172" t="s">
        <v>172</v>
      </c>
      <c r="B56" s="173"/>
      <c r="C56" s="174"/>
      <c r="D56" s="174"/>
      <c r="E56" s="174"/>
      <c r="F56" s="174"/>
      <c r="G56" s="174"/>
      <c r="H56" s="174"/>
      <c r="I56" s="175"/>
    </row>
    <row r="57" spans="1:9" x14ac:dyDescent="0.25">
      <c r="A57" s="1160" t="s">
        <v>122</v>
      </c>
      <c r="B57" s="1163" t="s">
        <v>173</v>
      </c>
      <c r="C57" s="1171" t="s">
        <v>174</v>
      </c>
      <c r="D57" s="1182" t="s">
        <v>175</v>
      </c>
      <c r="E57" s="1183"/>
      <c r="F57" s="1183"/>
      <c r="G57" s="1183"/>
      <c r="H57" s="1184"/>
      <c r="I57" s="1160" t="s">
        <v>126</v>
      </c>
    </row>
    <row r="58" spans="1:9" x14ac:dyDescent="0.25">
      <c r="A58" s="1150"/>
      <c r="B58" s="1163"/>
      <c r="C58" s="1172"/>
      <c r="D58" s="1177" t="s">
        <v>176</v>
      </c>
      <c r="E58" s="1177"/>
      <c r="F58" s="1004" t="s">
        <v>177</v>
      </c>
      <c r="G58" s="1000" t="s">
        <v>176</v>
      </c>
      <c r="H58" s="1000" t="s">
        <v>177</v>
      </c>
      <c r="I58" s="1160"/>
    </row>
    <row r="59" spans="1:9" ht="36" customHeight="1" x14ac:dyDescent="0.25">
      <c r="A59" s="1150"/>
      <c r="B59" s="1171"/>
      <c r="C59" s="1173"/>
      <c r="D59" s="995" t="s">
        <v>178</v>
      </c>
      <c r="E59" s="995" t="s">
        <v>179</v>
      </c>
      <c r="F59" s="993" t="s">
        <v>180</v>
      </c>
      <c r="G59" s="1161" t="s">
        <v>181</v>
      </c>
      <c r="H59" s="1162"/>
      <c r="I59" s="1160"/>
    </row>
    <row r="60" spans="1:9" x14ac:dyDescent="0.25">
      <c r="A60" s="275" t="s">
        <v>18</v>
      </c>
      <c r="B60" s="1005"/>
      <c r="C60" s="108"/>
      <c r="D60" s="69"/>
      <c r="E60" s="99"/>
      <c r="F60" s="1001"/>
      <c r="G60" s="992"/>
      <c r="H60" s="992"/>
      <c r="I60" s="181"/>
    </row>
    <row r="61" spans="1:9" x14ac:dyDescent="0.25">
      <c r="A61" s="299"/>
      <c r="B61" s="987"/>
      <c r="C61" s="108"/>
      <c r="D61" s="248"/>
      <c r="E61" s="99"/>
      <c r="F61" s="989"/>
      <c r="G61" s="992"/>
      <c r="H61" s="992"/>
      <c r="I61" s="181"/>
    </row>
    <row r="62" spans="1:9" x14ac:dyDescent="0.25">
      <c r="A62" s="422" t="s">
        <v>19</v>
      </c>
      <c r="B62" s="422"/>
      <c r="C62" s="98"/>
      <c r="D62" s="1010"/>
      <c r="E62" s="995"/>
      <c r="F62" s="75"/>
      <c r="G62" s="99"/>
      <c r="H62" s="99"/>
      <c r="I62" s="992"/>
    </row>
    <row r="63" spans="1:9" ht="31.5" x14ac:dyDescent="0.25">
      <c r="A63" s="1022" t="s">
        <v>20</v>
      </c>
      <c r="B63" s="88" t="s">
        <v>1040</v>
      </c>
      <c r="C63" s="98" t="s">
        <v>1250</v>
      </c>
      <c r="D63" s="1167" t="s">
        <v>1251</v>
      </c>
      <c r="E63" s="98"/>
      <c r="F63" s="72"/>
      <c r="G63" s="99"/>
      <c r="H63" s="99"/>
      <c r="I63" s="1167" t="s">
        <v>1252</v>
      </c>
    </row>
    <row r="64" spans="1:9" ht="31.5" x14ac:dyDescent="0.25">
      <c r="A64" s="1022"/>
      <c r="B64" s="88"/>
      <c r="C64" s="98" t="s">
        <v>1253</v>
      </c>
      <c r="D64" s="1169"/>
      <c r="E64" s="98"/>
      <c r="F64" s="72"/>
      <c r="G64" s="99"/>
      <c r="H64" s="99"/>
      <c r="I64" s="1169"/>
    </row>
    <row r="65" spans="1:9" x14ac:dyDescent="0.25">
      <c r="A65" s="85" t="s">
        <v>21</v>
      </c>
      <c r="B65" s="277"/>
      <c r="C65" s="317"/>
      <c r="D65" s="69"/>
      <c r="E65" s="72"/>
      <c r="F65" s="98"/>
      <c r="G65" s="102"/>
      <c r="H65" s="102"/>
      <c r="I65" s="78"/>
    </row>
    <row r="66" spans="1:9" x14ac:dyDescent="0.25">
      <c r="A66" s="166" t="s">
        <v>151</v>
      </c>
      <c r="B66" s="101"/>
      <c r="C66" s="269"/>
      <c r="D66" s="73"/>
      <c r="E66" s="72"/>
      <c r="F66" s="72"/>
      <c r="G66" s="102"/>
      <c r="H66" s="102"/>
      <c r="I66" s="78"/>
    </row>
    <row r="67" spans="1:9" x14ac:dyDescent="0.25">
      <c r="A67" s="85" t="s">
        <v>160</v>
      </c>
      <c r="B67" s="85"/>
      <c r="C67" s="72"/>
      <c r="D67" s="106"/>
      <c r="E67" s="106"/>
      <c r="F67" s="106"/>
      <c r="G67" s="75"/>
      <c r="H67" s="103"/>
      <c r="I67" s="103"/>
    </row>
    <row r="68" spans="1:9" x14ac:dyDescent="0.25">
      <c r="A68" s="93"/>
      <c r="B68" s="93"/>
      <c r="C68" s="82"/>
      <c r="D68" s="107"/>
      <c r="E68" s="107"/>
      <c r="F68" s="107"/>
      <c r="G68" s="82"/>
      <c r="H68" s="82"/>
      <c r="I68" s="82"/>
    </row>
    <row r="71" spans="1:9" x14ac:dyDescent="0.25">
      <c r="A71" s="172" t="s">
        <v>229</v>
      </c>
      <c r="B71" s="173"/>
      <c r="C71" s="174"/>
      <c r="D71" s="174"/>
      <c r="E71" s="175"/>
    </row>
    <row r="72" spans="1:9" x14ac:dyDescent="0.25">
      <c r="A72" s="986" t="s">
        <v>122</v>
      </c>
      <c r="B72" s="998" t="s">
        <v>230</v>
      </c>
      <c r="C72" s="992" t="s">
        <v>274</v>
      </c>
      <c r="D72" s="995" t="s">
        <v>232</v>
      </c>
      <c r="E72" s="992" t="s">
        <v>126</v>
      </c>
    </row>
    <row r="73" spans="1:9" x14ac:dyDescent="0.25">
      <c r="A73" s="161" t="s">
        <v>18</v>
      </c>
      <c r="B73" s="322"/>
      <c r="C73" s="309"/>
      <c r="D73" s="310"/>
      <c r="E73" s="109"/>
    </row>
    <row r="74" spans="1:9" x14ac:dyDescent="0.25">
      <c r="A74" s="1006" t="s">
        <v>19</v>
      </c>
      <c r="B74" s="359"/>
      <c r="C74" s="79"/>
      <c r="D74" s="100"/>
      <c r="E74" s="109"/>
    </row>
    <row r="75" spans="1:9" x14ac:dyDescent="0.25">
      <c r="A75" s="1005" t="s">
        <v>20</v>
      </c>
      <c r="B75" s="108"/>
      <c r="C75" s="1008"/>
      <c r="D75" s="99"/>
      <c r="E75" s="989"/>
    </row>
    <row r="76" spans="1:9" x14ac:dyDescent="0.25">
      <c r="A76" s="1005" t="s">
        <v>21</v>
      </c>
      <c r="B76" s="72"/>
      <c r="C76" s="1013"/>
      <c r="D76" s="100"/>
      <c r="E76" s="274"/>
    </row>
    <row r="77" spans="1:9" x14ac:dyDescent="0.25">
      <c r="A77" s="422" t="s">
        <v>151</v>
      </c>
      <c r="B77" s="422"/>
      <c r="C77" s="79"/>
      <c r="D77" s="100"/>
      <c r="E77" s="111"/>
    </row>
    <row r="78" spans="1:9" x14ac:dyDescent="0.25">
      <c r="A78" s="1023" t="s">
        <v>160</v>
      </c>
      <c r="B78" s="99"/>
      <c r="C78" s="420"/>
      <c r="D78" s="310"/>
      <c r="E78" s="349"/>
    </row>
    <row r="79" spans="1:9" x14ac:dyDescent="0.25">
      <c r="A79" s="112"/>
      <c r="B79" s="112"/>
      <c r="C79" s="81"/>
      <c r="D79" s="81"/>
      <c r="E79" s="113"/>
    </row>
    <row r="80" spans="1:9" x14ac:dyDescent="0.25">
      <c r="A80" s="112"/>
      <c r="B80" s="112"/>
      <c r="C80" s="81"/>
      <c r="D80" s="81"/>
      <c r="E80" s="113"/>
    </row>
    <row r="81" spans="1:6" x14ac:dyDescent="0.25">
      <c r="A81" s="112"/>
      <c r="B81" s="112"/>
      <c r="C81" s="81"/>
      <c r="D81" s="81"/>
      <c r="E81" s="113"/>
    </row>
    <row r="84" spans="1:6" x14ac:dyDescent="0.25">
      <c r="A84" s="172" t="s">
        <v>253</v>
      </c>
      <c r="B84" s="173"/>
      <c r="C84" s="174"/>
      <c r="D84" s="174"/>
      <c r="E84" s="175"/>
    </row>
    <row r="85" spans="1:6" ht="47.25" x14ac:dyDescent="0.25">
      <c r="A85" s="986" t="s">
        <v>122</v>
      </c>
      <c r="B85" s="986" t="s">
        <v>254</v>
      </c>
      <c r="C85" s="992" t="s">
        <v>125</v>
      </c>
      <c r="D85" s="995" t="s">
        <v>255</v>
      </c>
      <c r="E85" s="995" t="s">
        <v>126</v>
      </c>
      <c r="F85" s="113"/>
    </row>
    <row r="86" spans="1:6" x14ac:dyDescent="0.25">
      <c r="A86" s="161" t="s">
        <v>18</v>
      </c>
      <c r="B86" s="108"/>
      <c r="C86" s="1020"/>
      <c r="D86" s="100"/>
      <c r="E86" s="100"/>
      <c r="F86" s="171"/>
    </row>
    <row r="87" spans="1:6" x14ac:dyDescent="0.25">
      <c r="A87" s="1006" t="s">
        <v>19</v>
      </c>
      <c r="B87" s="99"/>
      <c r="C87" s="98"/>
      <c r="D87" s="100"/>
      <c r="E87" s="100"/>
      <c r="F87" s="171"/>
    </row>
    <row r="88" spans="1:6" x14ac:dyDescent="0.25">
      <c r="A88" s="161" t="s">
        <v>20</v>
      </c>
      <c r="B88" s="1014"/>
      <c r="C88" s="99"/>
      <c r="D88" s="98"/>
      <c r="E88" s="98"/>
      <c r="F88" s="171"/>
    </row>
    <row r="89" spans="1:6" x14ac:dyDescent="0.25">
      <c r="A89" s="166" t="s">
        <v>21</v>
      </c>
      <c r="B89" s="72"/>
      <c r="C89" s="108"/>
      <c r="D89" s="98"/>
      <c r="E89" s="995"/>
      <c r="F89" s="113"/>
    </row>
    <row r="90" spans="1:6" x14ac:dyDescent="0.25">
      <c r="A90" s="85" t="s">
        <v>151</v>
      </c>
      <c r="B90" s="73"/>
      <c r="C90" s="98"/>
      <c r="D90" s="100"/>
      <c r="E90" s="114"/>
      <c r="F90" s="170"/>
    </row>
    <row r="95" spans="1:6" x14ac:dyDescent="0.25">
      <c r="A95" s="172" t="s">
        <v>272</v>
      </c>
      <c r="B95" s="173"/>
      <c r="C95" s="174"/>
      <c r="D95" s="175"/>
    </row>
    <row r="96" spans="1:6" x14ac:dyDescent="0.25">
      <c r="A96" s="992" t="s">
        <v>122</v>
      </c>
      <c r="B96" s="986" t="s">
        <v>273</v>
      </c>
      <c r="C96" s="986" t="s">
        <v>274</v>
      </c>
      <c r="D96" s="986" t="s">
        <v>126</v>
      </c>
      <c r="E96" s="74"/>
    </row>
    <row r="97" spans="1:6" x14ac:dyDescent="0.25">
      <c r="A97" s="85" t="s">
        <v>18</v>
      </c>
      <c r="B97" s="85"/>
      <c r="C97" s="118"/>
      <c r="D97" s="98"/>
      <c r="E97" s="113"/>
    </row>
    <row r="98" spans="1:6" x14ac:dyDescent="0.25">
      <c r="A98" s="85" t="s">
        <v>19</v>
      </c>
      <c r="B98" s="85"/>
      <c r="C98" s="118"/>
      <c r="D98" s="98"/>
      <c r="E98" s="113"/>
    </row>
    <row r="99" spans="1:6" x14ac:dyDescent="0.25">
      <c r="A99" s="161" t="s">
        <v>20</v>
      </c>
      <c r="B99" s="161"/>
      <c r="C99" s="118"/>
      <c r="D99" s="98"/>
      <c r="E99" s="171"/>
    </row>
    <row r="100" spans="1:6" x14ac:dyDescent="0.25">
      <c r="A100" s="161" t="s">
        <v>21</v>
      </c>
      <c r="B100" s="161"/>
      <c r="C100" s="98"/>
      <c r="D100" s="99"/>
      <c r="E100" s="171"/>
    </row>
    <row r="101" spans="1:6" x14ac:dyDescent="0.25">
      <c r="A101" s="97" t="s">
        <v>151</v>
      </c>
      <c r="B101" s="97"/>
      <c r="C101" s="72"/>
      <c r="D101" s="99"/>
      <c r="E101" s="171"/>
    </row>
    <row r="102" spans="1:6" x14ac:dyDescent="0.25">
      <c r="A102" s="74"/>
      <c r="B102" s="74"/>
      <c r="C102" s="82"/>
      <c r="D102" s="116"/>
      <c r="E102" s="171"/>
    </row>
    <row r="103" spans="1:6" x14ac:dyDescent="0.25">
      <c r="A103" s="93"/>
      <c r="B103" s="93"/>
      <c r="C103" s="82"/>
      <c r="D103" s="82"/>
      <c r="E103" s="117"/>
    </row>
    <row r="104" spans="1:6" x14ac:dyDescent="0.25">
      <c r="A104" s="93"/>
      <c r="B104" s="93"/>
      <c r="C104" s="82"/>
      <c r="D104" s="82"/>
      <c r="E104" s="117"/>
    </row>
    <row r="107" spans="1:6" x14ac:dyDescent="0.25">
      <c r="A107" s="172" t="s">
        <v>275</v>
      </c>
      <c r="B107" s="172"/>
      <c r="C107" s="174"/>
      <c r="D107" s="175"/>
      <c r="E107" s="176"/>
      <c r="F107" s="176"/>
    </row>
    <row r="108" spans="1:6" x14ac:dyDescent="0.25">
      <c r="A108" s="999" t="s">
        <v>122</v>
      </c>
      <c r="B108" s="995" t="s">
        <v>276</v>
      </c>
      <c r="C108" s="113" t="s">
        <v>125</v>
      </c>
      <c r="D108" s="995" t="s">
        <v>277</v>
      </c>
      <c r="E108" s="177"/>
      <c r="F108" s="178"/>
    </row>
    <row r="109" spans="1:6" x14ac:dyDescent="0.25">
      <c r="A109" s="161" t="s">
        <v>18</v>
      </c>
      <c r="B109" s="323"/>
      <c r="C109" s="98"/>
      <c r="D109" s="207"/>
      <c r="E109" s="179"/>
      <c r="F109" s="180"/>
    </row>
    <row r="110" spans="1:6" x14ac:dyDescent="0.25">
      <c r="A110" s="276" t="s">
        <v>19</v>
      </c>
      <c r="B110" s="1020"/>
      <c r="C110" s="291"/>
      <c r="D110" s="207"/>
      <c r="E110" s="179"/>
      <c r="F110" s="180"/>
    </row>
    <row r="111" spans="1:6" x14ac:dyDescent="0.25">
      <c r="A111" s="1005" t="s">
        <v>20</v>
      </c>
      <c r="B111" s="293"/>
      <c r="C111" s="72"/>
      <c r="D111" s="331"/>
      <c r="E111" s="179"/>
      <c r="F111" s="180"/>
    </row>
    <row r="112" spans="1:6" x14ac:dyDescent="0.25">
      <c r="A112" s="161" t="s">
        <v>21</v>
      </c>
      <c r="B112" s="161"/>
      <c r="C112" s="118"/>
      <c r="D112" s="207"/>
      <c r="E112" s="179"/>
      <c r="F112" s="180"/>
    </row>
    <row r="113" spans="1:6" x14ac:dyDescent="0.25">
      <c r="A113" s="161" t="s">
        <v>293</v>
      </c>
      <c r="B113" s="1020"/>
      <c r="C113" s="98"/>
      <c r="D113" s="207"/>
      <c r="E113" s="179"/>
      <c r="F113" s="180"/>
    </row>
    <row r="114" spans="1:6" x14ac:dyDescent="0.25">
      <c r="A114" s="112"/>
      <c r="B114" s="112"/>
      <c r="C114" s="159"/>
      <c r="D114" s="229"/>
      <c r="E114" s="179"/>
      <c r="F114" s="180"/>
    </row>
    <row r="115" spans="1:6" x14ac:dyDescent="0.25">
      <c r="A115" s="112"/>
      <c r="B115" s="112"/>
      <c r="C115" s="187"/>
      <c r="D115" s="229"/>
      <c r="E115" s="179"/>
      <c r="F115" s="180"/>
    </row>
    <row r="116" spans="1:6" x14ac:dyDescent="0.25">
      <c r="A116" s="119"/>
      <c r="B116" s="119"/>
      <c r="C116" s="74"/>
      <c r="D116" s="120"/>
      <c r="E116" s="74"/>
      <c r="F116" s="74"/>
    </row>
    <row r="118" spans="1:6" x14ac:dyDescent="0.25">
      <c r="A118" s="172" t="s">
        <v>332</v>
      </c>
      <c r="B118" s="173"/>
      <c r="C118" s="174"/>
      <c r="D118" s="174"/>
      <c r="E118" s="175"/>
    </row>
    <row r="119" spans="1:6" ht="31.5" x14ac:dyDescent="0.25">
      <c r="A119" s="986" t="s">
        <v>122</v>
      </c>
      <c r="B119" s="986" t="s">
        <v>333</v>
      </c>
      <c r="C119" s="992" t="s">
        <v>334</v>
      </c>
      <c r="D119" s="998" t="s">
        <v>125</v>
      </c>
      <c r="E119" s="992" t="s">
        <v>126</v>
      </c>
    </row>
    <row r="120" spans="1:6" x14ac:dyDescent="0.25">
      <c r="A120" s="85"/>
      <c r="B120" s="332"/>
      <c r="C120" s="72"/>
      <c r="D120" s="98"/>
      <c r="E120" s="1013"/>
    </row>
    <row r="121" spans="1:6" x14ac:dyDescent="0.25">
      <c r="A121" s="74"/>
      <c r="B121" s="74"/>
      <c r="C121" s="74"/>
      <c r="D121" s="81"/>
      <c r="E121" s="81"/>
    </row>
    <row r="122" spans="1:6" x14ac:dyDescent="0.25">
      <c r="A122" s="74"/>
      <c r="B122" s="74"/>
      <c r="C122" s="74"/>
      <c r="D122" s="81"/>
      <c r="E122" s="81"/>
    </row>
    <row r="124" spans="1:6" x14ac:dyDescent="0.25">
      <c r="A124" s="172" t="s">
        <v>348</v>
      </c>
      <c r="B124" s="173"/>
      <c r="C124" s="174"/>
      <c r="D124" s="174"/>
      <c r="E124" s="192"/>
      <c r="F124" s="176"/>
    </row>
    <row r="125" spans="1:6" x14ac:dyDescent="0.25">
      <c r="A125" s="83" t="s">
        <v>122</v>
      </c>
      <c r="B125" s="1000" t="s">
        <v>349</v>
      </c>
      <c r="C125" s="1000" t="s">
        <v>350</v>
      </c>
      <c r="D125" s="1003" t="s">
        <v>351</v>
      </c>
      <c r="E125" s="1000" t="s">
        <v>352</v>
      </c>
      <c r="F125" s="74"/>
    </row>
    <row r="126" spans="1:6" x14ac:dyDescent="0.25">
      <c r="A126" s="182" t="s">
        <v>18</v>
      </c>
      <c r="B126" s="122" t="s">
        <v>1254</v>
      </c>
      <c r="C126" s="118" t="s">
        <v>1255</v>
      </c>
      <c r="D126" s="311"/>
      <c r="E126" s="122" t="s">
        <v>848</v>
      </c>
      <c r="F126" s="187"/>
    </row>
    <row r="127" spans="1:6" x14ac:dyDescent="0.25">
      <c r="A127" s="183"/>
      <c r="B127" s="122" t="s">
        <v>1256</v>
      </c>
      <c r="C127" s="118" t="s">
        <v>1257</v>
      </c>
      <c r="D127" s="311"/>
      <c r="E127" s="122" t="s">
        <v>848</v>
      </c>
      <c r="F127" s="187"/>
    </row>
    <row r="128" spans="1:6" x14ac:dyDescent="0.25">
      <c r="A128" s="183"/>
      <c r="B128" s="122" t="s">
        <v>1258</v>
      </c>
      <c r="C128" s="118" t="s">
        <v>1259</v>
      </c>
      <c r="D128" s="311"/>
      <c r="E128" s="122" t="s">
        <v>848</v>
      </c>
      <c r="F128" s="187"/>
    </row>
    <row r="129" spans="1:6" x14ac:dyDescent="0.25">
      <c r="A129" s="183"/>
      <c r="B129" s="122" t="s">
        <v>1260</v>
      </c>
      <c r="C129" s="118" t="s">
        <v>1261</v>
      </c>
      <c r="D129" s="311"/>
      <c r="E129" s="122" t="s">
        <v>848</v>
      </c>
      <c r="F129" s="187"/>
    </row>
    <row r="130" spans="1:6" x14ac:dyDescent="0.25">
      <c r="A130" s="183"/>
      <c r="B130" s="122" t="s">
        <v>1260</v>
      </c>
      <c r="C130" s="118" t="s">
        <v>1262</v>
      </c>
      <c r="D130" s="311"/>
      <c r="E130" s="122" t="s">
        <v>848</v>
      </c>
      <c r="F130" s="187"/>
    </row>
    <row r="131" spans="1:6" x14ac:dyDescent="0.25">
      <c r="A131" s="422" t="s">
        <v>19</v>
      </c>
      <c r="B131" s="1013"/>
      <c r="C131" s="72"/>
      <c r="D131" s="190"/>
      <c r="E131" s="1014"/>
      <c r="F131" s="187"/>
    </row>
    <row r="132" spans="1:6" x14ac:dyDescent="0.25">
      <c r="A132" s="123" t="s">
        <v>20</v>
      </c>
      <c r="B132" s="72" t="s">
        <v>1263</v>
      </c>
      <c r="C132" s="98" t="s">
        <v>1264</v>
      </c>
      <c r="D132" s="191" t="s">
        <v>885</v>
      </c>
      <c r="E132" s="421" t="s">
        <v>385</v>
      </c>
      <c r="F132" s="188"/>
    </row>
    <row r="133" spans="1:6" x14ac:dyDescent="0.25">
      <c r="A133" s="123"/>
      <c r="B133" s="72" t="s">
        <v>879</v>
      </c>
      <c r="C133" s="98" t="s">
        <v>880</v>
      </c>
      <c r="D133" s="191" t="s">
        <v>1265</v>
      </c>
      <c r="E133" s="421" t="s">
        <v>385</v>
      </c>
      <c r="F133" s="188"/>
    </row>
    <row r="134" spans="1:6" x14ac:dyDescent="0.25">
      <c r="A134" s="101" t="s">
        <v>21</v>
      </c>
      <c r="B134" s="102" t="s">
        <v>1266</v>
      </c>
      <c r="C134" s="98" t="s">
        <v>1267</v>
      </c>
      <c r="D134" s="191" t="s">
        <v>1268</v>
      </c>
      <c r="E134" s="421" t="s">
        <v>848</v>
      </c>
      <c r="F134" s="188"/>
    </row>
    <row r="135" spans="1:6" ht="31.5" x14ac:dyDescent="0.25">
      <c r="A135" s="88"/>
      <c r="B135" s="72" t="s">
        <v>1269</v>
      </c>
      <c r="C135" s="98" t="s">
        <v>1270</v>
      </c>
      <c r="D135" s="191" t="s">
        <v>1107</v>
      </c>
      <c r="E135" s="421" t="s">
        <v>848</v>
      </c>
      <c r="F135" s="188"/>
    </row>
    <row r="136" spans="1:6" ht="31.5" x14ac:dyDescent="0.25">
      <c r="A136" s="90"/>
      <c r="B136" s="102" t="s">
        <v>1271</v>
      </c>
      <c r="C136" s="72" t="s">
        <v>1272</v>
      </c>
      <c r="D136" s="191" t="s">
        <v>1273</v>
      </c>
      <c r="E136" s="421" t="s">
        <v>457</v>
      </c>
      <c r="F136" s="188"/>
    </row>
    <row r="137" spans="1:6" x14ac:dyDescent="0.25">
      <c r="A137" s="101" t="s">
        <v>151</v>
      </c>
      <c r="B137" s="72" t="s">
        <v>1274</v>
      </c>
      <c r="C137" s="72" t="s">
        <v>1275</v>
      </c>
      <c r="D137" s="186"/>
      <c r="E137" s="72"/>
      <c r="F137" s="189"/>
    </row>
    <row r="138" spans="1:6" ht="31.5" x14ac:dyDescent="0.25">
      <c r="A138" s="88"/>
      <c r="B138" s="72" t="s">
        <v>1276</v>
      </c>
      <c r="C138" s="73" t="s">
        <v>1277</v>
      </c>
      <c r="D138" s="72"/>
      <c r="E138" s="72"/>
      <c r="F138" s="189"/>
    </row>
    <row r="139" spans="1:6" x14ac:dyDescent="0.25">
      <c r="A139" s="184" t="s">
        <v>160</v>
      </c>
      <c r="B139" s="85"/>
      <c r="C139" s="72"/>
      <c r="D139" s="186"/>
      <c r="E139" s="72"/>
      <c r="F139" s="189"/>
    </row>
    <row r="142" spans="1:6" x14ac:dyDescent="0.25">
      <c r="A142" s="172" t="s">
        <v>467</v>
      </c>
      <c r="B142" s="195"/>
      <c r="C142" s="176"/>
    </row>
    <row r="143" spans="1:6" x14ac:dyDescent="0.25">
      <c r="A143" s="992" t="s">
        <v>122</v>
      </c>
      <c r="B143" s="995" t="s">
        <v>468</v>
      </c>
      <c r="C143" s="74"/>
    </row>
    <row r="144" spans="1:6" x14ac:dyDescent="0.25">
      <c r="A144" s="97" t="s">
        <v>18</v>
      </c>
      <c r="B144" s="200">
        <v>0.13</v>
      </c>
      <c r="C144" s="193"/>
    </row>
    <row r="145" spans="1:4" x14ac:dyDescent="0.25">
      <c r="A145" s="97" t="s">
        <v>19</v>
      </c>
      <c r="B145" s="200"/>
      <c r="C145" s="193"/>
    </row>
    <row r="146" spans="1:4" x14ac:dyDescent="0.25">
      <c r="A146" s="97" t="s">
        <v>20</v>
      </c>
      <c r="B146" s="200">
        <v>4.0800000000000003E-2</v>
      </c>
      <c r="C146" s="193"/>
    </row>
    <row r="147" spans="1:4" x14ac:dyDescent="0.25">
      <c r="A147" s="97" t="s">
        <v>21</v>
      </c>
      <c r="B147" s="200"/>
      <c r="C147" s="193"/>
    </row>
    <row r="148" spans="1:4" x14ac:dyDescent="0.25">
      <c r="A148" s="97" t="s">
        <v>293</v>
      </c>
      <c r="B148" s="200">
        <v>0.14050000000000001</v>
      </c>
      <c r="C148" s="193"/>
    </row>
    <row r="151" spans="1:4" x14ac:dyDescent="0.25">
      <c r="A151" s="1170" t="s">
        <v>469</v>
      </c>
      <c r="B151" s="1170"/>
    </row>
    <row r="152" spans="1:4" x14ac:dyDescent="0.25">
      <c r="A152" s="1000" t="s">
        <v>122</v>
      </c>
      <c r="B152" s="1000" t="s">
        <v>470</v>
      </c>
    </row>
    <row r="153" spans="1:4" x14ac:dyDescent="0.25">
      <c r="A153" s="97" t="s">
        <v>18</v>
      </c>
      <c r="B153" s="196">
        <v>9850</v>
      </c>
    </row>
    <row r="154" spans="1:4" x14ac:dyDescent="0.25">
      <c r="A154" s="97" t="s">
        <v>19</v>
      </c>
      <c r="B154" s="196">
        <v>535000</v>
      </c>
      <c r="D154" s="63" t="s">
        <v>130</v>
      </c>
    </row>
    <row r="155" spans="1:4" x14ac:dyDescent="0.25">
      <c r="A155" s="97" t="s">
        <v>20</v>
      </c>
      <c r="B155" s="196">
        <v>743.8</v>
      </c>
    </row>
    <row r="156" spans="1:4" x14ac:dyDescent="0.25">
      <c r="A156" s="97" t="s">
        <v>21</v>
      </c>
      <c r="B156" s="196"/>
    </row>
    <row r="157" spans="1:4" x14ac:dyDescent="0.25">
      <c r="A157" s="97" t="s">
        <v>151</v>
      </c>
      <c r="B157" s="196">
        <v>5844.47</v>
      </c>
    </row>
    <row r="158" spans="1:4" x14ac:dyDescent="0.25">
      <c r="A158" s="197" t="s">
        <v>471</v>
      </c>
      <c r="B158" s="305">
        <f>SUM(B153:B157)</f>
        <v>551438.27</v>
      </c>
    </row>
    <row r="162" spans="1:6" x14ac:dyDescent="0.25">
      <c r="A162" s="172" t="s">
        <v>472</v>
      </c>
      <c r="B162" s="173"/>
      <c r="C162" s="174"/>
      <c r="D162" s="174"/>
      <c r="E162" s="192"/>
      <c r="F162" s="176"/>
    </row>
    <row r="163" spans="1:6" x14ac:dyDescent="0.25">
      <c r="A163" s="1160" t="s">
        <v>122</v>
      </c>
      <c r="B163" s="1150" t="s">
        <v>274</v>
      </c>
      <c r="C163" s="1150" t="s">
        <v>473</v>
      </c>
      <c r="D163" s="1188" t="s">
        <v>474</v>
      </c>
      <c r="E163" s="1150" t="s">
        <v>475</v>
      </c>
      <c r="F163" s="212"/>
    </row>
    <row r="164" spans="1:6" x14ac:dyDescent="0.25">
      <c r="A164" s="1160"/>
      <c r="B164" s="1151"/>
      <c r="C164" s="1152"/>
      <c r="D164" s="1189"/>
      <c r="E164" s="1152"/>
      <c r="F164" s="212"/>
    </row>
    <row r="165" spans="1:6" x14ac:dyDescent="0.25">
      <c r="A165" s="422" t="s">
        <v>18</v>
      </c>
      <c r="B165" s="996"/>
      <c r="C165" s="247"/>
      <c r="D165" s="186"/>
      <c r="E165" s="1017"/>
      <c r="F165" s="213"/>
    </row>
    <row r="166" spans="1:6" x14ac:dyDescent="0.25">
      <c r="A166" s="166" t="s">
        <v>19</v>
      </c>
      <c r="B166" s="225"/>
      <c r="C166" s="247"/>
      <c r="D166" s="216"/>
      <c r="E166" s="1017"/>
      <c r="F166" s="214"/>
    </row>
    <row r="167" spans="1:6" x14ac:dyDescent="0.25">
      <c r="A167" s="85" t="s">
        <v>20</v>
      </c>
      <c r="B167" s="72"/>
      <c r="C167" s="221"/>
      <c r="D167" s="217"/>
      <c r="E167" s="73"/>
      <c r="F167" s="214"/>
    </row>
    <row r="168" spans="1:6" x14ac:dyDescent="0.25">
      <c r="A168" s="85" t="s">
        <v>21</v>
      </c>
      <c r="B168" s="69"/>
      <c r="C168" s="241"/>
      <c r="D168" s="78"/>
      <c r="E168" s="220"/>
      <c r="F168" s="214"/>
    </row>
    <row r="169" spans="1:6" ht="31.5" x14ac:dyDescent="0.25">
      <c r="A169" s="395" t="s">
        <v>293</v>
      </c>
      <c r="B169" s="392" t="s">
        <v>1278</v>
      </c>
      <c r="C169" s="361" t="s">
        <v>1279</v>
      </c>
      <c r="D169" s="394"/>
      <c r="E169" s="86" t="s">
        <v>478</v>
      </c>
      <c r="F169" s="176"/>
    </row>
    <row r="170" spans="1:6" x14ac:dyDescent="0.25">
      <c r="A170" s="396"/>
      <c r="B170" s="393"/>
      <c r="C170" s="361" t="s">
        <v>1280</v>
      </c>
      <c r="D170" s="394"/>
      <c r="E170" s="86" t="s">
        <v>478</v>
      </c>
      <c r="F170" s="176"/>
    </row>
    <row r="171" spans="1:6" x14ac:dyDescent="0.25">
      <c r="A171" s="396"/>
      <c r="B171" s="393"/>
      <c r="C171" s="361" t="s">
        <v>1281</v>
      </c>
      <c r="D171" s="394"/>
      <c r="E171" s="86" t="s">
        <v>478</v>
      </c>
      <c r="F171" s="176"/>
    </row>
    <row r="172" spans="1:6" x14ac:dyDescent="0.25">
      <c r="A172" s="396"/>
      <c r="B172" s="393"/>
      <c r="C172" s="361" t="s">
        <v>1282</v>
      </c>
      <c r="D172" s="394"/>
      <c r="E172" s="86" t="s">
        <v>478</v>
      </c>
      <c r="F172" s="176"/>
    </row>
    <row r="173" spans="1:6" x14ac:dyDescent="0.25">
      <c r="A173" s="396"/>
      <c r="B173" s="393"/>
      <c r="C173" s="361" t="s">
        <v>1283</v>
      </c>
      <c r="D173" s="394"/>
      <c r="E173" s="86" t="s">
        <v>478</v>
      </c>
      <c r="F173" s="176"/>
    </row>
    <row r="174" spans="1:6" x14ac:dyDescent="0.25">
      <c r="A174" s="396"/>
      <c r="B174" s="393"/>
      <c r="C174" s="361" t="s">
        <v>1284</v>
      </c>
      <c r="D174" s="394"/>
      <c r="E174" s="86" t="s">
        <v>478</v>
      </c>
      <c r="F174" s="176"/>
    </row>
    <row r="175" spans="1:6" x14ac:dyDescent="0.25">
      <c r="A175" s="396"/>
      <c r="B175" s="393"/>
      <c r="C175" s="361" t="s">
        <v>1285</v>
      </c>
      <c r="D175" s="394"/>
      <c r="E175" s="86" t="s">
        <v>478</v>
      </c>
      <c r="F175" s="176"/>
    </row>
    <row r="176" spans="1:6" x14ac:dyDescent="0.25">
      <c r="A176" s="396"/>
      <c r="B176" s="393"/>
      <c r="C176" s="361" t="s">
        <v>1286</v>
      </c>
      <c r="D176" s="394"/>
      <c r="E176" s="86" t="s">
        <v>478</v>
      </c>
      <c r="F176" s="176"/>
    </row>
    <row r="177" spans="1:6" x14ac:dyDescent="0.25">
      <c r="A177" s="396"/>
      <c r="B177" s="393"/>
      <c r="C177" s="361" t="s">
        <v>1287</v>
      </c>
      <c r="D177" s="394"/>
      <c r="E177" s="86" t="s">
        <v>478</v>
      </c>
      <c r="F177" s="176"/>
    </row>
    <row r="178" spans="1:6" x14ac:dyDescent="0.25">
      <c r="A178" s="396"/>
      <c r="B178" s="347"/>
      <c r="C178" s="361" t="s">
        <v>1288</v>
      </c>
      <c r="D178" s="394"/>
      <c r="E178" s="86" t="s">
        <v>478</v>
      </c>
      <c r="F178" s="176"/>
    </row>
    <row r="179" spans="1:6" ht="31.5" x14ac:dyDescent="0.25">
      <c r="A179" s="396"/>
      <c r="B179" s="392" t="s">
        <v>1289</v>
      </c>
      <c r="C179" s="361" t="s">
        <v>1290</v>
      </c>
      <c r="D179" s="394"/>
      <c r="E179" s="86" t="s">
        <v>478</v>
      </c>
      <c r="F179" s="176"/>
    </row>
    <row r="180" spans="1:6" x14ac:dyDescent="0.25">
      <c r="A180" s="396"/>
      <c r="B180" s="393"/>
      <c r="C180" s="361" t="s">
        <v>1291</v>
      </c>
      <c r="D180" s="394"/>
      <c r="E180" s="86" t="s">
        <v>478</v>
      </c>
      <c r="F180" s="176"/>
    </row>
    <row r="181" spans="1:6" x14ac:dyDescent="0.25">
      <c r="A181" s="396"/>
      <c r="B181" s="393"/>
      <c r="C181" s="361" t="s">
        <v>1292</v>
      </c>
      <c r="D181" s="394"/>
      <c r="E181" s="86" t="s">
        <v>478</v>
      </c>
      <c r="F181" s="176"/>
    </row>
    <row r="182" spans="1:6" x14ac:dyDescent="0.25">
      <c r="A182" s="396"/>
      <c r="B182" s="393"/>
      <c r="C182" s="361" t="s">
        <v>1293</v>
      </c>
      <c r="D182" s="394"/>
      <c r="E182" s="86" t="s">
        <v>478</v>
      </c>
      <c r="F182" s="176"/>
    </row>
    <row r="183" spans="1:6" x14ac:dyDescent="0.25">
      <c r="A183" s="396"/>
      <c r="B183" s="393"/>
      <c r="C183" s="361" t="s">
        <v>1294</v>
      </c>
      <c r="D183" s="394"/>
      <c r="E183" s="86" t="s">
        <v>478</v>
      </c>
      <c r="F183" s="176"/>
    </row>
    <row r="184" spans="1:6" x14ac:dyDescent="0.25">
      <c r="A184" s="396"/>
      <c r="B184" s="393"/>
      <c r="C184" s="361" t="s">
        <v>1295</v>
      </c>
      <c r="D184" s="394"/>
      <c r="E184" s="86" t="s">
        <v>478</v>
      </c>
      <c r="F184" s="176"/>
    </row>
    <row r="185" spans="1:6" x14ac:dyDescent="0.25">
      <c r="A185" s="396"/>
      <c r="B185" s="393"/>
      <c r="C185" s="361" t="s">
        <v>1296</v>
      </c>
      <c r="D185" s="394"/>
      <c r="E185" s="86" t="s">
        <v>478</v>
      </c>
      <c r="F185" s="176"/>
    </row>
    <row r="186" spans="1:6" x14ac:dyDescent="0.25">
      <c r="A186" s="396"/>
      <c r="B186" s="393"/>
      <c r="C186" s="361" t="s">
        <v>1297</v>
      </c>
      <c r="D186" s="394"/>
      <c r="E186" s="86" t="s">
        <v>478</v>
      </c>
      <c r="F186" s="176"/>
    </row>
    <row r="187" spans="1:6" x14ac:dyDescent="0.25">
      <c r="A187" s="396"/>
      <c r="B187" s="393"/>
      <c r="C187" s="361" t="s">
        <v>1298</v>
      </c>
      <c r="D187" s="394"/>
      <c r="E187" s="86" t="s">
        <v>478</v>
      </c>
      <c r="F187" s="176"/>
    </row>
    <row r="188" spans="1:6" x14ac:dyDescent="0.25">
      <c r="A188" s="396"/>
      <c r="B188" s="393"/>
      <c r="C188" s="361" t="s">
        <v>1299</v>
      </c>
      <c r="D188" s="394"/>
      <c r="E188" s="86" t="s">
        <v>478</v>
      </c>
      <c r="F188" s="176"/>
    </row>
    <row r="189" spans="1:6" x14ac:dyDescent="0.25">
      <c r="A189" s="396"/>
      <c r="B189" s="393"/>
      <c r="C189" s="361" t="s">
        <v>1300</v>
      </c>
      <c r="D189" s="394"/>
      <c r="E189" s="86" t="s">
        <v>478</v>
      </c>
      <c r="F189" s="176"/>
    </row>
    <row r="190" spans="1:6" x14ac:dyDescent="0.25">
      <c r="A190" s="396"/>
      <c r="B190" s="393"/>
      <c r="C190" s="361" t="s">
        <v>1301</v>
      </c>
      <c r="D190" s="394"/>
      <c r="E190" s="86" t="s">
        <v>478</v>
      </c>
      <c r="F190" s="176"/>
    </row>
    <row r="191" spans="1:6" x14ac:dyDescent="0.25">
      <c r="A191" s="396"/>
      <c r="B191" s="393"/>
      <c r="C191" s="361" t="s">
        <v>1302</v>
      </c>
      <c r="D191" s="394"/>
      <c r="E191" s="86" t="s">
        <v>478</v>
      </c>
      <c r="F191" s="176"/>
    </row>
    <row r="192" spans="1:6" x14ac:dyDescent="0.25">
      <c r="A192" s="396"/>
      <c r="B192" s="393"/>
      <c r="C192" s="361" t="s">
        <v>1303</v>
      </c>
      <c r="D192" s="394"/>
      <c r="E192" s="86" t="s">
        <v>478</v>
      </c>
      <c r="F192" s="176"/>
    </row>
    <row r="193" spans="1:9" x14ac:dyDescent="0.25">
      <c r="A193" s="396"/>
      <c r="B193" s="393"/>
      <c r="C193" s="361" t="s">
        <v>1304</v>
      </c>
      <c r="D193" s="394"/>
      <c r="E193" s="86" t="s">
        <v>478</v>
      </c>
      <c r="F193" s="176"/>
    </row>
    <row r="194" spans="1:9" x14ac:dyDescent="0.25">
      <c r="A194" s="396"/>
      <c r="B194" s="393"/>
      <c r="C194" s="361" t="s">
        <v>1305</v>
      </c>
      <c r="D194" s="394"/>
      <c r="E194" s="86" t="s">
        <v>478</v>
      </c>
      <c r="F194" s="176"/>
    </row>
    <row r="195" spans="1:9" x14ac:dyDescent="0.25">
      <c r="A195" s="396"/>
      <c r="B195" s="393"/>
      <c r="C195" s="361" t="s">
        <v>1306</v>
      </c>
      <c r="D195" s="394"/>
      <c r="E195" s="86" t="s">
        <v>478</v>
      </c>
      <c r="F195" s="176"/>
    </row>
    <row r="196" spans="1:9" x14ac:dyDescent="0.25">
      <c r="A196" s="396"/>
      <c r="B196" s="393"/>
      <c r="C196" s="361" t="s">
        <v>1307</v>
      </c>
      <c r="D196" s="394"/>
      <c r="E196" s="86" t="s">
        <v>478</v>
      </c>
      <c r="F196" s="176"/>
    </row>
    <row r="197" spans="1:9" x14ac:dyDescent="0.25">
      <c r="A197" s="396"/>
      <c r="B197" s="393"/>
      <c r="C197" s="361" t="s">
        <v>1308</v>
      </c>
      <c r="D197" s="394"/>
      <c r="E197" s="86" t="s">
        <v>478</v>
      </c>
      <c r="F197" s="176"/>
    </row>
    <row r="198" spans="1:9" x14ac:dyDescent="0.25">
      <c r="A198" s="396"/>
      <c r="B198" s="347"/>
      <c r="C198" s="361" t="s">
        <v>1309</v>
      </c>
      <c r="D198" s="394"/>
      <c r="E198" s="86" t="s">
        <v>478</v>
      </c>
      <c r="F198" s="176"/>
    </row>
    <row r="199" spans="1:9" x14ac:dyDescent="0.25">
      <c r="A199" s="396"/>
      <c r="B199" s="392" t="s">
        <v>1310</v>
      </c>
      <c r="C199" s="361" t="s">
        <v>1311</v>
      </c>
      <c r="D199" s="394"/>
      <c r="E199" s="86" t="s">
        <v>478</v>
      </c>
      <c r="F199" s="176"/>
    </row>
    <row r="200" spans="1:9" x14ac:dyDescent="0.25">
      <c r="A200" s="397"/>
      <c r="B200" s="347"/>
      <c r="C200" s="361" t="s">
        <v>1312</v>
      </c>
      <c r="D200" s="394"/>
      <c r="E200" s="86" t="s">
        <v>478</v>
      </c>
      <c r="F200" s="176"/>
    </row>
    <row r="201" spans="1:9" x14ac:dyDescent="0.25">
      <c r="A201" s="389"/>
      <c r="B201" s="390"/>
      <c r="C201" s="391"/>
      <c r="D201" s="128"/>
      <c r="E201" s="129"/>
      <c r="F201" s="176"/>
    </row>
    <row r="202" spans="1:9" ht="18" customHeight="1" x14ac:dyDescent="0.25">
      <c r="A202" s="93"/>
      <c r="B202" s="93"/>
      <c r="C202" s="127"/>
      <c r="D202" s="128"/>
      <c r="E202" s="129"/>
      <c r="F202" s="74"/>
    </row>
    <row r="205" spans="1:9" x14ac:dyDescent="0.25">
      <c r="A205" s="66" t="s">
        <v>562</v>
      </c>
      <c r="B205" s="66"/>
      <c r="C205" s="67"/>
      <c r="D205" s="67"/>
      <c r="E205" s="67"/>
      <c r="F205" s="67"/>
      <c r="G205" s="67"/>
      <c r="H205" s="67"/>
      <c r="I205" s="67"/>
    </row>
    <row r="207" spans="1:9" s="130" customFormat="1" ht="30.75" customHeight="1" x14ac:dyDescent="0.25">
      <c r="A207" s="1160" t="s">
        <v>122</v>
      </c>
      <c r="B207" s="1171" t="s">
        <v>563</v>
      </c>
      <c r="C207" s="1171" t="s">
        <v>564</v>
      </c>
      <c r="D207" s="1150" t="s">
        <v>565</v>
      </c>
      <c r="E207" s="1150" t="s">
        <v>566</v>
      </c>
      <c r="F207" s="1160" t="s">
        <v>126</v>
      </c>
      <c r="H207" s="113"/>
    </row>
    <row r="208" spans="1:9" x14ac:dyDescent="0.25">
      <c r="A208" s="1160"/>
      <c r="B208" s="1173"/>
      <c r="C208" s="1173"/>
      <c r="D208" s="1152"/>
      <c r="E208" s="1152"/>
      <c r="F208" s="1160"/>
      <c r="H208" s="113"/>
    </row>
    <row r="209" spans="1:8" x14ac:dyDescent="0.25">
      <c r="A209" s="131"/>
      <c r="B209" s="131"/>
      <c r="C209" s="131"/>
      <c r="D209" s="131"/>
      <c r="E209" s="131"/>
      <c r="F209" s="131"/>
      <c r="H209" s="74"/>
    </row>
    <row r="210" spans="1:8" x14ac:dyDescent="0.25">
      <c r="A210" s="77"/>
      <c r="B210" s="77"/>
      <c r="C210" s="77"/>
      <c r="D210" s="77"/>
      <c r="E210" s="77"/>
      <c r="F210" s="77"/>
      <c r="H210" s="74"/>
    </row>
    <row r="211" spans="1:8" x14ac:dyDescent="0.25">
      <c r="A211" s="77"/>
      <c r="B211" s="77"/>
      <c r="C211" s="77"/>
      <c r="D211" s="77"/>
      <c r="E211" s="77"/>
      <c r="F211" s="77"/>
      <c r="H211" s="74"/>
    </row>
    <row r="212" spans="1:8" x14ac:dyDescent="0.25">
      <c r="A212" s="77"/>
      <c r="B212" s="77"/>
      <c r="C212" s="77"/>
      <c r="D212" s="77"/>
      <c r="E212" s="77"/>
      <c r="F212" s="77"/>
      <c r="H212" s="74"/>
    </row>
    <row r="213" spans="1:8" x14ac:dyDescent="0.25">
      <c r="A213" s="115"/>
      <c r="B213" s="115"/>
      <c r="C213" s="115"/>
      <c r="D213" s="115"/>
      <c r="E213" s="115"/>
      <c r="F213" s="115"/>
      <c r="H213" s="74"/>
    </row>
    <row r="216" spans="1:8" ht="15.75" customHeight="1" x14ac:dyDescent="0.25">
      <c r="A216" s="1160" t="s">
        <v>122</v>
      </c>
      <c r="B216" s="1171" t="s">
        <v>567</v>
      </c>
      <c r="C216" s="1171" t="s">
        <v>564</v>
      </c>
      <c r="D216" s="1150" t="s">
        <v>565</v>
      </c>
      <c r="E216" s="992"/>
      <c r="F216" s="1160" t="s">
        <v>126</v>
      </c>
      <c r="H216" s="113"/>
    </row>
    <row r="217" spans="1:8" ht="30.75" customHeight="1" x14ac:dyDescent="0.25">
      <c r="A217" s="1160"/>
      <c r="B217" s="1173"/>
      <c r="C217" s="1173"/>
      <c r="D217" s="1152"/>
      <c r="E217" s="1000" t="s">
        <v>566</v>
      </c>
      <c r="F217" s="1160"/>
      <c r="H217" s="113"/>
    </row>
    <row r="218" spans="1:8" x14ac:dyDescent="0.25">
      <c r="A218" s="131"/>
      <c r="B218" s="131"/>
      <c r="C218" s="131"/>
      <c r="D218" s="131"/>
      <c r="E218" s="131"/>
      <c r="F218" s="131"/>
      <c r="H218" s="74"/>
    </row>
    <row r="219" spans="1:8" x14ac:dyDescent="0.25">
      <c r="A219" s="77"/>
      <c r="B219" s="77"/>
      <c r="C219" s="77"/>
      <c r="D219" s="77"/>
      <c r="E219" s="77"/>
      <c r="F219" s="77"/>
      <c r="H219" s="74"/>
    </row>
    <row r="220" spans="1:8" x14ac:dyDescent="0.25">
      <c r="A220" s="77"/>
      <c r="B220" s="77"/>
      <c r="C220" s="77"/>
      <c r="D220" s="77"/>
      <c r="E220" s="77"/>
      <c r="F220" s="77"/>
      <c r="H220" s="74"/>
    </row>
    <row r="221" spans="1:8" x14ac:dyDescent="0.25">
      <c r="A221" s="77"/>
      <c r="B221" s="77"/>
      <c r="C221" s="77"/>
      <c r="D221" s="77"/>
      <c r="E221" s="77"/>
      <c r="F221" s="77"/>
      <c r="H221" s="74"/>
    </row>
    <row r="222" spans="1:8" x14ac:dyDescent="0.25">
      <c r="A222" s="115"/>
      <c r="B222" s="115"/>
      <c r="C222" s="115"/>
      <c r="D222" s="115"/>
      <c r="E222" s="115"/>
      <c r="F222" s="115"/>
      <c r="H222" s="74"/>
    </row>
    <row r="225" spans="1:6" ht="15.75" customHeight="1" x14ac:dyDescent="0.25">
      <c r="A225" s="1160" t="s">
        <v>122</v>
      </c>
      <c r="B225" s="1171" t="s">
        <v>568</v>
      </c>
      <c r="C225" s="1171" t="s">
        <v>569</v>
      </c>
      <c r="D225" s="1160" t="s">
        <v>126</v>
      </c>
      <c r="F225" s="1174"/>
    </row>
    <row r="226" spans="1:6" x14ac:dyDescent="0.25">
      <c r="A226" s="1160"/>
      <c r="B226" s="1173"/>
      <c r="C226" s="1173"/>
      <c r="D226" s="1160"/>
      <c r="F226" s="1175"/>
    </row>
    <row r="227" spans="1:6" x14ac:dyDescent="0.25">
      <c r="A227" s="131"/>
      <c r="B227" s="131"/>
      <c r="C227" s="131"/>
      <c r="D227" s="131"/>
      <c r="F227" s="132"/>
    </row>
    <row r="228" spans="1:6" x14ac:dyDescent="0.25">
      <c r="A228" s="77"/>
      <c r="B228" s="77"/>
      <c r="C228" s="77"/>
      <c r="D228" s="77"/>
      <c r="F228" s="132"/>
    </row>
    <row r="229" spans="1:6" x14ac:dyDescent="0.25">
      <c r="A229" s="77"/>
      <c r="B229" s="77"/>
      <c r="C229" s="77"/>
      <c r="D229" s="77"/>
      <c r="F229" s="132"/>
    </row>
    <row r="230" spans="1:6" x14ac:dyDescent="0.25">
      <c r="A230" s="77"/>
      <c r="B230" s="77"/>
      <c r="C230" s="77"/>
      <c r="D230" s="77"/>
      <c r="F230" s="132"/>
    </row>
    <row r="231" spans="1:6" x14ac:dyDescent="0.25">
      <c r="A231" s="115"/>
      <c r="B231" s="115"/>
      <c r="C231" s="115"/>
      <c r="D231" s="115"/>
      <c r="F231" s="132"/>
    </row>
    <row r="234" spans="1:6" s="130" customFormat="1" ht="31.5" x14ac:dyDescent="0.25">
      <c r="A234" s="992" t="s">
        <v>122</v>
      </c>
      <c r="B234" s="995" t="s">
        <v>570</v>
      </c>
      <c r="C234" s="992" t="s">
        <v>571</v>
      </c>
      <c r="D234" s="992" t="s">
        <v>572</v>
      </c>
      <c r="E234" s="992" t="s">
        <v>126</v>
      </c>
    </row>
    <row r="235" spans="1:6" x14ac:dyDescent="0.25">
      <c r="A235" s="131"/>
      <c r="B235" s="131"/>
      <c r="C235" s="131"/>
      <c r="D235" s="131"/>
      <c r="E235" s="131"/>
    </row>
    <row r="236" spans="1:6" x14ac:dyDescent="0.25">
      <c r="A236" s="77"/>
      <c r="B236" s="77"/>
      <c r="C236" s="77"/>
      <c r="D236" s="77"/>
      <c r="E236" s="77"/>
    </row>
    <row r="237" spans="1:6" x14ac:dyDescent="0.25">
      <c r="A237" s="77"/>
      <c r="B237" s="77"/>
      <c r="C237" s="77"/>
      <c r="D237" s="77"/>
      <c r="E237" s="77"/>
    </row>
    <row r="238" spans="1:6" x14ac:dyDescent="0.25">
      <c r="A238" s="77"/>
      <c r="B238" s="77"/>
      <c r="C238" s="77"/>
      <c r="D238" s="77"/>
      <c r="E238" s="77"/>
    </row>
    <row r="239" spans="1:6" x14ac:dyDescent="0.25">
      <c r="A239" s="115"/>
      <c r="B239" s="115"/>
      <c r="C239" s="115"/>
      <c r="D239" s="115"/>
      <c r="E239" s="115"/>
    </row>
    <row r="242" spans="1:9" x14ac:dyDescent="0.25">
      <c r="A242" s="66" t="s">
        <v>573</v>
      </c>
      <c r="B242" s="66"/>
      <c r="C242" s="67"/>
      <c r="D242" s="67"/>
      <c r="E242" s="67"/>
      <c r="F242" s="67"/>
      <c r="G242" s="67"/>
      <c r="H242" s="67"/>
      <c r="I242" s="67"/>
    </row>
    <row r="244" spans="1:9" ht="31.5" x14ac:dyDescent="0.25">
      <c r="A244" s="992" t="s">
        <v>122</v>
      </c>
      <c r="B244" s="995" t="s">
        <v>574</v>
      </c>
      <c r="C244" s="995" t="s">
        <v>575</v>
      </c>
      <c r="D244" s="995" t="s">
        <v>576</v>
      </c>
      <c r="E244" s="995" t="s">
        <v>577</v>
      </c>
    </row>
    <row r="245" spans="1:9" x14ac:dyDescent="0.25">
      <c r="A245" s="97" t="s">
        <v>18</v>
      </c>
      <c r="B245" s="71" t="s">
        <v>578</v>
      </c>
      <c r="C245" s="78"/>
      <c r="D245" s="78"/>
      <c r="E245" s="78"/>
    </row>
    <row r="246" spans="1:9" x14ac:dyDescent="0.25">
      <c r="A246" s="85" t="s">
        <v>20</v>
      </c>
      <c r="B246" s="125" t="s">
        <v>579</v>
      </c>
      <c r="C246" s="78"/>
      <c r="D246" s="78"/>
      <c r="E246" s="78"/>
    </row>
    <row r="247" spans="1:9" x14ac:dyDescent="0.25">
      <c r="A247" s="97" t="s">
        <v>21</v>
      </c>
      <c r="B247" s="125" t="s">
        <v>580</v>
      </c>
      <c r="C247" s="1020"/>
      <c r="D247" s="78"/>
      <c r="E247" s="114"/>
    </row>
    <row r="250" spans="1:9" x14ac:dyDescent="0.25">
      <c r="A250" s="66" t="s">
        <v>581</v>
      </c>
      <c r="B250" s="66"/>
      <c r="C250" s="67"/>
      <c r="D250" s="67"/>
      <c r="E250" s="67"/>
      <c r="F250" s="67"/>
      <c r="G250" s="67"/>
      <c r="H250" s="67"/>
      <c r="I250" s="67"/>
    </row>
    <row r="252" spans="1:9" s="130" customFormat="1" ht="31.5" x14ac:dyDescent="0.25">
      <c r="A252" s="992" t="s">
        <v>122</v>
      </c>
      <c r="B252" s="992" t="s">
        <v>582</v>
      </c>
      <c r="C252" s="995" t="s">
        <v>583</v>
      </c>
      <c r="D252" s="992" t="s">
        <v>584</v>
      </c>
      <c r="E252" s="992" t="s">
        <v>585</v>
      </c>
      <c r="F252" s="187"/>
    </row>
    <row r="253" spans="1:9" x14ac:dyDescent="0.25">
      <c r="A253" s="101" t="s">
        <v>18</v>
      </c>
      <c r="B253" s="73"/>
      <c r="C253" s="72"/>
      <c r="D253" s="133"/>
      <c r="E253" s="1014"/>
      <c r="F253" s="96"/>
    </row>
    <row r="254" spans="1:9" ht="27" customHeight="1" x14ac:dyDescent="0.25">
      <c r="A254" s="85" t="s">
        <v>19</v>
      </c>
      <c r="B254" s="72" t="s">
        <v>1313</v>
      </c>
      <c r="C254" s="72" t="s">
        <v>1314</v>
      </c>
      <c r="D254" s="133" t="s">
        <v>1315</v>
      </c>
      <c r="E254" s="1014" t="s">
        <v>1316</v>
      </c>
      <c r="F254" s="74"/>
    </row>
    <row r="255" spans="1:9" ht="31.5" x14ac:dyDescent="0.25">
      <c r="A255" s="88" t="s">
        <v>20</v>
      </c>
      <c r="B255" s="72" t="s">
        <v>1317</v>
      </c>
      <c r="C255" s="105" t="s">
        <v>1314</v>
      </c>
      <c r="D255" s="137" t="s">
        <v>1318</v>
      </c>
      <c r="E255" s="99" t="s">
        <v>1319</v>
      </c>
      <c r="F255" s="74"/>
    </row>
    <row r="256" spans="1:9" ht="31.5" x14ac:dyDescent="0.25">
      <c r="A256" s="88"/>
      <c r="B256" s="72" t="s">
        <v>1320</v>
      </c>
      <c r="C256" s="105" t="s">
        <v>1314</v>
      </c>
      <c r="D256" s="137" t="s">
        <v>1321</v>
      </c>
      <c r="E256" s="99" t="s">
        <v>1319</v>
      </c>
      <c r="F256" s="74"/>
    </row>
    <row r="257" spans="1:6" ht="31.5" x14ac:dyDescent="0.25">
      <c r="A257" s="88"/>
      <c r="B257" s="72" t="s">
        <v>1322</v>
      </c>
      <c r="C257" s="105" t="s">
        <v>1314</v>
      </c>
      <c r="D257" s="137">
        <v>43943</v>
      </c>
      <c r="E257" s="99" t="s">
        <v>1319</v>
      </c>
      <c r="F257" s="74"/>
    </row>
    <row r="258" spans="1:6" ht="47.25" x14ac:dyDescent="0.25">
      <c r="A258" s="101" t="s">
        <v>21</v>
      </c>
      <c r="B258" s="72" t="s">
        <v>1323</v>
      </c>
      <c r="C258" s="72" t="s">
        <v>612</v>
      </c>
      <c r="D258" s="138">
        <v>43922</v>
      </c>
      <c r="E258" s="1013" t="s">
        <v>1324</v>
      </c>
      <c r="F258" s="159"/>
    </row>
    <row r="259" spans="1:6" ht="47.25" x14ac:dyDescent="0.25">
      <c r="A259" s="88"/>
      <c r="B259" s="72" t="s">
        <v>1325</v>
      </c>
      <c r="C259" s="72" t="s">
        <v>612</v>
      </c>
      <c r="D259" s="138">
        <v>43922</v>
      </c>
      <c r="E259" s="1013" t="s">
        <v>1324</v>
      </c>
      <c r="F259" s="159"/>
    </row>
    <row r="260" spans="1:6" ht="47.25" x14ac:dyDescent="0.25">
      <c r="A260" s="88"/>
      <c r="B260" s="72" t="s">
        <v>1326</v>
      </c>
      <c r="C260" s="72" t="s">
        <v>612</v>
      </c>
      <c r="D260" s="138">
        <v>43894</v>
      </c>
      <c r="E260" s="1013" t="s">
        <v>1324</v>
      </c>
      <c r="F260" s="159"/>
    </row>
    <row r="261" spans="1:6" ht="47.25" x14ac:dyDescent="0.25">
      <c r="A261" s="88"/>
      <c r="B261" s="72" t="s">
        <v>1327</v>
      </c>
      <c r="C261" s="72" t="s">
        <v>612</v>
      </c>
      <c r="D261" s="138">
        <v>43926</v>
      </c>
      <c r="E261" s="1013" t="s">
        <v>1324</v>
      </c>
      <c r="F261" s="159"/>
    </row>
    <row r="262" spans="1:6" ht="47.25" x14ac:dyDescent="0.25">
      <c r="A262" s="88"/>
      <c r="B262" s="72" t="s">
        <v>1328</v>
      </c>
      <c r="C262" s="105" t="s">
        <v>1329</v>
      </c>
      <c r="D262" s="138">
        <v>43927</v>
      </c>
      <c r="E262" s="1013" t="s">
        <v>1324</v>
      </c>
      <c r="F262" s="159"/>
    </row>
    <row r="263" spans="1:6" ht="204.75" x14ac:dyDescent="0.25">
      <c r="A263" s="88"/>
      <c r="B263" s="72" t="s">
        <v>1330</v>
      </c>
      <c r="C263" s="105" t="s">
        <v>1329</v>
      </c>
      <c r="D263" s="138">
        <v>43928</v>
      </c>
      <c r="E263" s="1013" t="s">
        <v>1324</v>
      </c>
      <c r="F263" s="159"/>
    </row>
    <row r="264" spans="1:6" ht="47.25" x14ac:dyDescent="0.25">
      <c r="A264" s="88"/>
      <c r="B264" s="72" t="s">
        <v>1331</v>
      </c>
      <c r="C264" s="105" t="s">
        <v>612</v>
      </c>
      <c r="D264" s="138">
        <v>43931</v>
      </c>
      <c r="E264" s="1013" t="s">
        <v>1324</v>
      </c>
      <c r="F264" s="159"/>
    </row>
    <row r="265" spans="1:6" ht="47.25" x14ac:dyDescent="0.25">
      <c r="A265" s="88"/>
      <c r="B265" s="72" t="s">
        <v>1332</v>
      </c>
      <c r="C265" s="105" t="s">
        <v>612</v>
      </c>
      <c r="D265" s="138">
        <v>43935</v>
      </c>
      <c r="E265" s="1013" t="s">
        <v>1324</v>
      </c>
      <c r="F265" s="159"/>
    </row>
    <row r="266" spans="1:6" ht="47.25" x14ac:dyDescent="0.25">
      <c r="A266" s="88"/>
      <c r="B266" s="72" t="s">
        <v>1333</v>
      </c>
      <c r="C266" s="105" t="s">
        <v>612</v>
      </c>
      <c r="D266" s="138">
        <v>43936</v>
      </c>
      <c r="E266" s="1013" t="s">
        <v>1324</v>
      </c>
      <c r="F266" s="159"/>
    </row>
    <row r="267" spans="1:6" ht="78.75" x14ac:dyDescent="0.25">
      <c r="A267" s="88"/>
      <c r="B267" s="72" t="s">
        <v>1334</v>
      </c>
      <c r="C267" s="105" t="s">
        <v>612</v>
      </c>
      <c r="D267" s="138">
        <v>43938</v>
      </c>
      <c r="E267" s="1013" t="s">
        <v>1324</v>
      </c>
      <c r="F267" s="159"/>
    </row>
    <row r="268" spans="1:6" ht="47.25" x14ac:dyDescent="0.25">
      <c r="A268" s="88"/>
      <c r="B268" s="72" t="s">
        <v>1335</v>
      </c>
      <c r="C268" s="105" t="s">
        <v>612</v>
      </c>
      <c r="D268" s="138">
        <v>43940</v>
      </c>
      <c r="E268" s="1013" t="s">
        <v>1324</v>
      </c>
      <c r="F268" s="159"/>
    </row>
    <row r="269" spans="1:6" ht="63" x14ac:dyDescent="0.25">
      <c r="A269" s="88"/>
      <c r="B269" s="72" t="s">
        <v>1336</v>
      </c>
      <c r="C269" s="105" t="s">
        <v>612</v>
      </c>
      <c r="D269" s="138">
        <v>43941</v>
      </c>
      <c r="E269" s="1013" t="s">
        <v>1324</v>
      </c>
      <c r="F269" s="159"/>
    </row>
    <row r="270" spans="1:6" ht="63" x14ac:dyDescent="0.25">
      <c r="A270" s="88"/>
      <c r="B270" s="72" t="s">
        <v>1337</v>
      </c>
      <c r="C270" s="105" t="s">
        <v>1329</v>
      </c>
      <c r="D270" s="138">
        <v>43943</v>
      </c>
      <c r="E270" s="1013" t="s">
        <v>1324</v>
      </c>
      <c r="F270" s="159"/>
    </row>
    <row r="271" spans="1:6" ht="47.25" x14ac:dyDescent="0.25">
      <c r="A271" s="88"/>
      <c r="B271" s="72" t="s">
        <v>1338</v>
      </c>
      <c r="C271" s="105" t="s">
        <v>612</v>
      </c>
      <c r="D271" s="138">
        <v>43944</v>
      </c>
      <c r="E271" s="1013" t="s">
        <v>1324</v>
      </c>
      <c r="F271" s="159"/>
    </row>
    <row r="272" spans="1:6" ht="63" x14ac:dyDescent="0.25">
      <c r="A272" s="88"/>
      <c r="B272" s="72" t="s">
        <v>1339</v>
      </c>
      <c r="C272" s="105" t="s">
        <v>612</v>
      </c>
      <c r="D272" s="138">
        <v>43945</v>
      </c>
      <c r="E272" s="1013" t="s">
        <v>1324</v>
      </c>
      <c r="F272" s="159"/>
    </row>
    <row r="273" spans="1:6" ht="47.25" x14ac:dyDescent="0.25">
      <c r="A273" s="88"/>
      <c r="B273" s="72" t="s">
        <v>1340</v>
      </c>
      <c r="C273" s="105" t="s">
        <v>612</v>
      </c>
      <c r="D273" s="138">
        <v>43947</v>
      </c>
      <c r="E273" s="1013" t="s">
        <v>1324</v>
      </c>
      <c r="F273" s="159"/>
    </row>
    <row r="274" spans="1:6" ht="47.25" x14ac:dyDescent="0.25">
      <c r="A274" s="88"/>
      <c r="B274" s="72" t="s">
        <v>1341</v>
      </c>
      <c r="C274" s="105" t="s">
        <v>612</v>
      </c>
      <c r="D274" s="138">
        <v>43950</v>
      </c>
      <c r="E274" s="1013" t="s">
        <v>1324</v>
      </c>
      <c r="F274" s="159"/>
    </row>
    <row r="275" spans="1:6" ht="47.25" x14ac:dyDescent="0.25">
      <c r="A275" s="88"/>
      <c r="B275" s="72" t="s">
        <v>1342</v>
      </c>
      <c r="C275" s="105" t="s">
        <v>612</v>
      </c>
      <c r="D275" s="138">
        <v>43950</v>
      </c>
      <c r="E275" s="1013" t="s">
        <v>1324</v>
      </c>
      <c r="F275" s="159"/>
    </row>
    <row r="276" spans="1:6" ht="47.25" x14ac:dyDescent="0.25">
      <c r="A276" s="88"/>
      <c r="B276" s="72" t="s">
        <v>1343</v>
      </c>
      <c r="C276" s="105" t="s">
        <v>612</v>
      </c>
      <c r="D276" s="138">
        <v>43951</v>
      </c>
      <c r="E276" s="1013" t="s">
        <v>1324</v>
      </c>
      <c r="F276" s="159"/>
    </row>
    <row r="277" spans="1:6" ht="47.25" x14ac:dyDescent="0.25">
      <c r="A277" s="101" t="s">
        <v>293</v>
      </c>
      <c r="B277" s="72" t="s">
        <v>1344</v>
      </c>
      <c r="C277" s="139" t="s">
        <v>612</v>
      </c>
      <c r="D277" s="140">
        <v>43928</v>
      </c>
      <c r="E277" s="228" t="s">
        <v>642</v>
      </c>
      <c r="F277" s="188"/>
    </row>
    <row r="278" spans="1:6" ht="31.5" x14ac:dyDescent="0.25">
      <c r="A278" s="88"/>
      <c r="B278" s="73" t="s">
        <v>1345</v>
      </c>
      <c r="C278" s="139" t="s">
        <v>612</v>
      </c>
      <c r="D278" s="140">
        <v>43928</v>
      </c>
      <c r="E278" s="228" t="s">
        <v>642</v>
      </c>
      <c r="F278" s="188"/>
    </row>
    <row r="279" spans="1:6" ht="110.25" x14ac:dyDescent="0.25">
      <c r="A279" s="88"/>
      <c r="B279" s="72" t="s">
        <v>1346</v>
      </c>
      <c r="C279" s="139" t="s">
        <v>612</v>
      </c>
      <c r="D279" s="140">
        <v>43929</v>
      </c>
      <c r="E279" s="228" t="s">
        <v>642</v>
      </c>
      <c r="F279" s="188"/>
    </row>
    <row r="280" spans="1:6" ht="31.5" x14ac:dyDescent="0.25">
      <c r="A280" s="88"/>
      <c r="B280" s="72" t="s">
        <v>1347</v>
      </c>
      <c r="C280" s="139" t="s">
        <v>612</v>
      </c>
      <c r="D280" s="140">
        <v>43932</v>
      </c>
      <c r="E280" s="228" t="s">
        <v>642</v>
      </c>
      <c r="F280" s="188"/>
    </row>
    <row r="281" spans="1:6" ht="31.5" x14ac:dyDescent="0.25">
      <c r="A281" s="88"/>
      <c r="B281" s="73" t="s">
        <v>1348</v>
      </c>
      <c r="C281" s="139" t="s">
        <v>612</v>
      </c>
      <c r="D281" s="140">
        <v>43934</v>
      </c>
      <c r="E281" s="228" t="s">
        <v>642</v>
      </c>
      <c r="F281" s="188"/>
    </row>
    <row r="282" spans="1:6" ht="31.5" x14ac:dyDescent="0.25">
      <c r="A282" s="88"/>
      <c r="B282" s="72" t="s">
        <v>1349</v>
      </c>
      <c r="C282" s="139" t="s">
        <v>612</v>
      </c>
      <c r="D282" s="140">
        <v>43934</v>
      </c>
      <c r="E282" s="228" t="s">
        <v>642</v>
      </c>
      <c r="F282" s="188"/>
    </row>
    <row r="283" spans="1:6" ht="47.25" x14ac:dyDescent="0.25">
      <c r="A283" s="88"/>
      <c r="B283" s="72" t="s">
        <v>1350</v>
      </c>
      <c r="C283" s="139" t="s">
        <v>612</v>
      </c>
      <c r="D283" s="140">
        <v>43934</v>
      </c>
      <c r="E283" s="228" t="s">
        <v>642</v>
      </c>
      <c r="F283" s="188"/>
    </row>
    <row r="284" spans="1:6" ht="31.5" x14ac:dyDescent="0.25">
      <c r="A284" s="88"/>
      <c r="B284" s="72" t="s">
        <v>1351</v>
      </c>
      <c r="C284" s="139" t="s">
        <v>612</v>
      </c>
      <c r="D284" s="140">
        <v>43934</v>
      </c>
      <c r="E284" s="228" t="s">
        <v>642</v>
      </c>
      <c r="F284" s="188"/>
    </row>
    <row r="285" spans="1:6" ht="47.25" x14ac:dyDescent="0.25">
      <c r="A285" s="88"/>
      <c r="B285" s="72" t="s">
        <v>1352</v>
      </c>
      <c r="C285" s="139" t="s">
        <v>612</v>
      </c>
      <c r="D285" s="140">
        <v>43935</v>
      </c>
      <c r="E285" s="228" t="s">
        <v>642</v>
      </c>
      <c r="F285" s="188"/>
    </row>
    <row r="286" spans="1:6" ht="31.5" x14ac:dyDescent="0.25">
      <c r="A286" s="88"/>
      <c r="B286" s="73" t="s">
        <v>1353</v>
      </c>
      <c r="C286" s="139" t="s">
        <v>612</v>
      </c>
      <c r="D286" s="140">
        <v>43935</v>
      </c>
      <c r="E286" s="228" t="s">
        <v>642</v>
      </c>
      <c r="F286" s="188"/>
    </row>
    <row r="287" spans="1:6" ht="47.25" x14ac:dyDescent="0.25">
      <c r="A287" s="88"/>
      <c r="B287" s="72" t="s">
        <v>1354</v>
      </c>
      <c r="C287" s="139" t="s">
        <v>612</v>
      </c>
      <c r="D287" s="140">
        <v>43934</v>
      </c>
      <c r="E287" s="228" t="s">
        <v>642</v>
      </c>
      <c r="F287" s="188"/>
    </row>
    <row r="288" spans="1:6" ht="47.25" x14ac:dyDescent="0.25">
      <c r="A288" s="88"/>
      <c r="B288" s="72" t="s">
        <v>1355</v>
      </c>
      <c r="C288" s="139" t="s">
        <v>612</v>
      </c>
      <c r="D288" s="140">
        <v>43935</v>
      </c>
      <c r="E288" s="228" t="s">
        <v>642</v>
      </c>
      <c r="F288" s="188"/>
    </row>
    <row r="289" spans="1:6" ht="47.25" x14ac:dyDescent="0.25">
      <c r="A289" s="88"/>
      <c r="B289" s="72" t="s">
        <v>1356</v>
      </c>
      <c r="C289" s="139" t="s">
        <v>612</v>
      </c>
      <c r="D289" s="140">
        <v>43935</v>
      </c>
      <c r="E289" s="228" t="s">
        <v>642</v>
      </c>
      <c r="F289" s="188"/>
    </row>
    <row r="290" spans="1:6" ht="31.5" x14ac:dyDescent="0.25">
      <c r="A290" s="88"/>
      <c r="B290" s="398" t="s">
        <v>1357</v>
      </c>
      <c r="C290" s="139" t="s">
        <v>612</v>
      </c>
      <c r="D290" s="140">
        <v>43935</v>
      </c>
      <c r="E290" s="228" t="s">
        <v>642</v>
      </c>
      <c r="F290" s="188"/>
    </row>
    <row r="291" spans="1:6" ht="31.5" x14ac:dyDescent="0.25">
      <c r="A291" s="88"/>
      <c r="B291" s="72" t="s">
        <v>1358</v>
      </c>
      <c r="C291" s="139" t="s">
        <v>612</v>
      </c>
      <c r="D291" s="140">
        <v>43935</v>
      </c>
      <c r="E291" s="228" t="s">
        <v>642</v>
      </c>
      <c r="F291" s="188"/>
    </row>
    <row r="292" spans="1:6" ht="31.5" x14ac:dyDescent="0.25">
      <c r="A292" s="88"/>
      <c r="B292" s="72" t="s">
        <v>1359</v>
      </c>
      <c r="C292" s="139" t="s">
        <v>612</v>
      </c>
      <c r="D292" s="140">
        <v>43936</v>
      </c>
      <c r="E292" s="228" t="s">
        <v>642</v>
      </c>
      <c r="F292" s="188"/>
    </row>
    <row r="293" spans="1:6" ht="31.5" x14ac:dyDescent="0.25">
      <c r="A293" s="88"/>
      <c r="B293" s="72" t="s">
        <v>1360</v>
      </c>
      <c r="C293" s="139" t="s">
        <v>612</v>
      </c>
      <c r="D293" s="140">
        <v>43936</v>
      </c>
      <c r="E293" s="228" t="s">
        <v>642</v>
      </c>
      <c r="F293" s="188"/>
    </row>
    <row r="294" spans="1:6" ht="31.5" x14ac:dyDescent="0.25">
      <c r="A294" s="88"/>
      <c r="B294" s="72" t="s">
        <v>1332</v>
      </c>
      <c r="C294" s="139" t="s">
        <v>612</v>
      </c>
      <c r="D294" s="140">
        <v>43936</v>
      </c>
      <c r="E294" s="228" t="s">
        <v>642</v>
      </c>
      <c r="F294" s="188"/>
    </row>
    <row r="295" spans="1:6" ht="31.5" x14ac:dyDescent="0.25">
      <c r="A295" s="88"/>
      <c r="B295" s="72" t="s">
        <v>1361</v>
      </c>
      <c r="C295" s="139" t="s">
        <v>612</v>
      </c>
      <c r="D295" s="140">
        <v>43936</v>
      </c>
      <c r="E295" s="228" t="s">
        <v>642</v>
      </c>
      <c r="F295" s="188"/>
    </row>
    <row r="296" spans="1:6" ht="31.5" x14ac:dyDescent="0.25">
      <c r="A296" s="88"/>
      <c r="B296" s="72" t="s">
        <v>1362</v>
      </c>
      <c r="C296" s="139" t="s">
        <v>612</v>
      </c>
      <c r="D296" s="140">
        <v>43936</v>
      </c>
      <c r="E296" s="228" t="s">
        <v>642</v>
      </c>
      <c r="F296" s="188"/>
    </row>
    <row r="297" spans="1:6" ht="31.5" x14ac:dyDescent="0.25">
      <c r="A297" s="88"/>
      <c r="B297" s="72" t="s">
        <v>1363</v>
      </c>
      <c r="C297" s="139" t="s">
        <v>612</v>
      </c>
      <c r="D297" s="140">
        <v>43936</v>
      </c>
      <c r="E297" s="228" t="s">
        <v>642</v>
      </c>
      <c r="F297" s="188"/>
    </row>
    <row r="298" spans="1:6" ht="78.75" x14ac:dyDescent="0.25">
      <c r="A298" s="88"/>
      <c r="B298" s="72" t="s">
        <v>1334</v>
      </c>
      <c r="C298" s="139" t="s">
        <v>612</v>
      </c>
      <c r="D298" s="140">
        <v>43938</v>
      </c>
      <c r="E298" s="228" t="s">
        <v>642</v>
      </c>
      <c r="F298" s="188"/>
    </row>
    <row r="299" spans="1:6" ht="63" x14ac:dyDescent="0.25">
      <c r="A299" s="88"/>
      <c r="B299" s="72" t="s">
        <v>1336</v>
      </c>
      <c r="C299" s="139" t="s">
        <v>612</v>
      </c>
      <c r="D299" s="140">
        <v>43940</v>
      </c>
      <c r="E299" s="228" t="s">
        <v>642</v>
      </c>
      <c r="F299" s="188"/>
    </row>
    <row r="300" spans="1:6" ht="31.5" x14ac:dyDescent="0.25">
      <c r="A300" s="88"/>
      <c r="B300" s="73" t="s">
        <v>1364</v>
      </c>
      <c r="C300" s="139" t="s">
        <v>612</v>
      </c>
      <c r="D300" s="140">
        <v>43940</v>
      </c>
      <c r="E300" s="228" t="s">
        <v>642</v>
      </c>
      <c r="F300" s="188"/>
    </row>
    <row r="301" spans="1:6" ht="31.5" x14ac:dyDescent="0.25">
      <c r="A301" s="88"/>
      <c r="B301" s="72" t="s">
        <v>1335</v>
      </c>
      <c r="C301" s="139" t="s">
        <v>612</v>
      </c>
      <c r="D301" s="140">
        <v>43940</v>
      </c>
      <c r="E301" s="228" t="s">
        <v>642</v>
      </c>
      <c r="F301" s="188"/>
    </row>
    <row r="302" spans="1:6" ht="31.5" x14ac:dyDescent="0.25">
      <c r="A302" s="88"/>
      <c r="B302" s="72" t="s">
        <v>1365</v>
      </c>
      <c r="C302" s="139" t="s">
        <v>612</v>
      </c>
      <c r="D302" s="140">
        <v>43940</v>
      </c>
      <c r="E302" s="228" t="s">
        <v>642</v>
      </c>
      <c r="F302" s="188"/>
    </row>
    <row r="303" spans="1:6" ht="31.5" x14ac:dyDescent="0.25">
      <c r="A303" s="88"/>
      <c r="B303" s="73" t="s">
        <v>1366</v>
      </c>
      <c r="C303" s="139" t="s">
        <v>612</v>
      </c>
      <c r="D303" s="140">
        <v>43940</v>
      </c>
      <c r="E303" s="228" t="s">
        <v>642</v>
      </c>
      <c r="F303" s="188"/>
    </row>
    <row r="304" spans="1:6" ht="31.5" x14ac:dyDescent="0.25">
      <c r="A304" s="88"/>
      <c r="B304" s="73" t="s">
        <v>1367</v>
      </c>
      <c r="C304" s="139" t="s">
        <v>612</v>
      </c>
      <c r="D304" s="140">
        <v>43942</v>
      </c>
      <c r="E304" s="228" t="s">
        <v>642</v>
      </c>
      <c r="F304" s="188"/>
    </row>
    <row r="305" spans="1:9" ht="63" x14ac:dyDescent="0.25">
      <c r="A305" s="88"/>
      <c r="B305" s="72" t="s">
        <v>1337</v>
      </c>
      <c r="C305" s="139" t="s">
        <v>612</v>
      </c>
      <c r="D305" s="140">
        <v>43943</v>
      </c>
      <c r="E305" s="228" t="s">
        <v>642</v>
      </c>
      <c r="F305" s="188"/>
    </row>
    <row r="306" spans="1:9" ht="31.5" x14ac:dyDescent="0.25">
      <c r="A306" s="88"/>
      <c r="B306" s="73" t="s">
        <v>1368</v>
      </c>
      <c r="C306" s="139" t="s">
        <v>612</v>
      </c>
      <c r="D306" s="140">
        <v>43948</v>
      </c>
      <c r="E306" s="228" t="s">
        <v>642</v>
      </c>
      <c r="F306" s="188"/>
    </row>
    <row r="307" spans="1:9" ht="31.5" x14ac:dyDescent="0.25">
      <c r="A307" s="88"/>
      <c r="B307" s="72" t="s">
        <v>1369</v>
      </c>
      <c r="C307" s="139" t="s">
        <v>612</v>
      </c>
      <c r="D307" s="140">
        <v>43949</v>
      </c>
      <c r="E307" s="228" t="s">
        <v>642</v>
      </c>
      <c r="F307" s="188"/>
    </row>
    <row r="308" spans="1:9" ht="31.5" x14ac:dyDescent="0.25">
      <c r="A308" s="88"/>
      <c r="B308" s="73" t="s">
        <v>1341</v>
      </c>
      <c r="C308" s="139" t="s">
        <v>612</v>
      </c>
      <c r="D308" s="140">
        <v>43950</v>
      </c>
      <c r="E308" s="228" t="s">
        <v>642</v>
      </c>
      <c r="F308" s="188"/>
    </row>
    <row r="309" spans="1:9" ht="31.5" x14ac:dyDescent="0.25">
      <c r="A309" s="88"/>
      <c r="B309" s="73" t="s">
        <v>1249</v>
      </c>
      <c r="C309" s="139" t="s">
        <v>612</v>
      </c>
      <c r="D309" s="140">
        <v>43950</v>
      </c>
      <c r="E309" s="228" t="s">
        <v>642</v>
      </c>
      <c r="F309" s="188"/>
    </row>
    <row r="310" spans="1:9" ht="31.5" x14ac:dyDescent="0.25">
      <c r="A310" s="88"/>
      <c r="B310" s="72" t="s">
        <v>1370</v>
      </c>
      <c r="C310" s="139" t="s">
        <v>612</v>
      </c>
      <c r="D310" s="140">
        <v>43942</v>
      </c>
      <c r="E310" s="228" t="s">
        <v>642</v>
      </c>
      <c r="F310" s="188"/>
    </row>
    <row r="311" spans="1:9" ht="31.5" x14ac:dyDescent="0.25">
      <c r="A311" s="88"/>
      <c r="B311" s="72" t="s">
        <v>1371</v>
      </c>
      <c r="C311" s="139" t="s">
        <v>612</v>
      </c>
      <c r="D311" s="140">
        <v>43949</v>
      </c>
      <c r="E311" s="228" t="s">
        <v>642</v>
      </c>
      <c r="F311" s="188"/>
    </row>
    <row r="312" spans="1:9" ht="63" x14ac:dyDescent="0.25">
      <c r="A312" s="88"/>
      <c r="B312" s="72" t="s">
        <v>1372</v>
      </c>
      <c r="C312" s="139" t="s">
        <v>612</v>
      </c>
      <c r="D312" s="140">
        <v>43936</v>
      </c>
      <c r="E312" s="228" t="s">
        <v>642</v>
      </c>
      <c r="F312" s="188"/>
    </row>
    <row r="313" spans="1:9" ht="47.25" x14ac:dyDescent="0.25">
      <c r="A313" s="88"/>
      <c r="B313" s="72" t="s">
        <v>1373</v>
      </c>
      <c r="C313" s="139" t="s">
        <v>612</v>
      </c>
      <c r="D313" s="140">
        <v>43940</v>
      </c>
      <c r="E313" s="228" t="s">
        <v>642</v>
      </c>
      <c r="F313" s="188"/>
    </row>
    <row r="314" spans="1:9" x14ac:dyDescent="0.25">
      <c r="A314" s="85" t="s">
        <v>644</v>
      </c>
      <c r="B314" s="85"/>
      <c r="C314" s="139"/>
      <c r="D314" s="140"/>
      <c r="E314" s="141"/>
      <c r="F314" s="188"/>
    </row>
    <row r="317" spans="1:9" x14ac:dyDescent="0.25">
      <c r="A317" s="66" t="s">
        <v>645</v>
      </c>
      <c r="B317" s="66"/>
      <c r="C317" s="67"/>
      <c r="D317" s="67"/>
      <c r="E317" s="67"/>
      <c r="F317" s="67"/>
      <c r="G317" s="67"/>
      <c r="H317" s="67"/>
      <c r="I317" s="67"/>
    </row>
    <row r="319" spans="1:9" x14ac:dyDescent="0.25">
      <c r="A319" s="1000" t="s">
        <v>122</v>
      </c>
      <c r="B319" s="1000" t="s">
        <v>646</v>
      </c>
      <c r="C319" s="1000" t="s">
        <v>647</v>
      </c>
      <c r="D319" s="1000" t="s">
        <v>126</v>
      </c>
      <c r="E319" s="74"/>
    </row>
    <row r="320" spans="1:9" x14ac:dyDescent="0.25">
      <c r="A320" s="131"/>
      <c r="B320" s="131"/>
      <c r="C320" s="131"/>
      <c r="D320" s="131"/>
      <c r="E320" s="74"/>
    </row>
    <row r="321" spans="1:9" x14ac:dyDescent="0.25">
      <c r="A321" s="77"/>
      <c r="B321" s="77"/>
      <c r="C321" s="77"/>
      <c r="D321" s="77"/>
      <c r="E321" s="74"/>
    </row>
    <row r="322" spans="1:9" x14ac:dyDescent="0.25">
      <c r="A322" s="77"/>
      <c r="B322" s="77"/>
      <c r="C322" s="77"/>
      <c r="D322" s="77"/>
      <c r="E322" s="74"/>
    </row>
    <row r="323" spans="1:9" x14ac:dyDescent="0.25">
      <c r="A323" s="77"/>
      <c r="B323" s="77"/>
      <c r="C323" s="77"/>
      <c r="D323" s="77"/>
      <c r="E323" s="74"/>
    </row>
    <row r="324" spans="1:9" x14ac:dyDescent="0.25">
      <c r="A324" s="115"/>
      <c r="B324" s="115"/>
      <c r="C324" s="115"/>
      <c r="D324" s="115"/>
      <c r="E324" s="74"/>
    </row>
    <row r="327" spans="1:9" x14ac:dyDescent="0.25">
      <c r="A327" s="66" t="s">
        <v>648</v>
      </c>
      <c r="B327" s="66"/>
      <c r="C327" s="67"/>
      <c r="D327" s="67"/>
      <c r="E327" s="67"/>
      <c r="F327" s="67"/>
      <c r="G327" s="67"/>
      <c r="H327" s="67"/>
      <c r="I327" s="67"/>
    </row>
    <row r="329" spans="1:9" s="142" customFormat="1" ht="47.25" x14ac:dyDescent="0.25">
      <c r="A329" s="995" t="s">
        <v>122</v>
      </c>
      <c r="B329" s="995" t="s">
        <v>649</v>
      </c>
      <c r="C329" s="995" t="s">
        <v>650</v>
      </c>
      <c r="D329" s="995" t="s">
        <v>651</v>
      </c>
      <c r="E329" s="995" t="s">
        <v>652</v>
      </c>
      <c r="F329" s="995" t="s">
        <v>99</v>
      </c>
      <c r="G329" s="995" t="s">
        <v>653</v>
      </c>
      <c r="H329" s="162"/>
    </row>
    <row r="330" spans="1:9" s="148" customFormat="1" x14ac:dyDescent="0.25">
      <c r="A330" s="143" t="s">
        <v>18</v>
      </c>
      <c r="B330" s="150"/>
      <c r="C330" s="145"/>
      <c r="D330" s="145"/>
      <c r="E330" s="294"/>
      <c r="F330" s="146"/>
      <c r="G330" s="147"/>
      <c r="H330" s="205"/>
    </row>
    <row r="331" spans="1:9" s="152" customFormat="1" x14ac:dyDescent="0.25">
      <c r="A331" s="149" t="s">
        <v>19</v>
      </c>
      <c r="B331" s="208"/>
      <c r="C331" s="150"/>
      <c r="D331" s="150"/>
      <c r="E331" s="295"/>
      <c r="F331" s="151"/>
      <c r="G331" s="144"/>
      <c r="H331" s="117"/>
    </row>
    <row r="332" spans="1:9" s="152" customFormat="1" x14ac:dyDescent="0.25">
      <c r="A332" s="149" t="s">
        <v>20</v>
      </c>
      <c r="B332" s="208"/>
      <c r="C332" s="145"/>
      <c r="D332" s="145"/>
      <c r="E332" s="294"/>
      <c r="F332" s="151"/>
      <c r="G332" s="144"/>
      <c r="H332" s="117"/>
    </row>
    <row r="333" spans="1:9" s="152" customFormat="1" x14ac:dyDescent="0.25">
      <c r="A333" s="149" t="s">
        <v>21</v>
      </c>
      <c r="B333" s="208"/>
      <c r="C333" s="145"/>
      <c r="D333" s="145"/>
      <c r="E333" s="294"/>
      <c r="F333" s="151"/>
      <c r="G333" s="144"/>
      <c r="H333" s="117"/>
    </row>
    <row r="334" spans="1:9" s="152" customFormat="1" x14ac:dyDescent="0.25">
      <c r="A334" s="149" t="s">
        <v>151</v>
      </c>
      <c r="B334" s="150"/>
      <c r="C334" s="145"/>
      <c r="D334" s="145"/>
      <c r="E334" s="294"/>
      <c r="F334" s="151"/>
      <c r="G334" s="144"/>
      <c r="H334" s="117"/>
    </row>
    <row r="337" spans="1:9" ht="30.75" customHeight="1" x14ac:dyDescent="0.25">
      <c r="A337" s="1159" t="s">
        <v>659</v>
      </c>
      <c r="B337" s="1159"/>
      <c r="C337" s="1159"/>
      <c r="D337" s="1159"/>
      <c r="E337" s="1159"/>
      <c r="F337" s="1159"/>
      <c r="G337" s="1159"/>
      <c r="H337" s="1159"/>
      <c r="I337" s="1159"/>
    </row>
    <row r="339" spans="1:9" s="154" customFormat="1" ht="32.25" customHeight="1" x14ac:dyDescent="0.25">
      <c r="A339" s="1160" t="s">
        <v>122</v>
      </c>
      <c r="B339" s="1161" t="s">
        <v>660</v>
      </c>
      <c r="C339" s="1219"/>
      <c r="D339" s="1220" t="s">
        <v>661</v>
      </c>
      <c r="E339" s="1220"/>
      <c r="F339" s="1160" t="s">
        <v>126</v>
      </c>
      <c r="G339" s="113"/>
      <c r="H339" s="113"/>
    </row>
    <row r="340" spans="1:9" s="154" customFormat="1" x14ac:dyDescent="0.25">
      <c r="A340" s="1160"/>
      <c r="B340" s="992" t="s">
        <v>662</v>
      </c>
      <c r="C340" s="992" t="s">
        <v>663</v>
      </c>
      <c r="D340" s="992" t="s">
        <v>664</v>
      </c>
      <c r="E340" s="995" t="s">
        <v>665</v>
      </c>
      <c r="F340" s="1160"/>
      <c r="G340" s="113"/>
      <c r="H340" s="113"/>
    </row>
    <row r="341" spans="1:9" x14ac:dyDescent="0.25">
      <c r="A341" s="85" t="s">
        <v>19</v>
      </c>
      <c r="B341" s="85"/>
      <c r="C341" s="78"/>
      <c r="D341" s="78"/>
      <c r="E341" s="102"/>
      <c r="F341" s="155"/>
      <c r="G341" s="74"/>
      <c r="H341" s="74"/>
    </row>
    <row r="342" spans="1:9" x14ac:dyDescent="0.25">
      <c r="A342" s="85" t="s">
        <v>666</v>
      </c>
      <c r="B342" s="85"/>
      <c r="C342" s="78"/>
      <c r="D342" s="78"/>
      <c r="E342" s="102"/>
      <c r="F342" s="134"/>
      <c r="G342" s="74"/>
      <c r="H342" s="74"/>
    </row>
    <row r="345" spans="1:9" x14ac:dyDescent="0.25">
      <c r="A345" s="1000" t="s">
        <v>122</v>
      </c>
      <c r="B345" s="1000" t="s">
        <v>667</v>
      </c>
      <c r="C345" s="1000" t="s">
        <v>569</v>
      </c>
      <c r="D345" s="1000" t="s">
        <v>126</v>
      </c>
      <c r="E345" s="74"/>
    </row>
    <row r="346" spans="1:9" x14ac:dyDescent="0.25">
      <c r="A346" s="121"/>
      <c r="B346" s="121"/>
      <c r="C346" s="77"/>
      <c r="D346" s="77"/>
      <c r="E346" s="74"/>
    </row>
    <row r="347" spans="1:9" x14ac:dyDescent="0.25">
      <c r="A347" s="115"/>
      <c r="B347" s="115"/>
      <c r="C347" s="115"/>
      <c r="D347" s="115"/>
      <c r="E347" s="74"/>
    </row>
    <row r="350" spans="1:9" x14ac:dyDescent="0.25">
      <c r="A350" s="66" t="s">
        <v>668</v>
      </c>
      <c r="B350" s="66"/>
      <c r="C350" s="67"/>
      <c r="D350" s="67"/>
      <c r="E350" s="67"/>
      <c r="F350" s="67"/>
      <c r="G350" s="67"/>
      <c r="H350" s="67"/>
      <c r="I350" s="67"/>
    </row>
    <row r="352" spans="1:9" ht="31.5" x14ac:dyDescent="0.25">
      <c r="A352" s="992" t="s">
        <v>122</v>
      </c>
      <c r="B352" s="68" t="s">
        <v>669</v>
      </c>
    </row>
    <row r="353" spans="1:9" x14ac:dyDescent="0.25">
      <c r="A353" s="156" t="s">
        <v>18</v>
      </c>
      <c r="B353" s="283"/>
    </row>
    <row r="354" spans="1:9" x14ac:dyDescent="0.25">
      <c r="A354" s="156" t="s">
        <v>19</v>
      </c>
      <c r="B354" s="283">
        <v>1</v>
      </c>
    </row>
    <row r="355" spans="1:9" x14ac:dyDescent="0.25">
      <c r="A355" s="156" t="s">
        <v>20</v>
      </c>
      <c r="B355" s="283"/>
    </row>
    <row r="356" spans="1:9" x14ac:dyDescent="0.25">
      <c r="A356" s="156" t="s">
        <v>666</v>
      </c>
      <c r="B356" s="283"/>
    </row>
    <row r="357" spans="1:9" x14ac:dyDescent="0.25">
      <c r="A357" s="156" t="s">
        <v>293</v>
      </c>
      <c r="B357" s="157"/>
    </row>
    <row r="363" spans="1:9" x14ac:dyDescent="0.25">
      <c r="A363" s="66" t="s">
        <v>670</v>
      </c>
      <c r="B363" s="66"/>
      <c r="C363" s="67"/>
      <c r="D363" s="67"/>
      <c r="E363" s="67"/>
      <c r="F363" s="67"/>
      <c r="G363" s="67"/>
      <c r="H363" s="67"/>
      <c r="I363" s="67"/>
    </row>
    <row r="364" spans="1:9" x14ac:dyDescent="0.25">
      <c r="A364" s="1164" t="s">
        <v>671</v>
      </c>
      <c r="B364" s="1165"/>
      <c r="C364" s="1165"/>
      <c r="D364" s="1165"/>
      <c r="E364" s="1166"/>
      <c r="F364" s="202"/>
    </row>
    <row r="365" spans="1:9" x14ac:dyDescent="0.25">
      <c r="A365" s="986" t="s">
        <v>122</v>
      </c>
      <c r="B365" s="992" t="s">
        <v>646</v>
      </c>
      <c r="C365" s="992" t="s">
        <v>672</v>
      </c>
      <c r="D365" s="194" t="s">
        <v>673</v>
      </c>
      <c r="E365" s="992" t="s">
        <v>126</v>
      </c>
      <c r="F365" s="203"/>
      <c r="G365" s="74"/>
      <c r="H365" s="74"/>
    </row>
    <row r="366" spans="1:9" x14ac:dyDescent="0.25">
      <c r="A366" s="85" t="s">
        <v>18</v>
      </c>
      <c r="B366" s="85"/>
      <c r="C366" s="72"/>
      <c r="D366" s="186"/>
      <c r="E366" s="118"/>
      <c r="F366" s="204"/>
      <c r="G366" s="171"/>
      <c r="H366" s="171"/>
    </row>
    <row r="367" spans="1:9" x14ac:dyDescent="0.25">
      <c r="A367" s="85" t="s">
        <v>19</v>
      </c>
      <c r="B367" s="90"/>
      <c r="C367" s="75"/>
      <c r="D367" s="186"/>
      <c r="E367" s="118"/>
      <c r="F367" s="204"/>
      <c r="G367" s="171"/>
      <c r="H367" s="171"/>
    </row>
    <row r="368" spans="1:9" x14ac:dyDescent="0.25">
      <c r="A368" s="101" t="s">
        <v>20</v>
      </c>
      <c r="B368" s="90"/>
      <c r="C368" s="75"/>
      <c r="D368" s="186"/>
      <c r="E368" s="118"/>
      <c r="F368" s="204"/>
      <c r="G368" s="171"/>
      <c r="H368" s="171"/>
    </row>
    <row r="369" spans="1:9" ht="16.5" customHeight="1" x14ac:dyDescent="0.25">
      <c r="A369" s="101" t="s">
        <v>21</v>
      </c>
      <c r="B369" s="242" t="s">
        <v>356</v>
      </c>
      <c r="C369" s="103" t="s">
        <v>1374</v>
      </c>
      <c r="D369" s="186"/>
      <c r="E369" s="118"/>
      <c r="F369" s="204"/>
      <c r="G369" s="171"/>
      <c r="H369" s="171"/>
    </row>
    <row r="370" spans="1:9" ht="16.5" customHeight="1" x14ac:dyDescent="0.25">
      <c r="A370" s="88"/>
      <c r="B370" s="242" t="s">
        <v>356</v>
      </c>
      <c r="C370" s="103" t="s">
        <v>217</v>
      </c>
      <c r="D370" s="186"/>
      <c r="E370" s="118"/>
      <c r="F370" s="204"/>
      <c r="G370" s="171"/>
      <c r="H370" s="171"/>
    </row>
    <row r="371" spans="1:9" ht="16.5" customHeight="1" x14ac:dyDescent="0.25">
      <c r="A371" s="88"/>
      <c r="B371" s="242" t="s">
        <v>356</v>
      </c>
      <c r="C371" s="103" t="s">
        <v>219</v>
      </c>
      <c r="D371" s="186"/>
      <c r="E371" s="118"/>
      <c r="F371" s="204"/>
      <c r="G371" s="171"/>
      <c r="H371" s="171"/>
    </row>
    <row r="372" spans="1:9" ht="16.5" customHeight="1" x14ac:dyDescent="0.25">
      <c r="A372" s="88"/>
      <c r="B372" s="242" t="s">
        <v>356</v>
      </c>
      <c r="C372" s="103" t="s">
        <v>1375</v>
      </c>
      <c r="D372" s="186"/>
      <c r="E372" s="118"/>
      <c r="F372" s="204"/>
      <c r="G372" s="171"/>
      <c r="H372" s="171"/>
    </row>
    <row r="373" spans="1:9" x14ac:dyDescent="0.25">
      <c r="A373" s="90"/>
      <c r="B373" s="242" t="s">
        <v>356</v>
      </c>
      <c r="C373" s="103" t="s">
        <v>218</v>
      </c>
      <c r="D373" s="186"/>
      <c r="E373" s="118"/>
      <c r="F373" s="204"/>
      <c r="G373" s="171"/>
      <c r="H373" s="171"/>
    </row>
    <row r="374" spans="1:9" x14ac:dyDescent="0.25">
      <c r="A374" s="90" t="s">
        <v>151</v>
      </c>
      <c r="B374" s="168"/>
      <c r="C374" s="105"/>
      <c r="D374" s="186"/>
      <c r="E374" s="118"/>
      <c r="F374" s="204"/>
      <c r="G374" s="171"/>
      <c r="H374" s="171"/>
    </row>
    <row r="375" spans="1:9" x14ac:dyDescent="0.25">
      <c r="A375" s="74"/>
      <c r="B375" s="74"/>
      <c r="C375" s="158"/>
      <c r="D375" s="159"/>
      <c r="E375" s="171"/>
      <c r="F375" s="160"/>
      <c r="G375" s="74"/>
      <c r="H375" s="74"/>
    </row>
    <row r="377" spans="1:9" x14ac:dyDescent="0.25">
      <c r="A377" s="66" t="s">
        <v>676</v>
      </c>
      <c r="B377" s="66"/>
      <c r="C377" s="67"/>
      <c r="D377" s="67"/>
      <c r="E377" s="67"/>
      <c r="F377" s="67"/>
      <c r="G377" s="67"/>
      <c r="H377" s="67"/>
      <c r="I377" s="67"/>
    </row>
    <row r="379" spans="1:9" ht="31.5" x14ac:dyDescent="0.25">
      <c r="A379" s="992" t="s">
        <v>122</v>
      </c>
      <c r="B379" s="992" t="s">
        <v>677</v>
      </c>
      <c r="C379" s="995" t="s">
        <v>678</v>
      </c>
      <c r="D379" s="995" t="s">
        <v>126</v>
      </c>
      <c r="E379" s="74"/>
      <c r="F379" s="113"/>
      <c r="G379" s="113"/>
      <c r="H379" s="113"/>
    </row>
    <row r="380" spans="1:9" x14ac:dyDescent="0.25">
      <c r="A380" s="161" t="s">
        <v>19</v>
      </c>
      <c r="B380" s="992"/>
      <c r="C380" s="992"/>
      <c r="D380" s="992"/>
      <c r="E380" s="201"/>
      <c r="F380" s="113"/>
      <c r="G380" s="113"/>
      <c r="H380" s="113"/>
    </row>
    <row r="381" spans="1:9" x14ac:dyDescent="0.25">
      <c r="A381" s="112"/>
      <c r="B381" s="112"/>
      <c r="C381" s="113"/>
      <c r="D381" s="113"/>
      <c r="E381" s="162"/>
      <c r="F381" s="113"/>
      <c r="G381" s="113"/>
      <c r="H381" s="113"/>
    </row>
    <row r="383" spans="1:9" x14ac:dyDescent="0.25">
      <c r="A383" s="66" t="s">
        <v>679</v>
      </c>
      <c r="B383" s="66"/>
      <c r="C383" s="67"/>
      <c r="D383" s="67"/>
      <c r="E383" s="67"/>
      <c r="F383" s="67"/>
      <c r="G383" s="67"/>
      <c r="H383" s="67"/>
      <c r="I383" s="67"/>
    </row>
    <row r="384" spans="1:9" x14ac:dyDescent="0.25">
      <c r="A384" s="66"/>
      <c r="B384" s="66"/>
      <c r="C384" s="67"/>
      <c r="D384" s="67"/>
      <c r="E384" s="67"/>
      <c r="F384" s="67"/>
      <c r="G384" s="67"/>
      <c r="H384" s="67"/>
      <c r="I384" s="67"/>
    </row>
    <row r="385" spans="1:9" x14ac:dyDescent="0.25">
      <c r="A385" s="163"/>
      <c r="B385" s="163"/>
      <c r="C385" s="152"/>
      <c r="D385" s="152"/>
      <c r="E385" s="152"/>
      <c r="F385" s="152"/>
      <c r="G385" s="152"/>
      <c r="H385" s="152"/>
      <c r="I385" s="152"/>
    </row>
    <row r="386" spans="1:9" x14ac:dyDescent="0.25">
      <c r="A386" s="992" t="s">
        <v>122</v>
      </c>
      <c r="B386" s="995" t="s">
        <v>680</v>
      </c>
      <c r="C386" s="992" t="s">
        <v>681</v>
      </c>
      <c r="D386" s="992" t="s">
        <v>569</v>
      </c>
      <c r="E386" s="995" t="s">
        <v>126</v>
      </c>
      <c r="F386" s="74"/>
    </row>
    <row r="387" spans="1:9" x14ac:dyDescent="0.25">
      <c r="A387" s="1021" t="s">
        <v>18</v>
      </c>
      <c r="B387" s="1021"/>
      <c r="C387" s="164"/>
      <c r="D387" s="98"/>
      <c r="E387" s="1014"/>
      <c r="F387" s="162"/>
    </row>
    <row r="388" spans="1:9" ht="47.25" x14ac:dyDescent="0.25">
      <c r="A388" s="85" t="s">
        <v>19</v>
      </c>
      <c r="B388" s="114">
        <v>1</v>
      </c>
      <c r="C388" s="102" t="s">
        <v>1376</v>
      </c>
      <c r="D388" s="108" t="s">
        <v>1377</v>
      </c>
      <c r="E388" s="72"/>
      <c r="F388" s="117"/>
    </row>
    <row r="389" spans="1:9" x14ac:dyDescent="0.25">
      <c r="A389" s="88" t="s">
        <v>20</v>
      </c>
      <c r="B389" s="90"/>
      <c r="C389" s="78"/>
      <c r="D389" s="105"/>
      <c r="E389" s="72"/>
      <c r="F389" s="117"/>
    </row>
    <row r="390" spans="1:9" x14ac:dyDescent="0.25">
      <c r="A390" s="101" t="s">
        <v>21</v>
      </c>
      <c r="B390" s="326">
        <v>8</v>
      </c>
      <c r="C390" s="1020" t="s">
        <v>1378</v>
      </c>
      <c r="D390" s="1167" t="s">
        <v>1379</v>
      </c>
      <c r="E390" s="1013"/>
      <c r="F390" s="117"/>
    </row>
    <row r="391" spans="1:9" ht="31.5" x14ac:dyDescent="0.25">
      <c r="A391" s="88"/>
      <c r="B391" s="335"/>
      <c r="C391" s="1008" t="s">
        <v>1380</v>
      </c>
      <c r="D391" s="1169"/>
      <c r="E391" s="1013"/>
      <c r="F391" s="117"/>
    </row>
    <row r="392" spans="1:9" x14ac:dyDescent="0.25">
      <c r="A392" s="88"/>
      <c r="B392" s="335"/>
      <c r="C392" s="1167" t="s">
        <v>1378</v>
      </c>
      <c r="D392" s="105" t="s">
        <v>1381</v>
      </c>
      <c r="E392" s="1013"/>
      <c r="F392" s="117"/>
    </row>
    <row r="393" spans="1:9" x14ac:dyDescent="0.25">
      <c r="A393" s="88"/>
      <c r="B393" s="335"/>
      <c r="C393" s="1168"/>
      <c r="D393" s="105" t="s">
        <v>1382</v>
      </c>
      <c r="E393" s="1013"/>
      <c r="F393" s="117"/>
    </row>
    <row r="394" spans="1:9" x14ac:dyDescent="0.25">
      <c r="A394" s="88"/>
      <c r="B394" s="987"/>
      <c r="C394" s="1168"/>
      <c r="D394" s="105" t="s">
        <v>1383</v>
      </c>
      <c r="E394" s="1013"/>
      <c r="F394" s="117"/>
    </row>
    <row r="395" spans="1:9" ht="31.5" x14ac:dyDescent="0.25">
      <c r="A395" s="88"/>
      <c r="B395" s="987"/>
      <c r="C395" s="1168"/>
      <c r="D395" s="105" t="s">
        <v>1384</v>
      </c>
      <c r="E395" s="1013"/>
      <c r="F395" s="117"/>
    </row>
    <row r="396" spans="1:9" ht="31.5" x14ac:dyDescent="0.25">
      <c r="A396" s="88"/>
      <c r="B396" s="987"/>
      <c r="C396" s="1168"/>
      <c r="D396" s="105" t="s">
        <v>1385</v>
      </c>
      <c r="E396" s="1013"/>
      <c r="F396" s="117"/>
    </row>
    <row r="397" spans="1:9" x14ac:dyDescent="0.25">
      <c r="A397" s="88"/>
      <c r="B397" s="987"/>
      <c r="C397" s="1168"/>
      <c r="D397" s="105" t="s">
        <v>1386</v>
      </c>
      <c r="E397" s="1013"/>
      <c r="F397" s="117"/>
    </row>
    <row r="398" spans="1:9" ht="31.5" x14ac:dyDescent="0.25">
      <c r="A398" s="88"/>
      <c r="B398" s="987"/>
      <c r="C398" s="1169"/>
      <c r="D398" s="105" t="s">
        <v>1387</v>
      </c>
      <c r="E398" s="1013"/>
      <c r="F398" s="117"/>
    </row>
    <row r="399" spans="1:9" x14ac:dyDescent="0.25">
      <c r="A399" s="101" t="s">
        <v>151</v>
      </c>
      <c r="B399" s="326">
        <v>3</v>
      </c>
      <c r="C399" s="1167" t="s">
        <v>1388</v>
      </c>
      <c r="D399" s="73" t="s">
        <v>1389</v>
      </c>
      <c r="E399" s="72"/>
      <c r="F399" s="117"/>
    </row>
    <row r="400" spans="1:9" x14ac:dyDescent="0.25">
      <c r="A400" s="88"/>
      <c r="B400" s="77"/>
      <c r="C400" s="1168"/>
      <c r="D400" s="73" t="s">
        <v>1390</v>
      </c>
      <c r="E400" s="72"/>
      <c r="F400" s="117"/>
    </row>
    <row r="401" spans="1:6" ht="31.5" x14ac:dyDescent="0.25">
      <c r="A401" s="88"/>
      <c r="B401" s="77"/>
      <c r="C401" s="1169"/>
      <c r="D401" s="72" t="s">
        <v>1387</v>
      </c>
      <c r="E401" s="72"/>
      <c r="F401" s="117"/>
    </row>
    <row r="402" spans="1:6" x14ac:dyDescent="0.25">
      <c r="A402" s="90" t="s">
        <v>160</v>
      </c>
      <c r="B402" s="85"/>
      <c r="C402" s="118"/>
      <c r="D402" s="105"/>
      <c r="E402" s="72"/>
      <c r="F402" s="117"/>
    </row>
  </sheetData>
  <mergeCells count="48">
    <mergeCell ref="A7:I7"/>
    <mergeCell ref="C399:C401"/>
    <mergeCell ref="A1:I1"/>
    <mergeCell ref="A2:I2"/>
    <mergeCell ref="A4:I4"/>
    <mergeCell ref="A5:I5"/>
    <mergeCell ref="A6:I6"/>
    <mergeCell ref="I57:I59"/>
    <mergeCell ref="D58:E58"/>
    <mergeCell ref="G59:H59"/>
    <mergeCell ref="A57:A59"/>
    <mergeCell ref="B57:B59"/>
    <mergeCell ref="C57:C59"/>
    <mergeCell ref="D57:H57"/>
    <mergeCell ref="F207:F208"/>
    <mergeCell ref="A151:B151"/>
    <mergeCell ref="B207:B208"/>
    <mergeCell ref="C207:C208"/>
    <mergeCell ref="D207:D208"/>
    <mergeCell ref="E207:E208"/>
    <mergeCell ref="A163:A164"/>
    <mergeCell ref="B163:B164"/>
    <mergeCell ref="C163:C164"/>
    <mergeCell ref="D163:D164"/>
    <mergeCell ref="E163:E164"/>
    <mergeCell ref="D390:D391"/>
    <mergeCell ref="C392:C398"/>
    <mergeCell ref="A337:I337"/>
    <mergeCell ref="A339:A340"/>
    <mergeCell ref="B339:C339"/>
    <mergeCell ref="D339:E339"/>
    <mergeCell ref="F339:F340"/>
    <mergeCell ref="D14:D19"/>
    <mergeCell ref="E14:E19"/>
    <mergeCell ref="D63:D64"/>
    <mergeCell ref="I63:I64"/>
    <mergeCell ref="A364:E364"/>
    <mergeCell ref="A216:A217"/>
    <mergeCell ref="B216:B217"/>
    <mergeCell ref="C216:C217"/>
    <mergeCell ref="D216:D217"/>
    <mergeCell ref="F216:F217"/>
    <mergeCell ref="A225:A226"/>
    <mergeCell ref="B225:B226"/>
    <mergeCell ref="C225:C226"/>
    <mergeCell ref="D225:D226"/>
    <mergeCell ref="F225:F226"/>
    <mergeCell ref="A207:A208"/>
  </mergeCells>
  <pageMargins left="0.7" right="0.7" top="0.75" bottom="0.75" header="0.3" footer="0.3"/>
  <pageSetup paperSize="9" scale="87" orientation="landscape" horizontalDpi="4294967294"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03"/>
  <sheetViews>
    <sheetView topLeftCell="A165" zoomScaleNormal="100" workbookViewId="0">
      <selection activeCell="B481" sqref="B481:E484"/>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1391</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8" t="s">
        <v>124</v>
      </c>
      <c r="D11" s="992" t="s">
        <v>125</v>
      </c>
      <c r="E11" s="992" t="s">
        <v>126</v>
      </c>
      <c r="F11" s="74"/>
    </row>
    <row r="12" spans="1:10" ht="31.5" x14ac:dyDescent="0.25">
      <c r="A12" s="1021" t="s">
        <v>18</v>
      </c>
      <c r="B12" s="1217" t="s">
        <v>995</v>
      </c>
      <c r="C12" s="72" t="s">
        <v>1392</v>
      </c>
      <c r="D12" s="72"/>
      <c r="E12" s="122"/>
      <c r="F12" s="96"/>
      <c r="I12" s="63" t="s">
        <v>130</v>
      </c>
    </row>
    <row r="13" spans="1:10" ht="31.5" x14ac:dyDescent="0.25">
      <c r="A13" s="1022"/>
      <c r="B13" s="1241"/>
      <c r="C13" s="72" t="s">
        <v>1393</v>
      </c>
      <c r="D13" s="72"/>
      <c r="E13" s="122"/>
      <c r="F13" s="96"/>
    </row>
    <row r="14" spans="1:10" x14ac:dyDescent="0.25">
      <c r="A14" s="1023"/>
      <c r="B14" s="1218"/>
      <c r="C14" s="72" t="s">
        <v>1394</v>
      </c>
      <c r="D14" s="72"/>
      <c r="E14" s="122"/>
      <c r="F14" s="96"/>
    </row>
    <row r="15" spans="1:10" s="74" customFormat="1" x14ac:dyDescent="0.25">
      <c r="A15" s="1022" t="s">
        <v>19</v>
      </c>
      <c r="B15" s="124"/>
      <c r="C15" s="71"/>
      <c r="D15" s="72"/>
      <c r="E15" s="72"/>
      <c r="F15" s="198"/>
    </row>
    <row r="16" spans="1:10" s="74" customFormat="1" ht="47.25" x14ac:dyDescent="0.25">
      <c r="A16" s="1021" t="s">
        <v>20</v>
      </c>
      <c r="B16" s="1167" t="s">
        <v>1395</v>
      </c>
      <c r="C16" s="71" t="s">
        <v>1396</v>
      </c>
      <c r="D16" s="1167" t="s">
        <v>1397</v>
      </c>
      <c r="E16" s="1239" t="s">
        <v>1398</v>
      </c>
      <c r="F16" s="198"/>
    </row>
    <row r="17" spans="1:6" s="74" customFormat="1" ht="47.25" x14ac:dyDescent="0.25">
      <c r="A17" s="1023"/>
      <c r="B17" s="1169"/>
      <c r="C17" s="71" t="s">
        <v>1399</v>
      </c>
      <c r="D17" s="1168"/>
      <c r="E17" s="1240"/>
      <c r="F17" s="198"/>
    </row>
    <row r="18" spans="1:6" ht="63" x14ac:dyDescent="0.25">
      <c r="A18" s="1022" t="s">
        <v>21</v>
      </c>
      <c r="B18" s="124" t="s">
        <v>1400</v>
      </c>
      <c r="C18" s="384" t="s">
        <v>1401</v>
      </c>
      <c r="D18" s="89"/>
      <c r="E18" s="78"/>
      <c r="F18" s="170"/>
    </row>
    <row r="19" spans="1:6" ht="63" x14ac:dyDescent="0.25">
      <c r="A19" s="1022"/>
      <c r="B19" s="385" t="s">
        <v>1402</v>
      </c>
      <c r="C19" s="72" t="s">
        <v>1403</v>
      </c>
      <c r="D19" s="89"/>
      <c r="E19" s="76"/>
      <c r="F19" s="170"/>
    </row>
    <row r="20" spans="1:6" ht="63" x14ac:dyDescent="0.25">
      <c r="A20" s="1022"/>
      <c r="B20" s="79" t="s">
        <v>1404</v>
      </c>
      <c r="C20" s="72" t="s">
        <v>1405</v>
      </c>
      <c r="D20" s="89"/>
      <c r="E20" s="76"/>
      <c r="F20" s="170"/>
    </row>
    <row r="21" spans="1:6" ht="63" x14ac:dyDescent="0.25">
      <c r="A21" s="1022"/>
      <c r="B21" s="79" t="s">
        <v>1406</v>
      </c>
      <c r="C21" s="72" t="s">
        <v>1407</v>
      </c>
      <c r="D21" s="89"/>
      <c r="E21" s="76"/>
      <c r="F21" s="170"/>
    </row>
    <row r="22" spans="1:6" ht="63" x14ac:dyDescent="0.25">
      <c r="A22" s="1022"/>
      <c r="B22" s="79" t="s">
        <v>1408</v>
      </c>
      <c r="C22" s="72" t="s">
        <v>1409</v>
      </c>
      <c r="D22" s="89"/>
      <c r="E22" s="76"/>
      <c r="F22" s="170"/>
    </row>
    <row r="23" spans="1:6" ht="47.25" x14ac:dyDescent="0.25">
      <c r="A23" s="101" t="s">
        <v>151</v>
      </c>
      <c r="B23" s="105" t="s">
        <v>1410</v>
      </c>
      <c r="C23" s="386" t="s">
        <v>1411</v>
      </c>
      <c r="D23" s="72"/>
      <c r="E23" s="76" t="s">
        <v>1412</v>
      </c>
      <c r="F23" s="81"/>
    </row>
    <row r="24" spans="1:6" ht="47.25" x14ac:dyDescent="0.25">
      <c r="A24" s="88"/>
      <c r="B24" s="105" t="s">
        <v>1413</v>
      </c>
      <c r="C24" s="386" t="s">
        <v>1414</v>
      </c>
      <c r="D24" s="72"/>
      <c r="E24" s="76" t="s">
        <v>1412</v>
      </c>
      <c r="F24" s="81"/>
    </row>
    <row r="25" spans="1:6" ht="78.75" x14ac:dyDescent="0.25">
      <c r="A25" s="88"/>
      <c r="B25" s="105" t="s">
        <v>1415</v>
      </c>
      <c r="C25" s="386" t="s">
        <v>1416</v>
      </c>
      <c r="D25" s="72"/>
      <c r="E25" s="76" t="s">
        <v>1412</v>
      </c>
      <c r="F25" s="81"/>
    </row>
    <row r="26" spans="1:6" ht="47.25" x14ac:dyDescent="0.25">
      <c r="A26" s="88"/>
      <c r="B26" s="105" t="s">
        <v>1417</v>
      </c>
      <c r="C26" s="386" t="s">
        <v>1418</v>
      </c>
      <c r="D26" s="72"/>
      <c r="E26" s="76" t="s">
        <v>1412</v>
      </c>
      <c r="F26" s="81"/>
    </row>
    <row r="27" spans="1:6" ht="47.25" x14ac:dyDescent="0.25">
      <c r="A27" s="88"/>
      <c r="B27" s="105" t="s">
        <v>1419</v>
      </c>
      <c r="C27" s="386" t="s">
        <v>1420</v>
      </c>
      <c r="D27" s="72"/>
      <c r="E27" s="76" t="s">
        <v>1412</v>
      </c>
      <c r="F27" s="81"/>
    </row>
    <row r="28" spans="1:6" ht="47.25" x14ac:dyDescent="0.25">
      <c r="A28" s="88"/>
      <c r="B28" s="105" t="s">
        <v>1421</v>
      </c>
      <c r="C28" s="386" t="s">
        <v>1420</v>
      </c>
      <c r="D28" s="72"/>
      <c r="E28" s="76" t="s">
        <v>1412</v>
      </c>
      <c r="F28" s="81"/>
    </row>
    <row r="29" spans="1:6" ht="47.25" x14ac:dyDescent="0.25">
      <c r="A29" s="88"/>
      <c r="B29" s="408" t="s">
        <v>1422</v>
      </c>
      <c r="C29" s="386" t="s">
        <v>1420</v>
      </c>
      <c r="D29" s="72"/>
      <c r="E29" s="76" t="s">
        <v>1412</v>
      </c>
      <c r="F29" s="81"/>
    </row>
    <row r="30" spans="1:6" ht="63" x14ac:dyDescent="0.25">
      <c r="A30" s="88"/>
      <c r="B30" s="105" t="s">
        <v>1423</v>
      </c>
      <c r="C30" s="386" t="s">
        <v>1420</v>
      </c>
      <c r="D30" s="72"/>
      <c r="E30" s="76" t="s">
        <v>1412</v>
      </c>
      <c r="F30" s="81"/>
    </row>
    <row r="31" spans="1:6" ht="47.25" x14ac:dyDescent="0.25">
      <c r="A31" s="88"/>
      <c r="B31" s="105" t="s">
        <v>1424</v>
      </c>
      <c r="C31" s="386" t="s">
        <v>1420</v>
      </c>
      <c r="D31" s="72"/>
      <c r="E31" s="76" t="s">
        <v>1412</v>
      </c>
      <c r="F31" s="81"/>
    </row>
    <row r="32" spans="1:6" ht="47.25" x14ac:dyDescent="0.25">
      <c r="A32" s="88"/>
      <c r="B32" s="105" t="s">
        <v>1425</v>
      </c>
      <c r="C32" s="386" t="s">
        <v>1426</v>
      </c>
      <c r="D32" s="72"/>
      <c r="E32" s="76" t="s">
        <v>1412</v>
      </c>
      <c r="F32" s="81"/>
    </row>
    <row r="33" spans="1:6" ht="47.25" x14ac:dyDescent="0.25">
      <c r="A33" s="88"/>
      <c r="B33" s="105" t="s">
        <v>1226</v>
      </c>
      <c r="C33" s="386" t="s">
        <v>1426</v>
      </c>
      <c r="D33" s="72"/>
      <c r="E33" s="76" t="s">
        <v>1412</v>
      </c>
      <c r="F33" s="81"/>
    </row>
    <row r="34" spans="1:6" ht="47.25" x14ac:dyDescent="0.25">
      <c r="A34" s="88"/>
      <c r="B34" s="105" t="s">
        <v>1427</v>
      </c>
      <c r="C34" s="386" t="s">
        <v>1426</v>
      </c>
      <c r="D34" s="72"/>
      <c r="E34" s="76" t="s">
        <v>1412</v>
      </c>
      <c r="F34" s="81"/>
    </row>
    <row r="35" spans="1:6" ht="47.25" x14ac:dyDescent="0.25">
      <c r="A35" s="88"/>
      <c r="B35" s="105" t="s">
        <v>1428</v>
      </c>
      <c r="C35" s="386" t="s">
        <v>1426</v>
      </c>
      <c r="D35" s="72"/>
      <c r="E35" s="76" t="s">
        <v>1412</v>
      </c>
      <c r="F35" s="81"/>
    </row>
    <row r="36" spans="1:6" ht="47.25" x14ac:dyDescent="0.25">
      <c r="A36" s="88"/>
      <c r="B36" s="105" t="s">
        <v>1429</v>
      </c>
      <c r="C36" s="386" t="s">
        <v>1430</v>
      </c>
      <c r="D36" s="72"/>
      <c r="E36" s="76" t="s">
        <v>1412</v>
      </c>
      <c r="F36" s="81"/>
    </row>
    <row r="37" spans="1:6" ht="47.25" x14ac:dyDescent="0.25">
      <c r="A37" s="88"/>
      <c r="B37" s="105" t="s">
        <v>1431</v>
      </c>
      <c r="C37" s="386" t="s">
        <v>1432</v>
      </c>
      <c r="D37" s="72"/>
      <c r="E37" s="76" t="s">
        <v>1412</v>
      </c>
      <c r="F37" s="81"/>
    </row>
    <row r="38" spans="1:6" ht="47.25" x14ac:dyDescent="0.25">
      <c r="A38" s="88"/>
      <c r="B38" s="105" t="s">
        <v>1433</v>
      </c>
      <c r="C38" s="386" t="s">
        <v>1434</v>
      </c>
      <c r="D38" s="72"/>
      <c r="E38" s="76" t="s">
        <v>1412</v>
      </c>
      <c r="F38" s="81"/>
    </row>
    <row r="39" spans="1:6" ht="47.25" x14ac:dyDescent="0.25">
      <c r="A39" s="88"/>
      <c r="B39" s="105" t="s">
        <v>1435</v>
      </c>
      <c r="C39" s="386" t="s">
        <v>1436</v>
      </c>
      <c r="D39" s="72"/>
      <c r="E39" s="76" t="s">
        <v>1412</v>
      </c>
      <c r="F39" s="81"/>
    </row>
    <row r="40" spans="1:6" ht="47.25" x14ac:dyDescent="0.25">
      <c r="A40" s="88"/>
      <c r="B40" s="105" t="s">
        <v>1437</v>
      </c>
      <c r="C40" s="386" t="s">
        <v>1438</v>
      </c>
      <c r="D40" s="72"/>
      <c r="E40" s="76" t="s">
        <v>1412</v>
      </c>
      <c r="F40" s="81"/>
    </row>
    <row r="41" spans="1:6" ht="47.25" x14ac:dyDescent="0.25">
      <c r="A41" s="88"/>
      <c r="B41" s="105" t="s">
        <v>1439</v>
      </c>
      <c r="C41" s="386" t="s">
        <v>1440</v>
      </c>
      <c r="D41" s="72"/>
      <c r="E41" s="76" t="s">
        <v>1412</v>
      </c>
      <c r="F41" s="81"/>
    </row>
    <row r="42" spans="1:6" ht="47.25" x14ac:dyDescent="0.25">
      <c r="A42" s="88"/>
      <c r="B42" s="105" t="s">
        <v>1441</v>
      </c>
      <c r="C42" s="386" t="s">
        <v>1440</v>
      </c>
      <c r="D42" s="72"/>
      <c r="E42" s="76" t="s">
        <v>1412</v>
      </c>
      <c r="F42" s="81"/>
    </row>
    <row r="43" spans="1:6" ht="47.25" x14ac:dyDescent="0.25">
      <c r="A43" s="88"/>
      <c r="B43" s="105" t="s">
        <v>1442</v>
      </c>
      <c r="C43" s="386" t="s">
        <v>1440</v>
      </c>
      <c r="D43" s="72"/>
      <c r="E43" s="76" t="s">
        <v>1412</v>
      </c>
      <c r="F43" s="81"/>
    </row>
    <row r="44" spans="1:6" ht="47.25" x14ac:dyDescent="0.25">
      <c r="A44" s="88"/>
      <c r="B44" s="105" t="s">
        <v>1443</v>
      </c>
      <c r="C44" s="386" t="s">
        <v>1444</v>
      </c>
      <c r="D44" s="72"/>
      <c r="E44" s="76" t="s">
        <v>1412</v>
      </c>
      <c r="F44" s="81"/>
    </row>
    <row r="45" spans="1:6" ht="47.25" x14ac:dyDescent="0.25">
      <c r="A45" s="88"/>
      <c r="B45" s="105" t="s">
        <v>1445</v>
      </c>
      <c r="C45" s="386" t="s">
        <v>1446</v>
      </c>
      <c r="D45" s="72"/>
      <c r="E45" s="76" t="s">
        <v>1412</v>
      </c>
      <c r="F45" s="81"/>
    </row>
    <row r="46" spans="1:6" ht="47.25" x14ac:dyDescent="0.25">
      <c r="A46" s="90"/>
      <c r="B46" s="105" t="s">
        <v>1447</v>
      </c>
      <c r="C46" s="386" t="s">
        <v>1446</v>
      </c>
      <c r="D46" s="72"/>
      <c r="E46" s="76" t="s">
        <v>1412</v>
      </c>
      <c r="F46" s="81"/>
    </row>
    <row r="47" spans="1:6" x14ac:dyDescent="0.25">
      <c r="A47" s="1023" t="s">
        <v>160</v>
      </c>
      <c r="B47" s="422"/>
      <c r="C47" s="388"/>
      <c r="D47" s="72"/>
      <c r="E47" s="72"/>
      <c r="F47" s="82"/>
    </row>
    <row r="48" spans="1:6" x14ac:dyDescent="0.25">
      <c r="A48" s="80"/>
      <c r="B48" s="80"/>
      <c r="C48" s="81"/>
      <c r="D48" s="82"/>
      <c r="E48" s="81"/>
      <c r="F48" s="81"/>
    </row>
    <row r="49" spans="1:9" x14ac:dyDescent="0.25">
      <c r="A49" s="80"/>
      <c r="B49" s="80"/>
      <c r="C49" s="81"/>
      <c r="D49" s="82"/>
      <c r="E49" s="81"/>
      <c r="F49" s="81"/>
    </row>
    <row r="50" spans="1:9" x14ac:dyDescent="0.25">
      <c r="A50" s="80"/>
      <c r="B50" s="80"/>
      <c r="C50" s="81"/>
      <c r="D50" s="82"/>
      <c r="E50" s="81"/>
      <c r="F50" s="81"/>
    </row>
    <row r="53" spans="1:9" ht="31.5" x14ac:dyDescent="0.25">
      <c r="A53" s="986" t="s">
        <v>122</v>
      </c>
      <c r="B53" s="998" t="s">
        <v>161</v>
      </c>
      <c r="C53" s="992" t="s">
        <v>162</v>
      </c>
      <c r="D53" s="992" t="s">
        <v>163</v>
      </c>
      <c r="E53" s="992" t="s">
        <v>126</v>
      </c>
      <c r="F53" s="74"/>
      <c r="I53" s="84"/>
    </row>
    <row r="54" spans="1:9" x14ac:dyDescent="0.25">
      <c r="A54" s="101" t="s">
        <v>18</v>
      </c>
      <c r="B54" s="1236" t="s">
        <v>1448</v>
      </c>
      <c r="C54" s="78" t="s">
        <v>1449</v>
      </c>
      <c r="D54" s="78"/>
      <c r="E54" s="78"/>
      <c r="F54" s="96"/>
      <c r="I54" s="84"/>
    </row>
    <row r="55" spans="1:9" x14ac:dyDescent="0.25">
      <c r="A55" s="88"/>
      <c r="B55" s="1237"/>
      <c r="C55" s="78" t="s">
        <v>1450</v>
      </c>
      <c r="D55" s="78"/>
      <c r="E55" s="131"/>
      <c r="F55" s="96"/>
      <c r="I55" s="84"/>
    </row>
    <row r="56" spans="1:9" x14ac:dyDescent="0.25">
      <c r="A56" s="88"/>
      <c r="B56" s="1237"/>
      <c r="C56" s="78" t="s">
        <v>1451</v>
      </c>
      <c r="D56" s="78"/>
      <c r="E56" s="131"/>
      <c r="F56" s="96"/>
      <c r="I56" s="84"/>
    </row>
    <row r="57" spans="1:9" x14ac:dyDescent="0.25">
      <c r="A57" s="88"/>
      <c r="B57" s="1238"/>
      <c r="C57" s="78" t="s">
        <v>1452</v>
      </c>
      <c r="D57" s="78"/>
      <c r="E57" s="131"/>
      <c r="F57" s="96"/>
      <c r="I57" s="84"/>
    </row>
    <row r="58" spans="1:9" x14ac:dyDescent="0.25">
      <c r="A58" s="88"/>
      <c r="B58" s="1027" t="s">
        <v>995</v>
      </c>
      <c r="C58" s="78" t="s">
        <v>1453</v>
      </c>
      <c r="D58" s="78"/>
      <c r="E58" s="131"/>
      <c r="F58" s="96"/>
      <c r="I58" s="84"/>
    </row>
    <row r="59" spans="1:9" x14ac:dyDescent="0.25">
      <c r="A59" s="88"/>
      <c r="B59" s="1027"/>
      <c r="C59" s="78" t="s">
        <v>1454</v>
      </c>
      <c r="D59" s="78"/>
      <c r="E59" s="131"/>
      <c r="F59" s="96"/>
      <c r="I59" s="84"/>
    </row>
    <row r="60" spans="1:9" x14ac:dyDescent="0.25">
      <c r="A60" s="88"/>
      <c r="B60" s="1027"/>
      <c r="C60" s="78" t="s">
        <v>1455</v>
      </c>
      <c r="D60" s="78"/>
      <c r="E60" s="131"/>
      <c r="F60" s="96"/>
      <c r="I60" s="84"/>
    </row>
    <row r="61" spans="1:9" x14ac:dyDescent="0.25">
      <c r="A61" s="90"/>
      <c r="B61" s="1027"/>
      <c r="C61" s="78" t="s">
        <v>1456</v>
      </c>
      <c r="D61" s="78"/>
      <c r="E61" s="131"/>
      <c r="F61" s="96"/>
      <c r="I61" s="84"/>
    </row>
    <row r="62" spans="1:9" x14ac:dyDescent="0.25">
      <c r="A62" s="88" t="s">
        <v>19</v>
      </c>
      <c r="B62" s="1016"/>
      <c r="C62" s="72"/>
      <c r="D62" s="87"/>
      <c r="E62" s="225"/>
      <c r="F62" s="96"/>
      <c r="I62" s="84"/>
    </row>
    <row r="63" spans="1:9" x14ac:dyDescent="0.25">
      <c r="A63" s="85" t="s">
        <v>20</v>
      </c>
      <c r="B63" s="73" t="s">
        <v>1395</v>
      </c>
      <c r="C63" s="63" t="s">
        <v>1457</v>
      </c>
      <c r="D63" s="328">
        <v>43962</v>
      </c>
      <c r="E63" s="72" t="s">
        <v>1458</v>
      </c>
      <c r="F63" s="96"/>
      <c r="I63" s="84"/>
    </row>
    <row r="64" spans="1:9" x14ac:dyDescent="0.25">
      <c r="A64" s="85" t="s">
        <v>21</v>
      </c>
      <c r="B64" s="73"/>
      <c r="C64" s="313"/>
      <c r="D64" s="314"/>
      <c r="E64" s="72"/>
      <c r="F64" s="96"/>
      <c r="I64" s="84"/>
    </row>
    <row r="65" spans="1:9" ht="31.5" x14ac:dyDescent="0.25">
      <c r="A65" s="85" t="s">
        <v>151</v>
      </c>
      <c r="B65" s="118" t="s">
        <v>1226</v>
      </c>
      <c r="C65" s="91" t="s">
        <v>1459</v>
      </c>
      <c r="D65" s="140">
        <v>43980</v>
      </c>
      <c r="E65" s="72"/>
      <c r="F65" s="96"/>
      <c r="I65" s="84"/>
    </row>
    <row r="66" spans="1:9" x14ac:dyDescent="0.25">
      <c r="A66" s="93"/>
      <c r="B66" s="93"/>
      <c r="C66" s="94"/>
      <c r="D66" s="95"/>
      <c r="E66" s="82"/>
      <c r="F66" s="96"/>
      <c r="I66" s="84"/>
    </row>
    <row r="67" spans="1:9" x14ac:dyDescent="0.25">
      <c r="F67" s="74"/>
    </row>
    <row r="73" spans="1:9" x14ac:dyDescent="0.25">
      <c r="A73" s="66" t="s">
        <v>171</v>
      </c>
      <c r="B73" s="66"/>
      <c r="C73" s="67"/>
      <c r="D73" s="67"/>
      <c r="E73" s="67"/>
      <c r="F73" s="67"/>
      <c r="G73" s="67"/>
      <c r="H73" s="67"/>
      <c r="I73" s="67"/>
    </row>
    <row r="75" spans="1:9" x14ac:dyDescent="0.25">
      <c r="A75" s="172" t="s">
        <v>172</v>
      </c>
      <c r="B75" s="173"/>
      <c r="C75" s="174"/>
      <c r="D75" s="174"/>
      <c r="E75" s="174"/>
      <c r="F75" s="174"/>
      <c r="G75" s="174"/>
      <c r="H75" s="174"/>
      <c r="I75" s="175"/>
    </row>
    <row r="76" spans="1:9" x14ac:dyDescent="0.25">
      <c r="A76" s="1160" t="s">
        <v>122</v>
      </c>
      <c r="B76" s="1163" t="s">
        <v>173</v>
      </c>
      <c r="C76" s="1171" t="s">
        <v>174</v>
      </c>
      <c r="D76" s="1182" t="s">
        <v>175</v>
      </c>
      <c r="E76" s="1183"/>
      <c r="F76" s="1183"/>
      <c r="G76" s="1183"/>
      <c r="H76" s="1184"/>
      <c r="I76" s="1160" t="s">
        <v>126</v>
      </c>
    </row>
    <row r="77" spans="1:9" x14ac:dyDescent="0.25">
      <c r="A77" s="1150"/>
      <c r="B77" s="1163"/>
      <c r="C77" s="1172"/>
      <c r="D77" s="1177" t="s">
        <v>176</v>
      </c>
      <c r="E77" s="1177"/>
      <c r="F77" s="1004" t="s">
        <v>177</v>
      </c>
      <c r="G77" s="1000" t="s">
        <v>176</v>
      </c>
      <c r="H77" s="1000" t="s">
        <v>177</v>
      </c>
      <c r="I77" s="1160"/>
    </row>
    <row r="78" spans="1:9" ht="36" customHeight="1" x14ac:dyDescent="0.25">
      <c r="A78" s="1150"/>
      <c r="B78" s="1171"/>
      <c r="C78" s="1173"/>
      <c r="D78" s="995" t="s">
        <v>178</v>
      </c>
      <c r="E78" s="995" t="s">
        <v>179</v>
      </c>
      <c r="F78" s="993" t="s">
        <v>180</v>
      </c>
      <c r="G78" s="1161" t="s">
        <v>181</v>
      </c>
      <c r="H78" s="1162"/>
      <c r="I78" s="1160"/>
    </row>
    <row r="79" spans="1:9" ht="31.5" customHeight="1" x14ac:dyDescent="0.25">
      <c r="A79" s="275" t="s">
        <v>18</v>
      </c>
      <c r="B79" s="1021" t="s">
        <v>1040</v>
      </c>
      <c r="C79" s="108" t="s">
        <v>1460</v>
      </c>
      <c r="D79" s="1167" t="s">
        <v>1461</v>
      </c>
      <c r="E79" s="99"/>
      <c r="F79" s="1001"/>
      <c r="G79" s="992"/>
      <c r="H79" s="992"/>
      <c r="I79" s="181"/>
    </row>
    <row r="80" spans="1:9" x14ac:dyDescent="0.25">
      <c r="A80" s="299"/>
      <c r="B80" s="987"/>
      <c r="C80" s="108" t="s">
        <v>1462</v>
      </c>
      <c r="D80" s="1169"/>
      <c r="E80" s="99"/>
      <c r="F80" s="989"/>
      <c r="G80" s="992"/>
      <c r="H80" s="992"/>
      <c r="I80" s="181"/>
    </row>
    <row r="81" spans="1:9" x14ac:dyDescent="0.25">
      <c r="A81" s="299"/>
      <c r="B81" s="987"/>
      <c r="C81" s="108" t="s">
        <v>760</v>
      </c>
      <c r="D81" s="997"/>
      <c r="E81" s="99"/>
      <c r="F81" s="99" t="s">
        <v>1463</v>
      </c>
      <c r="G81" s="992"/>
      <c r="H81" s="992"/>
      <c r="I81" s="181"/>
    </row>
    <row r="82" spans="1:9" ht="31.5" x14ac:dyDescent="0.25">
      <c r="A82" s="422" t="s">
        <v>19</v>
      </c>
      <c r="B82" s="422" t="s">
        <v>197</v>
      </c>
      <c r="C82" s="98" t="s">
        <v>1464</v>
      </c>
      <c r="D82" s="1010" t="s">
        <v>1465</v>
      </c>
      <c r="E82" s="995"/>
      <c r="F82" s="75"/>
      <c r="G82" s="99"/>
      <c r="H82" s="99"/>
      <c r="I82" s="992"/>
    </row>
    <row r="83" spans="1:9" ht="31.5" x14ac:dyDescent="0.25">
      <c r="A83" s="1022" t="s">
        <v>20</v>
      </c>
      <c r="B83" s="88" t="s">
        <v>197</v>
      </c>
      <c r="C83" s="98" t="s">
        <v>1466</v>
      </c>
      <c r="D83" s="69"/>
      <c r="E83" s="98"/>
      <c r="F83" s="72" t="s">
        <v>1467</v>
      </c>
      <c r="G83" s="99"/>
      <c r="H83" s="99"/>
      <c r="I83" s="996" t="s">
        <v>1252</v>
      </c>
    </row>
    <row r="84" spans="1:9" ht="31.5" x14ac:dyDescent="0.25">
      <c r="A84" s="165" t="s">
        <v>21</v>
      </c>
      <c r="B84" s="400" t="s">
        <v>1468</v>
      </c>
      <c r="C84" s="317" t="s">
        <v>1469</v>
      </c>
      <c r="D84" s="1167" t="s">
        <v>215</v>
      </c>
      <c r="E84" s="72"/>
      <c r="F84" s="98"/>
      <c r="G84" s="102"/>
      <c r="H84" s="102"/>
      <c r="I84" s="78"/>
    </row>
    <row r="85" spans="1:9" ht="31.5" x14ac:dyDescent="0.25">
      <c r="A85" s="244"/>
      <c r="B85" s="279"/>
      <c r="C85" s="222" t="s">
        <v>1470</v>
      </c>
      <c r="D85" s="1169"/>
      <c r="E85" s="72"/>
      <c r="F85" s="98"/>
      <c r="G85" s="102"/>
      <c r="H85" s="102"/>
      <c r="I85" s="78"/>
    </row>
    <row r="86" spans="1:9" ht="31.5" x14ac:dyDescent="0.25">
      <c r="A86" s="166" t="s">
        <v>151</v>
      </c>
      <c r="B86" s="88" t="s">
        <v>1040</v>
      </c>
      <c r="C86" s="269" t="s">
        <v>1471</v>
      </c>
      <c r="D86" s="1167" t="s">
        <v>1472</v>
      </c>
      <c r="E86" s="72"/>
      <c r="F86" s="72"/>
      <c r="G86" s="102"/>
      <c r="H86" s="102"/>
      <c r="I86" s="78"/>
    </row>
    <row r="87" spans="1:9" ht="31.5" x14ac:dyDescent="0.25">
      <c r="A87" s="166"/>
      <c r="B87" s="88"/>
      <c r="C87" s="269" t="s">
        <v>1473</v>
      </c>
      <c r="D87" s="1168"/>
      <c r="E87" s="72"/>
      <c r="F87" s="72"/>
      <c r="G87" s="285"/>
      <c r="H87" s="286"/>
      <c r="I87" s="287"/>
    </row>
    <row r="88" spans="1:9" x14ac:dyDescent="0.25">
      <c r="A88" s="166"/>
      <c r="B88" s="88"/>
      <c r="C88" s="269" t="s">
        <v>1474</v>
      </c>
      <c r="D88" s="1169"/>
      <c r="E88" s="72"/>
      <c r="F88" s="72"/>
      <c r="G88" s="285"/>
      <c r="H88" s="286"/>
      <c r="I88" s="287"/>
    </row>
    <row r="89" spans="1:9" x14ac:dyDescent="0.25">
      <c r="A89" s="85" t="s">
        <v>160</v>
      </c>
      <c r="B89" s="85"/>
      <c r="C89" s="72"/>
      <c r="D89" s="106"/>
      <c r="E89" s="106"/>
      <c r="F89" s="106"/>
      <c r="G89" s="75"/>
      <c r="H89" s="103"/>
      <c r="I89" s="103"/>
    </row>
    <row r="90" spans="1:9" x14ac:dyDescent="0.25">
      <c r="A90" s="93"/>
      <c r="B90" s="93"/>
      <c r="C90" s="82"/>
      <c r="D90" s="107"/>
      <c r="E90" s="107"/>
      <c r="F90" s="107"/>
      <c r="G90" s="82"/>
      <c r="H90" s="82"/>
      <c r="I90" s="82"/>
    </row>
    <row r="93" spans="1:9" x14ac:dyDescent="0.25">
      <c r="A93" s="172" t="s">
        <v>229</v>
      </c>
      <c r="B93" s="173"/>
      <c r="C93" s="174"/>
      <c r="D93" s="174"/>
      <c r="E93" s="175"/>
    </row>
    <row r="94" spans="1:9" x14ac:dyDescent="0.25">
      <c r="A94" s="986" t="s">
        <v>122</v>
      </c>
      <c r="B94" s="998" t="s">
        <v>230</v>
      </c>
      <c r="C94" s="992" t="s">
        <v>274</v>
      </c>
      <c r="D94" s="995" t="s">
        <v>232</v>
      </c>
      <c r="E94" s="992" t="s">
        <v>126</v>
      </c>
    </row>
    <row r="95" spans="1:9" x14ac:dyDescent="0.25">
      <c r="A95" s="161" t="s">
        <v>18</v>
      </c>
      <c r="B95" s="322"/>
      <c r="C95" s="309"/>
      <c r="D95" s="310"/>
      <c r="E95" s="109"/>
    </row>
    <row r="96" spans="1:9" ht="47.25" customHeight="1" x14ac:dyDescent="0.25">
      <c r="A96" s="1022" t="s">
        <v>19</v>
      </c>
      <c r="B96" s="1242" t="s">
        <v>1475</v>
      </c>
      <c r="C96" s="423" t="s">
        <v>1476</v>
      </c>
      <c r="D96" s="310"/>
      <c r="E96" s="109"/>
    </row>
    <row r="97" spans="1:6" ht="47.25" x14ac:dyDescent="0.25">
      <c r="A97" s="1006"/>
      <c r="B97" s="1243"/>
      <c r="C97" s="424" t="s">
        <v>1477</v>
      </c>
      <c r="D97" s="310"/>
      <c r="E97" s="410"/>
    </row>
    <row r="98" spans="1:6" ht="31.5" x14ac:dyDescent="0.25">
      <c r="A98" s="1006"/>
      <c r="B98" s="1243"/>
      <c r="C98" s="424" t="s">
        <v>1478</v>
      </c>
      <c r="D98" s="310"/>
      <c r="E98" s="410"/>
    </row>
    <row r="99" spans="1:6" ht="31.5" x14ac:dyDescent="0.25">
      <c r="A99" s="1006"/>
      <c r="B99" s="1244"/>
      <c r="C99" s="424" t="s">
        <v>1479</v>
      </c>
      <c r="D99" s="310"/>
      <c r="E99" s="410"/>
    </row>
    <row r="100" spans="1:6" x14ac:dyDescent="0.25">
      <c r="A100" s="1005" t="s">
        <v>20</v>
      </c>
      <c r="B100" s="108"/>
      <c r="C100" s="1008"/>
      <c r="D100" s="99"/>
      <c r="E100" s="989"/>
    </row>
    <row r="101" spans="1:6" x14ac:dyDescent="0.25">
      <c r="A101" s="1005" t="s">
        <v>21</v>
      </c>
      <c r="B101" s="72"/>
      <c r="C101" s="1013"/>
      <c r="D101" s="100"/>
      <c r="E101" s="274"/>
    </row>
    <row r="102" spans="1:6" x14ac:dyDescent="0.25">
      <c r="A102" s="422" t="s">
        <v>151</v>
      </c>
      <c r="B102" s="422"/>
      <c r="C102" s="79"/>
      <c r="D102" s="100"/>
      <c r="E102" s="111"/>
    </row>
    <row r="103" spans="1:6" x14ac:dyDescent="0.25">
      <c r="A103" s="1023" t="s">
        <v>160</v>
      </c>
      <c r="B103" s="99"/>
      <c r="C103" s="420"/>
      <c r="D103" s="310"/>
      <c r="E103" s="349"/>
    </row>
    <row r="104" spans="1:6" x14ac:dyDescent="0.25">
      <c r="A104" s="112"/>
      <c r="B104" s="112"/>
      <c r="C104" s="81"/>
      <c r="D104" s="81"/>
      <c r="E104" s="113"/>
    </row>
    <row r="105" spans="1:6" x14ac:dyDescent="0.25">
      <c r="A105" s="112"/>
      <c r="B105" s="112"/>
      <c r="C105" s="81"/>
      <c r="D105" s="81"/>
      <c r="E105" s="113"/>
    </row>
    <row r="106" spans="1:6" x14ac:dyDescent="0.25">
      <c r="A106" s="112"/>
      <c r="B106" s="112"/>
      <c r="C106" s="81"/>
      <c r="D106" s="81"/>
      <c r="E106" s="113"/>
    </row>
    <row r="109" spans="1:6" x14ac:dyDescent="0.25">
      <c r="A109" s="172" t="s">
        <v>253</v>
      </c>
      <c r="B109" s="173"/>
      <c r="C109" s="174"/>
      <c r="D109" s="174"/>
      <c r="E109" s="175"/>
    </row>
    <row r="110" spans="1:6" ht="47.25" x14ac:dyDescent="0.25">
      <c r="A110" s="986" t="s">
        <v>122</v>
      </c>
      <c r="B110" s="986" t="s">
        <v>254</v>
      </c>
      <c r="C110" s="992" t="s">
        <v>125</v>
      </c>
      <c r="D110" s="995" t="s">
        <v>255</v>
      </c>
      <c r="E110" s="995" t="s">
        <v>126</v>
      </c>
      <c r="F110" s="113"/>
    </row>
    <row r="111" spans="1:6" x14ac:dyDescent="0.25">
      <c r="A111" s="161" t="s">
        <v>18</v>
      </c>
      <c r="B111" s="108"/>
      <c r="C111" s="1020"/>
      <c r="D111" s="100"/>
      <c r="E111" s="100"/>
      <c r="F111" s="171"/>
    </row>
    <row r="112" spans="1:6" x14ac:dyDescent="0.25">
      <c r="A112" s="1006" t="s">
        <v>19</v>
      </c>
      <c r="B112" s="99"/>
      <c r="C112" s="98"/>
      <c r="D112" s="100"/>
      <c r="E112" s="100"/>
      <c r="F112" s="171"/>
    </row>
    <row r="113" spans="1:6" x14ac:dyDescent="0.25">
      <c r="A113" s="161" t="s">
        <v>20</v>
      </c>
      <c r="B113" s="1014"/>
      <c r="C113" s="99"/>
      <c r="D113" s="98"/>
      <c r="E113" s="98"/>
      <c r="F113" s="171"/>
    </row>
    <row r="114" spans="1:6" x14ac:dyDescent="0.25">
      <c r="A114" s="166" t="s">
        <v>21</v>
      </c>
      <c r="B114" s="72"/>
      <c r="C114" s="108"/>
      <c r="D114" s="98"/>
      <c r="E114" s="995"/>
      <c r="F114" s="113"/>
    </row>
    <row r="115" spans="1:6" x14ac:dyDescent="0.25">
      <c r="A115" s="85" t="s">
        <v>151</v>
      </c>
      <c r="B115" s="73"/>
      <c r="C115" s="98"/>
      <c r="D115" s="100"/>
      <c r="E115" s="114"/>
      <c r="F115" s="170"/>
    </row>
    <row r="120" spans="1:6" x14ac:dyDescent="0.25">
      <c r="A120" s="172" t="s">
        <v>272</v>
      </c>
      <c r="B120" s="173"/>
      <c r="C120" s="174"/>
      <c r="D120" s="175"/>
    </row>
    <row r="121" spans="1:6" x14ac:dyDescent="0.25">
      <c r="A121" s="992" t="s">
        <v>122</v>
      </c>
      <c r="B121" s="986" t="s">
        <v>273</v>
      </c>
      <c r="C121" s="986" t="s">
        <v>274</v>
      </c>
      <c r="D121" s="986" t="s">
        <v>126</v>
      </c>
      <c r="E121" s="74"/>
    </row>
    <row r="122" spans="1:6" x14ac:dyDescent="0.25">
      <c r="A122" s="85" t="s">
        <v>18</v>
      </c>
      <c r="B122" s="85"/>
      <c r="C122" s="118"/>
      <c r="D122" s="98"/>
      <c r="E122" s="113"/>
    </row>
    <row r="123" spans="1:6" x14ac:dyDescent="0.25">
      <c r="A123" s="85" t="s">
        <v>19</v>
      </c>
      <c r="B123" s="85"/>
      <c r="C123" s="118"/>
      <c r="D123" s="98"/>
      <c r="E123" s="113"/>
    </row>
    <row r="124" spans="1:6" x14ac:dyDescent="0.25">
      <c r="A124" s="161" t="s">
        <v>20</v>
      </c>
      <c r="B124" s="161"/>
      <c r="C124" s="118"/>
      <c r="D124" s="98"/>
      <c r="E124" s="171"/>
    </row>
    <row r="125" spans="1:6" x14ac:dyDescent="0.25">
      <c r="A125" s="161" t="s">
        <v>21</v>
      </c>
      <c r="B125" s="161"/>
      <c r="C125" s="98"/>
      <c r="D125" s="99"/>
      <c r="E125" s="171"/>
    </row>
    <row r="126" spans="1:6" x14ac:dyDescent="0.25">
      <c r="A126" s="97" t="s">
        <v>151</v>
      </c>
      <c r="B126" s="97"/>
      <c r="C126" s="72"/>
      <c r="D126" s="99"/>
      <c r="E126" s="171"/>
    </row>
    <row r="127" spans="1:6" x14ac:dyDescent="0.25">
      <c r="A127" s="74"/>
      <c r="B127" s="74"/>
      <c r="C127" s="82"/>
      <c r="D127" s="116"/>
      <c r="E127" s="171"/>
    </row>
    <row r="128" spans="1:6" x14ac:dyDescent="0.25">
      <c r="A128" s="93"/>
      <c r="B128" s="93"/>
      <c r="C128" s="82"/>
      <c r="D128" s="82"/>
      <c r="E128" s="117"/>
    </row>
    <row r="129" spans="1:6" x14ac:dyDescent="0.25">
      <c r="A129" s="93"/>
      <c r="B129" s="93"/>
      <c r="C129" s="82"/>
      <c r="D129" s="82"/>
      <c r="E129" s="117"/>
    </row>
    <row r="132" spans="1:6" x14ac:dyDescent="0.25">
      <c r="A132" s="172" t="s">
        <v>275</v>
      </c>
      <c r="B132" s="172"/>
      <c r="C132" s="174"/>
      <c r="D132" s="175"/>
      <c r="E132" s="176"/>
      <c r="F132" s="176"/>
    </row>
    <row r="133" spans="1:6" x14ac:dyDescent="0.25">
      <c r="A133" s="999" t="s">
        <v>122</v>
      </c>
      <c r="B133" s="995" t="s">
        <v>276</v>
      </c>
      <c r="C133" s="113" t="s">
        <v>125</v>
      </c>
      <c r="D133" s="995" t="s">
        <v>277</v>
      </c>
      <c r="E133" s="177"/>
      <c r="F133" s="178"/>
    </row>
    <row r="134" spans="1:6" x14ac:dyDescent="0.25">
      <c r="A134" s="161" t="s">
        <v>18</v>
      </c>
      <c r="B134" s="323"/>
      <c r="C134" s="98"/>
      <c r="D134" s="207"/>
      <c r="E134" s="179"/>
      <c r="F134" s="180"/>
    </row>
    <row r="135" spans="1:6" ht="31.5" x14ac:dyDescent="0.25">
      <c r="A135" s="276" t="s">
        <v>19</v>
      </c>
      <c r="B135" s="114" t="s">
        <v>303</v>
      </c>
      <c r="C135" s="411" t="s">
        <v>1480</v>
      </c>
      <c r="D135" s="207">
        <v>340</v>
      </c>
      <c r="E135" s="179"/>
      <c r="F135" s="180"/>
    </row>
    <row r="136" spans="1:6" x14ac:dyDescent="0.25">
      <c r="A136" s="1005" t="s">
        <v>20</v>
      </c>
      <c r="B136" s="293"/>
      <c r="C136" s="72"/>
      <c r="D136" s="331"/>
      <c r="E136" s="179"/>
      <c r="F136" s="180"/>
    </row>
    <row r="137" spans="1:6" x14ac:dyDescent="0.25">
      <c r="A137" s="161" t="s">
        <v>21</v>
      </c>
      <c r="B137" s="161"/>
      <c r="C137" s="118"/>
      <c r="D137" s="207"/>
      <c r="E137" s="179"/>
      <c r="F137" s="180"/>
    </row>
    <row r="138" spans="1:6" x14ac:dyDescent="0.25">
      <c r="A138" s="161" t="s">
        <v>293</v>
      </c>
      <c r="B138" s="1020"/>
      <c r="C138" s="98"/>
      <c r="D138" s="207"/>
      <c r="E138" s="179"/>
      <c r="F138" s="180"/>
    </row>
    <row r="139" spans="1:6" x14ac:dyDescent="0.25">
      <c r="A139" s="112"/>
      <c r="B139" s="112"/>
      <c r="C139" s="159"/>
      <c r="D139" s="229"/>
      <c r="E139" s="179"/>
      <c r="F139" s="180"/>
    </row>
    <row r="140" spans="1:6" x14ac:dyDescent="0.25">
      <c r="A140" s="112"/>
      <c r="B140" s="112"/>
      <c r="C140" s="187"/>
      <c r="D140" s="229"/>
      <c r="E140" s="179"/>
      <c r="F140" s="180"/>
    </row>
    <row r="141" spans="1:6" x14ac:dyDescent="0.25">
      <c r="A141" s="119"/>
      <c r="B141" s="119"/>
      <c r="C141" s="74"/>
      <c r="D141" s="120"/>
      <c r="E141" s="74"/>
      <c r="F141" s="74"/>
    </row>
    <row r="143" spans="1:6" x14ac:dyDescent="0.25">
      <c r="A143" s="172" t="s">
        <v>332</v>
      </c>
      <c r="B143" s="173"/>
      <c r="C143" s="174"/>
      <c r="D143" s="174"/>
      <c r="E143" s="175"/>
    </row>
    <row r="144" spans="1:6" ht="31.5" x14ac:dyDescent="0.25">
      <c r="A144" s="986" t="s">
        <v>122</v>
      </c>
      <c r="B144" s="986" t="s">
        <v>333</v>
      </c>
      <c r="C144" s="992" t="s">
        <v>334</v>
      </c>
      <c r="D144" s="998" t="s">
        <v>125</v>
      </c>
      <c r="E144" s="992" t="s">
        <v>126</v>
      </c>
    </row>
    <row r="145" spans="1:6" x14ac:dyDescent="0.25">
      <c r="A145" s="85"/>
      <c r="B145" s="332"/>
      <c r="C145" s="72"/>
      <c r="D145" s="98"/>
      <c r="E145" s="1013"/>
    </row>
    <row r="146" spans="1:6" x14ac:dyDescent="0.25">
      <c r="A146" s="74"/>
      <c r="B146" s="74"/>
      <c r="C146" s="74"/>
      <c r="D146" s="81"/>
      <c r="E146" s="81"/>
    </row>
    <row r="147" spans="1:6" x14ac:dyDescent="0.25">
      <c r="A147" s="74"/>
      <c r="B147" s="74"/>
      <c r="C147" s="74"/>
      <c r="D147" s="81"/>
      <c r="E147" s="81"/>
    </row>
    <row r="149" spans="1:6" x14ac:dyDescent="0.25">
      <c r="A149" s="172" t="s">
        <v>348</v>
      </c>
      <c r="B149" s="173"/>
      <c r="C149" s="174"/>
      <c r="D149" s="174"/>
      <c r="E149" s="192"/>
      <c r="F149" s="176"/>
    </row>
    <row r="150" spans="1:6" x14ac:dyDescent="0.25">
      <c r="A150" s="83" t="s">
        <v>122</v>
      </c>
      <c r="B150" s="1000" t="s">
        <v>349</v>
      </c>
      <c r="C150" s="1000" t="s">
        <v>350</v>
      </c>
      <c r="D150" s="1003" t="s">
        <v>351</v>
      </c>
      <c r="E150" s="1000" t="s">
        <v>352</v>
      </c>
      <c r="F150" s="74"/>
    </row>
    <row r="151" spans="1:6" ht="47.25" x14ac:dyDescent="0.25">
      <c r="A151" s="409" t="s">
        <v>18</v>
      </c>
      <c r="B151" s="1014" t="s">
        <v>1481</v>
      </c>
      <c r="C151" s="73" t="s">
        <v>1482</v>
      </c>
      <c r="D151" s="401" t="s">
        <v>1483</v>
      </c>
      <c r="E151" s="1014" t="s">
        <v>1484</v>
      </c>
      <c r="F151" s="187"/>
    </row>
    <row r="152" spans="1:6" ht="31.5" x14ac:dyDescent="0.25">
      <c r="A152" s="183"/>
      <c r="B152" s="1014" t="s">
        <v>1481</v>
      </c>
      <c r="C152" s="73" t="s">
        <v>1485</v>
      </c>
      <c r="D152" s="402" t="s">
        <v>1486</v>
      </c>
      <c r="E152" s="1014" t="s">
        <v>1484</v>
      </c>
      <c r="F152" s="187"/>
    </row>
    <row r="153" spans="1:6" ht="31.5" x14ac:dyDescent="0.25">
      <c r="A153" s="183"/>
      <c r="B153" s="1014" t="s">
        <v>1487</v>
      </c>
      <c r="C153" s="73" t="s">
        <v>1488</v>
      </c>
      <c r="D153" s="402" t="s">
        <v>1489</v>
      </c>
      <c r="E153" s="1014" t="s">
        <v>1484</v>
      </c>
      <c r="F153" s="187"/>
    </row>
    <row r="154" spans="1:6" ht="31.5" x14ac:dyDescent="0.25">
      <c r="A154" s="183"/>
      <c r="B154" s="1014" t="s">
        <v>1481</v>
      </c>
      <c r="C154" s="73" t="s">
        <v>1490</v>
      </c>
      <c r="D154" s="402" t="s">
        <v>1491</v>
      </c>
      <c r="E154" s="1014" t="s">
        <v>1484</v>
      </c>
      <c r="F154" s="187"/>
    </row>
    <row r="155" spans="1:6" x14ac:dyDescent="0.25">
      <c r="A155" s="183"/>
      <c r="B155" s="403" t="s">
        <v>1492</v>
      </c>
      <c r="C155" s="404" t="s">
        <v>1493</v>
      </c>
      <c r="D155" s="405" t="s">
        <v>1494</v>
      </c>
      <c r="E155" s="403" t="s">
        <v>1495</v>
      </c>
      <c r="F155" s="187"/>
    </row>
    <row r="156" spans="1:6" x14ac:dyDescent="0.25">
      <c r="A156" s="183"/>
      <c r="B156" s="403" t="s">
        <v>1496</v>
      </c>
      <c r="C156" s="404" t="s">
        <v>1497</v>
      </c>
      <c r="D156" s="405" t="s">
        <v>1498</v>
      </c>
      <c r="E156" s="403" t="s">
        <v>1495</v>
      </c>
      <c r="F156" s="187"/>
    </row>
    <row r="157" spans="1:6" x14ac:dyDescent="0.25">
      <c r="A157" s="183"/>
      <c r="B157" s="403" t="s">
        <v>1496</v>
      </c>
      <c r="C157" s="404" t="s">
        <v>1499</v>
      </c>
      <c r="D157" s="405" t="s">
        <v>1450</v>
      </c>
      <c r="E157" s="403" t="s">
        <v>1495</v>
      </c>
      <c r="F157" s="187"/>
    </row>
    <row r="158" spans="1:6" x14ac:dyDescent="0.25">
      <c r="A158" s="183"/>
      <c r="B158" s="403" t="s">
        <v>1500</v>
      </c>
      <c r="C158" s="404" t="s">
        <v>1501</v>
      </c>
      <c r="D158" s="405" t="s">
        <v>1502</v>
      </c>
      <c r="E158" s="403" t="s">
        <v>1495</v>
      </c>
      <c r="F158" s="187"/>
    </row>
    <row r="159" spans="1:6" x14ac:dyDescent="0.25">
      <c r="A159" s="183"/>
      <c r="B159" s="403" t="s">
        <v>1503</v>
      </c>
      <c r="C159" s="404" t="s">
        <v>1504</v>
      </c>
      <c r="D159" s="405"/>
      <c r="E159" s="403"/>
      <c r="F159" s="187"/>
    </row>
    <row r="160" spans="1:6" x14ac:dyDescent="0.25">
      <c r="A160" s="183"/>
      <c r="B160" s="403" t="s">
        <v>1503</v>
      </c>
      <c r="C160" s="404" t="s">
        <v>1505</v>
      </c>
      <c r="D160" s="405"/>
      <c r="E160" s="403"/>
      <c r="F160" s="187"/>
    </row>
    <row r="161" spans="1:6" x14ac:dyDescent="0.25">
      <c r="A161" s="183"/>
      <c r="B161" s="403" t="s">
        <v>1506</v>
      </c>
      <c r="C161" s="404" t="s">
        <v>1507</v>
      </c>
      <c r="D161" s="405"/>
      <c r="E161" s="403"/>
      <c r="F161" s="187"/>
    </row>
    <row r="162" spans="1:6" ht="31.5" x14ac:dyDescent="0.25">
      <c r="A162" s="415" t="s">
        <v>19</v>
      </c>
      <c r="B162" s="412" t="s">
        <v>1508</v>
      </c>
      <c r="C162" s="413" t="s">
        <v>1509</v>
      </c>
      <c r="D162" s="414" t="s">
        <v>1510</v>
      </c>
      <c r="E162" s="72" t="s">
        <v>132</v>
      </c>
      <c r="F162" s="187"/>
    </row>
    <row r="163" spans="1:6" ht="31.5" x14ac:dyDescent="0.25">
      <c r="A163" s="416"/>
      <c r="B163" s="412" t="s">
        <v>1511</v>
      </c>
      <c r="C163" s="413" t="s">
        <v>1512</v>
      </c>
      <c r="D163" s="414" t="s">
        <v>1513</v>
      </c>
      <c r="E163" s="72" t="s">
        <v>132</v>
      </c>
      <c r="F163" s="187"/>
    </row>
    <row r="164" spans="1:6" x14ac:dyDescent="0.25">
      <c r="A164" s="416"/>
      <c r="B164" s="412" t="s">
        <v>1514</v>
      </c>
      <c r="C164" s="413" t="s">
        <v>1515</v>
      </c>
      <c r="D164" s="414"/>
      <c r="E164" s="72" t="s">
        <v>132</v>
      </c>
      <c r="F164" s="187"/>
    </row>
    <row r="165" spans="1:6" x14ac:dyDescent="0.25">
      <c r="A165" s="416"/>
      <c r="B165" s="412" t="s">
        <v>1516</v>
      </c>
      <c r="C165" s="413" t="s">
        <v>1517</v>
      </c>
      <c r="D165" s="414"/>
      <c r="E165" s="72" t="s">
        <v>132</v>
      </c>
      <c r="F165" s="187"/>
    </row>
    <row r="166" spans="1:6" x14ac:dyDescent="0.25">
      <c r="A166" s="416"/>
      <c r="B166" s="412" t="s">
        <v>1516</v>
      </c>
      <c r="C166" s="413" t="s">
        <v>1518</v>
      </c>
      <c r="D166" s="414"/>
      <c r="E166" s="72" t="s">
        <v>132</v>
      </c>
      <c r="F166" s="187"/>
    </row>
    <row r="167" spans="1:6" x14ac:dyDescent="0.25">
      <c r="A167" s="417"/>
      <c r="B167" s="412" t="s">
        <v>1516</v>
      </c>
      <c r="C167" s="413" t="s">
        <v>1519</v>
      </c>
      <c r="D167" s="414"/>
      <c r="E167" s="72" t="s">
        <v>132</v>
      </c>
      <c r="F167" s="187"/>
    </row>
    <row r="168" spans="1:6" x14ac:dyDescent="0.25">
      <c r="A168" s="123" t="s">
        <v>20</v>
      </c>
      <c r="B168" s="72" t="s">
        <v>1520</v>
      </c>
      <c r="C168" s="98" t="s">
        <v>1521</v>
      </c>
      <c r="D168" s="191" t="s">
        <v>1522</v>
      </c>
      <c r="E168" s="421" t="s">
        <v>385</v>
      </c>
      <c r="F168" s="188"/>
    </row>
    <row r="169" spans="1:6" x14ac:dyDescent="0.25">
      <c r="A169" s="123"/>
      <c r="B169" s="72" t="s">
        <v>1520</v>
      </c>
      <c r="C169" s="1167" t="s">
        <v>1523</v>
      </c>
      <c r="D169" s="191"/>
      <c r="E169" s="421" t="s">
        <v>385</v>
      </c>
      <c r="F169" s="188"/>
    </row>
    <row r="170" spans="1:6" x14ac:dyDescent="0.25">
      <c r="A170" s="123"/>
      <c r="B170" s="72" t="s">
        <v>1524</v>
      </c>
      <c r="C170" s="1168"/>
      <c r="D170" s="191"/>
      <c r="E170" s="421" t="s">
        <v>385</v>
      </c>
      <c r="F170" s="188"/>
    </row>
    <row r="171" spans="1:6" x14ac:dyDescent="0.25">
      <c r="A171" s="123"/>
      <c r="B171" s="72" t="s">
        <v>1525</v>
      </c>
      <c r="C171" s="1169"/>
      <c r="D171" s="191"/>
      <c r="E171" s="421" t="s">
        <v>385</v>
      </c>
      <c r="F171" s="188"/>
    </row>
    <row r="172" spans="1:6" x14ac:dyDescent="0.25">
      <c r="A172" s="123"/>
      <c r="B172" s="72" t="s">
        <v>1526</v>
      </c>
      <c r="C172" s="98" t="s">
        <v>1527</v>
      </c>
      <c r="D172" s="191"/>
      <c r="E172" s="421" t="s">
        <v>385</v>
      </c>
      <c r="F172" s="188"/>
    </row>
    <row r="173" spans="1:6" x14ac:dyDescent="0.25">
      <c r="A173" s="123"/>
      <c r="B173" s="72" t="s">
        <v>356</v>
      </c>
      <c r="C173" s="98" t="s">
        <v>398</v>
      </c>
      <c r="D173" s="191"/>
      <c r="E173" s="421" t="s">
        <v>385</v>
      </c>
      <c r="F173" s="188"/>
    </row>
    <row r="174" spans="1:6" x14ac:dyDescent="0.25">
      <c r="A174" s="101" t="s">
        <v>21</v>
      </c>
      <c r="B174" s="102"/>
      <c r="C174" s="98"/>
      <c r="D174" s="191"/>
      <c r="E174" s="421"/>
      <c r="F174" s="188"/>
    </row>
    <row r="175" spans="1:6" ht="31.5" x14ac:dyDescent="0.25">
      <c r="A175" s="101" t="s">
        <v>151</v>
      </c>
      <c r="B175" s="72" t="s">
        <v>1528</v>
      </c>
      <c r="C175" s="72" t="s">
        <v>1529</v>
      </c>
      <c r="D175" s="186" t="s">
        <v>1530</v>
      </c>
      <c r="E175" s="72" t="s">
        <v>457</v>
      </c>
      <c r="F175" s="189"/>
    </row>
    <row r="176" spans="1:6" ht="31.5" x14ac:dyDescent="0.25">
      <c r="A176" s="88"/>
      <c r="B176" s="72" t="s">
        <v>1531</v>
      </c>
      <c r="C176" s="72" t="s">
        <v>1532</v>
      </c>
      <c r="D176" s="186" t="s">
        <v>290</v>
      </c>
      <c r="E176" s="72" t="s">
        <v>132</v>
      </c>
      <c r="F176" s="189"/>
    </row>
    <row r="177" spans="1:6" x14ac:dyDescent="0.25">
      <c r="A177" s="88"/>
      <c r="B177" s="72" t="s">
        <v>1533</v>
      </c>
      <c r="C177" s="73" t="s">
        <v>1534</v>
      </c>
      <c r="D177" s="72" t="s">
        <v>1535</v>
      </c>
      <c r="E177" s="72" t="s">
        <v>132</v>
      </c>
      <c r="F177" s="189"/>
    </row>
    <row r="178" spans="1:6" x14ac:dyDescent="0.25">
      <c r="A178" s="184" t="s">
        <v>160</v>
      </c>
      <c r="B178" s="85"/>
      <c r="C178" s="72"/>
      <c r="D178" s="186"/>
      <c r="E178" s="72"/>
      <c r="F178" s="189"/>
    </row>
    <row r="181" spans="1:6" x14ac:dyDescent="0.25">
      <c r="A181" s="172" t="s">
        <v>467</v>
      </c>
      <c r="B181" s="195"/>
      <c r="C181" s="176"/>
    </row>
    <row r="182" spans="1:6" x14ac:dyDescent="0.25">
      <c r="A182" s="992" t="s">
        <v>122</v>
      </c>
      <c r="B182" s="995" t="s">
        <v>468</v>
      </c>
      <c r="C182" s="74"/>
    </row>
    <row r="183" spans="1:6" x14ac:dyDescent="0.25">
      <c r="A183" s="97" t="s">
        <v>18</v>
      </c>
      <c r="B183" s="200">
        <v>0.1542</v>
      </c>
      <c r="C183" s="193"/>
    </row>
    <row r="184" spans="1:6" x14ac:dyDescent="0.25">
      <c r="A184" s="97" t="s">
        <v>19</v>
      </c>
      <c r="B184" s="200"/>
      <c r="C184" s="193"/>
    </row>
    <row r="185" spans="1:6" x14ac:dyDescent="0.25">
      <c r="A185" s="97" t="s">
        <v>20</v>
      </c>
      <c r="B185" s="200">
        <v>4.9000000000000002E-2</v>
      </c>
      <c r="C185" s="193"/>
    </row>
    <row r="186" spans="1:6" x14ac:dyDescent="0.25">
      <c r="A186" s="97" t="s">
        <v>21</v>
      </c>
      <c r="B186" s="200">
        <v>0.1016</v>
      </c>
      <c r="C186" s="193"/>
    </row>
    <row r="187" spans="1:6" x14ac:dyDescent="0.25">
      <c r="A187" s="97" t="s">
        <v>293</v>
      </c>
      <c r="B187" s="200">
        <v>0.16400000000000001</v>
      </c>
      <c r="C187" s="193"/>
    </row>
    <row r="190" spans="1:6" x14ac:dyDescent="0.25">
      <c r="A190" s="1170" t="s">
        <v>469</v>
      </c>
      <c r="B190" s="1170"/>
    </row>
    <row r="191" spans="1:6" x14ac:dyDescent="0.25">
      <c r="A191" s="1000" t="s">
        <v>122</v>
      </c>
      <c r="B191" s="1000" t="s">
        <v>470</v>
      </c>
    </row>
    <row r="192" spans="1:6" x14ac:dyDescent="0.25">
      <c r="A192" s="97" t="s">
        <v>18</v>
      </c>
      <c r="B192" s="196">
        <v>14180</v>
      </c>
    </row>
    <row r="193" spans="1:6" x14ac:dyDescent="0.25">
      <c r="A193" s="97" t="s">
        <v>19</v>
      </c>
      <c r="B193" s="196">
        <v>1262.5999999999999</v>
      </c>
      <c r="D193" s="63" t="s">
        <v>130</v>
      </c>
    </row>
    <row r="194" spans="1:6" x14ac:dyDescent="0.25">
      <c r="A194" s="97" t="s">
        <v>20</v>
      </c>
      <c r="B194" s="196">
        <v>2074.19</v>
      </c>
    </row>
    <row r="195" spans="1:6" x14ac:dyDescent="0.25">
      <c r="A195" s="97" t="s">
        <v>21</v>
      </c>
      <c r="B195" s="196">
        <v>405.77</v>
      </c>
    </row>
    <row r="196" spans="1:6" x14ac:dyDescent="0.25">
      <c r="A196" s="97" t="s">
        <v>151</v>
      </c>
      <c r="B196" s="196">
        <v>7853.8</v>
      </c>
    </row>
    <row r="197" spans="1:6" x14ac:dyDescent="0.25">
      <c r="A197" s="197" t="s">
        <v>471</v>
      </c>
      <c r="B197" s="305">
        <f>SUM(B192:B196)</f>
        <v>25776.36</v>
      </c>
    </row>
    <row r="201" spans="1:6" x14ac:dyDescent="0.25">
      <c r="A201" s="172" t="s">
        <v>472</v>
      </c>
      <c r="B201" s="173"/>
      <c r="C201" s="174"/>
      <c r="D201" s="174"/>
      <c r="E201" s="192"/>
      <c r="F201" s="176"/>
    </row>
    <row r="202" spans="1:6" x14ac:dyDescent="0.25">
      <c r="A202" s="1160" t="s">
        <v>122</v>
      </c>
      <c r="B202" s="1150" t="s">
        <v>274</v>
      </c>
      <c r="C202" s="1150" t="s">
        <v>473</v>
      </c>
      <c r="D202" s="1188" t="s">
        <v>474</v>
      </c>
      <c r="E202" s="1150" t="s">
        <v>475</v>
      </c>
      <c r="F202" s="212"/>
    </row>
    <row r="203" spans="1:6" x14ac:dyDescent="0.25">
      <c r="A203" s="1160"/>
      <c r="B203" s="1151"/>
      <c r="C203" s="1152"/>
      <c r="D203" s="1189"/>
      <c r="E203" s="1152"/>
      <c r="F203" s="212"/>
    </row>
    <row r="204" spans="1:6" x14ac:dyDescent="0.25">
      <c r="A204" s="422" t="s">
        <v>18</v>
      </c>
      <c r="B204" s="996"/>
      <c r="C204" s="247"/>
      <c r="D204" s="186"/>
      <c r="E204" s="1017"/>
      <c r="F204" s="213"/>
    </row>
    <row r="205" spans="1:6" x14ac:dyDescent="0.25">
      <c r="A205" s="166" t="s">
        <v>19</v>
      </c>
      <c r="B205" s="225"/>
      <c r="C205" s="247"/>
      <c r="D205" s="216"/>
      <c r="E205" s="1017"/>
      <c r="F205" s="214"/>
    </row>
    <row r="206" spans="1:6" x14ac:dyDescent="0.25">
      <c r="A206" s="85" t="s">
        <v>20</v>
      </c>
      <c r="B206" s="72"/>
      <c r="C206" s="221"/>
      <c r="D206" s="217"/>
      <c r="E206" s="73"/>
      <c r="F206" s="214"/>
    </row>
    <row r="207" spans="1:6" x14ac:dyDescent="0.25">
      <c r="A207" s="85" t="s">
        <v>21</v>
      </c>
      <c r="B207" s="69"/>
      <c r="C207" s="241"/>
      <c r="D207" s="78"/>
      <c r="E207" s="220"/>
      <c r="F207" s="214"/>
    </row>
    <row r="208" spans="1:6" ht="31.5" x14ac:dyDescent="0.25">
      <c r="A208" s="395" t="s">
        <v>293</v>
      </c>
      <c r="B208" s="392" t="s">
        <v>1289</v>
      </c>
      <c r="C208" s="361" t="s">
        <v>1536</v>
      </c>
      <c r="D208" s="394"/>
      <c r="E208" s="86" t="s">
        <v>932</v>
      </c>
      <c r="F208" s="176"/>
    </row>
    <row r="209" spans="1:6" x14ac:dyDescent="0.25">
      <c r="A209" s="396"/>
      <c r="B209" s="393"/>
      <c r="C209" s="361" t="s">
        <v>1537</v>
      </c>
      <c r="D209" s="394"/>
      <c r="E209" s="86" t="s">
        <v>932</v>
      </c>
      <c r="F209" s="176"/>
    </row>
    <row r="210" spans="1:6" x14ac:dyDescent="0.25">
      <c r="A210" s="396"/>
      <c r="B210" s="393"/>
      <c r="C210" s="361" t="s">
        <v>1538</v>
      </c>
      <c r="D210" s="394"/>
      <c r="E210" s="86" t="s">
        <v>932</v>
      </c>
      <c r="F210" s="176"/>
    </row>
    <row r="211" spans="1:6" x14ac:dyDescent="0.25">
      <c r="A211" s="396"/>
      <c r="B211" s="393"/>
      <c r="C211" s="361" t="s">
        <v>1539</v>
      </c>
      <c r="D211" s="394"/>
      <c r="E211" s="86" t="s">
        <v>932</v>
      </c>
      <c r="F211" s="176"/>
    </row>
    <row r="212" spans="1:6" x14ac:dyDescent="0.25">
      <c r="A212" s="396"/>
      <c r="B212" s="393"/>
      <c r="C212" s="361" t="s">
        <v>1540</v>
      </c>
      <c r="D212" s="394"/>
      <c r="E212" s="86" t="s">
        <v>932</v>
      </c>
      <c r="F212" s="176"/>
    </row>
    <row r="213" spans="1:6" x14ac:dyDescent="0.25">
      <c r="A213" s="396"/>
      <c r="B213" s="393"/>
      <c r="C213" s="361" t="s">
        <v>1541</v>
      </c>
      <c r="D213" s="394"/>
      <c r="E213" s="86" t="s">
        <v>932</v>
      </c>
      <c r="F213" s="176"/>
    </row>
    <row r="214" spans="1:6" x14ac:dyDescent="0.25">
      <c r="A214" s="396"/>
      <c r="B214" s="393"/>
      <c r="C214" s="361" t="s">
        <v>1542</v>
      </c>
      <c r="D214" s="394"/>
      <c r="E214" s="86" t="s">
        <v>932</v>
      </c>
      <c r="F214" s="176"/>
    </row>
    <row r="215" spans="1:6" x14ac:dyDescent="0.25">
      <c r="A215" s="396"/>
      <c r="B215" s="393"/>
      <c r="C215" s="361" t="s">
        <v>1543</v>
      </c>
      <c r="D215" s="394"/>
      <c r="E215" s="86" t="s">
        <v>932</v>
      </c>
      <c r="F215" s="176"/>
    </row>
    <row r="216" spans="1:6" x14ac:dyDescent="0.25">
      <c r="A216" s="396"/>
      <c r="B216" s="393"/>
      <c r="C216" s="361" t="s">
        <v>1544</v>
      </c>
      <c r="D216" s="394"/>
      <c r="E216" s="86" t="s">
        <v>932</v>
      </c>
      <c r="F216" s="176"/>
    </row>
    <row r="217" spans="1:6" x14ac:dyDescent="0.25">
      <c r="A217" s="396"/>
      <c r="B217" s="393"/>
      <c r="C217" s="361" t="s">
        <v>1545</v>
      </c>
      <c r="D217" s="394"/>
      <c r="E217" s="86" t="s">
        <v>932</v>
      </c>
      <c r="F217" s="176"/>
    </row>
    <row r="218" spans="1:6" x14ac:dyDescent="0.25">
      <c r="A218" s="396"/>
      <c r="B218" s="393"/>
      <c r="C218" s="361" t="s">
        <v>1546</v>
      </c>
      <c r="D218" s="394"/>
      <c r="E218" s="86" t="s">
        <v>932</v>
      </c>
      <c r="F218" s="176"/>
    </row>
    <row r="219" spans="1:6" x14ac:dyDescent="0.25">
      <c r="A219" s="396"/>
      <c r="B219" s="393"/>
      <c r="C219" s="361" t="s">
        <v>1547</v>
      </c>
      <c r="D219" s="394"/>
      <c r="E219" s="86" t="s">
        <v>932</v>
      </c>
      <c r="F219" s="176"/>
    </row>
    <row r="220" spans="1:6" x14ac:dyDescent="0.25">
      <c r="A220" s="396"/>
      <c r="B220" s="393"/>
      <c r="C220" s="361" t="s">
        <v>1548</v>
      </c>
      <c r="D220" s="394"/>
      <c r="E220" s="86" t="s">
        <v>932</v>
      </c>
      <c r="F220" s="176"/>
    </row>
    <row r="221" spans="1:6" x14ac:dyDescent="0.25">
      <c r="A221" s="396"/>
      <c r="B221" s="393"/>
      <c r="C221" s="361" t="s">
        <v>1549</v>
      </c>
      <c r="D221" s="394"/>
      <c r="E221" s="86" t="s">
        <v>932</v>
      </c>
      <c r="F221" s="176"/>
    </row>
    <row r="222" spans="1:6" x14ac:dyDescent="0.25">
      <c r="A222" s="396"/>
      <c r="B222" s="393"/>
      <c r="C222" s="361" t="s">
        <v>1550</v>
      </c>
      <c r="D222" s="394"/>
      <c r="E222" s="86" t="s">
        <v>932</v>
      </c>
      <c r="F222" s="176"/>
    </row>
    <row r="223" spans="1:6" x14ac:dyDescent="0.25">
      <c r="A223" s="396"/>
      <c r="B223" s="393"/>
      <c r="C223" s="361" t="s">
        <v>1551</v>
      </c>
      <c r="D223" s="394"/>
      <c r="E223" s="86" t="s">
        <v>932</v>
      </c>
      <c r="F223" s="176"/>
    </row>
    <row r="224" spans="1:6" x14ac:dyDescent="0.25">
      <c r="A224" s="396"/>
      <c r="B224" s="393"/>
      <c r="C224" s="361" t="s">
        <v>1552</v>
      </c>
      <c r="D224" s="394"/>
      <c r="E224" s="86" t="s">
        <v>932</v>
      </c>
      <c r="F224" s="176"/>
    </row>
    <row r="225" spans="1:9" x14ac:dyDescent="0.25">
      <c r="A225" s="396"/>
      <c r="B225" s="393"/>
      <c r="C225" s="361" t="s">
        <v>1553</v>
      </c>
      <c r="D225" s="394"/>
      <c r="E225" s="86" t="s">
        <v>932</v>
      </c>
      <c r="F225" s="176"/>
    </row>
    <row r="226" spans="1:9" x14ac:dyDescent="0.25">
      <c r="A226" s="396"/>
      <c r="B226" s="393"/>
      <c r="C226" s="361" t="s">
        <v>1554</v>
      </c>
      <c r="D226" s="394"/>
      <c r="E226" s="86" t="s">
        <v>932</v>
      </c>
      <c r="F226" s="176"/>
    </row>
    <row r="227" spans="1:9" x14ac:dyDescent="0.25">
      <c r="A227" s="397"/>
      <c r="B227" s="347"/>
      <c r="C227" s="361" t="s">
        <v>1555</v>
      </c>
      <c r="D227" s="394"/>
      <c r="E227" s="86" t="s">
        <v>932</v>
      </c>
      <c r="F227" s="176"/>
    </row>
    <row r="228" spans="1:9" x14ac:dyDescent="0.25">
      <c r="A228" s="389"/>
      <c r="B228" s="390"/>
      <c r="C228" s="391"/>
      <c r="D228" s="128"/>
      <c r="E228" s="129"/>
      <c r="F228" s="176"/>
    </row>
    <row r="229" spans="1:9" ht="18" customHeight="1" x14ac:dyDescent="0.25">
      <c r="A229" s="93"/>
      <c r="B229" s="93"/>
      <c r="C229" s="127"/>
      <c r="D229" s="128"/>
      <c r="E229" s="129"/>
      <c r="F229" s="74"/>
    </row>
    <row r="232" spans="1:9" x14ac:dyDescent="0.25">
      <c r="A232" s="66" t="s">
        <v>562</v>
      </c>
      <c r="B232" s="66"/>
      <c r="C232" s="67"/>
      <c r="D232" s="67"/>
      <c r="E232" s="67"/>
      <c r="F232" s="67"/>
      <c r="G232" s="67"/>
      <c r="H232" s="67"/>
      <c r="I232" s="67"/>
    </row>
    <row r="234" spans="1:9" s="130" customFormat="1" ht="30.75" customHeight="1" x14ac:dyDescent="0.25">
      <c r="A234" s="1160" t="s">
        <v>122</v>
      </c>
      <c r="B234" s="1171" t="s">
        <v>563</v>
      </c>
      <c r="C234" s="1171" t="s">
        <v>564</v>
      </c>
      <c r="D234" s="1150" t="s">
        <v>565</v>
      </c>
      <c r="E234" s="1150" t="s">
        <v>566</v>
      </c>
      <c r="F234" s="1160" t="s">
        <v>126</v>
      </c>
      <c r="H234" s="113"/>
    </row>
    <row r="235" spans="1:9" x14ac:dyDescent="0.25">
      <c r="A235" s="1160"/>
      <c r="B235" s="1173"/>
      <c r="C235" s="1173"/>
      <c r="D235" s="1152"/>
      <c r="E235" s="1152"/>
      <c r="F235" s="1160"/>
      <c r="H235" s="113"/>
    </row>
    <row r="236" spans="1:9" x14ac:dyDescent="0.25">
      <c r="A236" s="131"/>
      <c r="B236" s="131"/>
      <c r="C236" s="131"/>
      <c r="D236" s="131"/>
      <c r="E236" s="131"/>
      <c r="F236" s="131"/>
      <c r="H236" s="74"/>
    </row>
    <row r="237" spans="1:9" x14ac:dyDescent="0.25">
      <c r="A237" s="77"/>
      <c r="B237" s="77"/>
      <c r="C237" s="77"/>
      <c r="D237" s="77"/>
      <c r="E237" s="77"/>
      <c r="F237" s="77"/>
      <c r="H237" s="74"/>
    </row>
    <row r="238" spans="1:9" x14ac:dyDescent="0.25">
      <c r="A238" s="77"/>
      <c r="B238" s="77"/>
      <c r="C238" s="77"/>
      <c r="D238" s="77"/>
      <c r="E238" s="77"/>
      <c r="F238" s="77"/>
      <c r="H238" s="74"/>
    </row>
    <row r="239" spans="1:9" x14ac:dyDescent="0.25">
      <c r="A239" s="77"/>
      <c r="B239" s="77"/>
      <c r="C239" s="77"/>
      <c r="D239" s="77"/>
      <c r="E239" s="77"/>
      <c r="F239" s="77"/>
      <c r="H239" s="74"/>
    </row>
    <row r="240" spans="1:9" x14ac:dyDescent="0.25">
      <c r="A240" s="115"/>
      <c r="B240" s="115"/>
      <c r="C240" s="115"/>
      <c r="D240" s="115"/>
      <c r="E240" s="115"/>
      <c r="F240" s="115"/>
      <c r="H240" s="74"/>
    </row>
    <row r="243" spans="1:8" ht="15.75" customHeight="1" x14ac:dyDescent="0.25">
      <c r="A243" s="1160" t="s">
        <v>122</v>
      </c>
      <c r="B243" s="1171" t="s">
        <v>567</v>
      </c>
      <c r="C243" s="1171" t="s">
        <v>564</v>
      </c>
      <c r="D243" s="1150" t="s">
        <v>565</v>
      </c>
      <c r="E243" s="992"/>
      <c r="F243" s="1160" t="s">
        <v>126</v>
      </c>
      <c r="H243" s="113"/>
    </row>
    <row r="244" spans="1:8" ht="30.75" customHeight="1" x14ac:dyDescent="0.25">
      <c r="A244" s="1160"/>
      <c r="B244" s="1173"/>
      <c r="C244" s="1173"/>
      <c r="D244" s="1152"/>
      <c r="E244" s="1000" t="s">
        <v>566</v>
      </c>
      <c r="F244" s="1160"/>
      <c r="H244" s="113"/>
    </row>
    <row r="245" spans="1:8" x14ac:dyDescent="0.25">
      <c r="A245" s="131"/>
      <c r="B245" s="131"/>
      <c r="C245" s="131"/>
      <c r="D245" s="131"/>
      <c r="E245" s="131"/>
      <c r="F245" s="131"/>
      <c r="H245" s="74"/>
    </row>
    <row r="246" spans="1:8" x14ac:dyDescent="0.25">
      <c r="A246" s="77"/>
      <c r="B246" s="77"/>
      <c r="C246" s="77"/>
      <c r="D246" s="77"/>
      <c r="E246" s="77"/>
      <c r="F246" s="77"/>
      <c r="H246" s="74"/>
    </row>
    <row r="247" spans="1:8" x14ac:dyDescent="0.25">
      <c r="A247" s="77"/>
      <c r="B247" s="77"/>
      <c r="C247" s="77"/>
      <c r="D247" s="77"/>
      <c r="E247" s="77"/>
      <c r="F247" s="77"/>
      <c r="H247" s="74"/>
    </row>
    <row r="248" spans="1:8" x14ac:dyDescent="0.25">
      <c r="A248" s="77"/>
      <c r="B248" s="77"/>
      <c r="C248" s="77"/>
      <c r="D248" s="77"/>
      <c r="E248" s="77"/>
      <c r="F248" s="77"/>
      <c r="H248" s="74"/>
    </row>
    <row r="249" spans="1:8" x14ac:dyDescent="0.25">
      <c r="A249" s="115"/>
      <c r="B249" s="115"/>
      <c r="C249" s="115"/>
      <c r="D249" s="115"/>
      <c r="E249" s="115"/>
      <c r="F249" s="115"/>
      <c r="H249" s="74"/>
    </row>
    <row r="252" spans="1:8" ht="15.75" customHeight="1" x14ac:dyDescent="0.25">
      <c r="A252" s="1160" t="s">
        <v>122</v>
      </c>
      <c r="B252" s="1171" t="s">
        <v>568</v>
      </c>
      <c r="C252" s="1171" t="s">
        <v>569</v>
      </c>
      <c r="D252" s="1160" t="s">
        <v>126</v>
      </c>
      <c r="F252" s="1174"/>
    </row>
    <row r="253" spans="1:8" x14ac:dyDescent="0.25">
      <c r="A253" s="1160"/>
      <c r="B253" s="1173"/>
      <c r="C253" s="1173"/>
      <c r="D253" s="1160"/>
      <c r="F253" s="1175"/>
    </row>
    <row r="254" spans="1:8" x14ac:dyDescent="0.25">
      <c r="A254" s="131"/>
      <c r="B254" s="131"/>
      <c r="C254" s="131"/>
      <c r="D254" s="131"/>
      <c r="F254" s="132"/>
    </row>
    <row r="255" spans="1:8" x14ac:dyDescent="0.25">
      <c r="A255" s="77"/>
      <c r="B255" s="77"/>
      <c r="C255" s="77"/>
      <c r="D255" s="77"/>
      <c r="F255" s="132"/>
    </row>
    <row r="256" spans="1:8" x14ac:dyDescent="0.25">
      <c r="A256" s="77"/>
      <c r="B256" s="77"/>
      <c r="C256" s="77"/>
      <c r="D256" s="77"/>
      <c r="F256" s="132"/>
    </row>
    <row r="257" spans="1:9" x14ac:dyDescent="0.25">
      <c r="A257" s="77"/>
      <c r="B257" s="77"/>
      <c r="C257" s="77"/>
      <c r="D257" s="77"/>
      <c r="F257" s="132"/>
    </row>
    <row r="258" spans="1:9" x14ac:dyDescent="0.25">
      <c r="A258" s="115"/>
      <c r="B258" s="115"/>
      <c r="C258" s="115"/>
      <c r="D258" s="115"/>
      <c r="F258" s="132"/>
    </row>
    <row r="261" spans="1:9" s="130" customFormat="1" ht="31.5" x14ac:dyDescent="0.25">
      <c r="A261" s="992" t="s">
        <v>122</v>
      </c>
      <c r="B261" s="995" t="s">
        <v>570</v>
      </c>
      <c r="C261" s="992" t="s">
        <v>571</v>
      </c>
      <c r="D261" s="992" t="s">
        <v>572</v>
      </c>
      <c r="E261" s="992" t="s">
        <v>126</v>
      </c>
    </row>
    <row r="262" spans="1:9" x14ac:dyDescent="0.25">
      <c r="A262" s="131"/>
      <c r="B262" s="131"/>
      <c r="C262" s="131"/>
      <c r="D262" s="131"/>
      <c r="E262" s="131"/>
    </row>
    <row r="263" spans="1:9" x14ac:dyDescent="0.25">
      <c r="A263" s="77"/>
      <c r="B263" s="77"/>
      <c r="C263" s="77"/>
      <c r="D263" s="77"/>
      <c r="E263" s="77"/>
    </row>
    <row r="264" spans="1:9" x14ac:dyDescent="0.25">
      <c r="A264" s="77"/>
      <c r="B264" s="77"/>
      <c r="C264" s="77"/>
      <c r="D264" s="77"/>
      <c r="E264" s="77"/>
    </row>
    <row r="265" spans="1:9" x14ac:dyDescent="0.25">
      <c r="A265" s="77"/>
      <c r="B265" s="77"/>
      <c r="C265" s="77"/>
      <c r="D265" s="77"/>
      <c r="E265" s="77"/>
    </row>
    <row r="266" spans="1:9" x14ac:dyDescent="0.25">
      <c r="A266" s="115"/>
      <c r="B266" s="115"/>
      <c r="C266" s="115"/>
      <c r="D266" s="115"/>
      <c r="E266" s="115"/>
    </row>
    <row r="269" spans="1:9" x14ac:dyDescent="0.25">
      <c r="A269" s="66" t="s">
        <v>573</v>
      </c>
      <c r="B269" s="66"/>
      <c r="C269" s="67"/>
      <c r="D269" s="67"/>
      <c r="E269" s="67"/>
      <c r="F269" s="67"/>
      <c r="G269" s="67"/>
      <c r="H269" s="67"/>
      <c r="I269" s="67"/>
    </row>
    <row r="271" spans="1:9" ht="31.5" x14ac:dyDescent="0.25">
      <c r="A271" s="992" t="s">
        <v>122</v>
      </c>
      <c r="B271" s="995" t="s">
        <v>574</v>
      </c>
      <c r="C271" s="995" t="s">
        <v>575</v>
      </c>
      <c r="D271" s="995" t="s">
        <v>576</v>
      </c>
      <c r="E271" s="995" t="s">
        <v>577</v>
      </c>
    </row>
    <row r="272" spans="1:9" x14ac:dyDescent="0.25">
      <c r="A272" s="97" t="s">
        <v>18</v>
      </c>
      <c r="B272" s="71" t="s">
        <v>578</v>
      </c>
      <c r="C272" s="78"/>
      <c r="D272" s="78"/>
      <c r="E272" s="78"/>
    </row>
    <row r="273" spans="1:9" x14ac:dyDescent="0.25">
      <c r="A273" s="85" t="s">
        <v>20</v>
      </c>
      <c r="B273" s="125" t="s">
        <v>579</v>
      </c>
      <c r="C273" s="78"/>
      <c r="D273" s="78"/>
      <c r="E273" s="78"/>
    </row>
    <row r="274" spans="1:9" x14ac:dyDescent="0.25">
      <c r="A274" s="97" t="s">
        <v>21</v>
      </c>
      <c r="B274" s="125" t="s">
        <v>580</v>
      </c>
      <c r="C274" s="1020"/>
      <c r="D274" s="78"/>
      <c r="E274" s="114"/>
    </row>
    <row r="277" spans="1:9" x14ac:dyDescent="0.25">
      <c r="A277" s="66" t="s">
        <v>581</v>
      </c>
      <c r="B277" s="66"/>
      <c r="C277" s="67"/>
      <c r="D277" s="67"/>
      <c r="E277" s="67"/>
      <c r="F277" s="67"/>
      <c r="G277" s="67"/>
      <c r="H277" s="67"/>
      <c r="I277" s="67"/>
    </row>
    <row r="279" spans="1:9" s="130" customFormat="1" ht="31.5" x14ac:dyDescent="0.25">
      <c r="A279" s="986" t="s">
        <v>122</v>
      </c>
      <c r="B279" s="992" t="s">
        <v>582</v>
      </c>
      <c r="C279" s="995" t="s">
        <v>583</v>
      </c>
      <c r="D279" s="992" t="s">
        <v>584</v>
      </c>
      <c r="E279" s="992" t="s">
        <v>585</v>
      </c>
      <c r="F279" s="187"/>
    </row>
    <row r="280" spans="1:9" x14ac:dyDescent="0.25">
      <c r="A280" s="101" t="s">
        <v>18</v>
      </c>
      <c r="B280" s="126" t="s">
        <v>1556</v>
      </c>
      <c r="C280" s="72" t="s">
        <v>587</v>
      </c>
      <c r="D280" s="406" t="s">
        <v>1557</v>
      </c>
      <c r="E280" s="407" t="s">
        <v>1558</v>
      </c>
      <c r="F280" s="96"/>
    </row>
    <row r="281" spans="1:9" x14ac:dyDescent="0.25">
      <c r="A281" s="88"/>
      <c r="B281" s="126" t="s">
        <v>1559</v>
      </c>
      <c r="C281" s="72" t="s">
        <v>587</v>
      </c>
      <c r="D281" s="406" t="s">
        <v>1560</v>
      </c>
      <c r="E281" s="407" t="s">
        <v>1558</v>
      </c>
      <c r="F281" s="96"/>
    </row>
    <row r="282" spans="1:9" x14ac:dyDescent="0.25">
      <c r="A282" s="88"/>
      <c r="B282" s="126" t="s">
        <v>1561</v>
      </c>
      <c r="C282" s="72" t="s">
        <v>587</v>
      </c>
      <c r="D282" s="406" t="s">
        <v>1562</v>
      </c>
      <c r="E282" s="407" t="s">
        <v>1563</v>
      </c>
      <c r="F282" s="96"/>
    </row>
    <row r="283" spans="1:9" x14ac:dyDescent="0.25">
      <c r="A283" s="88"/>
      <c r="B283" s="126" t="s">
        <v>1564</v>
      </c>
      <c r="C283" s="72" t="s">
        <v>587</v>
      </c>
      <c r="D283" s="406" t="s">
        <v>1565</v>
      </c>
      <c r="E283" s="407" t="s">
        <v>1563</v>
      </c>
      <c r="F283" s="96"/>
    </row>
    <row r="284" spans="1:9" ht="31.5" x14ac:dyDescent="0.25">
      <c r="A284" s="88"/>
      <c r="B284" s="105" t="s">
        <v>1566</v>
      </c>
      <c r="C284" s="72" t="s">
        <v>1567</v>
      </c>
      <c r="D284" s="406" t="s">
        <v>1568</v>
      </c>
      <c r="E284" s="407" t="s">
        <v>1569</v>
      </c>
      <c r="F284" s="96"/>
    </row>
    <row r="285" spans="1:9" ht="31.5" x14ac:dyDescent="0.25">
      <c r="A285" s="88"/>
      <c r="B285" s="105" t="s">
        <v>1570</v>
      </c>
      <c r="C285" s="72" t="s">
        <v>1567</v>
      </c>
      <c r="D285" s="406" t="s">
        <v>1571</v>
      </c>
      <c r="E285" s="407" t="s">
        <v>1569</v>
      </c>
      <c r="F285" s="96"/>
    </row>
    <row r="286" spans="1:9" ht="47.25" x14ac:dyDescent="0.25">
      <c r="A286" s="88"/>
      <c r="B286" s="105" t="s">
        <v>1572</v>
      </c>
      <c r="C286" s="72" t="s">
        <v>1567</v>
      </c>
      <c r="D286" s="406" t="s">
        <v>1573</v>
      </c>
      <c r="E286" s="407" t="s">
        <v>1569</v>
      </c>
      <c r="F286" s="96"/>
    </row>
    <row r="287" spans="1:9" x14ac:dyDescent="0.25">
      <c r="A287" s="88"/>
      <c r="B287" s="126" t="s">
        <v>1574</v>
      </c>
      <c r="C287" s="72" t="s">
        <v>641</v>
      </c>
      <c r="D287" s="406" t="s">
        <v>1575</v>
      </c>
      <c r="E287" s="407" t="s">
        <v>1576</v>
      </c>
      <c r="F287" s="96"/>
    </row>
    <row r="288" spans="1:9" x14ac:dyDescent="0.25">
      <c r="A288" s="88"/>
      <c r="B288" s="126" t="s">
        <v>1577</v>
      </c>
      <c r="C288" s="72" t="s">
        <v>641</v>
      </c>
      <c r="D288" s="406" t="s">
        <v>1578</v>
      </c>
      <c r="E288" s="407" t="s">
        <v>1576</v>
      </c>
      <c r="F288" s="96"/>
    </row>
    <row r="289" spans="1:6" ht="31.5" x14ac:dyDescent="0.25">
      <c r="A289" s="88"/>
      <c r="B289" s="105" t="s">
        <v>1579</v>
      </c>
      <c r="C289" s="72" t="s">
        <v>641</v>
      </c>
      <c r="D289" s="406" t="s">
        <v>1578</v>
      </c>
      <c r="E289" s="407" t="s">
        <v>1576</v>
      </c>
      <c r="F289" s="96"/>
    </row>
    <row r="290" spans="1:6" x14ac:dyDescent="0.25">
      <c r="A290" s="101" t="s">
        <v>19</v>
      </c>
      <c r="B290" s="105" t="s">
        <v>1580</v>
      </c>
      <c r="C290" s="72" t="s">
        <v>587</v>
      </c>
      <c r="D290" s="133">
        <v>43963</v>
      </c>
      <c r="E290" s="1014" t="s">
        <v>1137</v>
      </c>
      <c r="F290" s="74"/>
    </row>
    <row r="291" spans="1:6" ht="31.5" customHeight="1" x14ac:dyDescent="0.25">
      <c r="A291" s="88"/>
      <c r="B291" s="1167" t="s">
        <v>1581</v>
      </c>
      <c r="C291" s="105" t="s">
        <v>1314</v>
      </c>
      <c r="D291" s="1245" t="s">
        <v>1582</v>
      </c>
      <c r="E291" s="1014" t="s">
        <v>1583</v>
      </c>
      <c r="F291" s="74"/>
    </row>
    <row r="292" spans="1:6" ht="31.5" customHeight="1" x14ac:dyDescent="0.25">
      <c r="A292" s="88"/>
      <c r="B292" s="1168"/>
      <c r="C292" s="105" t="s">
        <v>1584</v>
      </c>
      <c r="D292" s="1246"/>
      <c r="E292" s="1014" t="s">
        <v>1585</v>
      </c>
      <c r="F292" s="74"/>
    </row>
    <row r="293" spans="1:6" ht="31.5" x14ac:dyDescent="0.25">
      <c r="A293" s="88"/>
      <c r="B293" s="1169"/>
      <c r="C293" s="105" t="s">
        <v>641</v>
      </c>
      <c r="D293" s="133">
        <v>43977</v>
      </c>
      <c r="E293" s="1013" t="s">
        <v>1586</v>
      </c>
      <c r="F293" s="74"/>
    </row>
    <row r="294" spans="1:6" ht="47.25" x14ac:dyDescent="0.25">
      <c r="A294" s="90"/>
      <c r="B294" s="105" t="s">
        <v>1587</v>
      </c>
      <c r="C294" s="105" t="s">
        <v>1588</v>
      </c>
      <c r="D294" s="133">
        <v>43963</v>
      </c>
      <c r="E294" s="1014" t="s">
        <v>1137</v>
      </c>
      <c r="F294" s="74"/>
    </row>
    <row r="295" spans="1:6" x14ac:dyDescent="0.25">
      <c r="A295" s="88" t="s">
        <v>20</v>
      </c>
      <c r="B295" s="72"/>
      <c r="C295" s="105"/>
      <c r="D295" s="137"/>
      <c r="E295" s="99"/>
      <c r="F295" s="74"/>
    </row>
    <row r="296" spans="1:6" ht="63" x14ac:dyDescent="0.25">
      <c r="A296" s="101" t="s">
        <v>21</v>
      </c>
      <c r="B296" s="72" t="s">
        <v>1589</v>
      </c>
      <c r="C296" s="72" t="s">
        <v>1590</v>
      </c>
      <c r="D296" s="138">
        <v>43953</v>
      </c>
      <c r="E296" s="1013" t="s">
        <v>1591</v>
      </c>
      <c r="F296" s="159"/>
    </row>
    <row r="297" spans="1:6" ht="31.5" x14ac:dyDescent="0.25">
      <c r="A297" s="88"/>
      <c r="B297" s="72" t="s">
        <v>1592</v>
      </c>
      <c r="C297" s="72" t="s">
        <v>612</v>
      </c>
      <c r="D297" s="138">
        <v>43955</v>
      </c>
      <c r="E297" s="1013" t="s">
        <v>1591</v>
      </c>
      <c r="F297" s="159"/>
    </row>
    <row r="298" spans="1:6" ht="47.25" x14ac:dyDescent="0.25">
      <c r="A298" s="88"/>
      <c r="B298" s="72" t="s">
        <v>1593</v>
      </c>
      <c r="C298" s="72" t="s">
        <v>612</v>
      </c>
      <c r="D298" s="138">
        <v>43955</v>
      </c>
      <c r="E298" s="1013" t="s">
        <v>1591</v>
      </c>
      <c r="F298" s="159"/>
    </row>
    <row r="299" spans="1:6" ht="31.5" x14ac:dyDescent="0.25">
      <c r="A299" s="88"/>
      <c r="B299" s="72" t="s">
        <v>1594</v>
      </c>
      <c r="C299" s="72" t="s">
        <v>612</v>
      </c>
      <c r="D299" s="138">
        <v>43955</v>
      </c>
      <c r="E299" s="1013" t="s">
        <v>1591</v>
      </c>
      <c r="F299" s="159"/>
    </row>
    <row r="300" spans="1:6" ht="31.5" x14ac:dyDescent="0.25">
      <c r="A300" s="88"/>
      <c r="B300" s="72" t="s">
        <v>1595</v>
      </c>
      <c r="C300" s="72" t="s">
        <v>612</v>
      </c>
      <c r="D300" s="138">
        <v>43956</v>
      </c>
      <c r="E300" s="1013" t="s">
        <v>1591</v>
      </c>
      <c r="F300" s="159"/>
    </row>
    <row r="301" spans="1:6" ht="31.5" x14ac:dyDescent="0.25">
      <c r="A301" s="88"/>
      <c r="B301" s="72" t="s">
        <v>1596</v>
      </c>
      <c r="C301" s="105" t="s">
        <v>612</v>
      </c>
      <c r="D301" s="138">
        <v>43955</v>
      </c>
      <c r="E301" s="1013" t="s">
        <v>1591</v>
      </c>
      <c r="F301" s="159"/>
    </row>
    <row r="302" spans="1:6" ht="31.5" x14ac:dyDescent="0.25">
      <c r="A302" s="88"/>
      <c r="B302" s="72" t="s">
        <v>1597</v>
      </c>
      <c r="C302" s="105" t="s">
        <v>612</v>
      </c>
      <c r="D302" s="138">
        <v>43956</v>
      </c>
      <c r="E302" s="1013" t="s">
        <v>1591</v>
      </c>
      <c r="F302" s="159"/>
    </row>
    <row r="303" spans="1:6" ht="31.5" x14ac:dyDescent="0.25">
      <c r="A303" s="88"/>
      <c r="B303" s="72" t="s">
        <v>1598</v>
      </c>
      <c r="C303" s="105" t="s">
        <v>612</v>
      </c>
      <c r="D303" s="138">
        <v>43956</v>
      </c>
      <c r="E303" s="1013" t="s">
        <v>1591</v>
      </c>
      <c r="F303" s="159"/>
    </row>
    <row r="304" spans="1:6" ht="31.5" x14ac:dyDescent="0.25">
      <c r="A304" s="88"/>
      <c r="B304" s="72" t="s">
        <v>1599</v>
      </c>
      <c r="C304" s="105" t="s">
        <v>612</v>
      </c>
      <c r="D304" s="138">
        <v>43956</v>
      </c>
      <c r="E304" s="1013" t="s">
        <v>1591</v>
      </c>
      <c r="F304" s="159"/>
    </row>
    <row r="305" spans="1:6" ht="31.5" x14ac:dyDescent="0.25">
      <c r="A305" s="88"/>
      <c r="B305" s="72" t="s">
        <v>1600</v>
      </c>
      <c r="C305" s="105" t="s">
        <v>612</v>
      </c>
      <c r="D305" s="138">
        <v>43956</v>
      </c>
      <c r="E305" s="1013" t="s">
        <v>1591</v>
      </c>
      <c r="F305" s="159"/>
    </row>
    <row r="306" spans="1:6" ht="31.5" x14ac:dyDescent="0.25">
      <c r="A306" s="88"/>
      <c r="B306" s="72" t="s">
        <v>1601</v>
      </c>
      <c r="C306" s="105" t="s">
        <v>612</v>
      </c>
      <c r="D306" s="138">
        <v>43956</v>
      </c>
      <c r="E306" s="1013" t="s">
        <v>1591</v>
      </c>
      <c r="F306" s="159"/>
    </row>
    <row r="307" spans="1:6" ht="47.25" x14ac:dyDescent="0.25">
      <c r="A307" s="88"/>
      <c r="B307" s="72" t="s">
        <v>1602</v>
      </c>
      <c r="C307" s="105" t="s">
        <v>1603</v>
      </c>
      <c r="D307" s="138">
        <v>43957</v>
      </c>
      <c r="E307" s="1013" t="s">
        <v>1591</v>
      </c>
      <c r="F307" s="159"/>
    </row>
    <row r="308" spans="1:6" ht="47.25" x14ac:dyDescent="0.25">
      <c r="A308" s="88"/>
      <c r="B308" s="72" t="s">
        <v>1604</v>
      </c>
      <c r="C308" s="105" t="s">
        <v>1605</v>
      </c>
      <c r="D308" s="138">
        <v>43977</v>
      </c>
      <c r="E308" s="1013" t="s">
        <v>1591</v>
      </c>
      <c r="F308" s="159"/>
    </row>
    <row r="309" spans="1:6" ht="47.25" x14ac:dyDescent="0.25">
      <c r="A309" s="88"/>
      <c r="B309" s="72" t="s">
        <v>1606</v>
      </c>
      <c r="C309" s="105" t="s">
        <v>612</v>
      </c>
      <c r="D309" s="138">
        <v>43958</v>
      </c>
      <c r="E309" s="1013" t="s">
        <v>1591</v>
      </c>
      <c r="F309" s="159"/>
    </row>
    <row r="310" spans="1:6" ht="31.5" x14ac:dyDescent="0.25">
      <c r="A310" s="88"/>
      <c r="B310" s="72" t="s">
        <v>1607</v>
      </c>
      <c r="C310" s="105" t="s">
        <v>612</v>
      </c>
      <c r="D310" s="138">
        <v>43958</v>
      </c>
      <c r="E310" s="1013" t="s">
        <v>1591</v>
      </c>
      <c r="F310" s="159"/>
    </row>
    <row r="311" spans="1:6" ht="31.5" x14ac:dyDescent="0.25">
      <c r="A311" s="88"/>
      <c r="B311" s="72" t="s">
        <v>1608</v>
      </c>
      <c r="C311" s="105" t="s">
        <v>612</v>
      </c>
      <c r="D311" s="138">
        <v>43958</v>
      </c>
      <c r="E311" s="1013" t="s">
        <v>1591</v>
      </c>
      <c r="F311" s="159"/>
    </row>
    <row r="312" spans="1:6" ht="31.5" x14ac:dyDescent="0.25">
      <c r="A312" s="88"/>
      <c r="B312" s="72" t="s">
        <v>1609</v>
      </c>
      <c r="C312" s="105" t="s">
        <v>612</v>
      </c>
      <c r="D312" s="138">
        <v>43973</v>
      </c>
      <c r="E312" s="1013" t="s">
        <v>1591</v>
      </c>
      <c r="F312" s="159"/>
    </row>
    <row r="313" spans="1:6" ht="31.5" x14ac:dyDescent="0.25">
      <c r="A313" s="88"/>
      <c r="B313" s="72" t="s">
        <v>1610</v>
      </c>
      <c r="C313" s="105" t="s">
        <v>612</v>
      </c>
      <c r="D313" s="138">
        <v>43962</v>
      </c>
      <c r="E313" s="1013" t="s">
        <v>1591</v>
      </c>
      <c r="F313" s="159"/>
    </row>
    <row r="314" spans="1:6" ht="63" x14ac:dyDescent="0.25">
      <c r="A314" s="88"/>
      <c r="B314" s="72" t="s">
        <v>1611</v>
      </c>
      <c r="C314" s="105" t="s">
        <v>612</v>
      </c>
      <c r="D314" s="138">
        <v>43962</v>
      </c>
      <c r="E314" s="1013" t="s">
        <v>1591</v>
      </c>
      <c r="F314" s="159"/>
    </row>
    <row r="315" spans="1:6" ht="31.5" x14ac:dyDescent="0.25">
      <c r="A315" s="88"/>
      <c r="B315" s="72" t="s">
        <v>1612</v>
      </c>
      <c r="C315" s="105" t="s">
        <v>612</v>
      </c>
      <c r="D315" s="138">
        <v>43962</v>
      </c>
      <c r="E315" s="1013" t="s">
        <v>1591</v>
      </c>
      <c r="F315" s="159"/>
    </row>
    <row r="316" spans="1:6" ht="31.5" x14ac:dyDescent="0.25">
      <c r="A316" s="88"/>
      <c r="B316" s="72" t="s">
        <v>1613</v>
      </c>
      <c r="C316" s="105" t="s">
        <v>641</v>
      </c>
      <c r="D316" s="138">
        <v>43971</v>
      </c>
      <c r="E316" s="1013" t="s">
        <v>1591</v>
      </c>
      <c r="F316" s="159"/>
    </row>
    <row r="317" spans="1:6" ht="31.5" x14ac:dyDescent="0.25">
      <c r="A317" s="88"/>
      <c r="B317" s="72" t="s">
        <v>1614</v>
      </c>
      <c r="C317" s="105" t="s">
        <v>612</v>
      </c>
      <c r="D317" s="138">
        <v>43970</v>
      </c>
      <c r="E317" s="1013" t="s">
        <v>1591</v>
      </c>
      <c r="F317" s="159"/>
    </row>
    <row r="318" spans="1:6" ht="31.5" x14ac:dyDescent="0.25">
      <c r="A318" s="88"/>
      <c r="B318" s="72" t="s">
        <v>1615</v>
      </c>
      <c r="C318" s="105" t="s">
        <v>612</v>
      </c>
      <c r="D318" s="138">
        <v>43969</v>
      </c>
      <c r="E318" s="1013" t="s">
        <v>1591</v>
      </c>
      <c r="F318" s="159"/>
    </row>
    <row r="319" spans="1:6" ht="31.5" x14ac:dyDescent="0.25">
      <c r="A319" s="88"/>
      <c r="B319" s="72" t="s">
        <v>1616</v>
      </c>
      <c r="C319" s="105" t="s">
        <v>612</v>
      </c>
      <c r="D319" s="138">
        <v>43973</v>
      </c>
      <c r="E319" s="1013" t="s">
        <v>1591</v>
      </c>
      <c r="F319" s="159"/>
    </row>
    <row r="320" spans="1:6" ht="31.5" x14ac:dyDescent="0.25">
      <c r="A320" s="88"/>
      <c r="B320" s="72" t="s">
        <v>1617</v>
      </c>
      <c r="C320" s="105" t="s">
        <v>612</v>
      </c>
      <c r="D320" s="138">
        <v>43970</v>
      </c>
      <c r="E320" s="1013" t="s">
        <v>1591</v>
      </c>
      <c r="F320" s="159"/>
    </row>
    <row r="321" spans="1:6" ht="31.5" x14ac:dyDescent="0.25">
      <c r="A321" s="101" t="s">
        <v>293</v>
      </c>
      <c r="B321" s="72" t="s">
        <v>1618</v>
      </c>
      <c r="C321" s="139" t="s">
        <v>612</v>
      </c>
      <c r="D321" s="140">
        <v>43956</v>
      </c>
      <c r="E321" s="228" t="s">
        <v>1412</v>
      </c>
      <c r="F321" s="188"/>
    </row>
    <row r="322" spans="1:6" ht="31.5" x14ac:dyDescent="0.25">
      <c r="A322" s="88"/>
      <c r="B322" s="72" t="s">
        <v>1600</v>
      </c>
      <c r="C322" s="139" t="s">
        <v>612</v>
      </c>
      <c r="D322" s="140">
        <v>43957</v>
      </c>
      <c r="E322" s="228" t="s">
        <v>1412</v>
      </c>
      <c r="F322" s="188"/>
    </row>
    <row r="323" spans="1:6" ht="31.5" x14ac:dyDescent="0.25">
      <c r="A323" s="88"/>
      <c r="B323" s="72" t="s">
        <v>1619</v>
      </c>
      <c r="C323" s="139" t="s">
        <v>612</v>
      </c>
      <c r="D323" s="140">
        <v>43957</v>
      </c>
      <c r="E323" s="228" t="s">
        <v>1412</v>
      </c>
      <c r="F323" s="188"/>
    </row>
    <row r="324" spans="1:6" ht="31.5" x14ac:dyDescent="0.25">
      <c r="A324" s="88"/>
      <c r="B324" s="72" t="s">
        <v>1620</v>
      </c>
      <c r="C324" s="139" t="s">
        <v>612</v>
      </c>
      <c r="D324" s="140">
        <v>43957</v>
      </c>
      <c r="E324" s="228" t="s">
        <v>1412</v>
      </c>
      <c r="F324" s="188"/>
    </row>
    <row r="325" spans="1:6" ht="31.5" x14ac:dyDescent="0.25">
      <c r="A325" s="88"/>
      <c r="B325" s="72" t="s">
        <v>1621</v>
      </c>
      <c r="C325" s="139" t="s">
        <v>612</v>
      </c>
      <c r="D325" s="140">
        <v>43957</v>
      </c>
      <c r="E325" s="228" t="s">
        <v>1412</v>
      </c>
      <c r="F325" s="188"/>
    </row>
    <row r="326" spans="1:6" ht="31.5" x14ac:dyDescent="0.25">
      <c r="A326" s="88"/>
      <c r="B326" s="72" t="s">
        <v>1622</v>
      </c>
      <c r="C326" s="139" t="s">
        <v>612</v>
      </c>
      <c r="D326" s="140">
        <v>43957</v>
      </c>
      <c r="E326" s="228" t="s">
        <v>1412</v>
      </c>
      <c r="F326" s="188"/>
    </row>
    <row r="327" spans="1:6" ht="31.5" x14ac:dyDescent="0.25">
      <c r="A327" s="88"/>
      <c r="B327" s="72" t="s">
        <v>1623</v>
      </c>
      <c r="C327" s="139" t="s">
        <v>612</v>
      </c>
      <c r="D327" s="140">
        <v>43957</v>
      </c>
      <c r="E327" s="228" t="s">
        <v>1412</v>
      </c>
      <c r="F327" s="188"/>
    </row>
    <row r="328" spans="1:6" ht="31.5" x14ac:dyDescent="0.25">
      <c r="A328" s="88"/>
      <c r="B328" s="72" t="s">
        <v>1624</v>
      </c>
      <c r="C328" s="139" t="s">
        <v>612</v>
      </c>
      <c r="D328" s="140">
        <v>43958</v>
      </c>
      <c r="E328" s="228" t="s">
        <v>1412</v>
      </c>
      <c r="F328" s="188"/>
    </row>
    <row r="329" spans="1:6" ht="31.5" x14ac:dyDescent="0.25">
      <c r="A329" s="88"/>
      <c r="B329" s="72" t="s">
        <v>1608</v>
      </c>
      <c r="C329" s="139" t="s">
        <v>612</v>
      </c>
      <c r="D329" s="140">
        <v>43958</v>
      </c>
      <c r="E329" s="228" t="s">
        <v>1412</v>
      </c>
      <c r="F329" s="188"/>
    </row>
    <row r="330" spans="1:6" ht="31.5" x14ac:dyDescent="0.25">
      <c r="A330" s="88"/>
      <c r="B330" s="72" t="s">
        <v>1625</v>
      </c>
      <c r="C330" s="139" t="s">
        <v>612</v>
      </c>
      <c r="D330" s="140">
        <v>43959</v>
      </c>
      <c r="E330" s="228" t="s">
        <v>1412</v>
      </c>
      <c r="F330" s="188"/>
    </row>
    <row r="331" spans="1:6" ht="31.5" x14ac:dyDescent="0.25">
      <c r="A331" s="88"/>
      <c r="B331" s="72" t="s">
        <v>1626</v>
      </c>
      <c r="C331" s="139" t="s">
        <v>612</v>
      </c>
      <c r="D331" s="140">
        <v>43959</v>
      </c>
      <c r="E331" s="228" t="s">
        <v>1412</v>
      </c>
      <c r="F331" s="188"/>
    </row>
    <row r="332" spans="1:6" ht="47.25" x14ac:dyDescent="0.25">
      <c r="A332" s="88"/>
      <c r="B332" s="72" t="s">
        <v>1627</v>
      </c>
      <c r="C332" s="139" t="s">
        <v>612</v>
      </c>
      <c r="D332" s="140">
        <v>43959</v>
      </c>
      <c r="E332" s="228" t="s">
        <v>1412</v>
      </c>
      <c r="F332" s="188"/>
    </row>
    <row r="333" spans="1:6" ht="94.5" x14ac:dyDescent="0.25">
      <c r="A333" s="88"/>
      <c r="B333" s="72" t="s">
        <v>1628</v>
      </c>
      <c r="C333" s="139" t="s">
        <v>612</v>
      </c>
      <c r="D333" s="140">
        <v>43959</v>
      </c>
      <c r="E333" s="228" t="s">
        <v>1412</v>
      </c>
      <c r="F333" s="188"/>
    </row>
    <row r="334" spans="1:6" ht="47.25" x14ac:dyDescent="0.25">
      <c r="A334" s="88"/>
      <c r="B334" s="72" t="s">
        <v>1629</v>
      </c>
      <c r="C334" s="139" t="s">
        <v>612</v>
      </c>
      <c r="D334" s="140">
        <v>43959</v>
      </c>
      <c r="E334" s="228" t="s">
        <v>1412</v>
      </c>
      <c r="F334" s="188"/>
    </row>
    <row r="335" spans="1:6" ht="63" x14ac:dyDescent="0.25">
      <c r="A335" s="88"/>
      <c r="B335" s="72" t="s">
        <v>1630</v>
      </c>
      <c r="C335" s="139" t="s">
        <v>612</v>
      </c>
      <c r="D335" s="140">
        <v>43959</v>
      </c>
      <c r="E335" s="228" t="s">
        <v>1412</v>
      </c>
      <c r="F335" s="188"/>
    </row>
    <row r="336" spans="1:6" ht="47.25" x14ac:dyDescent="0.25">
      <c r="A336" s="88"/>
      <c r="B336" s="72" t="s">
        <v>1627</v>
      </c>
      <c r="C336" s="139" t="s">
        <v>612</v>
      </c>
      <c r="D336" s="140">
        <v>43959</v>
      </c>
      <c r="E336" s="228" t="s">
        <v>1412</v>
      </c>
      <c r="F336" s="188"/>
    </row>
    <row r="337" spans="1:6" ht="31.5" x14ac:dyDescent="0.25">
      <c r="A337" s="88"/>
      <c r="B337" s="72" t="s">
        <v>1631</v>
      </c>
      <c r="C337" s="139" t="s">
        <v>612</v>
      </c>
      <c r="D337" s="140">
        <v>43960</v>
      </c>
      <c r="E337" s="228" t="s">
        <v>1412</v>
      </c>
      <c r="F337" s="188"/>
    </row>
    <row r="338" spans="1:6" ht="47.25" x14ac:dyDescent="0.25">
      <c r="A338" s="88"/>
      <c r="B338" s="72" t="s">
        <v>1632</v>
      </c>
      <c r="C338" s="139" t="s">
        <v>612</v>
      </c>
      <c r="D338" s="140">
        <v>43960</v>
      </c>
      <c r="E338" s="228" t="s">
        <v>1412</v>
      </c>
      <c r="F338" s="188"/>
    </row>
    <row r="339" spans="1:6" ht="31.5" x14ac:dyDescent="0.25">
      <c r="A339" s="88"/>
      <c r="B339" s="72" t="s">
        <v>1633</v>
      </c>
      <c r="C339" s="139" t="s">
        <v>612</v>
      </c>
      <c r="D339" s="140">
        <v>43960</v>
      </c>
      <c r="E339" s="228" t="s">
        <v>1412</v>
      </c>
      <c r="F339" s="188"/>
    </row>
    <row r="340" spans="1:6" ht="31.5" x14ac:dyDescent="0.25">
      <c r="A340" s="88"/>
      <c r="B340" s="72" t="s">
        <v>1634</v>
      </c>
      <c r="C340" s="139" t="s">
        <v>612</v>
      </c>
      <c r="D340" s="140">
        <v>43962</v>
      </c>
      <c r="E340" s="228" t="s">
        <v>1412</v>
      </c>
      <c r="F340" s="188"/>
    </row>
    <row r="341" spans="1:6" ht="31.5" x14ac:dyDescent="0.25">
      <c r="A341" s="88"/>
      <c r="B341" s="72" t="s">
        <v>1635</v>
      </c>
      <c r="C341" s="139" t="s">
        <v>612</v>
      </c>
      <c r="D341" s="140">
        <v>43962</v>
      </c>
      <c r="E341" s="228" t="s">
        <v>1412</v>
      </c>
      <c r="F341" s="188"/>
    </row>
    <row r="342" spans="1:6" ht="47.25" x14ac:dyDescent="0.25">
      <c r="A342" s="88"/>
      <c r="B342" s="72" t="s">
        <v>1636</v>
      </c>
      <c r="C342" s="139" t="s">
        <v>612</v>
      </c>
      <c r="D342" s="140">
        <v>43963</v>
      </c>
      <c r="E342" s="228" t="s">
        <v>1412</v>
      </c>
      <c r="F342" s="188"/>
    </row>
    <row r="343" spans="1:6" ht="31.5" x14ac:dyDescent="0.25">
      <c r="A343" s="88"/>
      <c r="B343" s="72" t="s">
        <v>1637</v>
      </c>
      <c r="C343" s="139" t="s">
        <v>612</v>
      </c>
      <c r="D343" s="140">
        <v>43963</v>
      </c>
      <c r="E343" s="228" t="s">
        <v>1412</v>
      </c>
      <c r="F343" s="188"/>
    </row>
    <row r="344" spans="1:6" ht="31.5" x14ac:dyDescent="0.25">
      <c r="A344" s="88"/>
      <c r="B344" s="72" t="s">
        <v>1638</v>
      </c>
      <c r="C344" s="139" t="s">
        <v>612</v>
      </c>
      <c r="D344" s="140">
        <v>43963</v>
      </c>
      <c r="E344" s="228" t="s">
        <v>1412</v>
      </c>
      <c r="F344" s="188"/>
    </row>
    <row r="345" spans="1:6" ht="47.25" x14ac:dyDescent="0.25">
      <c r="A345" s="88"/>
      <c r="B345" s="72" t="s">
        <v>1639</v>
      </c>
      <c r="C345" s="139" t="s">
        <v>612</v>
      </c>
      <c r="D345" s="140">
        <v>43963</v>
      </c>
      <c r="E345" s="228" t="s">
        <v>1412</v>
      </c>
      <c r="F345" s="188"/>
    </row>
    <row r="346" spans="1:6" ht="31.5" x14ac:dyDescent="0.25">
      <c r="A346" s="88"/>
      <c r="B346" s="72" t="s">
        <v>1640</v>
      </c>
      <c r="C346" s="139" t="s">
        <v>612</v>
      </c>
      <c r="D346" s="140">
        <v>43963</v>
      </c>
      <c r="E346" s="228" t="s">
        <v>1412</v>
      </c>
      <c r="F346" s="188"/>
    </row>
    <row r="347" spans="1:6" ht="31.5" x14ac:dyDescent="0.25">
      <c r="A347" s="88"/>
      <c r="B347" s="72" t="s">
        <v>1641</v>
      </c>
      <c r="C347" s="139" t="s">
        <v>612</v>
      </c>
      <c r="D347" s="140">
        <v>43963</v>
      </c>
      <c r="E347" s="228" t="s">
        <v>1412</v>
      </c>
      <c r="F347" s="188"/>
    </row>
    <row r="348" spans="1:6" ht="110.25" x14ac:dyDescent="0.25">
      <c r="A348" s="88"/>
      <c r="B348" s="72" t="s">
        <v>1642</v>
      </c>
      <c r="C348" s="139" t="s">
        <v>612</v>
      </c>
      <c r="D348" s="140">
        <v>43963</v>
      </c>
      <c r="E348" s="228" t="s">
        <v>1412</v>
      </c>
      <c r="F348" s="188"/>
    </row>
    <row r="349" spans="1:6" ht="31.5" x14ac:dyDescent="0.25">
      <c r="A349" s="88"/>
      <c r="B349" s="72" t="s">
        <v>1643</v>
      </c>
      <c r="C349" s="139" t="s">
        <v>612</v>
      </c>
      <c r="D349" s="140">
        <v>43963</v>
      </c>
      <c r="E349" s="228" t="s">
        <v>1412</v>
      </c>
      <c r="F349" s="188"/>
    </row>
    <row r="350" spans="1:6" ht="31.5" x14ac:dyDescent="0.25">
      <c r="A350" s="88"/>
      <c r="B350" s="72" t="s">
        <v>1644</v>
      </c>
      <c r="C350" s="139" t="s">
        <v>612</v>
      </c>
      <c r="D350" s="140">
        <v>43963</v>
      </c>
      <c r="E350" s="228" t="s">
        <v>1412</v>
      </c>
      <c r="F350" s="188"/>
    </row>
    <row r="351" spans="1:6" ht="31.5" x14ac:dyDescent="0.25">
      <c r="A351" s="88"/>
      <c r="B351" s="72" t="s">
        <v>1645</v>
      </c>
      <c r="C351" s="139" t="s">
        <v>612</v>
      </c>
      <c r="D351" s="140">
        <v>43964</v>
      </c>
      <c r="E351" s="228" t="s">
        <v>1412</v>
      </c>
      <c r="F351" s="188"/>
    </row>
    <row r="352" spans="1:6" ht="31.5" x14ac:dyDescent="0.25">
      <c r="A352" s="88"/>
      <c r="B352" s="72" t="s">
        <v>1646</v>
      </c>
      <c r="C352" s="139" t="s">
        <v>612</v>
      </c>
      <c r="D352" s="140">
        <v>43964</v>
      </c>
      <c r="E352" s="228" t="s">
        <v>1412</v>
      </c>
      <c r="F352" s="188"/>
    </row>
    <row r="353" spans="1:6" ht="31.5" x14ac:dyDescent="0.25">
      <c r="A353" s="88"/>
      <c r="B353" s="72" t="s">
        <v>1647</v>
      </c>
      <c r="C353" s="139" t="s">
        <v>612</v>
      </c>
      <c r="D353" s="140">
        <v>43964</v>
      </c>
      <c r="E353" s="228" t="s">
        <v>1412</v>
      </c>
      <c r="F353" s="188"/>
    </row>
    <row r="354" spans="1:6" ht="31.5" x14ac:dyDescent="0.25">
      <c r="A354" s="88"/>
      <c r="B354" s="72" t="s">
        <v>1648</v>
      </c>
      <c r="C354" s="139" t="s">
        <v>612</v>
      </c>
      <c r="D354" s="140">
        <v>43964</v>
      </c>
      <c r="E354" s="228" t="s">
        <v>1412</v>
      </c>
      <c r="F354" s="188"/>
    </row>
    <row r="355" spans="1:6" ht="31.5" x14ac:dyDescent="0.25">
      <c r="A355" s="88"/>
      <c r="B355" s="72" t="s">
        <v>1649</v>
      </c>
      <c r="C355" s="139" t="s">
        <v>612</v>
      </c>
      <c r="D355" s="140">
        <v>43964</v>
      </c>
      <c r="E355" s="228" t="s">
        <v>1412</v>
      </c>
      <c r="F355" s="188"/>
    </row>
    <row r="356" spans="1:6" ht="31.5" x14ac:dyDescent="0.25">
      <c r="A356" s="88"/>
      <c r="B356" s="72" t="s">
        <v>1650</v>
      </c>
      <c r="C356" s="139" t="s">
        <v>612</v>
      </c>
      <c r="D356" s="140">
        <v>43964</v>
      </c>
      <c r="E356" s="228" t="s">
        <v>1412</v>
      </c>
      <c r="F356" s="188"/>
    </row>
    <row r="357" spans="1:6" ht="31.5" x14ac:dyDescent="0.25">
      <c r="A357" s="88"/>
      <c r="B357" s="72" t="s">
        <v>1651</v>
      </c>
      <c r="C357" s="139" t="s">
        <v>612</v>
      </c>
      <c r="D357" s="140">
        <v>43964</v>
      </c>
      <c r="E357" s="228" t="s">
        <v>1412</v>
      </c>
      <c r="F357" s="188"/>
    </row>
    <row r="358" spans="1:6" ht="31.5" x14ac:dyDescent="0.25">
      <c r="A358" s="88"/>
      <c r="B358" s="72" t="s">
        <v>1652</v>
      </c>
      <c r="C358" s="139" t="s">
        <v>612</v>
      </c>
      <c r="D358" s="140">
        <v>43964</v>
      </c>
      <c r="E358" s="228" t="s">
        <v>1412</v>
      </c>
      <c r="F358" s="188"/>
    </row>
    <row r="359" spans="1:6" ht="31.5" x14ac:dyDescent="0.25">
      <c r="A359" s="88"/>
      <c r="B359" s="72" t="s">
        <v>1653</v>
      </c>
      <c r="C359" s="139" t="s">
        <v>612</v>
      </c>
      <c r="D359" s="140">
        <v>43964</v>
      </c>
      <c r="E359" s="228" t="s">
        <v>1412</v>
      </c>
      <c r="F359" s="188"/>
    </row>
    <row r="360" spans="1:6" ht="31.5" x14ac:dyDescent="0.25">
      <c r="A360" s="88"/>
      <c r="B360" s="72" t="s">
        <v>1654</v>
      </c>
      <c r="C360" s="139" t="s">
        <v>612</v>
      </c>
      <c r="D360" s="140">
        <v>43964</v>
      </c>
      <c r="E360" s="228" t="s">
        <v>1412</v>
      </c>
      <c r="F360" s="188"/>
    </row>
    <row r="361" spans="1:6" ht="31.5" x14ac:dyDescent="0.25">
      <c r="A361" s="88"/>
      <c r="B361" s="72" t="s">
        <v>1655</v>
      </c>
      <c r="C361" s="139" t="s">
        <v>612</v>
      </c>
      <c r="D361" s="140">
        <v>43965</v>
      </c>
      <c r="E361" s="228" t="s">
        <v>1412</v>
      </c>
      <c r="F361" s="188"/>
    </row>
    <row r="362" spans="1:6" ht="31.5" x14ac:dyDescent="0.25">
      <c r="A362" s="88"/>
      <c r="B362" s="72" t="s">
        <v>1656</v>
      </c>
      <c r="C362" s="139" t="s">
        <v>612</v>
      </c>
      <c r="D362" s="140">
        <v>43965</v>
      </c>
      <c r="E362" s="228" t="s">
        <v>1412</v>
      </c>
      <c r="F362" s="188"/>
    </row>
    <row r="363" spans="1:6" ht="31.5" x14ac:dyDescent="0.25">
      <c r="A363" s="88"/>
      <c r="B363" s="72" t="s">
        <v>1657</v>
      </c>
      <c r="C363" s="139" t="s">
        <v>612</v>
      </c>
      <c r="D363" s="140">
        <v>43965</v>
      </c>
      <c r="E363" s="228" t="s">
        <v>1412</v>
      </c>
      <c r="F363" s="188"/>
    </row>
    <row r="364" spans="1:6" ht="31.5" x14ac:dyDescent="0.25">
      <c r="A364" s="88"/>
      <c r="B364" s="72" t="s">
        <v>1658</v>
      </c>
      <c r="C364" s="139" t="s">
        <v>612</v>
      </c>
      <c r="D364" s="140">
        <v>43965</v>
      </c>
      <c r="E364" s="228" t="s">
        <v>1412</v>
      </c>
      <c r="F364" s="188"/>
    </row>
    <row r="365" spans="1:6" ht="31.5" x14ac:dyDescent="0.25">
      <c r="A365" s="88"/>
      <c r="B365" s="72" t="s">
        <v>1659</v>
      </c>
      <c r="C365" s="139" t="s">
        <v>612</v>
      </c>
      <c r="D365" s="140">
        <v>43965</v>
      </c>
      <c r="E365" s="228" t="s">
        <v>1412</v>
      </c>
      <c r="F365" s="188"/>
    </row>
    <row r="366" spans="1:6" ht="31.5" x14ac:dyDescent="0.25">
      <c r="A366" s="88"/>
      <c r="B366" s="72" t="s">
        <v>1660</v>
      </c>
      <c r="C366" s="139" t="s">
        <v>612</v>
      </c>
      <c r="D366" s="140">
        <v>43966</v>
      </c>
      <c r="E366" s="228" t="s">
        <v>1412</v>
      </c>
      <c r="F366" s="188"/>
    </row>
    <row r="367" spans="1:6" ht="31.5" x14ac:dyDescent="0.25">
      <c r="A367" s="88"/>
      <c r="B367" s="72" t="s">
        <v>1661</v>
      </c>
      <c r="C367" s="139" t="s">
        <v>612</v>
      </c>
      <c r="D367" s="140">
        <v>43966</v>
      </c>
      <c r="E367" s="228" t="s">
        <v>1412</v>
      </c>
      <c r="F367" s="188"/>
    </row>
    <row r="368" spans="1:6" ht="31.5" x14ac:dyDescent="0.25">
      <c r="A368" s="88"/>
      <c r="B368" s="72" t="s">
        <v>1662</v>
      </c>
      <c r="C368" s="139" t="s">
        <v>612</v>
      </c>
      <c r="D368" s="140">
        <v>43966</v>
      </c>
      <c r="E368" s="228" t="s">
        <v>1412</v>
      </c>
      <c r="F368" s="188"/>
    </row>
    <row r="369" spans="1:6" ht="31.5" x14ac:dyDescent="0.25">
      <c r="A369" s="88"/>
      <c r="B369" s="72" t="s">
        <v>1663</v>
      </c>
      <c r="C369" s="139" t="s">
        <v>612</v>
      </c>
      <c r="D369" s="140">
        <v>43966</v>
      </c>
      <c r="E369" s="228" t="s">
        <v>1412</v>
      </c>
      <c r="F369" s="188"/>
    </row>
    <row r="370" spans="1:6" ht="31.5" x14ac:dyDescent="0.25">
      <c r="A370" s="88"/>
      <c r="B370" s="72" t="s">
        <v>1664</v>
      </c>
      <c r="C370" s="139" t="s">
        <v>612</v>
      </c>
      <c r="D370" s="140">
        <v>43966</v>
      </c>
      <c r="E370" s="228" t="s">
        <v>1412</v>
      </c>
      <c r="F370" s="188"/>
    </row>
    <row r="371" spans="1:6" ht="31.5" x14ac:dyDescent="0.25">
      <c r="A371" s="88"/>
      <c r="B371" s="72" t="s">
        <v>1665</v>
      </c>
      <c r="C371" s="139" t="s">
        <v>612</v>
      </c>
      <c r="D371" s="140">
        <v>43967</v>
      </c>
      <c r="E371" s="228" t="s">
        <v>1412</v>
      </c>
      <c r="F371" s="188"/>
    </row>
    <row r="372" spans="1:6" ht="31.5" x14ac:dyDescent="0.25">
      <c r="A372" s="88"/>
      <c r="B372" s="72" t="s">
        <v>1666</v>
      </c>
      <c r="C372" s="139" t="s">
        <v>612</v>
      </c>
      <c r="D372" s="140">
        <v>43967</v>
      </c>
      <c r="E372" s="228" t="s">
        <v>1412</v>
      </c>
      <c r="F372" s="188"/>
    </row>
    <row r="373" spans="1:6" ht="31.5" x14ac:dyDescent="0.25">
      <c r="A373" s="88"/>
      <c r="B373" s="72" t="s">
        <v>1667</v>
      </c>
      <c r="C373" s="139" t="s">
        <v>612</v>
      </c>
      <c r="D373" s="140">
        <v>43967</v>
      </c>
      <c r="E373" s="228" t="s">
        <v>1412</v>
      </c>
      <c r="F373" s="188"/>
    </row>
    <row r="374" spans="1:6" ht="31.5" x14ac:dyDescent="0.25">
      <c r="A374" s="88"/>
      <c r="B374" s="72" t="s">
        <v>1668</v>
      </c>
      <c r="C374" s="139" t="s">
        <v>612</v>
      </c>
      <c r="D374" s="140">
        <v>43967</v>
      </c>
      <c r="E374" s="228" t="s">
        <v>1412</v>
      </c>
      <c r="F374" s="188"/>
    </row>
    <row r="375" spans="1:6" ht="47.25" x14ac:dyDescent="0.25">
      <c r="A375" s="88"/>
      <c r="B375" s="72" t="s">
        <v>1669</v>
      </c>
      <c r="C375" s="139" t="s">
        <v>612</v>
      </c>
      <c r="D375" s="140">
        <v>43968</v>
      </c>
      <c r="E375" s="228" t="s">
        <v>1412</v>
      </c>
      <c r="F375" s="188"/>
    </row>
    <row r="376" spans="1:6" ht="31.5" x14ac:dyDescent="0.25">
      <c r="A376" s="88"/>
      <c r="B376" s="72" t="s">
        <v>1670</v>
      </c>
      <c r="C376" s="139" t="s">
        <v>612</v>
      </c>
      <c r="D376" s="140">
        <v>43968</v>
      </c>
      <c r="E376" s="228" t="s">
        <v>1412</v>
      </c>
      <c r="F376" s="188"/>
    </row>
    <row r="377" spans="1:6" ht="31.5" x14ac:dyDescent="0.25">
      <c r="A377" s="88"/>
      <c r="B377" s="72" t="s">
        <v>1671</v>
      </c>
      <c r="C377" s="139" t="s">
        <v>612</v>
      </c>
      <c r="D377" s="140">
        <v>43968</v>
      </c>
      <c r="E377" s="228" t="s">
        <v>1412</v>
      </c>
      <c r="F377" s="188"/>
    </row>
    <row r="378" spans="1:6" ht="31.5" x14ac:dyDescent="0.25">
      <c r="A378" s="88"/>
      <c r="B378" s="72" t="s">
        <v>1672</v>
      </c>
      <c r="C378" s="139" t="s">
        <v>612</v>
      </c>
      <c r="D378" s="140">
        <v>43968</v>
      </c>
      <c r="E378" s="228" t="s">
        <v>1412</v>
      </c>
      <c r="F378" s="188"/>
    </row>
    <row r="379" spans="1:6" ht="31.5" x14ac:dyDescent="0.25">
      <c r="A379" s="88"/>
      <c r="B379" s="72" t="s">
        <v>1673</v>
      </c>
      <c r="C379" s="139" t="s">
        <v>612</v>
      </c>
      <c r="D379" s="140">
        <v>43968</v>
      </c>
      <c r="E379" s="228" t="s">
        <v>1412</v>
      </c>
      <c r="F379" s="188"/>
    </row>
    <row r="380" spans="1:6" ht="31.5" x14ac:dyDescent="0.25">
      <c r="A380" s="88"/>
      <c r="B380" s="72" t="s">
        <v>1674</v>
      </c>
      <c r="C380" s="139" t="s">
        <v>612</v>
      </c>
      <c r="D380" s="140">
        <v>43969</v>
      </c>
      <c r="E380" s="228" t="s">
        <v>1412</v>
      </c>
      <c r="F380" s="188"/>
    </row>
    <row r="381" spans="1:6" ht="31.5" x14ac:dyDescent="0.25">
      <c r="A381" s="88"/>
      <c r="B381" s="72" t="s">
        <v>1675</v>
      </c>
      <c r="C381" s="139" t="s">
        <v>612</v>
      </c>
      <c r="D381" s="140">
        <v>43969</v>
      </c>
      <c r="E381" s="228" t="s">
        <v>1412</v>
      </c>
      <c r="F381" s="188"/>
    </row>
    <row r="382" spans="1:6" ht="47.25" x14ac:dyDescent="0.25">
      <c r="A382" s="88"/>
      <c r="B382" s="72" t="s">
        <v>1676</v>
      </c>
      <c r="C382" s="139" t="s">
        <v>612</v>
      </c>
      <c r="D382" s="140">
        <v>43969</v>
      </c>
      <c r="E382" s="228" t="s">
        <v>1412</v>
      </c>
      <c r="F382" s="188"/>
    </row>
    <row r="383" spans="1:6" ht="31.5" x14ac:dyDescent="0.25">
      <c r="A383" s="88"/>
      <c r="B383" s="72" t="s">
        <v>1677</v>
      </c>
      <c r="C383" s="139" t="s">
        <v>612</v>
      </c>
      <c r="D383" s="140">
        <v>43970</v>
      </c>
      <c r="E383" s="228" t="s">
        <v>1412</v>
      </c>
      <c r="F383" s="188"/>
    </row>
    <row r="384" spans="1:6" ht="31.5" x14ac:dyDescent="0.25">
      <c r="A384" s="88"/>
      <c r="B384" s="72" t="s">
        <v>1678</v>
      </c>
      <c r="C384" s="139" t="s">
        <v>612</v>
      </c>
      <c r="D384" s="140">
        <v>43970</v>
      </c>
      <c r="E384" s="228" t="s">
        <v>1412</v>
      </c>
      <c r="F384" s="188"/>
    </row>
    <row r="385" spans="1:6" ht="31.5" x14ac:dyDescent="0.25">
      <c r="A385" s="88"/>
      <c r="B385" s="72" t="s">
        <v>1679</v>
      </c>
      <c r="C385" s="139" t="s">
        <v>612</v>
      </c>
      <c r="D385" s="140">
        <v>43970</v>
      </c>
      <c r="E385" s="228" t="s">
        <v>1412</v>
      </c>
      <c r="F385" s="188"/>
    </row>
    <row r="386" spans="1:6" ht="31.5" x14ac:dyDescent="0.25">
      <c r="A386" s="88"/>
      <c r="B386" s="72" t="s">
        <v>1680</v>
      </c>
      <c r="C386" s="139" t="s">
        <v>612</v>
      </c>
      <c r="D386" s="140">
        <v>43970</v>
      </c>
      <c r="E386" s="228" t="s">
        <v>1412</v>
      </c>
      <c r="F386" s="188"/>
    </row>
    <row r="387" spans="1:6" ht="47.25" x14ac:dyDescent="0.25">
      <c r="A387" s="88"/>
      <c r="B387" s="72" t="s">
        <v>1681</v>
      </c>
      <c r="C387" s="139" t="s">
        <v>612</v>
      </c>
      <c r="D387" s="140">
        <v>43970</v>
      </c>
      <c r="E387" s="228" t="s">
        <v>1412</v>
      </c>
      <c r="F387" s="188"/>
    </row>
    <row r="388" spans="1:6" ht="31.5" x14ac:dyDescent="0.25">
      <c r="A388" s="88"/>
      <c r="B388" s="72" t="s">
        <v>1682</v>
      </c>
      <c r="C388" s="139" t="s">
        <v>612</v>
      </c>
      <c r="D388" s="140">
        <v>43971</v>
      </c>
      <c r="E388" s="228" t="s">
        <v>1412</v>
      </c>
      <c r="F388" s="188"/>
    </row>
    <row r="389" spans="1:6" ht="31.5" x14ac:dyDescent="0.25">
      <c r="A389" s="88"/>
      <c r="B389" s="72" t="s">
        <v>1230</v>
      </c>
      <c r="C389" s="139" t="s">
        <v>612</v>
      </c>
      <c r="D389" s="140">
        <v>43971</v>
      </c>
      <c r="E389" s="228" t="s">
        <v>1412</v>
      </c>
      <c r="F389" s="188"/>
    </row>
    <row r="390" spans="1:6" ht="15.75" customHeight="1" x14ac:dyDescent="0.25">
      <c r="A390" s="88"/>
      <c r="B390" s="72" t="s">
        <v>1683</v>
      </c>
      <c r="C390" s="139" t="s">
        <v>612</v>
      </c>
      <c r="D390" s="140">
        <v>43971</v>
      </c>
      <c r="E390" s="228" t="s">
        <v>1412</v>
      </c>
      <c r="F390" s="188"/>
    </row>
    <row r="391" spans="1:6" ht="31.5" x14ac:dyDescent="0.25">
      <c r="A391" s="88"/>
      <c r="B391" s="72" t="s">
        <v>1684</v>
      </c>
      <c r="C391" s="139" t="s">
        <v>612</v>
      </c>
      <c r="D391" s="140">
        <v>43971</v>
      </c>
      <c r="E391" s="228" t="s">
        <v>1412</v>
      </c>
      <c r="F391" s="188"/>
    </row>
    <row r="392" spans="1:6" ht="47.25" x14ac:dyDescent="0.25">
      <c r="A392" s="88"/>
      <c r="B392" s="72" t="s">
        <v>1685</v>
      </c>
      <c r="C392" s="139" t="s">
        <v>612</v>
      </c>
      <c r="D392" s="140">
        <v>43971</v>
      </c>
      <c r="E392" s="228" t="s">
        <v>1412</v>
      </c>
      <c r="F392" s="188"/>
    </row>
    <row r="393" spans="1:6" ht="31.5" x14ac:dyDescent="0.25">
      <c r="A393" s="88"/>
      <c r="B393" s="72" t="s">
        <v>1686</v>
      </c>
      <c r="C393" s="139" t="s">
        <v>612</v>
      </c>
      <c r="D393" s="140">
        <v>43971</v>
      </c>
      <c r="E393" s="228" t="s">
        <v>1412</v>
      </c>
      <c r="F393" s="188"/>
    </row>
    <row r="394" spans="1:6" ht="31.5" x14ac:dyDescent="0.25">
      <c r="A394" s="88"/>
      <c r="B394" s="72" t="s">
        <v>1687</v>
      </c>
      <c r="C394" s="139" t="s">
        <v>612</v>
      </c>
      <c r="D394" s="140">
        <v>43971</v>
      </c>
      <c r="E394" s="228" t="s">
        <v>1412</v>
      </c>
      <c r="F394" s="188"/>
    </row>
    <row r="395" spans="1:6" ht="31.5" x14ac:dyDescent="0.25">
      <c r="A395" s="88"/>
      <c r="B395" s="72" t="s">
        <v>1688</v>
      </c>
      <c r="C395" s="139" t="s">
        <v>612</v>
      </c>
      <c r="D395" s="140">
        <v>43971</v>
      </c>
      <c r="E395" s="228" t="s">
        <v>1412</v>
      </c>
      <c r="F395" s="188"/>
    </row>
    <row r="396" spans="1:6" ht="31.5" x14ac:dyDescent="0.25">
      <c r="A396" s="88"/>
      <c r="B396" s="72" t="s">
        <v>1689</v>
      </c>
      <c r="C396" s="139" t="s">
        <v>612</v>
      </c>
      <c r="D396" s="140">
        <v>43972</v>
      </c>
      <c r="E396" s="228" t="s">
        <v>1412</v>
      </c>
      <c r="F396" s="188"/>
    </row>
    <row r="397" spans="1:6" ht="31.5" x14ac:dyDescent="0.25">
      <c r="A397" s="88"/>
      <c r="B397" s="72" t="s">
        <v>1690</v>
      </c>
      <c r="C397" s="139" t="s">
        <v>612</v>
      </c>
      <c r="D397" s="140">
        <v>43972</v>
      </c>
      <c r="E397" s="228" t="s">
        <v>1412</v>
      </c>
      <c r="F397" s="188"/>
    </row>
    <row r="398" spans="1:6" ht="31.5" x14ac:dyDescent="0.25">
      <c r="A398" s="88"/>
      <c r="B398" s="72" t="s">
        <v>1691</v>
      </c>
      <c r="C398" s="139" t="s">
        <v>612</v>
      </c>
      <c r="D398" s="140">
        <v>43972</v>
      </c>
      <c r="E398" s="228" t="s">
        <v>1412</v>
      </c>
      <c r="F398" s="188"/>
    </row>
    <row r="399" spans="1:6" ht="31.5" x14ac:dyDescent="0.25">
      <c r="A399" s="88"/>
      <c r="B399" s="72" t="s">
        <v>1692</v>
      </c>
      <c r="C399" s="139" t="s">
        <v>612</v>
      </c>
      <c r="D399" s="140">
        <v>43972</v>
      </c>
      <c r="E399" s="228" t="s">
        <v>1412</v>
      </c>
      <c r="F399" s="188"/>
    </row>
    <row r="400" spans="1:6" ht="31.5" x14ac:dyDescent="0.25">
      <c r="A400" s="88"/>
      <c r="B400" s="72" t="s">
        <v>1693</v>
      </c>
      <c r="C400" s="139" t="s">
        <v>612</v>
      </c>
      <c r="D400" s="140">
        <v>43975</v>
      </c>
      <c r="E400" s="228" t="s">
        <v>1412</v>
      </c>
      <c r="F400" s="188"/>
    </row>
    <row r="401" spans="1:6" ht="31.5" x14ac:dyDescent="0.25">
      <c r="A401" s="88"/>
      <c r="B401" s="72" t="s">
        <v>1694</v>
      </c>
      <c r="C401" s="139" t="s">
        <v>612</v>
      </c>
      <c r="D401" s="140">
        <v>43975</v>
      </c>
      <c r="E401" s="228" t="s">
        <v>1412</v>
      </c>
      <c r="F401" s="188"/>
    </row>
    <row r="402" spans="1:6" ht="31.5" x14ac:dyDescent="0.25">
      <c r="A402" s="88"/>
      <c r="B402" s="72" t="s">
        <v>1695</v>
      </c>
      <c r="C402" s="139" t="s">
        <v>612</v>
      </c>
      <c r="D402" s="140">
        <v>43975</v>
      </c>
      <c r="E402" s="228" t="s">
        <v>1412</v>
      </c>
      <c r="F402" s="188"/>
    </row>
    <row r="403" spans="1:6" ht="31.5" x14ac:dyDescent="0.25">
      <c r="A403" s="88"/>
      <c r="B403" s="72" t="s">
        <v>1696</v>
      </c>
      <c r="C403" s="139" t="s">
        <v>612</v>
      </c>
      <c r="D403" s="140">
        <v>43975</v>
      </c>
      <c r="E403" s="228" t="s">
        <v>1412</v>
      </c>
      <c r="F403" s="188"/>
    </row>
    <row r="404" spans="1:6" ht="31.5" x14ac:dyDescent="0.25">
      <c r="A404" s="88"/>
      <c r="B404" s="72" t="s">
        <v>1697</v>
      </c>
      <c r="C404" s="139" t="s">
        <v>612</v>
      </c>
      <c r="D404" s="140">
        <v>43975</v>
      </c>
      <c r="E404" s="228" t="s">
        <v>1412</v>
      </c>
      <c r="F404" s="188"/>
    </row>
    <row r="405" spans="1:6" ht="47.25" x14ac:dyDescent="0.25">
      <c r="A405" s="88"/>
      <c r="B405" s="72" t="s">
        <v>1698</v>
      </c>
      <c r="C405" s="139" t="s">
        <v>612</v>
      </c>
      <c r="D405" s="140">
        <v>43976</v>
      </c>
      <c r="E405" s="228" t="s">
        <v>1412</v>
      </c>
      <c r="F405" s="188"/>
    </row>
    <row r="406" spans="1:6" ht="31.5" x14ac:dyDescent="0.25">
      <c r="A406" s="88"/>
      <c r="B406" s="72" t="s">
        <v>1699</v>
      </c>
      <c r="C406" s="139" t="s">
        <v>612</v>
      </c>
      <c r="D406" s="140">
        <v>43977</v>
      </c>
      <c r="E406" s="228" t="s">
        <v>1412</v>
      </c>
      <c r="F406" s="188"/>
    </row>
    <row r="407" spans="1:6" ht="31.5" x14ac:dyDescent="0.25">
      <c r="A407" s="88"/>
      <c r="B407" s="72" t="s">
        <v>1700</v>
      </c>
      <c r="C407" s="139" t="s">
        <v>612</v>
      </c>
      <c r="D407" s="140">
        <v>43977</v>
      </c>
      <c r="E407" s="228" t="s">
        <v>1412</v>
      </c>
      <c r="F407" s="188"/>
    </row>
    <row r="408" spans="1:6" ht="31.5" x14ac:dyDescent="0.25">
      <c r="A408" s="88"/>
      <c r="B408" s="72" t="s">
        <v>1701</v>
      </c>
      <c r="C408" s="139" t="s">
        <v>612</v>
      </c>
      <c r="D408" s="140">
        <v>43977</v>
      </c>
      <c r="E408" s="228" t="s">
        <v>1412</v>
      </c>
      <c r="F408" s="188"/>
    </row>
    <row r="409" spans="1:6" ht="31.5" x14ac:dyDescent="0.25">
      <c r="A409" s="88"/>
      <c r="B409" s="72" t="s">
        <v>1702</v>
      </c>
      <c r="C409" s="139" t="s">
        <v>612</v>
      </c>
      <c r="D409" s="140">
        <v>43977</v>
      </c>
      <c r="E409" s="228" t="s">
        <v>1412</v>
      </c>
      <c r="F409" s="188"/>
    </row>
    <row r="410" spans="1:6" ht="31.5" x14ac:dyDescent="0.25">
      <c r="A410" s="88"/>
      <c r="B410" s="72" t="s">
        <v>1703</v>
      </c>
      <c r="C410" s="139" t="s">
        <v>612</v>
      </c>
      <c r="D410" s="140">
        <v>43978</v>
      </c>
      <c r="E410" s="228" t="s">
        <v>1412</v>
      </c>
      <c r="F410" s="188"/>
    </row>
    <row r="411" spans="1:6" ht="31.5" x14ac:dyDescent="0.25">
      <c r="A411" s="88"/>
      <c r="B411" s="72" t="s">
        <v>1704</v>
      </c>
      <c r="C411" s="139" t="s">
        <v>612</v>
      </c>
      <c r="D411" s="140">
        <v>43979</v>
      </c>
      <c r="E411" s="228" t="s">
        <v>1412</v>
      </c>
      <c r="F411" s="188"/>
    </row>
    <row r="412" spans="1:6" ht="47.25" x14ac:dyDescent="0.25">
      <c r="A412" s="88"/>
      <c r="B412" s="72" t="s">
        <v>1705</v>
      </c>
      <c r="C412" s="139" t="s">
        <v>612</v>
      </c>
      <c r="D412" s="140">
        <v>43979</v>
      </c>
      <c r="E412" s="228" t="s">
        <v>1412</v>
      </c>
      <c r="F412" s="188"/>
    </row>
    <row r="413" spans="1:6" ht="31.5" x14ac:dyDescent="0.25">
      <c r="A413" s="88"/>
      <c r="B413" s="72" t="s">
        <v>1697</v>
      </c>
      <c r="C413" s="139" t="s">
        <v>612</v>
      </c>
      <c r="D413" s="140">
        <v>43979</v>
      </c>
      <c r="E413" s="228" t="s">
        <v>1412</v>
      </c>
      <c r="F413" s="188"/>
    </row>
    <row r="414" spans="1:6" ht="63" x14ac:dyDescent="0.25">
      <c r="A414" s="88"/>
      <c r="B414" s="72" t="s">
        <v>1706</v>
      </c>
      <c r="C414" s="139" t="s">
        <v>612</v>
      </c>
      <c r="D414" s="140">
        <v>43979</v>
      </c>
      <c r="E414" s="228" t="s">
        <v>1412</v>
      </c>
      <c r="F414" s="188"/>
    </row>
    <row r="415" spans="1:6" ht="31.5" x14ac:dyDescent="0.25">
      <c r="A415" s="88"/>
      <c r="B415" s="72" t="s">
        <v>1707</v>
      </c>
      <c r="C415" s="139" t="s">
        <v>612</v>
      </c>
      <c r="D415" s="140">
        <v>43979</v>
      </c>
      <c r="E415" s="228" t="s">
        <v>1412</v>
      </c>
      <c r="F415" s="188"/>
    </row>
    <row r="416" spans="1:6" ht="31.5" x14ac:dyDescent="0.25">
      <c r="A416" s="88"/>
      <c r="B416" s="72" t="s">
        <v>1708</v>
      </c>
      <c r="C416" s="139" t="s">
        <v>612</v>
      </c>
      <c r="D416" s="140">
        <v>43979</v>
      </c>
      <c r="E416" s="228" t="s">
        <v>1412</v>
      </c>
      <c r="F416" s="188"/>
    </row>
    <row r="417" spans="1:9" ht="31.5" x14ac:dyDescent="0.25">
      <c r="A417" s="88"/>
      <c r="B417" s="72" t="s">
        <v>1679</v>
      </c>
      <c r="C417" s="139" t="s">
        <v>612</v>
      </c>
      <c r="D417" s="140">
        <v>43980</v>
      </c>
      <c r="E417" s="228" t="s">
        <v>1412</v>
      </c>
      <c r="F417" s="188"/>
    </row>
    <row r="418" spans="1:9" ht="97.5" customHeight="1" x14ac:dyDescent="0.25">
      <c r="A418" s="88"/>
      <c r="B418" s="72" t="s">
        <v>1709</v>
      </c>
      <c r="C418" s="139" t="s">
        <v>612</v>
      </c>
      <c r="D418" s="140">
        <v>43980</v>
      </c>
      <c r="E418" s="228" t="s">
        <v>1412</v>
      </c>
      <c r="F418" s="188"/>
    </row>
    <row r="419" spans="1:9" ht="31.5" x14ac:dyDescent="0.25">
      <c r="A419" s="88"/>
      <c r="B419" s="72" t="s">
        <v>1710</v>
      </c>
      <c r="C419" s="139" t="s">
        <v>612</v>
      </c>
      <c r="D419" s="140">
        <v>43981</v>
      </c>
      <c r="E419" s="228" t="s">
        <v>1412</v>
      </c>
      <c r="F419" s="188"/>
    </row>
    <row r="420" spans="1:9" ht="78.75" x14ac:dyDescent="0.25">
      <c r="A420" s="88"/>
      <c r="B420" s="72" t="s">
        <v>1711</v>
      </c>
      <c r="C420" s="139" t="s">
        <v>612</v>
      </c>
      <c r="D420" s="140">
        <v>43981</v>
      </c>
      <c r="E420" s="228" t="s">
        <v>1412</v>
      </c>
      <c r="F420" s="188"/>
    </row>
    <row r="421" spans="1:9" ht="31.5" x14ac:dyDescent="0.25">
      <c r="A421" s="88"/>
      <c r="B421" s="72" t="s">
        <v>1712</v>
      </c>
      <c r="C421" s="139" t="s">
        <v>612</v>
      </c>
      <c r="D421" s="140">
        <v>43981</v>
      </c>
      <c r="E421" s="228" t="s">
        <v>1412</v>
      </c>
      <c r="F421" s="188"/>
    </row>
    <row r="422" spans="1:9" ht="78.75" x14ac:dyDescent="0.25">
      <c r="A422" s="88"/>
      <c r="B422" s="72" t="s">
        <v>1713</v>
      </c>
      <c r="C422" s="139" t="s">
        <v>612</v>
      </c>
      <c r="D422" s="140">
        <v>43982</v>
      </c>
      <c r="E422" s="228" t="s">
        <v>1412</v>
      </c>
      <c r="F422" s="188"/>
    </row>
    <row r="423" spans="1:9" ht="31.5" x14ac:dyDescent="0.25">
      <c r="A423" s="88"/>
      <c r="B423" s="72" t="s">
        <v>1714</v>
      </c>
      <c r="C423" s="139" t="s">
        <v>612</v>
      </c>
      <c r="D423" s="140">
        <v>43980</v>
      </c>
      <c r="E423" s="228" t="s">
        <v>1412</v>
      </c>
      <c r="F423" s="188"/>
    </row>
    <row r="424" spans="1:9" ht="31.5" x14ac:dyDescent="0.25">
      <c r="A424" s="88"/>
      <c r="B424" s="72" t="s">
        <v>1715</v>
      </c>
      <c r="C424" s="139" t="s">
        <v>612</v>
      </c>
      <c r="D424" s="140">
        <v>43979</v>
      </c>
      <c r="E424" s="228" t="s">
        <v>1412</v>
      </c>
      <c r="F424" s="188"/>
    </row>
    <row r="425" spans="1:9" ht="47.25" x14ac:dyDescent="0.25">
      <c r="A425" s="88"/>
      <c r="B425" s="72" t="s">
        <v>1716</v>
      </c>
      <c r="C425" s="139" t="s">
        <v>612</v>
      </c>
      <c r="D425" s="140">
        <v>43972</v>
      </c>
      <c r="E425" s="228" t="s">
        <v>1412</v>
      </c>
      <c r="F425" s="188"/>
    </row>
    <row r="426" spans="1:9" x14ac:dyDescent="0.25">
      <c r="A426" s="85" t="s">
        <v>644</v>
      </c>
      <c r="B426" s="85"/>
      <c r="C426" s="139"/>
      <c r="D426" s="140"/>
      <c r="E426" s="141"/>
      <c r="F426" s="188"/>
    </row>
    <row r="429" spans="1:9" x14ac:dyDescent="0.25">
      <c r="A429" s="66" t="s">
        <v>645</v>
      </c>
      <c r="B429" s="66"/>
      <c r="C429" s="67"/>
      <c r="D429" s="67"/>
      <c r="E429" s="67"/>
      <c r="F429" s="67"/>
      <c r="G429" s="67"/>
      <c r="H429" s="67"/>
      <c r="I429" s="67"/>
    </row>
    <row r="431" spans="1:9" x14ac:dyDescent="0.25">
      <c r="A431" s="1000" t="s">
        <v>122</v>
      </c>
      <c r="B431" s="1000" t="s">
        <v>646</v>
      </c>
      <c r="C431" s="1000" t="s">
        <v>647</v>
      </c>
      <c r="D431" s="1000" t="s">
        <v>126</v>
      </c>
      <c r="E431" s="74"/>
    </row>
    <row r="432" spans="1:9" x14ac:dyDescent="0.25">
      <c r="A432" s="131"/>
      <c r="B432" s="131"/>
      <c r="C432" s="131"/>
      <c r="D432" s="131"/>
      <c r="E432" s="74"/>
    </row>
    <row r="433" spans="1:9" x14ac:dyDescent="0.25">
      <c r="A433" s="77"/>
      <c r="B433" s="77"/>
      <c r="C433" s="77"/>
      <c r="D433" s="77"/>
      <c r="E433" s="74"/>
    </row>
    <row r="434" spans="1:9" x14ac:dyDescent="0.25">
      <c r="A434" s="77"/>
      <c r="B434" s="77"/>
      <c r="C434" s="77"/>
      <c r="D434" s="77"/>
      <c r="E434" s="74"/>
    </row>
    <row r="435" spans="1:9" x14ac:dyDescent="0.25">
      <c r="A435" s="77"/>
      <c r="B435" s="77"/>
      <c r="C435" s="77"/>
      <c r="D435" s="77"/>
      <c r="E435" s="74"/>
    </row>
    <row r="436" spans="1:9" x14ac:dyDescent="0.25">
      <c r="A436" s="115"/>
      <c r="B436" s="115"/>
      <c r="C436" s="115"/>
      <c r="D436" s="115"/>
      <c r="E436" s="74"/>
    </row>
    <row r="439" spans="1:9" x14ac:dyDescent="0.25">
      <c r="A439" s="66" t="s">
        <v>648</v>
      </c>
      <c r="B439" s="66"/>
      <c r="C439" s="67"/>
      <c r="D439" s="67"/>
      <c r="E439" s="67"/>
      <c r="F439" s="67"/>
      <c r="G439" s="67"/>
      <c r="H439" s="67"/>
      <c r="I439" s="67"/>
    </row>
    <row r="441" spans="1:9" s="142" customFormat="1" ht="47.25" x14ac:dyDescent="0.25">
      <c r="A441" s="995" t="s">
        <v>122</v>
      </c>
      <c r="B441" s="995" t="s">
        <v>649</v>
      </c>
      <c r="C441" s="995" t="s">
        <v>650</v>
      </c>
      <c r="D441" s="995" t="s">
        <v>651</v>
      </c>
      <c r="E441" s="995" t="s">
        <v>652</v>
      </c>
      <c r="F441" s="995" t="s">
        <v>99</v>
      </c>
      <c r="G441" s="995" t="s">
        <v>653</v>
      </c>
      <c r="H441" s="162"/>
    </row>
    <row r="442" spans="1:9" s="148" customFormat="1" x14ac:dyDescent="0.25">
      <c r="A442" s="143" t="s">
        <v>18</v>
      </c>
      <c r="B442" s="150"/>
      <c r="C442" s="145"/>
      <c r="D442" s="145"/>
      <c r="E442" s="294"/>
      <c r="F442" s="146"/>
      <c r="G442" s="147"/>
      <c r="H442" s="205"/>
    </row>
    <row r="443" spans="1:9" s="152" customFormat="1" x14ac:dyDescent="0.25">
      <c r="A443" s="149" t="s">
        <v>19</v>
      </c>
      <c r="B443" s="208"/>
      <c r="C443" s="150"/>
      <c r="D443" s="150"/>
      <c r="E443" s="295"/>
      <c r="F443" s="151"/>
      <c r="G443" s="144"/>
      <c r="H443" s="117"/>
    </row>
    <row r="444" spans="1:9" s="152" customFormat="1" x14ac:dyDescent="0.25">
      <c r="A444" s="149" t="s">
        <v>20</v>
      </c>
      <c r="B444" s="208" t="s">
        <v>1717</v>
      </c>
      <c r="C444" s="145">
        <v>59</v>
      </c>
      <c r="D444" s="145">
        <v>41</v>
      </c>
      <c r="E444" s="294">
        <v>120.7</v>
      </c>
      <c r="F444" s="151">
        <v>1</v>
      </c>
      <c r="G444" s="144"/>
      <c r="H444" s="117"/>
    </row>
    <row r="445" spans="1:9" s="152" customFormat="1" x14ac:dyDescent="0.25">
      <c r="A445" s="149" t="s">
        <v>21</v>
      </c>
      <c r="B445" s="208" t="s">
        <v>1718</v>
      </c>
      <c r="C445" s="145">
        <v>39</v>
      </c>
      <c r="D445" s="145"/>
      <c r="E445" s="294">
        <v>19.5</v>
      </c>
      <c r="F445" s="151"/>
      <c r="G445" s="144"/>
      <c r="H445" s="117"/>
    </row>
    <row r="446" spans="1:9" s="152" customFormat="1" x14ac:dyDescent="0.25">
      <c r="A446" s="149" t="s">
        <v>151</v>
      </c>
      <c r="B446" s="150"/>
      <c r="C446" s="145"/>
      <c r="D446" s="145"/>
      <c r="E446" s="294"/>
      <c r="F446" s="151"/>
      <c r="G446" s="144"/>
      <c r="H446" s="117"/>
    </row>
    <row r="449" spans="1:9" ht="30.75" customHeight="1" x14ac:dyDescent="0.25">
      <c r="A449" s="1159" t="s">
        <v>659</v>
      </c>
      <c r="B449" s="1159"/>
      <c r="C449" s="1159"/>
      <c r="D449" s="1159"/>
      <c r="E449" s="1159"/>
      <c r="F449" s="1159"/>
      <c r="G449" s="1159"/>
      <c r="H449" s="1159"/>
      <c r="I449" s="1159"/>
    </row>
    <row r="451" spans="1:9" s="154" customFormat="1" ht="32.25" customHeight="1" x14ac:dyDescent="0.25">
      <c r="A451" s="1160" t="s">
        <v>122</v>
      </c>
      <c r="B451" s="1161" t="s">
        <v>660</v>
      </c>
      <c r="C451" s="1219"/>
      <c r="D451" s="1220" t="s">
        <v>661</v>
      </c>
      <c r="E451" s="1220"/>
      <c r="F451" s="1160" t="s">
        <v>126</v>
      </c>
      <c r="G451" s="113"/>
      <c r="H451" s="113"/>
    </row>
    <row r="452" spans="1:9" s="154" customFormat="1" x14ac:dyDescent="0.25">
      <c r="A452" s="1160"/>
      <c r="B452" s="992" t="s">
        <v>662</v>
      </c>
      <c r="C452" s="992" t="s">
        <v>663</v>
      </c>
      <c r="D452" s="992" t="s">
        <v>664</v>
      </c>
      <c r="E452" s="995" t="s">
        <v>665</v>
      </c>
      <c r="F452" s="1160"/>
      <c r="G452" s="113"/>
      <c r="H452" s="113"/>
    </row>
    <row r="453" spans="1:9" x14ac:dyDescent="0.25">
      <c r="A453" s="85"/>
      <c r="B453" s="85"/>
      <c r="C453" s="78"/>
      <c r="D453" s="78"/>
      <c r="E453" s="102"/>
      <c r="F453" s="155"/>
      <c r="G453" s="74"/>
      <c r="H453" s="74"/>
    </row>
    <row r="454" spans="1:9" x14ac:dyDescent="0.25">
      <c r="A454" s="85"/>
      <c r="B454" s="85"/>
      <c r="C454" s="78"/>
      <c r="D454" s="78"/>
      <c r="E454" s="102"/>
      <c r="F454" s="134"/>
      <c r="G454" s="74"/>
      <c r="H454" s="74"/>
    </row>
    <row r="457" spans="1:9" x14ac:dyDescent="0.25">
      <c r="A457" s="1000" t="s">
        <v>122</v>
      </c>
      <c r="B457" s="1000" t="s">
        <v>667</v>
      </c>
      <c r="C457" s="1000" t="s">
        <v>569</v>
      </c>
      <c r="D457" s="1000" t="s">
        <v>126</v>
      </c>
      <c r="E457" s="74"/>
    </row>
    <row r="458" spans="1:9" x14ac:dyDescent="0.25">
      <c r="A458" s="121"/>
      <c r="B458" s="121"/>
      <c r="C458" s="77"/>
      <c r="D458" s="77"/>
      <c r="E458" s="74"/>
    </row>
    <row r="459" spans="1:9" x14ac:dyDescent="0.25">
      <c r="A459" s="115"/>
      <c r="B459" s="115"/>
      <c r="C459" s="115"/>
      <c r="D459" s="115"/>
      <c r="E459" s="74"/>
    </row>
    <row r="462" spans="1:9" x14ac:dyDescent="0.25">
      <c r="A462" s="66" t="s">
        <v>668</v>
      </c>
      <c r="B462" s="66"/>
      <c r="C462" s="67"/>
      <c r="D462" s="67"/>
      <c r="E462" s="67"/>
      <c r="F462" s="67"/>
      <c r="G462" s="67"/>
      <c r="H462" s="67"/>
      <c r="I462" s="67"/>
    </row>
    <row r="464" spans="1:9" ht="31.5" x14ac:dyDescent="0.25">
      <c r="A464" s="992" t="s">
        <v>122</v>
      </c>
      <c r="B464" s="68" t="s">
        <v>669</v>
      </c>
    </row>
    <row r="465" spans="1:9" x14ac:dyDescent="0.25">
      <c r="A465" s="156" t="s">
        <v>18</v>
      </c>
      <c r="B465" s="283"/>
    </row>
    <row r="466" spans="1:9" x14ac:dyDescent="0.25">
      <c r="A466" s="156" t="s">
        <v>19</v>
      </c>
      <c r="B466" s="283">
        <v>1</v>
      </c>
    </row>
    <row r="467" spans="1:9" x14ac:dyDescent="0.25">
      <c r="A467" s="156" t="s">
        <v>20</v>
      </c>
      <c r="B467" s="283"/>
    </row>
    <row r="468" spans="1:9" x14ac:dyDescent="0.25">
      <c r="A468" s="156" t="s">
        <v>666</v>
      </c>
      <c r="B468" s="283"/>
    </row>
    <row r="469" spans="1:9" x14ac:dyDescent="0.25">
      <c r="A469" s="156" t="s">
        <v>293</v>
      </c>
      <c r="B469" s="157"/>
    </row>
    <row r="475" spans="1:9" x14ac:dyDescent="0.25">
      <c r="A475" s="66" t="s">
        <v>670</v>
      </c>
      <c r="B475" s="66"/>
      <c r="C475" s="67"/>
      <c r="D475" s="67"/>
      <c r="E475" s="67"/>
      <c r="F475" s="67"/>
      <c r="G475" s="67"/>
      <c r="H475" s="67"/>
      <c r="I475" s="67"/>
    </row>
    <row r="476" spans="1:9" x14ac:dyDescent="0.25">
      <c r="A476" s="1164" t="s">
        <v>671</v>
      </c>
      <c r="B476" s="1165"/>
      <c r="C476" s="1165"/>
      <c r="D476" s="1165"/>
      <c r="E476" s="1166"/>
      <c r="F476" s="202"/>
    </row>
    <row r="477" spans="1:9" x14ac:dyDescent="0.25">
      <c r="A477" s="986" t="s">
        <v>122</v>
      </c>
      <c r="B477" s="992" t="s">
        <v>646</v>
      </c>
      <c r="C477" s="992" t="s">
        <v>672</v>
      </c>
      <c r="D477" s="194" t="s">
        <v>673</v>
      </c>
      <c r="E477" s="992" t="s">
        <v>126</v>
      </c>
      <c r="F477" s="203"/>
      <c r="G477" s="74"/>
      <c r="H477" s="74"/>
    </row>
    <row r="478" spans="1:9" x14ac:dyDescent="0.25">
      <c r="A478" s="85" t="s">
        <v>18</v>
      </c>
      <c r="B478" s="85"/>
      <c r="C478" s="72"/>
      <c r="D478" s="186"/>
      <c r="E478" s="118"/>
      <c r="F478" s="204"/>
      <c r="G478" s="171"/>
      <c r="H478" s="171"/>
    </row>
    <row r="479" spans="1:9" x14ac:dyDescent="0.25">
      <c r="A479" s="85" t="s">
        <v>19</v>
      </c>
      <c r="B479" s="90"/>
      <c r="C479" s="75"/>
      <c r="D479" s="186"/>
      <c r="E479" s="118"/>
      <c r="F479" s="204"/>
      <c r="G479" s="171"/>
      <c r="H479" s="171"/>
    </row>
    <row r="480" spans="1:9" x14ac:dyDescent="0.25">
      <c r="A480" s="101" t="s">
        <v>20</v>
      </c>
      <c r="B480" s="90"/>
      <c r="C480" s="75"/>
      <c r="D480" s="186"/>
      <c r="E480" s="118"/>
      <c r="F480" s="204"/>
      <c r="G480" s="171"/>
      <c r="H480" s="171"/>
    </row>
    <row r="481" spans="1:9" ht="16.5" customHeight="1" x14ac:dyDescent="0.25">
      <c r="A481" s="101" t="s">
        <v>21</v>
      </c>
      <c r="B481" s="242" t="s">
        <v>1719</v>
      </c>
      <c r="C481" s="103" t="s">
        <v>219</v>
      </c>
      <c r="D481" s="186"/>
      <c r="E481" s="118" t="s">
        <v>137</v>
      </c>
      <c r="F481" s="204"/>
      <c r="G481" s="171"/>
      <c r="H481" s="171"/>
    </row>
    <row r="482" spans="1:9" ht="16.5" customHeight="1" x14ac:dyDescent="0.25">
      <c r="A482" s="88"/>
      <c r="B482" s="242" t="s">
        <v>1719</v>
      </c>
      <c r="C482" s="103" t="s">
        <v>1720</v>
      </c>
      <c r="D482" s="186"/>
      <c r="E482" s="118" t="s">
        <v>137</v>
      </c>
      <c r="F482" s="204"/>
      <c r="G482" s="171"/>
      <c r="H482" s="171"/>
    </row>
    <row r="483" spans="1:9" ht="16.5" customHeight="1" x14ac:dyDescent="0.25">
      <c r="A483" s="88"/>
      <c r="B483" s="242" t="s">
        <v>1719</v>
      </c>
      <c r="C483" s="103" t="s">
        <v>1721</v>
      </c>
      <c r="D483" s="186"/>
      <c r="E483" s="118" t="s">
        <v>137</v>
      </c>
      <c r="F483" s="204"/>
      <c r="G483" s="171"/>
      <c r="H483" s="171"/>
    </row>
    <row r="484" spans="1:9" ht="16.5" customHeight="1" x14ac:dyDescent="0.25">
      <c r="A484" s="90"/>
      <c r="B484" s="242" t="s">
        <v>1722</v>
      </c>
      <c r="C484" s="103" t="s">
        <v>1723</v>
      </c>
      <c r="D484" s="186"/>
      <c r="E484" s="118" t="s">
        <v>137</v>
      </c>
      <c r="F484" s="204"/>
      <c r="G484" s="171"/>
      <c r="H484" s="171"/>
    </row>
    <row r="485" spans="1:9" x14ac:dyDescent="0.25">
      <c r="A485" s="90" t="s">
        <v>151</v>
      </c>
      <c r="B485" s="168"/>
      <c r="C485" s="105"/>
      <c r="D485" s="186"/>
      <c r="E485" s="118"/>
      <c r="F485" s="204"/>
      <c r="G485" s="171"/>
      <c r="H485" s="171"/>
    </row>
    <row r="486" spans="1:9" x14ac:dyDescent="0.25">
      <c r="A486" s="74"/>
      <c r="B486" s="74"/>
      <c r="C486" s="158"/>
      <c r="D486" s="159"/>
      <c r="E486" s="171"/>
      <c r="F486" s="160"/>
      <c r="G486" s="74"/>
      <c r="H486" s="74"/>
    </row>
    <row r="488" spans="1:9" x14ac:dyDescent="0.25">
      <c r="A488" s="66" t="s">
        <v>676</v>
      </c>
      <c r="B488" s="66"/>
      <c r="C488" s="67"/>
      <c r="D488" s="67"/>
      <c r="E488" s="67"/>
      <c r="F488" s="67"/>
      <c r="G488" s="67"/>
      <c r="H488" s="67"/>
      <c r="I488" s="67"/>
    </row>
    <row r="490" spans="1:9" ht="31.5" x14ac:dyDescent="0.25">
      <c r="A490" s="992" t="s">
        <v>122</v>
      </c>
      <c r="B490" s="992" t="s">
        <v>677</v>
      </c>
      <c r="C490" s="995" t="s">
        <v>678</v>
      </c>
      <c r="D490" s="995" t="s">
        <v>126</v>
      </c>
      <c r="E490" s="74"/>
      <c r="F490" s="113"/>
      <c r="G490" s="113"/>
      <c r="H490" s="113"/>
    </row>
    <row r="491" spans="1:9" x14ac:dyDescent="0.25">
      <c r="A491" s="161" t="s">
        <v>19</v>
      </c>
      <c r="B491" s="992"/>
      <c r="C491" s="992"/>
      <c r="D491" s="992"/>
      <c r="E491" s="201"/>
      <c r="F491" s="113"/>
      <c r="G491" s="113"/>
      <c r="H491" s="113"/>
    </row>
    <row r="492" spans="1:9" x14ac:dyDescent="0.25">
      <c r="A492" s="112"/>
      <c r="B492" s="112"/>
      <c r="C492" s="113"/>
      <c r="D492" s="113"/>
      <c r="E492" s="162"/>
      <c r="F492" s="113"/>
      <c r="G492" s="113"/>
      <c r="H492" s="113"/>
    </row>
    <row r="494" spans="1:9" x14ac:dyDescent="0.25">
      <c r="A494" s="66" t="s">
        <v>679</v>
      </c>
      <c r="B494" s="66"/>
      <c r="C494" s="67"/>
      <c r="D494" s="67"/>
      <c r="E494" s="67"/>
      <c r="F494" s="67"/>
      <c r="G494" s="67"/>
      <c r="H494" s="67"/>
      <c r="I494" s="67"/>
    </row>
    <row r="495" spans="1:9" x14ac:dyDescent="0.25">
      <c r="A495" s="66"/>
      <c r="B495" s="66"/>
      <c r="C495" s="67"/>
      <c r="D495" s="67"/>
      <c r="E495" s="67"/>
      <c r="F495" s="67"/>
      <c r="G495" s="67"/>
      <c r="H495" s="67"/>
      <c r="I495" s="67"/>
    </row>
    <row r="496" spans="1:9" x14ac:dyDescent="0.25">
      <c r="A496" s="163"/>
      <c r="B496" s="163"/>
      <c r="C496" s="152"/>
      <c r="D496" s="152"/>
      <c r="E496" s="152"/>
      <c r="F496" s="152"/>
      <c r="G496" s="152"/>
      <c r="H496" s="152"/>
      <c r="I496" s="152"/>
    </row>
    <row r="497" spans="1:6" x14ac:dyDescent="0.25">
      <c r="A497" s="992" t="s">
        <v>122</v>
      </c>
      <c r="B497" s="995" t="s">
        <v>680</v>
      </c>
      <c r="C497" s="992" t="s">
        <v>681</v>
      </c>
      <c r="D497" s="992" t="s">
        <v>569</v>
      </c>
      <c r="E497" s="995" t="s">
        <v>126</v>
      </c>
      <c r="F497" s="74"/>
    </row>
    <row r="498" spans="1:6" x14ac:dyDescent="0.25">
      <c r="A498" s="1021" t="s">
        <v>18</v>
      </c>
      <c r="B498" s="1021"/>
      <c r="C498" s="164"/>
      <c r="D498" s="98"/>
      <c r="E498" s="1014"/>
      <c r="F498" s="162"/>
    </row>
    <row r="499" spans="1:6" x14ac:dyDescent="0.25">
      <c r="A499" s="85" t="s">
        <v>19</v>
      </c>
      <c r="B499" s="114"/>
      <c r="C499" s="102"/>
      <c r="D499" s="108"/>
      <c r="E499" s="72"/>
      <c r="F499" s="117"/>
    </row>
    <row r="500" spans="1:6" x14ac:dyDescent="0.25">
      <c r="A500" s="88" t="s">
        <v>20</v>
      </c>
      <c r="B500" s="90"/>
      <c r="C500" s="78"/>
      <c r="D500" s="105"/>
      <c r="E500" s="72"/>
      <c r="F500" s="117"/>
    </row>
    <row r="501" spans="1:6" x14ac:dyDescent="0.25">
      <c r="A501" s="101" t="s">
        <v>21</v>
      </c>
      <c r="B501" s="326"/>
      <c r="C501" s="1020"/>
      <c r="D501" s="69"/>
      <c r="E501" s="1013"/>
      <c r="F501" s="117"/>
    </row>
    <row r="502" spans="1:6" x14ac:dyDescent="0.25">
      <c r="A502" s="85" t="s">
        <v>151</v>
      </c>
      <c r="B502" s="326"/>
      <c r="C502" s="69"/>
      <c r="D502" s="73"/>
      <c r="E502" s="72"/>
      <c r="F502" s="117"/>
    </row>
    <row r="503" spans="1:6" x14ac:dyDescent="0.25">
      <c r="A503" s="90" t="s">
        <v>160</v>
      </c>
      <c r="B503" s="85"/>
      <c r="C503" s="118"/>
      <c r="D503" s="105"/>
      <c r="E503" s="72"/>
      <c r="F503" s="117"/>
    </row>
  </sheetData>
  <mergeCells count="53">
    <mergeCell ref="A7:I7"/>
    <mergeCell ref="B12:B14"/>
    <mergeCell ref="B96:B99"/>
    <mergeCell ref="D291:D292"/>
    <mergeCell ref="B291:B293"/>
    <mergeCell ref="A202:A203"/>
    <mergeCell ref="B202:B203"/>
    <mergeCell ref="C202:C203"/>
    <mergeCell ref="D202:D203"/>
    <mergeCell ref="I76:I78"/>
    <mergeCell ref="D77:E77"/>
    <mergeCell ref="G78:H78"/>
    <mergeCell ref="A190:B190"/>
    <mergeCell ref="A76:A78"/>
    <mergeCell ref="B76:B78"/>
    <mergeCell ref="C76:C78"/>
    <mergeCell ref="A1:I1"/>
    <mergeCell ref="A2:I2"/>
    <mergeCell ref="A4:I4"/>
    <mergeCell ref="A5:I5"/>
    <mergeCell ref="A6:I6"/>
    <mergeCell ref="A234:A235"/>
    <mergeCell ref="B234:B235"/>
    <mergeCell ref="C234:C235"/>
    <mergeCell ref="D234:D235"/>
    <mergeCell ref="E234:E235"/>
    <mergeCell ref="A476:E476"/>
    <mergeCell ref="A252:A253"/>
    <mergeCell ref="B252:B253"/>
    <mergeCell ref="C252:C253"/>
    <mergeCell ref="D252:D253"/>
    <mergeCell ref="A449:I449"/>
    <mergeCell ref="A451:A452"/>
    <mergeCell ref="B451:C451"/>
    <mergeCell ref="D451:E451"/>
    <mergeCell ref="F451:F452"/>
    <mergeCell ref="F252:F253"/>
    <mergeCell ref="A243:A244"/>
    <mergeCell ref="B243:B244"/>
    <mergeCell ref="C243:C244"/>
    <mergeCell ref="D243:D244"/>
    <mergeCell ref="F243:F244"/>
    <mergeCell ref="B54:B57"/>
    <mergeCell ref="D79:D80"/>
    <mergeCell ref="B16:B17"/>
    <mergeCell ref="D16:D17"/>
    <mergeCell ref="F234:F235"/>
    <mergeCell ref="E202:E203"/>
    <mergeCell ref="E16:E17"/>
    <mergeCell ref="D76:H76"/>
    <mergeCell ref="D86:D88"/>
    <mergeCell ref="C169:C171"/>
    <mergeCell ref="D84:D85"/>
  </mergeCells>
  <phoneticPr fontId="32" type="noConversion"/>
  <hyperlinks>
    <hyperlink ref="E16" r:id="rId1" xr:uid="{00000000-0004-0000-0600-000000000000}"/>
    <hyperlink ref="B29" r:id="rId2" xr:uid="{00000000-0004-0000-0600-000001000000}"/>
  </hyperlinks>
  <pageMargins left="0.7" right="0.7" top="0.75" bottom="0.75" header="0.3" footer="0.3"/>
  <pageSetup paperSize="9" scale="87" orientation="landscape" horizontalDpi="4294967294" verticalDpi="30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52"/>
  <sheetViews>
    <sheetView tabSelected="1" topLeftCell="A244" zoomScaleNormal="100" workbookViewId="0">
      <selection activeCell="F206" sqref="F206"/>
    </sheetView>
  </sheetViews>
  <sheetFormatPr defaultRowHeight="15.75" x14ac:dyDescent="0.25"/>
  <cols>
    <col min="1" max="1" width="24" style="425" customWidth="1"/>
    <col min="2" max="2" width="41.140625" style="425" customWidth="1"/>
    <col min="3" max="3" width="33" style="425" customWidth="1"/>
    <col min="4" max="4" width="27.5703125" style="425" customWidth="1"/>
    <col min="5" max="5" width="29.85546875" style="425" bestFit="1" customWidth="1"/>
    <col min="6" max="6" width="28.28515625" style="425" customWidth="1"/>
    <col min="7" max="8" width="27.7109375" style="425" customWidth="1"/>
    <col min="9" max="9" width="18.42578125" style="425" customWidth="1"/>
    <col min="10" max="16384" width="9.140625" style="425"/>
  </cols>
  <sheetData>
    <row r="1" spans="1:9" x14ac:dyDescent="0.25">
      <c r="A1" s="1294" t="s">
        <v>117</v>
      </c>
      <c r="B1" s="1294"/>
      <c r="C1" s="1294"/>
      <c r="D1" s="1294"/>
      <c r="E1" s="1294"/>
      <c r="F1" s="1294"/>
      <c r="G1" s="1294"/>
      <c r="H1" s="1294"/>
      <c r="I1" s="1294"/>
    </row>
    <row r="2" spans="1:9" x14ac:dyDescent="0.25">
      <c r="A2" s="1294" t="s">
        <v>118</v>
      </c>
      <c r="B2" s="1294"/>
      <c r="C2" s="1294"/>
      <c r="D2" s="1294"/>
      <c r="E2" s="1294"/>
      <c r="F2" s="1294"/>
      <c r="G2" s="1294"/>
      <c r="H2" s="1294"/>
      <c r="I2" s="1294"/>
    </row>
    <row r="3" spans="1:9" x14ac:dyDescent="0.25">
      <c r="A3" s="426"/>
      <c r="B3" s="426"/>
    </row>
    <row r="4" spans="1:9" x14ac:dyDescent="0.25">
      <c r="A4" s="1294" t="s">
        <v>1</v>
      </c>
      <c r="B4" s="1294"/>
      <c r="C4" s="1294"/>
      <c r="D4" s="1294"/>
      <c r="E4" s="1294"/>
      <c r="F4" s="1294"/>
      <c r="G4" s="1294"/>
      <c r="H4" s="1294"/>
      <c r="I4" s="1294"/>
    </row>
    <row r="5" spans="1:9" x14ac:dyDescent="0.25">
      <c r="A5" s="1294" t="s">
        <v>119</v>
      </c>
      <c r="B5" s="1294"/>
      <c r="C5" s="1294"/>
      <c r="D5" s="1294"/>
      <c r="E5" s="1294"/>
      <c r="F5" s="1294"/>
      <c r="G5" s="1294"/>
      <c r="H5" s="1294"/>
      <c r="I5" s="1294"/>
    </row>
    <row r="6" spans="1:9" x14ac:dyDescent="0.25">
      <c r="A6" s="1294" t="s">
        <v>1724</v>
      </c>
      <c r="B6" s="1294"/>
      <c r="C6" s="1294"/>
      <c r="D6" s="1294"/>
      <c r="E6" s="1294"/>
      <c r="F6" s="1294"/>
      <c r="G6" s="1294"/>
      <c r="H6" s="1294"/>
      <c r="I6" s="1294"/>
    </row>
    <row r="7" spans="1:9" x14ac:dyDescent="0.25">
      <c r="A7" s="1294" t="s">
        <v>2</v>
      </c>
      <c r="B7" s="1294"/>
      <c r="C7" s="1294"/>
      <c r="D7" s="1294"/>
      <c r="E7" s="1294"/>
      <c r="F7" s="1294"/>
      <c r="G7" s="1294"/>
      <c r="H7" s="1294"/>
      <c r="I7" s="1294"/>
    </row>
    <row r="8" spans="1:9" x14ac:dyDescent="0.25">
      <c r="A8" s="426"/>
      <c r="B8" s="426"/>
    </row>
    <row r="10" spans="1:9" x14ac:dyDescent="0.25">
      <c r="A10" s="427" t="s">
        <v>121</v>
      </c>
      <c r="B10" s="427"/>
      <c r="C10" s="428"/>
      <c r="D10" s="428"/>
      <c r="E10" s="428"/>
      <c r="F10" s="428"/>
      <c r="G10" s="428"/>
      <c r="H10" s="428"/>
      <c r="I10" s="428"/>
    </row>
    <row r="11" spans="1:9" x14ac:dyDescent="0.25">
      <c r="A11" s="1036" t="s">
        <v>122</v>
      </c>
      <c r="B11" s="1029" t="s">
        <v>123</v>
      </c>
      <c r="C11" s="1033" t="s">
        <v>124</v>
      </c>
      <c r="D11" s="1029" t="s">
        <v>125</v>
      </c>
      <c r="E11" s="1029" t="s">
        <v>126</v>
      </c>
    </row>
    <row r="12" spans="1:9" ht="31.5" x14ac:dyDescent="0.25">
      <c r="A12" s="1038" t="s">
        <v>18</v>
      </c>
      <c r="B12" s="429" t="s">
        <v>995</v>
      </c>
      <c r="C12" s="430" t="s">
        <v>1725</v>
      </c>
      <c r="D12" s="430" t="s">
        <v>1726</v>
      </c>
      <c r="E12" s="431"/>
      <c r="F12" s="432"/>
      <c r="I12" s="425" t="s">
        <v>130</v>
      </c>
    </row>
    <row r="13" spans="1:9" ht="47.25" x14ac:dyDescent="0.25">
      <c r="A13" s="1043" t="s">
        <v>19</v>
      </c>
      <c r="B13" s="1094" t="s">
        <v>1727</v>
      </c>
      <c r="C13" s="1044" t="s">
        <v>1728</v>
      </c>
      <c r="D13" s="430" t="s">
        <v>1729</v>
      </c>
      <c r="E13" s="430" t="s">
        <v>1730</v>
      </c>
      <c r="F13" s="433"/>
    </row>
    <row r="14" spans="1:9" ht="78.75" x14ac:dyDescent="0.25">
      <c r="A14" s="1042" t="s">
        <v>20</v>
      </c>
      <c r="B14" s="430" t="s">
        <v>1691</v>
      </c>
      <c r="C14" s="434" t="s">
        <v>1731</v>
      </c>
      <c r="D14" s="430" t="s">
        <v>1732</v>
      </c>
      <c r="E14" s="418" t="s">
        <v>758</v>
      </c>
      <c r="F14" s="433"/>
    </row>
    <row r="15" spans="1:9" ht="94.5" x14ac:dyDescent="0.25">
      <c r="A15" s="1047"/>
      <c r="B15" s="1085" t="s">
        <v>1226</v>
      </c>
      <c r="C15" s="435" t="s">
        <v>1733</v>
      </c>
      <c r="D15" s="1084" t="s">
        <v>1734</v>
      </c>
      <c r="E15" s="1084" t="s">
        <v>758</v>
      </c>
      <c r="F15" s="433"/>
    </row>
    <row r="16" spans="1:9" ht="63" x14ac:dyDescent="0.25">
      <c r="A16" s="1043" t="s">
        <v>21</v>
      </c>
      <c r="B16" s="436" t="s">
        <v>1735</v>
      </c>
      <c r="C16" s="437" t="s">
        <v>1736</v>
      </c>
      <c r="D16" s="438"/>
      <c r="E16" s="439"/>
      <c r="F16" s="440"/>
    </row>
    <row r="17" spans="1:6" ht="63" x14ac:dyDescent="0.25">
      <c r="A17" s="1043"/>
      <c r="B17" s="1094" t="s">
        <v>1737</v>
      </c>
      <c r="C17" s="437" t="s">
        <v>1738</v>
      </c>
      <c r="D17" s="438"/>
      <c r="E17" s="441"/>
      <c r="F17" s="440"/>
    </row>
    <row r="18" spans="1:6" ht="63" x14ac:dyDescent="0.25">
      <c r="A18" s="1043"/>
      <c r="B18" s="1094" t="s">
        <v>1739</v>
      </c>
      <c r="C18" s="437" t="s">
        <v>1740</v>
      </c>
      <c r="D18" s="438"/>
      <c r="E18" s="441"/>
      <c r="F18" s="440"/>
    </row>
    <row r="19" spans="1:6" ht="63" x14ac:dyDescent="0.25">
      <c r="A19" s="1043"/>
      <c r="B19" s="436" t="s">
        <v>1741</v>
      </c>
      <c r="C19" s="437" t="s">
        <v>1742</v>
      </c>
      <c r="D19" s="438"/>
      <c r="E19" s="441"/>
      <c r="F19" s="440"/>
    </row>
    <row r="20" spans="1:6" ht="63" x14ac:dyDescent="0.25">
      <c r="A20" s="1043"/>
      <c r="B20" s="436" t="s">
        <v>1743</v>
      </c>
      <c r="C20" s="437" t="s">
        <v>1744</v>
      </c>
      <c r="D20" s="438"/>
      <c r="E20" s="441"/>
      <c r="F20" s="440"/>
    </row>
    <row r="21" spans="1:6" ht="63" x14ac:dyDescent="0.25">
      <c r="A21" s="1043"/>
      <c r="B21" s="1094" t="s">
        <v>1745</v>
      </c>
      <c r="C21" s="437" t="s">
        <v>1746</v>
      </c>
      <c r="D21" s="438"/>
      <c r="E21" s="441"/>
      <c r="F21" s="440"/>
    </row>
    <row r="22" spans="1:6" ht="63" x14ac:dyDescent="0.25">
      <c r="A22" s="1043"/>
      <c r="B22" s="436" t="s">
        <v>1747</v>
      </c>
      <c r="C22" s="437" t="s">
        <v>1748</v>
      </c>
      <c r="D22" s="438"/>
      <c r="E22" s="441"/>
      <c r="F22" s="440"/>
    </row>
    <row r="23" spans="1:6" ht="63" x14ac:dyDescent="0.25">
      <c r="A23" s="1043"/>
      <c r="B23" s="1094" t="s">
        <v>1749</v>
      </c>
      <c r="C23" s="437" t="s">
        <v>1750</v>
      </c>
      <c r="D23" s="438"/>
      <c r="E23" s="441"/>
      <c r="F23" s="440"/>
    </row>
    <row r="24" spans="1:6" ht="63" x14ac:dyDescent="0.25">
      <c r="A24" s="1043"/>
      <c r="B24" s="1094" t="s">
        <v>1751</v>
      </c>
      <c r="C24" s="437" t="s">
        <v>1752</v>
      </c>
      <c r="D24" s="438"/>
      <c r="E24" s="441"/>
      <c r="F24" s="440"/>
    </row>
    <row r="25" spans="1:6" ht="63" x14ac:dyDescent="0.25">
      <c r="A25" s="1043"/>
      <c r="B25" s="436" t="s">
        <v>1753</v>
      </c>
      <c r="C25" s="437" t="s">
        <v>1754</v>
      </c>
      <c r="D25" s="438"/>
      <c r="E25" s="441"/>
      <c r="F25" s="440"/>
    </row>
    <row r="26" spans="1:6" ht="63" x14ac:dyDescent="0.25">
      <c r="A26" s="1043"/>
      <c r="B26" s="436" t="s">
        <v>1755</v>
      </c>
      <c r="C26" s="437" t="s">
        <v>1756</v>
      </c>
      <c r="D26" s="438"/>
      <c r="E26" s="441"/>
      <c r="F26" s="440"/>
    </row>
    <row r="27" spans="1:6" ht="63" x14ac:dyDescent="0.25">
      <c r="A27" s="1043"/>
      <c r="B27" s="436" t="s">
        <v>1757</v>
      </c>
      <c r="C27" s="437" t="s">
        <v>1758</v>
      </c>
      <c r="D27" s="438"/>
      <c r="E27" s="441"/>
      <c r="F27" s="440"/>
    </row>
    <row r="28" spans="1:6" ht="63" x14ac:dyDescent="0.25">
      <c r="A28" s="1043"/>
      <c r="B28" s="1094" t="s">
        <v>1759</v>
      </c>
      <c r="C28" s="437" t="s">
        <v>1760</v>
      </c>
      <c r="D28" s="438"/>
      <c r="E28" s="441"/>
      <c r="F28" s="440"/>
    </row>
    <row r="29" spans="1:6" ht="63" x14ac:dyDescent="0.25">
      <c r="A29" s="1043"/>
      <c r="B29" s="1094" t="s">
        <v>1761</v>
      </c>
      <c r="C29" s="437" t="s">
        <v>1762</v>
      </c>
      <c r="D29" s="438"/>
      <c r="E29" s="442"/>
      <c r="F29" s="440"/>
    </row>
    <row r="30" spans="1:6" ht="47.25" x14ac:dyDescent="0.25">
      <c r="A30" s="443" t="s">
        <v>151</v>
      </c>
      <c r="B30" s="444" t="s">
        <v>1763</v>
      </c>
      <c r="C30" s="445" t="s">
        <v>1764</v>
      </c>
      <c r="D30" s="430"/>
      <c r="E30" s="442"/>
      <c r="F30" s="446"/>
    </row>
    <row r="31" spans="1:6" ht="47.25" x14ac:dyDescent="0.25">
      <c r="A31" s="447"/>
      <c r="B31" s="444" t="s">
        <v>1765</v>
      </c>
      <c r="C31" s="445" t="s">
        <v>1766</v>
      </c>
      <c r="D31" s="430"/>
      <c r="E31" s="442"/>
      <c r="F31" s="446"/>
    </row>
    <row r="32" spans="1:6" ht="47.25" x14ac:dyDescent="0.25">
      <c r="A32" s="447"/>
      <c r="B32" s="444" t="s">
        <v>1767</v>
      </c>
      <c r="C32" s="445" t="s">
        <v>1768</v>
      </c>
      <c r="D32" s="430"/>
      <c r="E32" s="442"/>
      <c r="F32" s="446"/>
    </row>
    <row r="33" spans="1:6" ht="78.75" x14ac:dyDescent="0.25">
      <c r="A33" s="447"/>
      <c r="B33" s="444" t="s">
        <v>1769</v>
      </c>
      <c r="C33" s="445" t="s">
        <v>1770</v>
      </c>
      <c r="D33" s="430"/>
      <c r="E33" s="442"/>
      <c r="F33" s="446"/>
    </row>
    <row r="34" spans="1:6" ht="47.25" x14ac:dyDescent="0.25">
      <c r="A34" s="447"/>
      <c r="B34" s="444" t="s">
        <v>1226</v>
      </c>
      <c r="C34" s="445" t="s">
        <v>1771</v>
      </c>
      <c r="D34" s="430"/>
      <c r="E34" s="442"/>
      <c r="F34" s="446"/>
    </row>
    <row r="35" spans="1:6" ht="47.25" x14ac:dyDescent="0.25">
      <c r="A35" s="447"/>
      <c r="B35" s="444" t="s">
        <v>1772</v>
      </c>
      <c r="C35" s="445" t="s">
        <v>1773</v>
      </c>
      <c r="D35" s="430"/>
      <c r="E35" s="442"/>
      <c r="F35" s="446"/>
    </row>
    <row r="36" spans="1:6" ht="47.25" x14ac:dyDescent="0.25">
      <c r="A36" s="447"/>
      <c r="B36" s="408" t="s">
        <v>1774</v>
      </c>
      <c r="C36" s="445" t="s">
        <v>1775</v>
      </c>
      <c r="D36" s="430"/>
      <c r="E36" s="442"/>
      <c r="F36" s="446"/>
    </row>
    <row r="37" spans="1:6" ht="47.25" x14ac:dyDescent="0.25">
      <c r="A37" s="447"/>
      <c r="B37" s="444" t="s">
        <v>1776</v>
      </c>
      <c r="C37" s="445" t="s">
        <v>1777</v>
      </c>
      <c r="D37" s="430"/>
      <c r="E37" s="442"/>
      <c r="F37" s="446"/>
    </row>
    <row r="38" spans="1:6" ht="47.25" x14ac:dyDescent="0.25">
      <c r="A38" s="447"/>
      <c r="B38" s="444" t="s">
        <v>1778</v>
      </c>
      <c r="C38" s="445" t="s">
        <v>1779</v>
      </c>
      <c r="D38" s="430"/>
      <c r="E38" s="442"/>
      <c r="F38" s="446"/>
    </row>
    <row r="39" spans="1:6" ht="47.25" x14ac:dyDescent="0.25">
      <c r="A39" s="447"/>
      <c r="B39" s="444" t="s">
        <v>1780</v>
      </c>
      <c r="C39" s="445" t="s">
        <v>1781</v>
      </c>
      <c r="D39" s="430"/>
      <c r="E39" s="442"/>
      <c r="F39" s="446"/>
    </row>
    <row r="40" spans="1:6" ht="47.25" x14ac:dyDescent="0.25">
      <c r="A40" s="447"/>
      <c r="B40" s="444" t="s">
        <v>1782</v>
      </c>
      <c r="C40" s="445" t="s">
        <v>1781</v>
      </c>
      <c r="D40" s="430"/>
      <c r="E40" s="442"/>
      <c r="F40" s="446"/>
    </row>
    <row r="41" spans="1:6" ht="47.25" x14ac:dyDescent="0.25">
      <c r="A41" s="447"/>
      <c r="B41" s="444" t="s">
        <v>1783</v>
      </c>
      <c r="C41" s="445" t="s">
        <v>1784</v>
      </c>
      <c r="D41" s="430"/>
      <c r="E41" s="442"/>
      <c r="F41" s="446"/>
    </row>
    <row r="42" spans="1:6" ht="47.25" x14ac:dyDescent="0.25">
      <c r="A42" s="447"/>
      <c r="B42" s="444" t="s">
        <v>1785</v>
      </c>
      <c r="C42" s="445" t="s">
        <v>1786</v>
      </c>
      <c r="D42" s="430"/>
      <c r="E42" s="442"/>
      <c r="F42" s="446"/>
    </row>
    <row r="43" spans="1:6" ht="47.25" x14ac:dyDescent="0.25">
      <c r="A43" s="447"/>
      <c r="B43" s="444" t="s">
        <v>1787</v>
      </c>
      <c r="C43" s="445" t="s">
        <v>1788</v>
      </c>
      <c r="D43" s="430"/>
      <c r="E43" s="442"/>
      <c r="F43" s="446"/>
    </row>
    <row r="44" spans="1:6" ht="47.25" x14ac:dyDescent="0.25">
      <c r="A44" s="447"/>
      <c r="B44" s="444" t="s">
        <v>1789</v>
      </c>
      <c r="C44" s="445" t="s">
        <v>1790</v>
      </c>
      <c r="D44" s="430"/>
      <c r="E44" s="442"/>
      <c r="F44" s="446"/>
    </row>
    <row r="45" spans="1:6" ht="47.25" x14ac:dyDescent="0.25">
      <c r="A45" s="447"/>
      <c r="B45" s="444" t="s">
        <v>1791</v>
      </c>
      <c r="C45" s="445" t="s">
        <v>1790</v>
      </c>
      <c r="D45" s="430"/>
      <c r="E45" s="442"/>
      <c r="F45" s="446"/>
    </row>
    <row r="46" spans="1:6" ht="47.25" x14ac:dyDescent="0.25">
      <c r="A46" s="447"/>
      <c r="B46" s="444" t="s">
        <v>1792</v>
      </c>
      <c r="C46" s="445" t="s">
        <v>1790</v>
      </c>
      <c r="D46" s="430"/>
      <c r="E46" s="442"/>
      <c r="F46" s="446"/>
    </row>
    <row r="47" spans="1:6" ht="47.25" x14ac:dyDescent="0.25">
      <c r="A47" s="447"/>
      <c r="B47" s="444" t="s">
        <v>1793</v>
      </c>
      <c r="C47" s="445" t="s">
        <v>1794</v>
      </c>
      <c r="D47" s="430"/>
      <c r="E47" s="442"/>
      <c r="F47" s="446"/>
    </row>
    <row r="48" spans="1:6" ht="47.25" x14ac:dyDescent="0.25">
      <c r="A48" s="447"/>
      <c r="B48" s="444" t="s">
        <v>158</v>
      </c>
      <c r="C48" s="445" t="s">
        <v>1794</v>
      </c>
      <c r="D48" s="430"/>
      <c r="E48" s="442"/>
      <c r="F48" s="446"/>
    </row>
    <row r="49" spans="1:9" x14ac:dyDescent="0.25">
      <c r="A49" s="1038" t="s">
        <v>160</v>
      </c>
      <c r="B49" s="1038"/>
      <c r="C49" s="1073"/>
      <c r="D49" s="430"/>
      <c r="E49" s="430"/>
      <c r="F49" s="448"/>
    </row>
    <row r="50" spans="1:9" x14ac:dyDescent="0.25">
      <c r="A50" s="449"/>
      <c r="B50" s="449"/>
      <c r="C50" s="446"/>
      <c r="D50" s="448"/>
      <c r="E50" s="446"/>
      <c r="F50" s="446"/>
    </row>
    <row r="51" spans="1:9" x14ac:dyDescent="0.25">
      <c r="A51" s="449"/>
      <c r="B51" s="449"/>
      <c r="C51" s="446"/>
      <c r="D51" s="448"/>
      <c r="E51" s="446"/>
      <c r="F51" s="446"/>
    </row>
    <row r="52" spans="1:9" x14ac:dyDescent="0.25">
      <c r="A52" s="449"/>
      <c r="B52" s="449"/>
      <c r="C52" s="446"/>
      <c r="D52" s="448"/>
      <c r="E52" s="446"/>
      <c r="F52" s="446"/>
    </row>
    <row r="55" spans="1:9" ht="31.5" x14ac:dyDescent="0.25">
      <c r="A55" s="1036" t="s">
        <v>122</v>
      </c>
      <c r="B55" s="1033" t="s">
        <v>161</v>
      </c>
      <c r="C55" s="1029" t="s">
        <v>162</v>
      </c>
      <c r="D55" s="1029" t="s">
        <v>163</v>
      </c>
      <c r="E55" s="1029" t="s">
        <v>126</v>
      </c>
      <c r="I55" s="450"/>
    </row>
    <row r="56" spans="1:9" x14ac:dyDescent="0.25">
      <c r="A56" s="443" t="s">
        <v>18</v>
      </c>
      <c r="B56" s="1288" t="s">
        <v>1448</v>
      </c>
      <c r="C56" s="439" t="s">
        <v>1494</v>
      </c>
      <c r="D56" s="439"/>
      <c r="E56" s="439"/>
      <c r="F56" s="432"/>
      <c r="I56" s="450"/>
    </row>
    <row r="57" spans="1:9" x14ac:dyDescent="0.25">
      <c r="A57" s="447"/>
      <c r="B57" s="1289"/>
      <c r="C57" s="439" t="s">
        <v>1450</v>
      </c>
      <c r="D57" s="439"/>
      <c r="E57" s="441"/>
      <c r="F57" s="432"/>
      <c r="I57" s="450"/>
    </row>
    <row r="58" spans="1:9" x14ac:dyDescent="0.25">
      <c r="A58" s="447"/>
      <c r="B58" s="1289"/>
      <c r="C58" s="439" t="s">
        <v>1451</v>
      </c>
      <c r="D58" s="439"/>
      <c r="E58" s="441"/>
      <c r="F58" s="432"/>
      <c r="I58" s="450"/>
    </row>
    <row r="59" spans="1:9" x14ac:dyDescent="0.25">
      <c r="A59" s="451"/>
      <c r="B59" s="1289"/>
      <c r="C59" s="439" t="s">
        <v>1795</v>
      </c>
      <c r="D59" s="439"/>
      <c r="E59" s="441"/>
      <c r="F59" s="432"/>
      <c r="I59" s="450"/>
    </row>
    <row r="60" spans="1:9" ht="31.5" x14ac:dyDescent="0.25">
      <c r="A60" s="452" t="s">
        <v>19</v>
      </c>
      <c r="B60" s="1054" t="s">
        <v>138</v>
      </c>
      <c r="C60" s="444" t="s">
        <v>1796</v>
      </c>
      <c r="D60" s="453">
        <v>44007</v>
      </c>
      <c r="E60" s="429"/>
      <c r="F60" s="432"/>
      <c r="I60" s="450"/>
    </row>
    <row r="61" spans="1:9" ht="31.5" x14ac:dyDescent="0.25">
      <c r="A61" s="452"/>
      <c r="B61" s="1055"/>
      <c r="C61" s="444" t="s">
        <v>865</v>
      </c>
      <c r="D61" s="453">
        <v>44008</v>
      </c>
      <c r="E61" s="429" t="s">
        <v>1797</v>
      </c>
      <c r="F61" s="432"/>
      <c r="I61" s="450"/>
    </row>
    <row r="62" spans="1:9" ht="47.25" x14ac:dyDescent="0.25">
      <c r="A62" s="447"/>
      <c r="B62" s="1032" t="s">
        <v>1727</v>
      </c>
      <c r="C62" s="430" t="s">
        <v>1729</v>
      </c>
      <c r="D62" s="453">
        <v>43985</v>
      </c>
      <c r="E62" s="1083" t="s">
        <v>1730</v>
      </c>
      <c r="F62" s="432"/>
      <c r="I62" s="450"/>
    </row>
    <row r="63" spans="1:9" ht="31.5" x14ac:dyDescent="0.25">
      <c r="A63" s="454" t="s">
        <v>20</v>
      </c>
      <c r="B63" s="455" t="s">
        <v>1798</v>
      </c>
      <c r="C63" s="456" t="s">
        <v>1734</v>
      </c>
      <c r="D63" s="453">
        <v>43998</v>
      </c>
      <c r="E63" s="430" t="s">
        <v>1799</v>
      </c>
      <c r="F63" s="432"/>
      <c r="I63" s="450"/>
    </row>
    <row r="64" spans="1:9" x14ac:dyDescent="0.25">
      <c r="A64" s="443" t="s">
        <v>21</v>
      </c>
      <c r="B64" s="455"/>
      <c r="C64" s="457"/>
      <c r="D64" s="458"/>
      <c r="E64" s="430"/>
      <c r="F64" s="432"/>
      <c r="I64" s="450"/>
    </row>
    <row r="65" spans="1:9" x14ac:dyDescent="0.25">
      <c r="A65" s="443" t="s">
        <v>151</v>
      </c>
      <c r="B65" s="1290" t="s">
        <v>995</v>
      </c>
      <c r="C65" s="459" t="s">
        <v>1800</v>
      </c>
      <c r="D65" s="453">
        <v>43983</v>
      </c>
      <c r="E65" s="430"/>
      <c r="F65" s="432"/>
      <c r="I65" s="450"/>
    </row>
    <row r="66" spans="1:9" ht="31.5" x14ac:dyDescent="0.25">
      <c r="A66" s="451"/>
      <c r="B66" s="1291"/>
      <c r="C66" s="460" t="s">
        <v>832</v>
      </c>
      <c r="D66" s="453">
        <v>43983</v>
      </c>
      <c r="E66" s="430"/>
      <c r="F66" s="432"/>
      <c r="I66" s="450"/>
    </row>
    <row r="73" spans="1:9" x14ac:dyDescent="0.25">
      <c r="A73" s="427" t="s">
        <v>171</v>
      </c>
      <c r="B73" s="427"/>
      <c r="C73" s="428"/>
      <c r="D73" s="428"/>
      <c r="E73" s="428"/>
      <c r="F73" s="428"/>
      <c r="G73" s="428"/>
      <c r="H73" s="428"/>
      <c r="I73" s="428"/>
    </row>
    <row r="75" spans="1:9" x14ac:dyDescent="0.25">
      <c r="A75" s="461" t="s">
        <v>172</v>
      </c>
      <c r="B75" s="462"/>
      <c r="C75" s="463"/>
      <c r="D75" s="463"/>
      <c r="E75" s="463"/>
      <c r="F75" s="463"/>
      <c r="G75" s="463"/>
      <c r="H75" s="463"/>
      <c r="I75" s="464"/>
    </row>
    <row r="76" spans="1:9" x14ac:dyDescent="0.25">
      <c r="A76" s="1247" t="s">
        <v>122</v>
      </c>
      <c r="B76" s="1292" t="s">
        <v>173</v>
      </c>
      <c r="C76" s="1254" t="s">
        <v>174</v>
      </c>
      <c r="D76" s="1283" t="s">
        <v>175</v>
      </c>
      <c r="E76" s="1284"/>
      <c r="F76" s="1284"/>
      <c r="G76" s="1284"/>
      <c r="H76" s="1285"/>
      <c r="I76" s="1247" t="s">
        <v>126</v>
      </c>
    </row>
    <row r="77" spans="1:9" x14ac:dyDescent="0.25">
      <c r="A77" s="1261"/>
      <c r="B77" s="1292"/>
      <c r="C77" s="1293"/>
      <c r="D77" s="1277" t="s">
        <v>176</v>
      </c>
      <c r="E77" s="1277"/>
      <c r="F77" s="1051" t="s">
        <v>177</v>
      </c>
      <c r="G77" s="1045" t="s">
        <v>176</v>
      </c>
      <c r="H77" s="1045" t="s">
        <v>177</v>
      </c>
      <c r="I77" s="1247"/>
    </row>
    <row r="78" spans="1:9" ht="36" customHeight="1" x14ac:dyDescent="0.25">
      <c r="A78" s="1261"/>
      <c r="B78" s="1254"/>
      <c r="C78" s="1255"/>
      <c r="D78" s="1056" t="s">
        <v>178</v>
      </c>
      <c r="E78" s="1056" t="s">
        <v>179</v>
      </c>
      <c r="F78" s="1034" t="s">
        <v>180</v>
      </c>
      <c r="G78" s="1256" t="s">
        <v>181</v>
      </c>
      <c r="H78" s="1278"/>
      <c r="I78" s="1247"/>
    </row>
    <row r="79" spans="1:9" ht="31.5" x14ac:dyDescent="0.25">
      <c r="A79" s="465" t="s">
        <v>18</v>
      </c>
      <c r="B79" s="1038" t="s">
        <v>1040</v>
      </c>
      <c r="C79" s="466" t="s">
        <v>1801</v>
      </c>
      <c r="D79" s="430" t="s">
        <v>1461</v>
      </c>
      <c r="E79" s="466"/>
      <c r="F79" s="467"/>
      <c r="G79" s="1029"/>
      <c r="H79" s="1029"/>
      <c r="I79" s="468"/>
    </row>
    <row r="80" spans="1:9" ht="31.5" x14ac:dyDescent="0.25">
      <c r="A80" s="469"/>
      <c r="B80" s="1038" t="s">
        <v>1468</v>
      </c>
      <c r="C80" s="466" t="s">
        <v>1802</v>
      </c>
      <c r="D80" s="430"/>
      <c r="E80" s="466" t="s">
        <v>184</v>
      </c>
      <c r="F80" s="467"/>
      <c r="G80" s="1029"/>
      <c r="H80" s="1029"/>
      <c r="I80" s="468"/>
    </row>
    <row r="81" spans="1:9" x14ac:dyDescent="0.25">
      <c r="A81" s="469"/>
      <c r="B81" s="1274" t="s">
        <v>197</v>
      </c>
      <c r="C81" s="1280" t="s">
        <v>1484</v>
      </c>
      <c r="D81" s="430"/>
      <c r="E81" s="466"/>
      <c r="F81" s="467"/>
      <c r="G81" s="470" t="s">
        <v>1803</v>
      </c>
      <c r="H81" s="1029"/>
      <c r="I81" s="468"/>
    </row>
    <row r="82" spans="1:9" x14ac:dyDescent="0.25">
      <c r="A82" s="471"/>
      <c r="B82" s="1275"/>
      <c r="C82" s="1281"/>
      <c r="D82" s="430"/>
      <c r="E82" s="466"/>
      <c r="F82" s="1048"/>
      <c r="G82" s="470" t="s">
        <v>1485</v>
      </c>
      <c r="H82" s="1029"/>
      <c r="I82" s="468"/>
    </row>
    <row r="83" spans="1:9" x14ac:dyDescent="0.25">
      <c r="A83" s="471"/>
      <c r="B83" s="1275"/>
      <c r="C83" s="1281"/>
      <c r="D83" s="1044"/>
      <c r="E83" s="466"/>
      <c r="F83" s="466"/>
      <c r="G83" s="470" t="s">
        <v>1804</v>
      </c>
      <c r="H83" s="1029"/>
      <c r="I83" s="468"/>
    </row>
    <row r="84" spans="1:9" x14ac:dyDescent="0.25">
      <c r="A84" s="471"/>
      <c r="B84" s="1279"/>
      <c r="C84" s="1282"/>
      <c r="D84" s="1044"/>
      <c r="E84" s="466"/>
      <c r="F84" s="1049"/>
      <c r="G84" s="470"/>
      <c r="H84" s="470" t="s">
        <v>1490</v>
      </c>
      <c r="I84" s="468"/>
    </row>
    <row r="85" spans="1:9" x14ac:dyDescent="0.25">
      <c r="A85" s="1038" t="s">
        <v>19</v>
      </c>
      <c r="B85" s="1038" t="s">
        <v>1040</v>
      </c>
      <c r="C85" s="472" t="s">
        <v>1805</v>
      </c>
      <c r="D85" s="473" t="s">
        <v>1806</v>
      </c>
      <c r="E85" s="1056"/>
      <c r="F85" s="1085"/>
      <c r="G85" s="466"/>
      <c r="H85" s="466"/>
      <c r="I85" s="1029"/>
    </row>
    <row r="86" spans="1:9" x14ac:dyDescent="0.25">
      <c r="A86" s="1043" t="s">
        <v>20</v>
      </c>
      <c r="B86" s="447" t="s">
        <v>1040</v>
      </c>
      <c r="C86" s="472" t="s">
        <v>1807</v>
      </c>
      <c r="D86" s="1251" t="s">
        <v>1808</v>
      </c>
      <c r="E86" s="472"/>
      <c r="F86" s="430"/>
      <c r="G86" s="466"/>
      <c r="H86" s="466"/>
      <c r="I86" s="1030"/>
    </row>
    <row r="87" spans="1:9" x14ac:dyDescent="0.25">
      <c r="A87" s="474"/>
      <c r="B87" s="447"/>
      <c r="C87" s="475" t="s">
        <v>1809</v>
      </c>
      <c r="D87" s="1253"/>
      <c r="E87" s="472"/>
      <c r="F87" s="430"/>
      <c r="G87" s="466"/>
      <c r="H87" s="466"/>
      <c r="I87" s="1030"/>
    </row>
    <row r="88" spans="1:9" x14ac:dyDescent="0.25">
      <c r="A88" s="474"/>
      <c r="B88" s="447"/>
      <c r="C88" s="475" t="s">
        <v>1810</v>
      </c>
      <c r="D88" s="1253"/>
      <c r="E88" s="472"/>
      <c r="F88" s="430"/>
      <c r="G88" s="466"/>
      <c r="H88" s="466"/>
      <c r="I88" s="1030"/>
    </row>
    <row r="89" spans="1:9" x14ac:dyDescent="0.25">
      <c r="A89" s="474"/>
      <c r="B89" s="447"/>
      <c r="C89" s="475" t="s">
        <v>1811</v>
      </c>
      <c r="D89" s="1252"/>
      <c r="E89" s="472"/>
      <c r="F89" s="430"/>
      <c r="G89" s="466"/>
      <c r="H89" s="466"/>
      <c r="I89" s="1030"/>
    </row>
    <row r="90" spans="1:9" x14ac:dyDescent="0.25">
      <c r="A90" s="474"/>
      <c r="B90" s="447"/>
      <c r="C90" s="475" t="s">
        <v>1812</v>
      </c>
      <c r="D90" s="1083" t="s">
        <v>1813</v>
      </c>
      <c r="E90" s="472"/>
      <c r="F90" s="430"/>
      <c r="G90" s="466"/>
      <c r="H90" s="466"/>
      <c r="I90" s="1030"/>
    </row>
    <row r="91" spans="1:9" ht="17.25" customHeight="1" x14ac:dyDescent="0.25">
      <c r="A91" s="474"/>
      <c r="B91" s="447"/>
      <c r="C91" s="444" t="s">
        <v>1814</v>
      </c>
      <c r="D91" s="1251" t="s">
        <v>1815</v>
      </c>
      <c r="E91" s="472"/>
      <c r="F91" s="430"/>
      <c r="G91" s="466"/>
      <c r="H91" s="466"/>
      <c r="I91" s="1030"/>
    </row>
    <row r="92" spans="1:9" x14ac:dyDescent="0.25">
      <c r="A92" s="474"/>
      <c r="B92" s="447"/>
      <c r="C92" s="475" t="s">
        <v>1816</v>
      </c>
      <c r="D92" s="1253"/>
      <c r="E92" s="472"/>
      <c r="F92" s="430"/>
      <c r="G92" s="466"/>
      <c r="H92" s="466"/>
      <c r="I92" s="1030"/>
    </row>
    <row r="93" spans="1:9" x14ac:dyDescent="0.25">
      <c r="A93" s="474"/>
      <c r="B93" s="447"/>
      <c r="C93" s="475" t="s">
        <v>1817</v>
      </c>
      <c r="D93" s="1253"/>
      <c r="E93" s="472"/>
      <c r="F93" s="430"/>
      <c r="G93" s="466"/>
      <c r="H93" s="466"/>
      <c r="I93" s="1030"/>
    </row>
    <row r="94" spans="1:9" x14ac:dyDescent="0.25">
      <c r="A94" s="474"/>
      <c r="B94" s="447"/>
      <c r="C94" s="475" t="s">
        <v>1818</v>
      </c>
      <c r="D94" s="1252"/>
      <c r="E94" s="472"/>
      <c r="F94" s="430"/>
      <c r="G94" s="466"/>
      <c r="H94" s="466"/>
      <c r="I94" s="1030"/>
    </row>
    <row r="95" spans="1:9" ht="31.5" x14ac:dyDescent="0.25">
      <c r="A95" s="474"/>
      <c r="B95" s="447"/>
      <c r="C95" s="475" t="s">
        <v>1814</v>
      </c>
      <c r="D95" s="1251" t="s">
        <v>1819</v>
      </c>
      <c r="E95" s="472"/>
      <c r="F95" s="430"/>
      <c r="G95" s="466"/>
      <c r="H95" s="466"/>
      <c r="I95" s="1030"/>
    </row>
    <row r="96" spans="1:9" x14ac:dyDescent="0.25">
      <c r="A96" s="474"/>
      <c r="B96" s="447"/>
      <c r="C96" s="475" t="s">
        <v>1820</v>
      </c>
      <c r="D96" s="1253"/>
      <c r="E96" s="472"/>
      <c r="F96" s="430"/>
      <c r="G96" s="466"/>
      <c r="H96" s="466"/>
      <c r="I96" s="1030"/>
    </row>
    <row r="97" spans="1:9" x14ac:dyDescent="0.25">
      <c r="A97" s="474"/>
      <c r="B97" s="447"/>
      <c r="C97" s="475" t="s">
        <v>1821</v>
      </c>
      <c r="D97" s="1252"/>
      <c r="E97" s="472"/>
      <c r="F97" s="430"/>
      <c r="G97" s="466"/>
      <c r="H97" s="466"/>
      <c r="I97" s="1030"/>
    </row>
    <row r="98" spans="1:9" x14ac:dyDescent="0.25">
      <c r="A98" s="474"/>
      <c r="B98" s="447"/>
      <c r="C98" s="475" t="s">
        <v>1816</v>
      </c>
      <c r="D98" s="1251" t="s">
        <v>1822</v>
      </c>
      <c r="E98" s="472"/>
      <c r="F98" s="430"/>
      <c r="G98" s="466"/>
      <c r="H98" s="466"/>
      <c r="I98" s="1030"/>
    </row>
    <row r="99" spans="1:9" x14ac:dyDescent="0.25">
      <c r="A99" s="474"/>
      <c r="B99" s="447"/>
      <c r="C99" s="475" t="s">
        <v>1818</v>
      </c>
      <c r="D99" s="1253"/>
      <c r="E99" s="472"/>
      <c r="F99" s="430"/>
      <c r="G99" s="466"/>
      <c r="H99" s="466"/>
      <c r="I99" s="1030"/>
    </row>
    <row r="100" spans="1:9" x14ac:dyDescent="0.25">
      <c r="A100" s="474"/>
      <c r="B100" s="447"/>
      <c r="C100" s="475" t="s">
        <v>1823</v>
      </c>
      <c r="D100" s="1252"/>
      <c r="E100" s="472"/>
      <c r="F100" s="430"/>
      <c r="G100" s="466"/>
      <c r="H100" s="466"/>
      <c r="I100" s="1030"/>
    </row>
    <row r="101" spans="1:9" ht="47.25" x14ac:dyDescent="0.25">
      <c r="A101" s="474"/>
      <c r="B101" s="447"/>
      <c r="C101" s="475" t="s">
        <v>1823</v>
      </c>
      <c r="D101" s="1083"/>
      <c r="E101" s="472"/>
      <c r="F101" s="430" t="s">
        <v>1824</v>
      </c>
      <c r="G101" s="466"/>
      <c r="H101" s="466"/>
      <c r="I101" s="1030"/>
    </row>
    <row r="102" spans="1:9" x14ac:dyDescent="0.25">
      <c r="A102" s="476" t="s">
        <v>21</v>
      </c>
      <c r="B102" s="1286" t="s">
        <v>1040</v>
      </c>
      <c r="C102" s="459" t="s">
        <v>1825</v>
      </c>
      <c r="D102" s="430" t="s">
        <v>1826</v>
      </c>
      <c r="E102" s="430"/>
      <c r="F102" s="472"/>
      <c r="G102" s="477"/>
      <c r="H102" s="477"/>
      <c r="I102" s="439"/>
    </row>
    <row r="103" spans="1:9" ht="31.5" x14ac:dyDescent="0.25">
      <c r="A103" s="452"/>
      <c r="B103" s="1287"/>
      <c r="C103" s="478" t="s">
        <v>1827</v>
      </c>
      <c r="D103" s="1276" t="s">
        <v>1828</v>
      </c>
      <c r="E103" s="430"/>
      <c r="F103" s="472"/>
      <c r="G103" s="477"/>
      <c r="H103" s="477"/>
      <c r="I103" s="439"/>
    </row>
    <row r="104" spans="1:9" x14ac:dyDescent="0.25">
      <c r="A104" s="452"/>
      <c r="B104" s="1287"/>
      <c r="C104" s="478" t="s">
        <v>1829</v>
      </c>
      <c r="D104" s="1276"/>
      <c r="E104" s="430"/>
      <c r="F104" s="472"/>
      <c r="G104" s="477"/>
      <c r="H104" s="477"/>
      <c r="I104" s="439"/>
    </row>
    <row r="105" spans="1:9" ht="31.5" x14ac:dyDescent="0.25">
      <c r="A105" s="452"/>
      <c r="B105" s="1287"/>
      <c r="C105" s="478" t="s">
        <v>1830</v>
      </c>
      <c r="D105" s="1276"/>
      <c r="E105" s="430"/>
      <c r="F105" s="472"/>
      <c r="G105" s="477"/>
      <c r="H105" s="477"/>
      <c r="I105" s="439"/>
    </row>
    <row r="106" spans="1:9" x14ac:dyDescent="0.25">
      <c r="A106" s="452"/>
      <c r="B106" s="1287"/>
      <c r="C106" s="478" t="s">
        <v>1831</v>
      </c>
      <c r="D106" s="1276"/>
      <c r="E106" s="430"/>
      <c r="F106" s="472"/>
      <c r="G106" s="477"/>
      <c r="H106" s="477"/>
      <c r="I106" s="439"/>
    </row>
    <row r="107" spans="1:9" x14ac:dyDescent="0.25">
      <c r="A107" s="452"/>
      <c r="B107" s="1287"/>
      <c r="C107" s="478" t="s">
        <v>1832</v>
      </c>
      <c r="D107" s="1276"/>
      <c r="E107" s="430"/>
      <c r="F107" s="472"/>
      <c r="G107" s="477"/>
      <c r="H107" s="477"/>
      <c r="I107" s="439"/>
    </row>
    <row r="108" spans="1:9" ht="31.5" x14ac:dyDescent="0.25">
      <c r="A108" s="443" t="s">
        <v>151</v>
      </c>
      <c r="B108" s="1274" t="s">
        <v>1040</v>
      </c>
      <c r="C108" s="479" t="s">
        <v>1833</v>
      </c>
      <c r="D108" s="430" t="s">
        <v>1834</v>
      </c>
      <c r="E108" s="430"/>
      <c r="F108" s="430"/>
      <c r="G108" s="477"/>
      <c r="H108" s="477"/>
      <c r="I108" s="439"/>
    </row>
    <row r="109" spans="1:9" x14ac:dyDescent="0.25">
      <c r="A109" s="447"/>
      <c r="B109" s="1275"/>
      <c r="C109" s="479" t="s">
        <v>1835</v>
      </c>
      <c r="D109" s="1276" t="s">
        <v>1836</v>
      </c>
      <c r="E109" s="430"/>
      <c r="F109" s="430"/>
      <c r="G109" s="480"/>
      <c r="H109" s="481"/>
      <c r="I109" s="482"/>
    </row>
    <row r="110" spans="1:9" x14ac:dyDescent="0.25">
      <c r="A110" s="447"/>
      <c r="B110" s="1275"/>
      <c r="C110" s="479" t="s">
        <v>1837</v>
      </c>
      <c r="D110" s="1276"/>
      <c r="E110" s="430"/>
      <c r="F110" s="430"/>
      <c r="G110" s="480"/>
      <c r="H110" s="481"/>
      <c r="I110" s="482"/>
    </row>
    <row r="111" spans="1:9" x14ac:dyDescent="0.25">
      <c r="A111" s="447"/>
      <c r="B111" s="1275"/>
      <c r="C111" s="479" t="s">
        <v>1838</v>
      </c>
      <c r="D111" s="1276"/>
      <c r="E111" s="430"/>
      <c r="F111" s="430"/>
      <c r="G111" s="480"/>
      <c r="H111" s="481"/>
      <c r="I111" s="482"/>
    </row>
    <row r="112" spans="1:9" x14ac:dyDescent="0.25">
      <c r="A112" s="447"/>
      <c r="B112" s="1264" t="s">
        <v>197</v>
      </c>
      <c r="C112" s="1265" t="s">
        <v>1484</v>
      </c>
      <c r="D112" s="430"/>
      <c r="E112" s="430"/>
      <c r="F112" s="430"/>
      <c r="G112" s="480" t="s">
        <v>781</v>
      </c>
      <c r="H112" s="481"/>
      <c r="I112" s="482"/>
    </row>
    <row r="113" spans="1:9" x14ac:dyDescent="0.25">
      <c r="A113" s="447"/>
      <c r="B113" s="1264"/>
      <c r="C113" s="1266"/>
      <c r="D113" s="430"/>
      <c r="E113" s="430"/>
      <c r="F113" s="430"/>
      <c r="G113" s="480" t="s">
        <v>1839</v>
      </c>
      <c r="H113" s="481"/>
      <c r="I113" s="482"/>
    </row>
    <row r="114" spans="1:9" x14ac:dyDescent="0.25">
      <c r="A114" s="447"/>
      <c r="B114" s="1264"/>
      <c r="C114" s="1266"/>
      <c r="D114" s="430"/>
      <c r="E114" s="430"/>
      <c r="F114" s="430"/>
      <c r="G114" s="480" t="s">
        <v>1840</v>
      </c>
      <c r="H114" s="481"/>
      <c r="I114" s="482"/>
    </row>
    <row r="115" spans="1:9" x14ac:dyDescent="0.25">
      <c r="A115" s="451"/>
      <c r="B115" s="1264"/>
      <c r="C115" s="1267"/>
      <c r="D115" s="430"/>
      <c r="E115" s="430"/>
      <c r="F115" s="430"/>
      <c r="G115" s="480" t="s">
        <v>1841</v>
      </c>
      <c r="H115" s="481"/>
      <c r="I115" s="482"/>
    </row>
    <row r="116" spans="1:9" x14ac:dyDescent="0.25">
      <c r="A116" s="483"/>
      <c r="B116" s="483"/>
      <c r="C116" s="448"/>
      <c r="G116" s="448"/>
      <c r="H116" s="448"/>
      <c r="I116" s="448"/>
    </row>
    <row r="119" spans="1:9" x14ac:dyDescent="0.25">
      <c r="A119" s="461" t="s">
        <v>229</v>
      </c>
      <c r="B119" s="462"/>
      <c r="C119" s="463"/>
      <c r="D119" s="463"/>
      <c r="E119" s="464"/>
    </row>
    <row r="120" spans="1:9" x14ac:dyDescent="0.25">
      <c r="A120" s="1036" t="s">
        <v>122</v>
      </c>
      <c r="B120" s="1033" t="s">
        <v>230</v>
      </c>
      <c r="C120" s="1029" t="s">
        <v>274</v>
      </c>
      <c r="D120" s="1056" t="s">
        <v>232</v>
      </c>
      <c r="E120" s="1029" t="s">
        <v>126</v>
      </c>
    </row>
    <row r="121" spans="1:9" x14ac:dyDescent="0.25">
      <c r="A121" s="484" t="s">
        <v>18</v>
      </c>
      <c r="B121" s="485"/>
      <c r="C121" s="486"/>
      <c r="D121" s="487"/>
      <c r="E121" s="488"/>
    </row>
    <row r="122" spans="1:9" ht="63" x14ac:dyDescent="0.25">
      <c r="A122" s="1043" t="s">
        <v>19</v>
      </c>
      <c r="B122" s="1083" t="s">
        <v>1842</v>
      </c>
      <c r="C122" s="1094" t="s">
        <v>1843</v>
      </c>
      <c r="D122" s="487">
        <v>43</v>
      </c>
      <c r="E122" s="488"/>
    </row>
    <row r="123" spans="1:9" ht="47.25" customHeight="1" x14ac:dyDescent="0.25">
      <c r="A123" s="1043"/>
      <c r="B123" s="1251" t="s">
        <v>1844</v>
      </c>
      <c r="C123" s="1057" t="s">
        <v>1476</v>
      </c>
      <c r="D123" s="487">
        <v>1</v>
      </c>
      <c r="E123" s="1069"/>
    </row>
    <row r="124" spans="1:9" ht="31.5" x14ac:dyDescent="0.25">
      <c r="A124" s="1043"/>
      <c r="B124" s="1252"/>
      <c r="C124" s="1057" t="s">
        <v>1478</v>
      </c>
      <c r="D124" s="487">
        <v>1</v>
      </c>
      <c r="E124" s="1069"/>
    </row>
    <row r="125" spans="1:9" ht="63" x14ac:dyDescent="0.25">
      <c r="A125" s="1043"/>
      <c r="B125" s="1104" t="s">
        <v>1845</v>
      </c>
      <c r="C125" s="1057" t="s">
        <v>1846</v>
      </c>
      <c r="D125" s="487">
        <v>1</v>
      </c>
      <c r="E125" s="1069"/>
      <c r="F125" s="602" t="s">
        <v>1847</v>
      </c>
    </row>
    <row r="126" spans="1:9" x14ac:dyDescent="0.25">
      <c r="A126" s="489" t="s">
        <v>20</v>
      </c>
      <c r="B126" s="490"/>
      <c r="C126" s="491"/>
      <c r="D126" s="466"/>
      <c r="E126" s="1048"/>
    </row>
    <row r="127" spans="1:9" x14ac:dyDescent="0.25">
      <c r="A127" s="489" t="s">
        <v>21</v>
      </c>
      <c r="B127" s="430"/>
      <c r="C127" s="1044"/>
      <c r="D127" s="492"/>
      <c r="E127" s="1029"/>
    </row>
    <row r="128" spans="1:9" x14ac:dyDescent="0.25">
      <c r="A128" s="1038" t="s">
        <v>151</v>
      </c>
      <c r="B128" s="1038"/>
      <c r="C128" s="1094"/>
      <c r="D128" s="492"/>
      <c r="E128" s="1046"/>
    </row>
    <row r="129" spans="1:6" x14ac:dyDescent="0.25">
      <c r="A129" s="1047" t="s">
        <v>160</v>
      </c>
      <c r="B129" s="466"/>
      <c r="C129" s="1037"/>
      <c r="D129" s="487"/>
      <c r="E129" s="493"/>
    </row>
    <row r="130" spans="1:6" x14ac:dyDescent="0.25">
      <c r="A130" s="494"/>
      <c r="B130" s="494"/>
      <c r="C130" s="446"/>
      <c r="D130" s="446"/>
      <c r="E130" s="1035"/>
    </row>
    <row r="131" spans="1:6" x14ac:dyDescent="0.25">
      <c r="A131" s="494"/>
      <c r="B131" s="494"/>
      <c r="C131" s="446"/>
      <c r="D131" s="446"/>
      <c r="E131" s="1035"/>
    </row>
    <row r="132" spans="1:6" x14ac:dyDescent="0.25">
      <c r="A132" s="494"/>
      <c r="B132" s="494"/>
      <c r="C132" s="446"/>
      <c r="D132" s="446"/>
      <c r="E132" s="1035"/>
    </row>
    <row r="135" spans="1:6" x14ac:dyDescent="0.25">
      <c r="A135" s="461" t="s">
        <v>253</v>
      </c>
      <c r="B135" s="462"/>
      <c r="C135" s="463"/>
      <c r="D135" s="463"/>
      <c r="E135" s="464"/>
    </row>
    <row r="136" spans="1:6" ht="47.25" x14ac:dyDescent="0.25">
      <c r="A136" s="1036" t="s">
        <v>122</v>
      </c>
      <c r="B136" s="1036" t="s">
        <v>254</v>
      </c>
      <c r="C136" s="1029" t="s">
        <v>125</v>
      </c>
      <c r="D136" s="1056" t="s">
        <v>255</v>
      </c>
      <c r="E136" s="1056" t="s">
        <v>126</v>
      </c>
      <c r="F136" s="1035"/>
    </row>
    <row r="137" spans="1:6" x14ac:dyDescent="0.25">
      <c r="A137" s="484" t="s">
        <v>18</v>
      </c>
      <c r="B137" s="490"/>
      <c r="C137" s="470"/>
      <c r="D137" s="492"/>
      <c r="E137" s="492"/>
      <c r="F137" s="496"/>
    </row>
    <row r="138" spans="1:6" ht="31.5" x14ac:dyDescent="0.25">
      <c r="A138" s="497" t="s">
        <v>19</v>
      </c>
      <c r="B138" s="466" t="s">
        <v>186</v>
      </c>
      <c r="C138" s="472" t="s">
        <v>1848</v>
      </c>
      <c r="D138" s="492">
        <v>1</v>
      </c>
      <c r="E138" s="492"/>
      <c r="F138" s="496"/>
    </row>
    <row r="139" spans="1:6" ht="94.5" x14ac:dyDescent="0.25">
      <c r="A139" s="1042" t="s">
        <v>20</v>
      </c>
      <c r="B139" s="1094" t="s">
        <v>1849</v>
      </c>
      <c r="C139" s="466" t="s">
        <v>1850</v>
      </c>
      <c r="D139" s="492">
        <v>3</v>
      </c>
      <c r="E139" s="472" t="s">
        <v>1851</v>
      </c>
      <c r="F139" s="496"/>
    </row>
    <row r="140" spans="1:6" ht="94.5" x14ac:dyDescent="0.25">
      <c r="A140" s="498"/>
      <c r="B140" s="1094" t="s">
        <v>1852</v>
      </c>
      <c r="C140" s="490" t="s">
        <v>1853</v>
      </c>
      <c r="D140" s="492">
        <v>3</v>
      </c>
      <c r="E140" s="472" t="s">
        <v>1851</v>
      </c>
      <c r="F140" s="496"/>
    </row>
    <row r="141" spans="1:6" x14ac:dyDescent="0.25">
      <c r="A141" s="452" t="s">
        <v>21</v>
      </c>
      <c r="B141" s="430"/>
      <c r="C141" s="490"/>
      <c r="D141" s="472"/>
      <c r="E141" s="1056"/>
      <c r="F141" s="1035"/>
    </row>
    <row r="142" spans="1:6" x14ac:dyDescent="0.25">
      <c r="A142" s="454" t="s">
        <v>151</v>
      </c>
      <c r="B142" s="455" t="s">
        <v>1854</v>
      </c>
      <c r="C142" s="472" t="s">
        <v>1855</v>
      </c>
      <c r="D142" s="492">
        <v>1</v>
      </c>
      <c r="E142" s="1072"/>
      <c r="F142" s="440"/>
    </row>
    <row r="147" spans="1:6" x14ac:dyDescent="0.25">
      <c r="A147" s="461" t="s">
        <v>272</v>
      </c>
      <c r="B147" s="462"/>
      <c r="C147" s="463"/>
      <c r="D147" s="464"/>
    </row>
    <row r="148" spans="1:6" x14ac:dyDescent="0.25">
      <c r="A148" s="1029" t="s">
        <v>122</v>
      </c>
      <c r="B148" s="1036" t="s">
        <v>273</v>
      </c>
      <c r="C148" s="1036" t="s">
        <v>274</v>
      </c>
      <c r="D148" s="1036" t="s">
        <v>126</v>
      </c>
    </row>
    <row r="149" spans="1:6" x14ac:dyDescent="0.25">
      <c r="A149" s="454" t="s">
        <v>18</v>
      </c>
      <c r="B149" s="454"/>
      <c r="C149" s="499"/>
      <c r="D149" s="472"/>
      <c r="E149" s="1035"/>
    </row>
    <row r="150" spans="1:6" x14ac:dyDescent="0.25">
      <c r="A150" s="454" t="s">
        <v>19</v>
      </c>
      <c r="B150" s="454"/>
      <c r="C150" s="499"/>
      <c r="D150" s="472"/>
      <c r="E150" s="1035"/>
    </row>
    <row r="151" spans="1:6" x14ac:dyDescent="0.25">
      <c r="A151" s="484" t="s">
        <v>20</v>
      </c>
      <c r="B151" s="484"/>
      <c r="C151" s="499"/>
      <c r="D151" s="472"/>
      <c r="E151" s="496"/>
    </row>
    <row r="152" spans="1:6" x14ac:dyDescent="0.25">
      <c r="A152" s="484" t="s">
        <v>21</v>
      </c>
      <c r="B152" s="484"/>
      <c r="C152" s="472"/>
      <c r="D152" s="466"/>
      <c r="E152" s="496"/>
    </row>
    <row r="153" spans="1:6" x14ac:dyDescent="0.25">
      <c r="A153" s="500" t="s">
        <v>151</v>
      </c>
      <c r="B153" s="500"/>
      <c r="C153" s="430"/>
      <c r="D153" s="466"/>
      <c r="E153" s="496"/>
    </row>
    <row r="154" spans="1:6" x14ac:dyDescent="0.25">
      <c r="C154" s="448"/>
      <c r="D154" s="501"/>
      <c r="E154" s="496"/>
    </row>
    <row r="155" spans="1:6" x14ac:dyDescent="0.25">
      <c r="A155" s="483"/>
      <c r="B155" s="483"/>
      <c r="C155" s="448"/>
      <c r="D155" s="448"/>
    </row>
    <row r="156" spans="1:6" x14ac:dyDescent="0.25">
      <c r="A156" s="483"/>
      <c r="B156" s="483"/>
      <c r="C156" s="448"/>
      <c r="D156" s="448"/>
    </row>
    <row r="159" spans="1:6" x14ac:dyDescent="0.25">
      <c r="A159" s="461" t="s">
        <v>275</v>
      </c>
      <c r="B159" s="461"/>
      <c r="C159" s="463"/>
      <c r="D159" s="464"/>
      <c r="E159" s="502"/>
      <c r="F159" s="502"/>
    </row>
    <row r="160" spans="1:6" x14ac:dyDescent="0.25">
      <c r="A160" s="503" t="s">
        <v>122</v>
      </c>
      <c r="B160" s="1056" t="s">
        <v>276</v>
      </c>
      <c r="C160" s="1035" t="s">
        <v>125</v>
      </c>
      <c r="D160" s="1056" t="s">
        <v>277</v>
      </c>
      <c r="E160" s="504"/>
      <c r="F160" s="505"/>
    </row>
    <row r="161" spans="1:6" x14ac:dyDescent="0.25">
      <c r="A161" s="484" t="s">
        <v>18</v>
      </c>
      <c r="B161" s="506"/>
      <c r="C161" s="472"/>
      <c r="D161" s="507"/>
      <c r="E161" s="508"/>
      <c r="F161" s="509"/>
    </row>
    <row r="162" spans="1:6" ht="31.5" x14ac:dyDescent="0.25">
      <c r="A162" s="465" t="s">
        <v>19</v>
      </c>
      <c r="B162" s="467" t="s">
        <v>1856</v>
      </c>
      <c r="C162" s="490" t="s">
        <v>1857</v>
      </c>
      <c r="D162" s="507">
        <v>0.28000000000000003</v>
      </c>
      <c r="E162" s="508"/>
      <c r="F162" s="509"/>
    </row>
    <row r="163" spans="1:6" x14ac:dyDescent="0.25">
      <c r="A163" s="469"/>
      <c r="B163" s="510"/>
      <c r="C163" s="511" t="s">
        <v>1858</v>
      </c>
      <c r="D163" s="507">
        <v>0.34</v>
      </c>
      <c r="E163" s="508"/>
      <c r="F163" s="509"/>
    </row>
    <row r="164" spans="1:6" ht="31.5" x14ac:dyDescent="0.25">
      <c r="A164" s="469"/>
      <c r="B164" s="512"/>
      <c r="C164" s="1048" t="s">
        <v>1859</v>
      </c>
      <c r="D164" s="513">
        <v>0.28000000000000003</v>
      </c>
      <c r="E164" s="508"/>
      <c r="F164" s="509"/>
    </row>
    <row r="165" spans="1:6" x14ac:dyDescent="0.25">
      <c r="A165" s="469"/>
      <c r="B165" s="512"/>
      <c r="C165" s="1075"/>
      <c r="D165" s="513">
        <v>0.28000000000000003</v>
      </c>
      <c r="E165" s="508"/>
      <c r="F165" s="509"/>
    </row>
    <row r="166" spans="1:6" x14ac:dyDescent="0.25">
      <c r="A166" s="514"/>
      <c r="B166" s="515"/>
      <c r="C166" s="1076"/>
      <c r="D166" s="513">
        <v>0.34</v>
      </c>
      <c r="E166" s="508"/>
      <c r="F166" s="509"/>
    </row>
    <row r="167" spans="1:6" ht="47.25" x14ac:dyDescent="0.25">
      <c r="A167" s="1042" t="s">
        <v>20</v>
      </c>
      <c r="B167" s="1040" t="s">
        <v>303</v>
      </c>
      <c r="C167" s="1085" t="s">
        <v>1860</v>
      </c>
      <c r="D167" s="516">
        <v>15.8</v>
      </c>
      <c r="E167" s="517"/>
      <c r="F167" s="509"/>
    </row>
    <row r="168" spans="1:6" ht="31.5" x14ac:dyDescent="0.25">
      <c r="A168" s="497"/>
      <c r="B168" s="1040" t="s">
        <v>1856</v>
      </c>
      <c r="C168" s="430" t="s">
        <v>1861</v>
      </c>
      <c r="D168" s="516">
        <v>5</v>
      </c>
      <c r="E168" s="508"/>
      <c r="F168" s="509"/>
    </row>
    <row r="169" spans="1:6" x14ac:dyDescent="0.25">
      <c r="A169" s="497"/>
      <c r="B169" s="1268" t="s">
        <v>1862</v>
      </c>
      <c r="C169" s="1251" t="s">
        <v>1863</v>
      </c>
      <c r="D169" s="516">
        <v>0.5</v>
      </c>
      <c r="E169" s="508"/>
      <c r="F169" s="509"/>
    </row>
    <row r="170" spans="1:6" x14ac:dyDescent="0.25">
      <c r="A170" s="497"/>
      <c r="B170" s="1269"/>
      <c r="C170" s="1252"/>
      <c r="D170" s="516">
        <v>4.1500000000000004</v>
      </c>
      <c r="E170" s="508"/>
      <c r="F170" s="509"/>
    </row>
    <row r="171" spans="1:6" ht="31.5" x14ac:dyDescent="0.25">
      <c r="A171" s="497"/>
      <c r="B171" s="1040" t="s">
        <v>303</v>
      </c>
      <c r="C171" s="430" t="s">
        <v>1864</v>
      </c>
      <c r="D171" s="516">
        <v>0.28000000000000003</v>
      </c>
      <c r="E171" s="508"/>
      <c r="F171" s="509"/>
    </row>
    <row r="172" spans="1:6" ht="31.5" x14ac:dyDescent="0.25">
      <c r="A172" s="497"/>
      <c r="B172" s="1040" t="s">
        <v>303</v>
      </c>
      <c r="C172" s="430" t="s">
        <v>1865</v>
      </c>
      <c r="D172" s="516">
        <v>0.28000000000000003</v>
      </c>
      <c r="E172" s="508"/>
      <c r="F172" s="509"/>
    </row>
    <row r="173" spans="1:6" ht="31.5" x14ac:dyDescent="0.25">
      <c r="A173" s="497"/>
      <c r="B173" s="1040" t="s">
        <v>303</v>
      </c>
      <c r="C173" s="430" t="s">
        <v>1866</v>
      </c>
      <c r="D173" s="516">
        <v>0.28000000000000003</v>
      </c>
      <c r="E173" s="508"/>
      <c r="F173" s="509"/>
    </row>
    <row r="174" spans="1:6" ht="31.5" x14ac:dyDescent="0.25">
      <c r="A174" s="497"/>
      <c r="B174" s="1040" t="s">
        <v>303</v>
      </c>
      <c r="C174" s="430" t="s">
        <v>1867</v>
      </c>
      <c r="D174" s="516">
        <v>0.28000000000000003</v>
      </c>
      <c r="E174" s="508"/>
      <c r="F174" s="509"/>
    </row>
    <row r="175" spans="1:6" ht="31.5" x14ac:dyDescent="0.25">
      <c r="A175" s="497"/>
      <c r="B175" s="1040" t="s">
        <v>303</v>
      </c>
      <c r="C175" s="430" t="s">
        <v>1868</v>
      </c>
      <c r="D175" s="516">
        <v>0.28000000000000003</v>
      </c>
      <c r="E175" s="508"/>
      <c r="F175" s="509"/>
    </row>
    <row r="176" spans="1:6" ht="31.5" x14ac:dyDescent="0.25">
      <c r="A176" s="497"/>
      <c r="B176" s="1040" t="s">
        <v>303</v>
      </c>
      <c r="C176" s="430" t="s">
        <v>1869</v>
      </c>
      <c r="D176" s="516">
        <v>0.28000000000000003</v>
      </c>
      <c r="E176" s="508"/>
      <c r="F176" s="509"/>
    </row>
    <row r="177" spans="1:6" ht="31.5" x14ac:dyDescent="0.25">
      <c r="A177" s="497"/>
      <c r="B177" s="1040" t="s">
        <v>303</v>
      </c>
      <c r="C177" s="430" t="s">
        <v>1870</v>
      </c>
      <c r="D177" s="516">
        <v>0.28000000000000003</v>
      </c>
      <c r="E177" s="508"/>
      <c r="F177" s="509"/>
    </row>
    <row r="178" spans="1:6" ht="31.5" x14ac:dyDescent="0.25">
      <c r="A178" s="498"/>
      <c r="B178" s="1040" t="s">
        <v>303</v>
      </c>
      <c r="C178" s="430" t="s">
        <v>1871</v>
      </c>
      <c r="D178" s="516">
        <v>0.28000000000000003</v>
      </c>
      <c r="E178" s="508"/>
      <c r="F178" s="509"/>
    </row>
    <row r="179" spans="1:6" x14ac:dyDescent="0.25">
      <c r="A179" s="498" t="s">
        <v>21</v>
      </c>
      <c r="B179" s="484"/>
      <c r="C179" s="499"/>
      <c r="D179" s="507"/>
      <c r="E179" s="508"/>
      <c r="F179" s="509"/>
    </row>
    <row r="180" spans="1:6" x14ac:dyDescent="0.25">
      <c r="A180" s="484" t="s">
        <v>293</v>
      </c>
      <c r="B180" s="470"/>
      <c r="C180" s="472"/>
      <c r="D180" s="507"/>
      <c r="E180" s="508"/>
      <c r="F180" s="509"/>
    </row>
    <row r="181" spans="1:6" x14ac:dyDescent="0.25">
      <c r="A181" s="494"/>
      <c r="B181" s="494"/>
      <c r="C181" s="518"/>
      <c r="D181" s="519"/>
      <c r="E181" s="508"/>
      <c r="F181" s="509"/>
    </row>
    <row r="182" spans="1:6" x14ac:dyDescent="0.25">
      <c r="A182" s="494"/>
      <c r="B182" s="494"/>
      <c r="C182" s="433"/>
      <c r="D182" s="519"/>
      <c r="E182" s="508"/>
      <c r="F182" s="509"/>
    </row>
    <row r="183" spans="1:6" x14ac:dyDescent="0.25">
      <c r="A183" s="426"/>
      <c r="B183" s="426"/>
      <c r="D183" s="520"/>
    </row>
    <row r="185" spans="1:6" x14ac:dyDescent="0.25">
      <c r="A185" s="461" t="s">
        <v>332</v>
      </c>
      <c r="B185" s="462"/>
      <c r="C185" s="463"/>
      <c r="D185" s="463"/>
      <c r="E185" s="464"/>
    </row>
    <row r="186" spans="1:6" ht="31.5" x14ac:dyDescent="0.25">
      <c r="A186" s="1036" t="s">
        <v>122</v>
      </c>
      <c r="B186" s="1036" t="s">
        <v>333</v>
      </c>
      <c r="C186" s="1029" t="s">
        <v>334</v>
      </c>
      <c r="D186" s="1033" t="s">
        <v>125</v>
      </c>
      <c r="E186" s="1029" t="s">
        <v>126</v>
      </c>
    </row>
    <row r="187" spans="1:6" ht="63" x14ac:dyDescent="0.25">
      <c r="A187" s="443" t="s">
        <v>18</v>
      </c>
      <c r="B187" s="332" t="s">
        <v>1872</v>
      </c>
      <c r="C187" s="430" t="s">
        <v>1873</v>
      </c>
      <c r="D187" s="472" t="s">
        <v>1874</v>
      </c>
      <c r="E187" s="1044"/>
    </row>
    <row r="188" spans="1:6" x14ac:dyDescent="0.25">
      <c r="A188" s="443" t="s">
        <v>19</v>
      </c>
      <c r="B188" s="1212" t="s">
        <v>1875</v>
      </c>
      <c r="C188" s="430" t="s">
        <v>1876</v>
      </c>
      <c r="D188" s="1251" t="s">
        <v>1877</v>
      </c>
      <c r="E188" s="1044"/>
    </row>
    <row r="189" spans="1:6" ht="39" customHeight="1" x14ac:dyDescent="0.25">
      <c r="A189" s="451"/>
      <c r="B189" s="1213"/>
      <c r="C189" s="430" t="s">
        <v>1878</v>
      </c>
      <c r="D189" s="1252"/>
      <c r="E189" s="1044"/>
    </row>
    <row r="190" spans="1:6" ht="47.25" x14ac:dyDescent="0.25">
      <c r="A190" s="447" t="s">
        <v>20</v>
      </c>
      <c r="B190" s="419" t="s">
        <v>1879</v>
      </c>
      <c r="C190" s="430" t="s">
        <v>1880</v>
      </c>
      <c r="D190" s="472" t="s">
        <v>1881</v>
      </c>
      <c r="E190" s="1044" t="s">
        <v>758</v>
      </c>
    </row>
    <row r="191" spans="1:6" ht="63" x14ac:dyDescent="0.25">
      <c r="A191" s="451"/>
      <c r="B191" s="419" t="s">
        <v>1879</v>
      </c>
      <c r="C191" s="430" t="s">
        <v>1882</v>
      </c>
      <c r="D191" s="472" t="s">
        <v>1883</v>
      </c>
      <c r="E191" s="1044" t="s">
        <v>758</v>
      </c>
    </row>
    <row r="192" spans="1:6" x14ac:dyDescent="0.25">
      <c r="D192" s="446"/>
      <c r="E192" s="446"/>
    </row>
    <row r="193" spans="1:6" x14ac:dyDescent="0.25">
      <c r="D193" s="446"/>
      <c r="E193" s="446"/>
    </row>
    <row r="195" spans="1:6" x14ac:dyDescent="0.25">
      <c r="A195" s="461" t="s">
        <v>348</v>
      </c>
      <c r="B195" s="462"/>
      <c r="C195" s="463"/>
      <c r="D195" s="463"/>
      <c r="E195" s="521"/>
      <c r="F195" s="502"/>
    </row>
    <row r="196" spans="1:6" x14ac:dyDescent="0.25">
      <c r="A196" s="522" t="s">
        <v>122</v>
      </c>
      <c r="B196" s="1045" t="s">
        <v>349</v>
      </c>
      <c r="C196" s="1045" t="s">
        <v>350</v>
      </c>
      <c r="D196" s="1050" t="s">
        <v>351</v>
      </c>
      <c r="E196" s="1045" t="s">
        <v>352</v>
      </c>
    </row>
    <row r="197" spans="1:6" x14ac:dyDescent="0.25">
      <c r="A197" s="523" t="s">
        <v>18</v>
      </c>
      <c r="B197" s="524" t="s">
        <v>1884</v>
      </c>
      <c r="C197" s="455" t="s">
        <v>1885</v>
      </c>
      <c r="D197" s="525" t="s">
        <v>1886</v>
      </c>
      <c r="E197" s="524" t="s">
        <v>848</v>
      </c>
      <c r="F197" s="433"/>
    </row>
    <row r="198" spans="1:6" x14ac:dyDescent="0.25">
      <c r="A198" s="526"/>
      <c r="B198" s="524" t="s">
        <v>1884</v>
      </c>
      <c r="C198" s="455" t="s">
        <v>1887</v>
      </c>
      <c r="D198" s="527" t="s">
        <v>1888</v>
      </c>
      <c r="E198" s="524" t="s">
        <v>848</v>
      </c>
      <c r="F198" s="433"/>
    </row>
    <row r="199" spans="1:6" x14ac:dyDescent="0.25">
      <c r="A199" s="526"/>
      <c r="B199" s="524" t="s">
        <v>1889</v>
      </c>
      <c r="C199" s="455" t="s">
        <v>1890</v>
      </c>
      <c r="D199" s="528" t="s">
        <v>1452</v>
      </c>
      <c r="E199" s="524" t="s">
        <v>1891</v>
      </c>
      <c r="F199" s="433"/>
    </row>
    <row r="200" spans="1:6" x14ac:dyDescent="0.25">
      <c r="A200" s="1042" t="s">
        <v>19</v>
      </c>
      <c r="B200" s="1094" t="s">
        <v>1892</v>
      </c>
      <c r="C200" s="430" t="s">
        <v>1893</v>
      </c>
      <c r="D200" s="528" t="s">
        <v>396</v>
      </c>
      <c r="E200" s="1044" t="s">
        <v>132</v>
      </c>
      <c r="F200" s="433"/>
    </row>
    <row r="201" spans="1:6" ht="31.5" x14ac:dyDescent="0.25">
      <c r="A201" s="1043"/>
      <c r="B201" s="1094" t="s">
        <v>1894</v>
      </c>
      <c r="C201" s="430" t="s">
        <v>1895</v>
      </c>
      <c r="D201" s="528" t="s">
        <v>1513</v>
      </c>
      <c r="E201" s="1044" t="s">
        <v>132</v>
      </c>
      <c r="F201" s="433"/>
    </row>
    <row r="202" spans="1:6" x14ac:dyDescent="0.25">
      <c r="A202" s="1043"/>
      <c r="B202" s="1094" t="s">
        <v>1896</v>
      </c>
      <c r="C202" s="430" t="s">
        <v>1897</v>
      </c>
      <c r="D202" s="528" t="s">
        <v>1898</v>
      </c>
      <c r="E202" s="1044" t="s">
        <v>132</v>
      </c>
      <c r="F202" s="433"/>
    </row>
    <row r="203" spans="1:6" ht="31.5" x14ac:dyDescent="0.25">
      <c r="A203" s="1043"/>
      <c r="B203" s="1094" t="s">
        <v>1894</v>
      </c>
      <c r="C203" s="430" t="s">
        <v>1899</v>
      </c>
      <c r="D203" s="528" t="s">
        <v>1898</v>
      </c>
      <c r="E203" s="1044" t="s">
        <v>132</v>
      </c>
      <c r="F203" s="433"/>
    </row>
    <row r="204" spans="1:6" x14ac:dyDescent="0.25">
      <c r="A204" s="454" t="s">
        <v>20</v>
      </c>
      <c r="B204" s="430"/>
      <c r="C204" s="472"/>
      <c r="D204" s="529"/>
      <c r="E204" s="1044"/>
      <c r="F204" s="518"/>
    </row>
    <row r="205" spans="1:6" x14ac:dyDescent="0.25">
      <c r="A205" s="443" t="s">
        <v>21</v>
      </c>
      <c r="B205" s="530" t="s">
        <v>1900</v>
      </c>
      <c r="C205" s="472" t="s">
        <v>1901</v>
      </c>
      <c r="D205" s="529" t="s">
        <v>1902</v>
      </c>
      <c r="E205" s="1044" t="s">
        <v>848</v>
      </c>
      <c r="F205" s="518"/>
    </row>
    <row r="206" spans="1:6" ht="31.5" x14ac:dyDescent="0.25">
      <c r="A206" s="447"/>
      <c r="B206" s="530" t="s">
        <v>1903</v>
      </c>
      <c r="C206" s="472" t="s">
        <v>1904</v>
      </c>
      <c r="D206" s="529" t="s">
        <v>897</v>
      </c>
      <c r="E206" s="1044" t="s">
        <v>1905</v>
      </c>
      <c r="F206" s="518" t="s">
        <v>130</v>
      </c>
    </row>
    <row r="207" spans="1:6" x14ac:dyDescent="0.25">
      <c r="A207" s="447"/>
      <c r="B207" s="530" t="s">
        <v>1906</v>
      </c>
      <c r="C207" s="472" t="s">
        <v>1907</v>
      </c>
      <c r="D207" s="529" t="s">
        <v>1908</v>
      </c>
      <c r="E207" s="1044" t="s">
        <v>132</v>
      </c>
      <c r="F207" s="518"/>
    </row>
    <row r="208" spans="1:6" x14ac:dyDescent="0.25">
      <c r="A208" s="451"/>
      <c r="B208" s="530" t="s">
        <v>1909</v>
      </c>
      <c r="C208" s="472" t="s">
        <v>1910</v>
      </c>
      <c r="D208" s="529" t="s">
        <v>414</v>
      </c>
      <c r="E208" s="1044" t="s">
        <v>912</v>
      </c>
      <c r="F208" s="518"/>
    </row>
    <row r="209" spans="1:6" ht="31.5" x14ac:dyDescent="0.25">
      <c r="A209" s="447" t="s">
        <v>151</v>
      </c>
      <c r="B209" s="430" t="s">
        <v>1911</v>
      </c>
      <c r="C209" s="430" t="s">
        <v>1912</v>
      </c>
      <c r="D209" s="531" t="s">
        <v>456</v>
      </c>
      <c r="E209" s="430" t="s">
        <v>912</v>
      </c>
      <c r="F209" s="432"/>
    </row>
    <row r="210" spans="1:6" ht="31.5" x14ac:dyDescent="0.25">
      <c r="A210" s="447"/>
      <c r="B210" s="430" t="s">
        <v>1913</v>
      </c>
      <c r="C210" s="430" t="s">
        <v>1855</v>
      </c>
      <c r="D210" s="531" t="s">
        <v>1914</v>
      </c>
      <c r="E210" s="430" t="s">
        <v>132</v>
      </c>
      <c r="F210" s="432"/>
    </row>
    <row r="211" spans="1:6" x14ac:dyDescent="0.25">
      <c r="A211" s="447"/>
      <c r="B211" s="430" t="s">
        <v>1915</v>
      </c>
      <c r="C211" s="430" t="s">
        <v>1916</v>
      </c>
      <c r="D211" s="531" t="s">
        <v>1917</v>
      </c>
      <c r="E211" s="430" t="s">
        <v>132</v>
      </c>
      <c r="F211" s="432"/>
    </row>
    <row r="212" spans="1:6" ht="31.5" x14ac:dyDescent="0.25">
      <c r="A212" s="447"/>
      <c r="B212" s="430" t="s">
        <v>1918</v>
      </c>
      <c r="C212" s="430" t="s">
        <v>1919</v>
      </c>
      <c r="D212" s="531" t="s">
        <v>1920</v>
      </c>
      <c r="E212" s="430" t="s">
        <v>132</v>
      </c>
      <c r="F212" s="432"/>
    </row>
    <row r="213" spans="1:6" ht="31.5" x14ac:dyDescent="0.25">
      <c r="A213" s="447"/>
      <c r="B213" s="430" t="s">
        <v>1921</v>
      </c>
      <c r="C213" s="430" t="s">
        <v>1922</v>
      </c>
      <c r="D213" s="531" t="s">
        <v>1923</v>
      </c>
      <c r="E213" s="430" t="s">
        <v>132</v>
      </c>
      <c r="F213" s="432"/>
    </row>
    <row r="214" spans="1:6" ht="31.5" x14ac:dyDescent="0.25">
      <c r="A214" s="447"/>
      <c r="B214" s="430" t="s">
        <v>1911</v>
      </c>
      <c r="C214" s="430" t="s">
        <v>1924</v>
      </c>
      <c r="D214" s="531" t="s">
        <v>1925</v>
      </c>
      <c r="E214" s="430" t="s">
        <v>132</v>
      </c>
      <c r="F214" s="432"/>
    </row>
    <row r="215" spans="1:6" x14ac:dyDescent="0.25">
      <c r="A215" s="447"/>
      <c r="B215" s="430" t="s">
        <v>1926</v>
      </c>
      <c r="C215" s="430" t="s">
        <v>1927</v>
      </c>
      <c r="D215" s="531" t="s">
        <v>911</v>
      </c>
      <c r="E215" s="430" t="s">
        <v>912</v>
      </c>
      <c r="F215" s="432"/>
    </row>
    <row r="216" spans="1:6" ht="31.5" x14ac:dyDescent="0.25">
      <c r="A216" s="447"/>
      <c r="B216" s="430" t="s">
        <v>1911</v>
      </c>
      <c r="C216" s="430" t="s">
        <v>1928</v>
      </c>
      <c r="D216" s="531" t="s">
        <v>414</v>
      </c>
      <c r="E216" s="430" t="s">
        <v>1929</v>
      </c>
      <c r="F216" s="432"/>
    </row>
    <row r="217" spans="1:6" ht="31.5" x14ac:dyDescent="0.25">
      <c r="A217" s="447"/>
      <c r="B217" s="430" t="s">
        <v>1930</v>
      </c>
      <c r="C217" s="430" t="s">
        <v>1931</v>
      </c>
      <c r="D217" s="531" t="s">
        <v>1932</v>
      </c>
      <c r="E217" s="430" t="s">
        <v>912</v>
      </c>
      <c r="F217" s="432"/>
    </row>
    <row r="218" spans="1:6" x14ac:dyDescent="0.25">
      <c r="A218" s="447"/>
      <c r="B218" s="430" t="s">
        <v>1933</v>
      </c>
      <c r="C218" s="430" t="s">
        <v>1934</v>
      </c>
      <c r="D218" s="531" t="s">
        <v>414</v>
      </c>
      <c r="E218" s="430" t="s">
        <v>912</v>
      </c>
      <c r="F218" s="432"/>
    </row>
    <row r="219" spans="1:6" ht="31.5" x14ac:dyDescent="0.25">
      <c r="A219" s="447"/>
      <c r="B219" s="430" t="s">
        <v>1911</v>
      </c>
      <c r="C219" s="430" t="s">
        <v>1935</v>
      </c>
      <c r="D219" s="531" t="s">
        <v>414</v>
      </c>
      <c r="E219" s="430" t="s">
        <v>912</v>
      </c>
      <c r="F219" s="432"/>
    </row>
    <row r="220" spans="1:6" ht="31.5" x14ac:dyDescent="0.25">
      <c r="A220" s="447"/>
      <c r="B220" s="430" t="s">
        <v>1911</v>
      </c>
      <c r="C220" s="430" t="s">
        <v>1936</v>
      </c>
      <c r="D220" s="531" t="s">
        <v>1268</v>
      </c>
      <c r="E220" s="430" t="s">
        <v>360</v>
      </c>
      <c r="F220" s="432"/>
    </row>
    <row r="221" spans="1:6" x14ac:dyDescent="0.25">
      <c r="A221" s="532" t="s">
        <v>160</v>
      </c>
      <c r="B221" s="454"/>
      <c r="C221" s="430"/>
      <c r="D221" s="531"/>
      <c r="E221" s="430"/>
      <c r="F221" s="432"/>
    </row>
    <row r="224" spans="1:6" x14ac:dyDescent="0.25">
      <c r="A224" s="461" t="s">
        <v>467</v>
      </c>
      <c r="B224" s="533"/>
      <c r="C224" s="502"/>
    </row>
    <row r="225" spans="1:4" x14ac:dyDescent="0.25">
      <c r="A225" s="1029" t="s">
        <v>122</v>
      </c>
      <c r="B225" s="1056" t="s">
        <v>468</v>
      </c>
    </row>
    <row r="226" spans="1:4" x14ac:dyDescent="0.25">
      <c r="A226" s="500" t="s">
        <v>18</v>
      </c>
      <c r="B226" s="534">
        <v>0.24360000000000001</v>
      </c>
      <c r="C226" s="535"/>
    </row>
    <row r="227" spans="1:4" x14ac:dyDescent="0.25">
      <c r="A227" s="500" t="s">
        <v>19</v>
      </c>
      <c r="B227" s="534">
        <v>0.13139999999999999</v>
      </c>
      <c r="C227" s="535"/>
    </row>
    <row r="228" spans="1:4" x14ac:dyDescent="0.25">
      <c r="A228" s="500" t="s">
        <v>20</v>
      </c>
      <c r="B228" s="534">
        <v>0.22339999999999999</v>
      </c>
      <c r="C228" s="535"/>
    </row>
    <row r="229" spans="1:4" x14ac:dyDescent="0.25">
      <c r="A229" s="500" t="s">
        <v>21</v>
      </c>
      <c r="B229" s="534">
        <v>0.16389999999999999</v>
      </c>
      <c r="C229" s="535"/>
    </row>
    <row r="230" spans="1:4" x14ac:dyDescent="0.25">
      <c r="A230" s="500" t="s">
        <v>293</v>
      </c>
      <c r="B230" s="534">
        <v>0.2394</v>
      </c>
      <c r="C230" s="535"/>
    </row>
    <row r="233" spans="1:4" x14ac:dyDescent="0.25">
      <c r="A233" s="1270" t="s">
        <v>469</v>
      </c>
      <c r="B233" s="1270"/>
    </row>
    <row r="234" spans="1:4" x14ac:dyDescent="0.25">
      <c r="A234" s="1045" t="s">
        <v>122</v>
      </c>
      <c r="B234" s="1045" t="s">
        <v>470</v>
      </c>
    </row>
    <row r="235" spans="1:4" x14ac:dyDescent="0.25">
      <c r="A235" s="500" t="s">
        <v>18</v>
      </c>
      <c r="B235" s="536">
        <v>15129.5</v>
      </c>
    </row>
    <row r="236" spans="1:4" x14ac:dyDescent="0.25">
      <c r="A236" s="500" t="s">
        <v>19</v>
      </c>
      <c r="B236" s="536">
        <v>3373.2</v>
      </c>
      <c r="D236" s="425" t="s">
        <v>130</v>
      </c>
    </row>
    <row r="237" spans="1:4" x14ac:dyDescent="0.25">
      <c r="A237" s="500" t="s">
        <v>20</v>
      </c>
      <c r="B237" s="536">
        <v>1567.33</v>
      </c>
    </row>
    <row r="238" spans="1:4" x14ac:dyDescent="0.25">
      <c r="A238" s="500" t="s">
        <v>21</v>
      </c>
      <c r="B238" s="536">
        <v>2165.89</v>
      </c>
    </row>
    <row r="239" spans="1:4" x14ac:dyDescent="0.25">
      <c r="A239" s="500" t="s">
        <v>151</v>
      </c>
      <c r="B239" s="536">
        <v>3898.69</v>
      </c>
    </row>
    <row r="240" spans="1:4" x14ac:dyDescent="0.25">
      <c r="A240" s="537" t="s">
        <v>471</v>
      </c>
      <c r="B240" s="538">
        <f>SUM(B235:B239)</f>
        <v>26134.609999999997</v>
      </c>
    </row>
    <row r="244" spans="1:6" x14ac:dyDescent="0.25">
      <c r="A244" s="461" t="s">
        <v>472</v>
      </c>
      <c r="B244" s="462"/>
      <c r="C244" s="463"/>
      <c r="D244" s="463"/>
      <c r="E244" s="521"/>
      <c r="F244" s="502"/>
    </row>
    <row r="245" spans="1:6" x14ac:dyDescent="0.25">
      <c r="A245" s="1247" t="s">
        <v>122</v>
      </c>
      <c r="B245" s="1261" t="s">
        <v>274</v>
      </c>
      <c r="C245" s="1261" t="s">
        <v>473</v>
      </c>
      <c r="D245" s="1272" t="s">
        <v>474</v>
      </c>
      <c r="E245" s="1261" t="s">
        <v>475</v>
      </c>
      <c r="F245" s="539"/>
    </row>
    <row r="246" spans="1:6" x14ac:dyDescent="0.25">
      <c r="A246" s="1247"/>
      <c r="B246" s="1271"/>
      <c r="C246" s="1262"/>
      <c r="D246" s="1273"/>
      <c r="E246" s="1262"/>
      <c r="F246" s="539"/>
    </row>
    <row r="247" spans="1:6" x14ac:dyDescent="0.25">
      <c r="A247" s="1038" t="s">
        <v>18</v>
      </c>
      <c r="B247" s="1030"/>
      <c r="C247" s="540"/>
      <c r="D247" s="531"/>
      <c r="E247" s="1055"/>
      <c r="F247" s="541"/>
    </row>
    <row r="248" spans="1:6" x14ac:dyDescent="0.25">
      <c r="A248" s="452" t="s">
        <v>19</v>
      </c>
      <c r="B248" s="1251" t="s">
        <v>1937</v>
      </c>
      <c r="C248" s="540" t="s">
        <v>1938</v>
      </c>
      <c r="D248" s="542"/>
      <c r="E248" s="1055"/>
      <c r="F248" s="543"/>
    </row>
    <row r="249" spans="1:6" x14ac:dyDescent="0.25">
      <c r="A249" s="452"/>
      <c r="B249" s="1252"/>
      <c r="C249" s="544" t="s">
        <v>1939</v>
      </c>
      <c r="D249" s="542"/>
      <c r="E249" s="1055"/>
      <c r="F249" s="543"/>
    </row>
    <row r="250" spans="1:6" ht="31.5" x14ac:dyDescent="0.25">
      <c r="A250" s="443" t="s">
        <v>20</v>
      </c>
      <c r="B250" s="1104" t="s">
        <v>1940</v>
      </c>
      <c r="C250" s="545" t="s">
        <v>1941</v>
      </c>
      <c r="D250" s="546" t="s">
        <v>1942</v>
      </c>
      <c r="E250" s="547" t="s">
        <v>478</v>
      </c>
      <c r="F250" s="543"/>
    </row>
    <row r="251" spans="1:6" ht="31.5" customHeight="1" x14ac:dyDescent="0.25">
      <c r="A251" s="447"/>
      <c r="B251" s="1251" t="s">
        <v>1943</v>
      </c>
      <c r="C251" s="545" t="s">
        <v>1944</v>
      </c>
      <c r="D251" s="546" t="s">
        <v>1942</v>
      </c>
      <c r="E251" s="547" t="s">
        <v>478</v>
      </c>
      <c r="F251" s="543"/>
    </row>
    <row r="252" spans="1:6" x14ac:dyDescent="0.25">
      <c r="A252" s="451"/>
      <c r="B252" s="1252"/>
      <c r="C252" s="545" t="s">
        <v>1945</v>
      </c>
      <c r="D252" s="546" t="s">
        <v>1942</v>
      </c>
      <c r="E252" s="547" t="s">
        <v>478</v>
      </c>
      <c r="F252" s="543"/>
    </row>
    <row r="253" spans="1:6" x14ac:dyDescent="0.25">
      <c r="A253" s="447" t="s">
        <v>21</v>
      </c>
      <c r="B253" s="1251" t="s">
        <v>1946</v>
      </c>
      <c r="C253" s="548" t="s">
        <v>1947</v>
      </c>
      <c r="D253" s="439"/>
      <c r="E253" s="549" t="s">
        <v>478</v>
      </c>
      <c r="F253" s="543"/>
    </row>
    <row r="254" spans="1:6" x14ac:dyDescent="0.25">
      <c r="A254" s="447"/>
      <c r="B254" s="1252"/>
      <c r="C254" s="548" t="s">
        <v>1948</v>
      </c>
      <c r="D254" s="439"/>
      <c r="E254" s="549" t="s">
        <v>478</v>
      </c>
      <c r="F254" s="543"/>
    </row>
    <row r="255" spans="1:6" x14ac:dyDescent="0.25">
      <c r="A255" s="447"/>
      <c r="B255" s="1251" t="s">
        <v>1949</v>
      </c>
      <c r="C255" s="548" t="s">
        <v>1950</v>
      </c>
      <c r="D255" s="439"/>
      <c r="E255" s="549" t="s">
        <v>478</v>
      </c>
      <c r="F255" s="543"/>
    </row>
    <row r="256" spans="1:6" x14ac:dyDescent="0.25">
      <c r="A256" s="447"/>
      <c r="B256" s="1253"/>
      <c r="C256" s="548" t="s">
        <v>1951</v>
      </c>
      <c r="D256" s="439"/>
      <c r="E256" s="549" t="s">
        <v>478</v>
      </c>
      <c r="F256" s="543"/>
    </row>
    <row r="257" spans="1:9" x14ac:dyDescent="0.25">
      <c r="A257" s="451"/>
      <c r="B257" s="1252"/>
      <c r="C257" s="548" t="s">
        <v>1952</v>
      </c>
      <c r="D257" s="439"/>
      <c r="E257" s="549" t="s">
        <v>478</v>
      </c>
      <c r="F257" s="543"/>
    </row>
    <row r="258" spans="1:9" ht="31.5" x14ac:dyDescent="0.25">
      <c r="A258" s="550" t="s">
        <v>293</v>
      </c>
      <c r="B258" s="551" t="s">
        <v>1953</v>
      </c>
      <c r="C258" s="552" t="s">
        <v>1954</v>
      </c>
      <c r="D258" s="553"/>
      <c r="E258" s="554"/>
      <c r="F258" s="502"/>
    </row>
    <row r="259" spans="1:9" ht="31.5" x14ac:dyDescent="0.25">
      <c r="A259" s="555"/>
      <c r="B259" s="551" t="s">
        <v>1955</v>
      </c>
      <c r="C259" s="552" t="s">
        <v>1956</v>
      </c>
      <c r="D259" s="553"/>
      <c r="E259" s="554"/>
      <c r="F259" s="502"/>
    </row>
    <row r="260" spans="1:9" x14ac:dyDescent="0.25">
      <c r="A260" s="555"/>
      <c r="B260" s="1263" t="s">
        <v>832</v>
      </c>
      <c r="C260" s="552" t="s">
        <v>1957</v>
      </c>
      <c r="D260" s="553"/>
      <c r="E260" s="554"/>
      <c r="F260" s="502"/>
    </row>
    <row r="261" spans="1:9" x14ac:dyDescent="0.25">
      <c r="A261" s="556"/>
      <c r="B261" s="1263"/>
      <c r="C261" s="552" t="s">
        <v>1958</v>
      </c>
      <c r="D261" s="553"/>
      <c r="E261" s="554"/>
      <c r="F261" s="502"/>
    </row>
    <row r="262" spans="1:9" x14ac:dyDescent="0.25">
      <c r="A262" s="557"/>
      <c r="B262" s="558"/>
      <c r="C262" s="559"/>
      <c r="D262" s="560"/>
      <c r="E262" s="561"/>
      <c r="F262" s="502"/>
    </row>
    <row r="263" spans="1:9" ht="18" customHeight="1" x14ac:dyDescent="0.25">
      <c r="A263" s="483"/>
      <c r="B263" s="483"/>
      <c r="C263" s="562"/>
      <c r="D263" s="560"/>
      <c r="E263" s="561"/>
    </row>
    <row r="266" spans="1:9" x14ac:dyDescent="0.25">
      <c r="A266" s="427" t="s">
        <v>562</v>
      </c>
      <c r="B266" s="427"/>
      <c r="C266" s="428"/>
      <c r="D266" s="428"/>
      <c r="E266" s="428"/>
      <c r="F266" s="428"/>
      <c r="G266" s="428"/>
      <c r="H266" s="428"/>
      <c r="I266" s="428"/>
    </row>
    <row r="268" spans="1:9" s="433" customFormat="1" ht="30.75" customHeight="1" x14ac:dyDescent="0.25">
      <c r="A268" s="1247" t="s">
        <v>122</v>
      </c>
      <c r="B268" s="1254" t="s">
        <v>563</v>
      </c>
      <c r="C268" s="1254" t="s">
        <v>564</v>
      </c>
      <c r="D268" s="1261" t="s">
        <v>565</v>
      </c>
      <c r="E268" s="1261" t="s">
        <v>566</v>
      </c>
      <c r="F268" s="1247" t="s">
        <v>126</v>
      </c>
      <c r="H268" s="1035"/>
    </row>
    <row r="269" spans="1:9" x14ac:dyDescent="0.25">
      <c r="A269" s="1247"/>
      <c r="B269" s="1255"/>
      <c r="C269" s="1255"/>
      <c r="D269" s="1262"/>
      <c r="E269" s="1262"/>
      <c r="F269" s="1247"/>
      <c r="H269" s="1035"/>
    </row>
    <row r="270" spans="1:9" x14ac:dyDescent="0.25">
      <c r="A270" s="441"/>
      <c r="B270" s="441"/>
      <c r="C270" s="441"/>
      <c r="D270" s="441"/>
      <c r="E270" s="441"/>
      <c r="F270" s="441"/>
    </row>
    <row r="271" spans="1:9" x14ac:dyDescent="0.25">
      <c r="A271" s="563"/>
      <c r="B271" s="563"/>
      <c r="C271" s="563"/>
      <c r="D271" s="563"/>
      <c r="E271" s="563"/>
      <c r="F271" s="563"/>
    </row>
    <row r="272" spans="1:9" x14ac:dyDescent="0.25">
      <c r="A272" s="563"/>
      <c r="B272" s="563"/>
      <c r="C272" s="563"/>
      <c r="D272" s="563"/>
      <c r="E272" s="563"/>
      <c r="F272" s="563"/>
    </row>
    <row r="273" spans="1:8" x14ac:dyDescent="0.25">
      <c r="A273" s="563"/>
      <c r="B273" s="563"/>
      <c r="C273" s="563"/>
      <c r="D273" s="563"/>
      <c r="E273" s="563"/>
      <c r="F273" s="563"/>
    </row>
    <row r="274" spans="1:8" x14ac:dyDescent="0.25">
      <c r="A274" s="564"/>
      <c r="B274" s="564"/>
      <c r="C274" s="564"/>
      <c r="D274" s="564"/>
      <c r="E274" s="564"/>
      <c r="F274" s="564"/>
    </row>
    <row r="277" spans="1:8" ht="15.75" customHeight="1" x14ac:dyDescent="0.25">
      <c r="A277" s="1247" t="s">
        <v>122</v>
      </c>
      <c r="B277" s="1254" t="s">
        <v>567</v>
      </c>
      <c r="C277" s="1254" t="s">
        <v>564</v>
      </c>
      <c r="D277" s="1261" t="s">
        <v>565</v>
      </c>
      <c r="E277" s="1029"/>
      <c r="F277" s="1247" t="s">
        <v>126</v>
      </c>
      <c r="H277" s="1035"/>
    </row>
    <row r="278" spans="1:8" ht="30.75" customHeight="1" x14ac:dyDescent="0.25">
      <c r="A278" s="1247"/>
      <c r="B278" s="1255"/>
      <c r="C278" s="1255"/>
      <c r="D278" s="1262"/>
      <c r="E278" s="1045" t="s">
        <v>566</v>
      </c>
      <c r="F278" s="1247"/>
      <c r="H278" s="1035"/>
    </row>
    <row r="279" spans="1:8" x14ac:dyDescent="0.25">
      <c r="A279" s="441"/>
      <c r="B279" s="441"/>
      <c r="C279" s="441"/>
      <c r="D279" s="441"/>
      <c r="E279" s="441"/>
      <c r="F279" s="441"/>
    </row>
    <row r="280" spans="1:8" x14ac:dyDescent="0.25">
      <c r="A280" s="563"/>
      <c r="B280" s="563"/>
      <c r="C280" s="563"/>
      <c r="D280" s="563"/>
      <c r="E280" s="563"/>
      <c r="F280" s="563"/>
    </row>
    <row r="281" spans="1:8" x14ac:dyDescent="0.25">
      <c r="A281" s="563"/>
      <c r="B281" s="563"/>
      <c r="C281" s="563"/>
      <c r="D281" s="563"/>
      <c r="E281" s="563"/>
      <c r="F281" s="563"/>
    </row>
    <row r="282" spans="1:8" x14ac:dyDescent="0.25">
      <c r="A282" s="563"/>
      <c r="B282" s="563"/>
      <c r="C282" s="563"/>
      <c r="D282" s="563"/>
      <c r="E282" s="563"/>
      <c r="F282" s="563"/>
    </row>
    <row r="283" spans="1:8" x14ac:dyDescent="0.25">
      <c r="A283" s="564"/>
      <c r="B283" s="564"/>
      <c r="C283" s="564"/>
      <c r="D283" s="564"/>
      <c r="E283" s="564"/>
      <c r="F283" s="564"/>
    </row>
    <row r="286" spans="1:8" ht="15.75" customHeight="1" x14ac:dyDescent="0.25">
      <c r="A286" s="1247" t="s">
        <v>122</v>
      </c>
      <c r="B286" s="1254" t="s">
        <v>568</v>
      </c>
      <c r="C286" s="1254" t="s">
        <v>569</v>
      </c>
      <c r="D286" s="1247" t="s">
        <v>126</v>
      </c>
      <c r="F286" s="1259"/>
    </row>
    <row r="287" spans="1:8" x14ac:dyDescent="0.25">
      <c r="A287" s="1247"/>
      <c r="B287" s="1255"/>
      <c r="C287" s="1255"/>
      <c r="D287" s="1247"/>
      <c r="F287" s="1259"/>
    </row>
    <row r="288" spans="1:8" x14ac:dyDescent="0.25">
      <c r="A288" s="441"/>
      <c r="B288" s="441"/>
      <c r="C288" s="441"/>
      <c r="D288" s="441"/>
    </row>
    <row r="289" spans="1:9" x14ac:dyDescent="0.25">
      <c r="A289" s="563"/>
      <c r="B289" s="563"/>
      <c r="C289" s="563"/>
      <c r="D289" s="563"/>
    </row>
    <row r="290" spans="1:9" x14ac:dyDescent="0.25">
      <c r="A290" s="563"/>
      <c r="B290" s="563"/>
      <c r="C290" s="563"/>
      <c r="D290" s="563"/>
    </row>
    <row r="291" spans="1:9" x14ac:dyDescent="0.25">
      <c r="A291" s="563"/>
      <c r="B291" s="563"/>
      <c r="C291" s="563"/>
      <c r="D291" s="563"/>
    </row>
    <row r="292" spans="1:9" x14ac:dyDescent="0.25">
      <c r="A292" s="564"/>
      <c r="B292" s="564"/>
      <c r="C292" s="564"/>
      <c r="D292" s="564"/>
    </row>
    <row r="295" spans="1:9" s="433" customFormat="1" ht="31.5" x14ac:dyDescent="0.25">
      <c r="A295" s="1029" t="s">
        <v>122</v>
      </c>
      <c r="B295" s="1056" t="s">
        <v>570</v>
      </c>
      <c r="C295" s="1029" t="s">
        <v>571</v>
      </c>
      <c r="D295" s="1029" t="s">
        <v>572</v>
      </c>
      <c r="E295" s="1029" t="s">
        <v>126</v>
      </c>
    </row>
    <row r="296" spans="1:9" x14ac:dyDescent="0.25">
      <c r="A296" s="441"/>
      <c r="B296" s="441"/>
      <c r="C296" s="441"/>
      <c r="D296" s="441"/>
      <c r="E296" s="441"/>
    </row>
    <row r="297" spans="1:9" x14ac:dyDescent="0.25">
      <c r="A297" s="563"/>
      <c r="B297" s="563"/>
      <c r="C297" s="563"/>
      <c r="D297" s="563"/>
      <c r="E297" s="563"/>
    </row>
    <row r="298" spans="1:9" x14ac:dyDescent="0.25">
      <c r="A298" s="563"/>
      <c r="B298" s="563"/>
      <c r="C298" s="563"/>
      <c r="D298" s="563"/>
      <c r="E298" s="563"/>
    </row>
    <row r="299" spans="1:9" x14ac:dyDescent="0.25">
      <c r="A299" s="563"/>
      <c r="B299" s="563"/>
      <c r="C299" s="563"/>
      <c r="D299" s="563"/>
      <c r="E299" s="563"/>
    </row>
    <row r="300" spans="1:9" x14ac:dyDescent="0.25">
      <c r="A300" s="564"/>
      <c r="B300" s="564"/>
      <c r="C300" s="564"/>
      <c r="D300" s="564"/>
      <c r="E300" s="564"/>
    </row>
    <row r="303" spans="1:9" x14ac:dyDescent="0.25">
      <c r="A303" s="427" t="s">
        <v>573</v>
      </c>
      <c r="B303" s="427"/>
      <c r="C303" s="428"/>
      <c r="D303" s="428"/>
      <c r="E303" s="428"/>
      <c r="F303" s="428"/>
      <c r="G303" s="428"/>
      <c r="H303" s="428"/>
      <c r="I303" s="428"/>
    </row>
    <row r="305" spans="1:9" ht="31.5" x14ac:dyDescent="0.25">
      <c r="A305" s="1029" t="s">
        <v>122</v>
      </c>
      <c r="B305" s="1056" t="s">
        <v>574</v>
      </c>
      <c r="C305" s="1056" t="s">
        <v>575</v>
      </c>
      <c r="D305" s="1056" t="s">
        <v>576</v>
      </c>
      <c r="E305" s="1056" t="s">
        <v>577</v>
      </c>
    </row>
    <row r="306" spans="1:9" x14ac:dyDescent="0.25">
      <c r="A306" s="500" t="s">
        <v>18</v>
      </c>
      <c r="B306" s="434" t="s">
        <v>578</v>
      </c>
      <c r="C306" s="439"/>
      <c r="D306" s="439"/>
      <c r="E306" s="439"/>
    </row>
    <row r="307" spans="1:9" x14ac:dyDescent="0.25">
      <c r="A307" s="454" t="s">
        <v>20</v>
      </c>
      <c r="B307" s="565" t="s">
        <v>579</v>
      </c>
      <c r="C307" s="439"/>
      <c r="D307" s="439"/>
      <c r="E307" s="439"/>
    </row>
    <row r="308" spans="1:9" x14ac:dyDescent="0.25">
      <c r="A308" s="500" t="s">
        <v>21</v>
      </c>
      <c r="B308" s="565" t="s">
        <v>580</v>
      </c>
      <c r="C308" s="470"/>
      <c r="D308" s="439"/>
      <c r="E308" s="1072"/>
    </row>
    <row r="311" spans="1:9" x14ac:dyDescent="0.25">
      <c r="A311" s="427" t="s">
        <v>581</v>
      </c>
      <c r="B311" s="427"/>
      <c r="C311" s="428"/>
      <c r="D311" s="428"/>
      <c r="E311" s="428"/>
      <c r="F311" s="428"/>
      <c r="G311" s="428"/>
      <c r="H311" s="428"/>
      <c r="I311" s="428"/>
    </row>
    <row r="313" spans="1:9" s="433" customFormat="1" ht="31.5" x14ac:dyDescent="0.25">
      <c r="A313" s="1036" t="s">
        <v>122</v>
      </c>
      <c r="B313" s="1029" t="s">
        <v>582</v>
      </c>
      <c r="C313" s="1056" t="s">
        <v>583</v>
      </c>
      <c r="D313" s="1029" t="s">
        <v>584</v>
      </c>
      <c r="E313" s="1029" t="s">
        <v>585</v>
      </c>
    </row>
    <row r="314" spans="1:9" x14ac:dyDescent="0.25">
      <c r="A314" s="443" t="s">
        <v>18</v>
      </c>
      <c r="B314" s="566" t="s">
        <v>1959</v>
      </c>
      <c r="C314" s="430" t="s">
        <v>1960</v>
      </c>
      <c r="D314" s="567">
        <v>43993</v>
      </c>
      <c r="E314" s="524" t="s">
        <v>1961</v>
      </c>
      <c r="F314" s="432"/>
    </row>
    <row r="315" spans="1:9" x14ac:dyDescent="0.25">
      <c r="A315" s="447"/>
      <c r="B315" s="566" t="s">
        <v>1962</v>
      </c>
      <c r="C315" s="430" t="s">
        <v>1960</v>
      </c>
      <c r="D315" s="567">
        <v>43993</v>
      </c>
      <c r="E315" s="524" t="s">
        <v>1961</v>
      </c>
      <c r="F315" s="432"/>
    </row>
    <row r="316" spans="1:9" x14ac:dyDescent="0.25">
      <c r="A316" s="447"/>
      <c r="B316" s="566" t="s">
        <v>1963</v>
      </c>
      <c r="C316" s="430" t="s">
        <v>1960</v>
      </c>
      <c r="D316" s="567">
        <v>43993</v>
      </c>
      <c r="E316" s="524" t="s">
        <v>1961</v>
      </c>
      <c r="F316" s="432"/>
    </row>
    <row r="317" spans="1:9" x14ac:dyDescent="0.25">
      <c r="A317" s="447"/>
      <c r="B317" s="566" t="s">
        <v>1964</v>
      </c>
      <c r="C317" s="430" t="s">
        <v>1960</v>
      </c>
      <c r="D317" s="567">
        <v>43993</v>
      </c>
      <c r="E317" s="524" t="s">
        <v>1961</v>
      </c>
      <c r="F317" s="432"/>
    </row>
    <row r="318" spans="1:9" x14ac:dyDescent="0.25">
      <c r="A318" s="454" t="s">
        <v>19</v>
      </c>
      <c r="B318" s="444"/>
      <c r="C318" s="430"/>
      <c r="D318" s="567"/>
      <c r="E318" s="524"/>
    </row>
    <row r="319" spans="1:9" ht="31.5" x14ac:dyDescent="0.25">
      <c r="A319" s="447" t="s">
        <v>20</v>
      </c>
      <c r="B319" s="430" t="s">
        <v>1965</v>
      </c>
      <c r="C319" s="444" t="s">
        <v>1966</v>
      </c>
      <c r="D319" s="1071">
        <v>43995</v>
      </c>
      <c r="E319" s="466" t="s">
        <v>1967</v>
      </c>
    </row>
    <row r="320" spans="1:9" ht="31.5" x14ac:dyDescent="0.25">
      <c r="A320" s="447"/>
      <c r="B320" s="430" t="s">
        <v>1968</v>
      </c>
      <c r="C320" s="444" t="s">
        <v>1966</v>
      </c>
      <c r="D320" s="1071">
        <v>44000</v>
      </c>
      <c r="E320" s="466" t="s">
        <v>1967</v>
      </c>
    </row>
    <row r="321" spans="1:6" ht="31.5" x14ac:dyDescent="0.25">
      <c r="A321" s="443" t="s">
        <v>21</v>
      </c>
      <c r="B321" s="430" t="s">
        <v>1969</v>
      </c>
      <c r="C321" s="430" t="s">
        <v>1970</v>
      </c>
      <c r="D321" s="568">
        <v>43983</v>
      </c>
      <c r="E321" s="1044" t="s">
        <v>1971</v>
      </c>
      <c r="F321" s="518"/>
    </row>
    <row r="322" spans="1:6" ht="31.5" x14ac:dyDescent="0.25">
      <c r="A322" s="447"/>
      <c r="B322" s="430" t="s">
        <v>1972</v>
      </c>
      <c r="C322" s="430" t="s">
        <v>1970</v>
      </c>
      <c r="D322" s="568">
        <v>43984</v>
      </c>
      <c r="E322" s="1044" t="s">
        <v>1971</v>
      </c>
      <c r="F322" s="518"/>
    </row>
    <row r="323" spans="1:6" ht="31.5" x14ac:dyDescent="0.25">
      <c r="A323" s="447"/>
      <c r="B323" s="430" t="s">
        <v>1973</v>
      </c>
      <c r="C323" s="430" t="s">
        <v>1970</v>
      </c>
      <c r="D323" s="568">
        <v>43986</v>
      </c>
      <c r="E323" s="1044" t="s">
        <v>1971</v>
      </c>
      <c r="F323" s="518"/>
    </row>
    <row r="324" spans="1:6" ht="63" x14ac:dyDescent="0.25">
      <c r="A324" s="447"/>
      <c r="B324" s="430" t="s">
        <v>1974</v>
      </c>
      <c r="C324" s="430" t="s">
        <v>1970</v>
      </c>
      <c r="D324" s="568">
        <v>43986</v>
      </c>
      <c r="E324" s="1044" t="s">
        <v>1971</v>
      </c>
      <c r="F324" s="518"/>
    </row>
    <row r="325" spans="1:6" ht="31.5" x14ac:dyDescent="0.25">
      <c r="A325" s="447"/>
      <c r="B325" s="430" t="s">
        <v>1975</v>
      </c>
      <c r="C325" s="430" t="s">
        <v>1970</v>
      </c>
      <c r="D325" s="568">
        <v>43986</v>
      </c>
      <c r="E325" s="1044" t="s">
        <v>1971</v>
      </c>
      <c r="F325" s="518"/>
    </row>
    <row r="326" spans="1:6" ht="31.5" x14ac:dyDescent="0.25">
      <c r="A326" s="447"/>
      <c r="B326" s="430" t="s">
        <v>1976</v>
      </c>
      <c r="C326" s="430" t="s">
        <v>1329</v>
      </c>
      <c r="D326" s="568">
        <v>43986</v>
      </c>
      <c r="E326" s="1044" t="s">
        <v>1971</v>
      </c>
      <c r="F326" s="518"/>
    </row>
    <row r="327" spans="1:6" ht="78.75" x14ac:dyDescent="0.25">
      <c r="A327" s="447"/>
      <c r="B327" s="430" t="s">
        <v>1977</v>
      </c>
      <c r="C327" s="430" t="s">
        <v>1970</v>
      </c>
      <c r="D327" s="568">
        <v>43987</v>
      </c>
      <c r="E327" s="1044" t="s">
        <v>1971</v>
      </c>
      <c r="F327" s="518"/>
    </row>
    <row r="328" spans="1:6" ht="126" x14ac:dyDescent="0.25">
      <c r="A328" s="447"/>
      <c r="B328" s="430" t="s">
        <v>1978</v>
      </c>
      <c r="C328" s="430" t="s">
        <v>1329</v>
      </c>
      <c r="D328" s="568">
        <v>44006</v>
      </c>
      <c r="E328" s="1044" t="s">
        <v>1971</v>
      </c>
      <c r="F328" s="518"/>
    </row>
    <row r="329" spans="1:6" ht="31.5" x14ac:dyDescent="0.25">
      <c r="A329" s="447"/>
      <c r="B329" s="430" t="s">
        <v>1979</v>
      </c>
      <c r="C329" s="430" t="s">
        <v>1970</v>
      </c>
      <c r="D329" s="568">
        <v>43990</v>
      </c>
      <c r="E329" s="1044" t="s">
        <v>1971</v>
      </c>
      <c r="F329" s="518"/>
    </row>
    <row r="330" spans="1:6" ht="31.5" x14ac:dyDescent="0.25">
      <c r="A330" s="447"/>
      <c r="B330" s="430" t="s">
        <v>1980</v>
      </c>
      <c r="C330" s="430" t="s">
        <v>1970</v>
      </c>
      <c r="D330" s="568">
        <v>43990</v>
      </c>
      <c r="E330" s="1044" t="s">
        <v>1971</v>
      </c>
      <c r="F330" s="518"/>
    </row>
    <row r="331" spans="1:6" ht="31.5" x14ac:dyDescent="0.25">
      <c r="A331" s="447"/>
      <c r="B331" s="430" t="s">
        <v>1981</v>
      </c>
      <c r="C331" s="430" t="s">
        <v>1970</v>
      </c>
      <c r="D331" s="568">
        <v>43991</v>
      </c>
      <c r="E331" s="1044" t="s">
        <v>1971</v>
      </c>
      <c r="F331" s="518"/>
    </row>
    <row r="332" spans="1:6" ht="31.5" x14ac:dyDescent="0.25">
      <c r="A332" s="447"/>
      <c r="B332" s="430" t="s">
        <v>1982</v>
      </c>
      <c r="C332" s="430" t="s">
        <v>1970</v>
      </c>
      <c r="D332" s="568">
        <v>43991</v>
      </c>
      <c r="E332" s="1044" t="s">
        <v>1971</v>
      </c>
      <c r="F332" s="518"/>
    </row>
    <row r="333" spans="1:6" ht="31.5" x14ac:dyDescent="0.25">
      <c r="A333" s="447"/>
      <c r="B333" s="430" t="s">
        <v>1983</v>
      </c>
      <c r="C333" s="430" t="s">
        <v>1970</v>
      </c>
      <c r="D333" s="568">
        <v>43991</v>
      </c>
      <c r="E333" s="1044" t="s">
        <v>1971</v>
      </c>
      <c r="F333" s="518"/>
    </row>
    <row r="334" spans="1:6" ht="47.25" x14ac:dyDescent="0.25">
      <c r="A334" s="447"/>
      <c r="B334" s="430" t="s">
        <v>1984</v>
      </c>
      <c r="C334" s="430" t="s">
        <v>1970</v>
      </c>
      <c r="D334" s="568">
        <v>43992</v>
      </c>
      <c r="E334" s="1044" t="s">
        <v>1971</v>
      </c>
      <c r="F334" s="518"/>
    </row>
    <row r="335" spans="1:6" ht="31.5" x14ac:dyDescent="0.25">
      <c r="A335" s="447"/>
      <c r="B335" s="430" t="s">
        <v>1985</v>
      </c>
      <c r="C335" s="430" t="s">
        <v>1970</v>
      </c>
      <c r="D335" s="568">
        <v>43993</v>
      </c>
      <c r="E335" s="1044" t="s">
        <v>1971</v>
      </c>
      <c r="F335" s="518"/>
    </row>
    <row r="336" spans="1:6" ht="78.75" x14ac:dyDescent="0.25">
      <c r="A336" s="447"/>
      <c r="B336" s="430" t="s">
        <v>1986</v>
      </c>
      <c r="C336" s="430" t="s">
        <v>1970</v>
      </c>
      <c r="D336" s="568">
        <v>43993</v>
      </c>
      <c r="E336" s="1044" t="s">
        <v>1971</v>
      </c>
      <c r="F336" s="518"/>
    </row>
    <row r="337" spans="1:6" ht="85.5" customHeight="1" x14ac:dyDescent="0.25">
      <c r="A337" s="447"/>
      <c r="B337" s="430" t="s">
        <v>1987</v>
      </c>
      <c r="C337" s="430" t="s">
        <v>1970</v>
      </c>
      <c r="D337" s="568">
        <v>43994</v>
      </c>
      <c r="E337" s="1044" t="s">
        <v>1971</v>
      </c>
      <c r="F337" s="518"/>
    </row>
    <row r="338" spans="1:6" ht="31.5" x14ac:dyDescent="0.25">
      <c r="A338" s="447"/>
      <c r="B338" s="430" t="s">
        <v>1988</v>
      </c>
      <c r="C338" s="430" t="s">
        <v>1970</v>
      </c>
      <c r="D338" s="568">
        <v>43997</v>
      </c>
      <c r="E338" s="1044" t="s">
        <v>1971</v>
      </c>
      <c r="F338" s="518"/>
    </row>
    <row r="339" spans="1:6" ht="31.5" x14ac:dyDescent="0.25">
      <c r="A339" s="447"/>
      <c r="B339" s="430" t="s">
        <v>1989</v>
      </c>
      <c r="C339" s="444" t="s">
        <v>1970</v>
      </c>
      <c r="D339" s="568">
        <v>43997</v>
      </c>
      <c r="E339" s="1044" t="s">
        <v>1971</v>
      </c>
      <c r="F339" s="518"/>
    </row>
    <row r="340" spans="1:6" ht="31.5" x14ac:dyDescent="0.25">
      <c r="A340" s="447"/>
      <c r="B340" s="430" t="s">
        <v>1990</v>
      </c>
      <c r="C340" s="444" t="s">
        <v>1970</v>
      </c>
      <c r="D340" s="568">
        <v>43998</v>
      </c>
      <c r="E340" s="1044" t="s">
        <v>1971</v>
      </c>
      <c r="F340" s="518"/>
    </row>
    <row r="341" spans="1:6" ht="31.5" x14ac:dyDescent="0.25">
      <c r="A341" s="447"/>
      <c r="B341" s="430" t="s">
        <v>1991</v>
      </c>
      <c r="C341" s="444" t="s">
        <v>1970</v>
      </c>
      <c r="D341" s="568">
        <v>43998</v>
      </c>
      <c r="E341" s="1044" t="s">
        <v>1971</v>
      </c>
      <c r="F341" s="518"/>
    </row>
    <row r="342" spans="1:6" ht="31.5" x14ac:dyDescent="0.25">
      <c r="A342" s="447"/>
      <c r="B342" s="430" t="s">
        <v>1992</v>
      </c>
      <c r="C342" s="444" t="s">
        <v>1970</v>
      </c>
      <c r="D342" s="568">
        <v>43998</v>
      </c>
      <c r="E342" s="1044" t="s">
        <v>1971</v>
      </c>
      <c r="F342" s="518"/>
    </row>
    <row r="343" spans="1:6" ht="47.25" x14ac:dyDescent="0.25">
      <c r="A343" s="447"/>
      <c r="B343" s="430" t="s">
        <v>1993</v>
      </c>
      <c r="C343" s="444" t="s">
        <v>1970</v>
      </c>
      <c r="D343" s="568">
        <v>43999</v>
      </c>
      <c r="E343" s="1044" t="s">
        <v>1971</v>
      </c>
      <c r="F343" s="518"/>
    </row>
    <row r="344" spans="1:6" ht="31.5" x14ac:dyDescent="0.25">
      <c r="A344" s="447"/>
      <c r="B344" s="430" t="s">
        <v>1994</v>
      </c>
      <c r="C344" s="444" t="s">
        <v>1970</v>
      </c>
      <c r="D344" s="568">
        <v>43999</v>
      </c>
      <c r="E344" s="1044" t="s">
        <v>1971</v>
      </c>
      <c r="F344" s="518"/>
    </row>
    <row r="345" spans="1:6" ht="31.5" x14ac:dyDescent="0.25">
      <c r="A345" s="447"/>
      <c r="B345" s="430" t="s">
        <v>1995</v>
      </c>
      <c r="C345" s="444" t="s">
        <v>1970</v>
      </c>
      <c r="D345" s="568">
        <v>43999</v>
      </c>
      <c r="E345" s="1044" t="s">
        <v>1971</v>
      </c>
      <c r="F345" s="518"/>
    </row>
    <row r="346" spans="1:6" ht="31.5" x14ac:dyDescent="0.25">
      <c r="A346" s="447"/>
      <c r="B346" s="430" t="s">
        <v>1996</v>
      </c>
      <c r="C346" s="444" t="s">
        <v>1970</v>
      </c>
      <c r="D346" s="568">
        <v>43999</v>
      </c>
      <c r="E346" s="1044" t="s">
        <v>1971</v>
      </c>
      <c r="F346" s="518"/>
    </row>
    <row r="347" spans="1:6" ht="31.5" x14ac:dyDescent="0.25">
      <c r="A347" s="447"/>
      <c r="B347" s="430" t="s">
        <v>1997</v>
      </c>
      <c r="C347" s="444" t="s">
        <v>1970</v>
      </c>
      <c r="D347" s="568">
        <v>44000</v>
      </c>
      <c r="E347" s="1044" t="s">
        <v>1971</v>
      </c>
      <c r="F347" s="518"/>
    </row>
    <row r="348" spans="1:6" ht="31.5" x14ac:dyDescent="0.25">
      <c r="A348" s="447"/>
      <c r="B348" s="430" t="s">
        <v>1998</v>
      </c>
      <c r="C348" s="444" t="s">
        <v>1970</v>
      </c>
      <c r="D348" s="568">
        <v>44001</v>
      </c>
      <c r="E348" s="1044" t="s">
        <v>1971</v>
      </c>
      <c r="F348" s="518"/>
    </row>
    <row r="349" spans="1:6" ht="31.5" x14ac:dyDescent="0.25">
      <c r="A349" s="447"/>
      <c r="B349" s="430" t="s">
        <v>1999</v>
      </c>
      <c r="C349" s="444" t="s">
        <v>1970</v>
      </c>
      <c r="D349" s="568">
        <v>44004</v>
      </c>
      <c r="E349" s="1044" t="s">
        <v>1971</v>
      </c>
      <c r="F349" s="518"/>
    </row>
    <row r="350" spans="1:6" ht="31.5" x14ac:dyDescent="0.25">
      <c r="A350" s="447"/>
      <c r="B350" s="430" t="s">
        <v>2000</v>
      </c>
      <c r="C350" s="444" t="s">
        <v>1970</v>
      </c>
      <c r="D350" s="568">
        <v>44004</v>
      </c>
      <c r="E350" s="1044" t="s">
        <v>1971</v>
      </c>
      <c r="F350" s="518"/>
    </row>
    <row r="351" spans="1:6" x14ac:dyDescent="0.25">
      <c r="A351" s="443" t="s">
        <v>293</v>
      </c>
      <c r="B351" s="439" t="s">
        <v>2001</v>
      </c>
      <c r="C351" s="439" t="s">
        <v>2002</v>
      </c>
      <c r="D351" s="569">
        <v>43983</v>
      </c>
      <c r="E351" s="439"/>
      <c r="F351" s="518"/>
    </row>
    <row r="352" spans="1:6" ht="31.5" x14ac:dyDescent="0.25">
      <c r="A352" s="447"/>
      <c r="B352" s="444" t="s">
        <v>1763</v>
      </c>
      <c r="C352" s="570" t="s">
        <v>1970</v>
      </c>
      <c r="D352" s="453">
        <v>43984</v>
      </c>
      <c r="E352" s="466" t="s">
        <v>1412</v>
      </c>
      <c r="F352" s="518"/>
    </row>
    <row r="353" spans="1:6" ht="47.25" x14ac:dyDescent="0.25">
      <c r="A353" s="447"/>
      <c r="B353" s="444" t="s">
        <v>1765</v>
      </c>
      <c r="C353" s="570" t="s">
        <v>1970</v>
      </c>
      <c r="D353" s="453">
        <v>43985</v>
      </c>
      <c r="E353" s="466" t="s">
        <v>1412</v>
      </c>
      <c r="F353" s="518"/>
    </row>
    <row r="354" spans="1:6" ht="47.25" x14ac:dyDescent="0.25">
      <c r="A354" s="447"/>
      <c r="B354" s="444" t="s">
        <v>1767</v>
      </c>
      <c r="C354" s="570" t="s">
        <v>1970</v>
      </c>
      <c r="D354" s="453">
        <v>43986</v>
      </c>
      <c r="E354" s="466" t="s">
        <v>1412</v>
      </c>
      <c r="F354" s="518"/>
    </row>
    <row r="355" spans="1:6" ht="78.75" x14ac:dyDescent="0.25">
      <c r="A355" s="447"/>
      <c r="B355" s="444" t="s">
        <v>1769</v>
      </c>
      <c r="C355" s="570" t="s">
        <v>1970</v>
      </c>
      <c r="D355" s="453">
        <v>43986</v>
      </c>
      <c r="E355" s="466" t="s">
        <v>1412</v>
      </c>
      <c r="F355" s="518"/>
    </row>
    <row r="356" spans="1:6" ht="31.5" x14ac:dyDescent="0.25">
      <c r="A356" s="447"/>
      <c r="B356" s="444" t="s">
        <v>1226</v>
      </c>
      <c r="C356" s="570" t="s">
        <v>1970</v>
      </c>
      <c r="D356" s="453">
        <v>43988</v>
      </c>
      <c r="E356" s="466" t="s">
        <v>1412</v>
      </c>
      <c r="F356" s="518"/>
    </row>
    <row r="357" spans="1:6" ht="110.25" x14ac:dyDescent="0.25">
      <c r="A357" s="447"/>
      <c r="B357" s="430" t="s">
        <v>2003</v>
      </c>
      <c r="C357" s="570" t="s">
        <v>1329</v>
      </c>
      <c r="D357" s="453">
        <v>43986</v>
      </c>
      <c r="E357" s="466" t="s">
        <v>1412</v>
      </c>
      <c r="F357" s="518"/>
    </row>
    <row r="358" spans="1:6" x14ac:dyDescent="0.25">
      <c r="A358" s="447"/>
      <c r="B358" s="444" t="s">
        <v>1772</v>
      </c>
      <c r="C358" s="570" t="s">
        <v>1970</v>
      </c>
      <c r="D358" s="453">
        <v>43990</v>
      </c>
      <c r="E358" s="466"/>
      <c r="F358" s="518"/>
    </row>
    <row r="359" spans="1:6" x14ac:dyDescent="0.25">
      <c r="A359" s="447"/>
      <c r="B359" s="408" t="s">
        <v>1774</v>
      </c>
      <c r="C359" s="570" t="s">
        <v>1970</v>
      </c>
      <c r="D359" s="453">
        <v>43991</v>
      </c>
      <c r="E359" s="466"/>
      <c r="F359" s="518"/>
    </row>
    <row r="360" spans="1:6" x14ac:dyDescent="0.25">
      <c r="A360" s="447"/>
      <c r="B360" s="444" t="s">
        <v>1776</v>
      </c>
      <c r="C360" s="570" t="s">
        <v>1970</v>
      </c>
      <c r="D360" s="453">
        <v>43991</v>
      </c>
      <c r="E360" s="466"/>
      <c r="F360" s="518"/>
    </row>
    <row r="361" spans="1:6" ht="31.5" x14ac:dyDescent="0.25">
      <c r="A361" s="447"/>
      <c r="B361" s="444" t="s">
        <v>1778</v>
      </c>
      <c r="C361" s="570" t="s">
        <v>1970</v>
      </c>
      <c r="D361" s="453">
        <v>43994</v>
      </c>
      <c r="E361" s="466"/>
      <c r="F361" s="518"/>
    </row>
    <row r="362" spans="1:6" ht="47.25" x14ac:dyDescent="0.25">
      <c r="A362" s="447"/>
      <c r="B362" s="444" t="s">
        <v>1780</v>
      </c>
      <c r="C362" s="570" t="s">
        <v>1970</v>
      </c>
      <c r="D362" s="453">
        <v>43997</v>
      </c>
      <c r="E362" s="466"/>
      <c r="F362" s="518"/>
    </row>
    <row r="363" spans="1:6" x14ac:dyDescent="0.25">
      <c r="A363" s="447"/>
      <c r="B363" s="444" t="s">
        <v>1782</v>
      </c>
      <c r="C363" s="570" t="s">
        <v>1970</v>
      </c>
      <c r="D363" s="453">
        <v>43997</v>
      </c>
      <c r="E363" s="466"/>
      <c r="F363" s="518"/>
    </row>
    <row r="364" spans="1:6" ht="31.5" x14ac:dyDescent="0.25">
      <c r="A364" s="447"/>
      <c r="B364" s="444" t="s">
        <v>1783</v>
      </c>
      <c r="C364" s="570" t="s">
        <v>1970</v>
      </c>
      <c r="D364" s="453">
        <v>43998</v>
      </c>
      <c r="E364" s="466"/>
      <c r="F364" s="518"/>
    </row>
    <row r="365" spans="1:6" ht="31.5" x14ac:dyDescent="0.25">
      <c r="A365" s="447"/>
      <c r="B365" s="444" t="s">
        <v>1785</v>
      </c>
      <c r="C365" s="570" t="s">
        <v>1970</v>
      </c>
      <c r="D365" s="453">
        <v>43999</v>
      </c>
      <c r="E365" s="466"/>
      <c r="F365" s="518"/>
    </row>
    <row r="366" spans="1:6" x14ac:dyDescent="0.25">
      <c r="A366" s="447"/>
      <c r="B366" s="444" t="s">
        <v>1787</v>
      </c>
      <c r="C366" s="570" t="s">
        <v>1970</v>
      </c>
      <c r="D366" s="453">
        <v>44002</v>
      </c>
      <c r="E366" s="466"/>
      <c r="F366" s="518"/>
    </row>
    <row r="367" spans="1:6" x14ac:dyDescent="0.25">
      <c r="A367" s="447"/>
      <c r="B367" s="444" t="s">
        <v>1789</v>
      </c>
      <c r="C367" s="570" t="s">
        <v>1970</v>
      </c>
      <c r="D367" s="453">
        <v>44004</v>
      </c>
      <c r="E367" s="466"/>
      <c r="F367" s="518"/>
    </row>
    <row r="368" spans="1:6" x14ac:dyDescent="0.25">
      <c r="A368" s="447"/>
      <c r="B368" s="444" t="s">
        <v>1791</v>
      </c>
      <c r="C368" s="570" t="s">
        <v>1970</v>
      </c>
      <c r="D368" s="453">
        <v>44004</v>
      </c>
      <c r="E368" s="466"/>
      <c r="F368" s="518"/>
    </row>
    <row r="369" spans="1:9" x14ac:dyDescent="0.25">
      <c r="A369" s="447"/>
      <c r="B369" s="444" t="s">
        <v>1792</v>
      </c>
      <c r="C369" s="570" t="s">
        <v>1970</v>
      </c>
      <c r="D369" s="453">
        <v>44004</v>
      </c>
      <c r="E369" s="466"/>
      <c r="F369" s="518"/>
    </row>
    <row r="370" spans="1:9" x14ac:dyDescent="0.25">
      <c r="A370" s="447"/>
      <c r="B370" s="444" t="s">
        <v>1793</v>
      </c>
      <c r="C370" s="570" t="s">
        <v>1970</v>
      </c>
      <c r="D370" s="453">
        <v>44005</v>
      </c>
      <c r="E370" s="466"/>
      <c r="F370" s="518"/>
    </row>
    <row r="371" spans="1:9" x14ac:dyDescent="0.25">
      <c r="A371" s="447"/>
      <c r="B371" s="444" t="s">
        <v>158</v>
      </c>
      <c r="C371" s="570" t="s">
        <v>1970</v>
      </c>
      <c r="D371" s="453">
        <v>44005</v>
      </c>
      <c r="E371" s="466"/>
      <c r="F371" s="518"/>
    </row>
    <row r="372" spans="1:9" ht="31.5" x14ac:dyDescent="0.25">
      <c r="A372" s="443" t="s">
        <v>644</v>
      </c>
      <c r="B372" s="444" t="s">
        <v>2004</v>
      </c>
      <c r="C372" s="570" t="s">
        <v>2005</v>
      </c>
      <c r="D372" s="453">
        <v>44008</v>
      </c>
      <c r="E372" s="492"/>
      <c r="F372" s="518"/>
    </row>
    <row r="373" spans="1:9" ht="31.5" x14ac:dyDescent="0.25">
      <c r="A373" s="451"/>
      <c r="B373" s="444" t="s">
        <v>2006</v>
      </c>
      <c r="C373" s="570" t="s">
        <v>2005</v>
      </c>
      <c r="D373" s="453">
        <v>44012</v>
      </c>
      <c r="E373" s="492"/>
      <c r="F373" s="518"/>
    </row>
    <row r="374" spans="1:9" x14ac:dyDescent="0.25">
      <c r="A374" s="483"/>
      <c r="B374" s="483"/>
      <c r="C374" s="571"/>
      <c r="D374" s="572"/>
      <c r="E374" s="573"/>
      <c r="F374" s="518"/>
    </row>
    <row r="377" spans="1:9" x14ac:dyDescent="0.25">
      <c r="A377" s="427" t="s">
        <v>645</v>
      </c>
      <c r="B377" s="427"/>
      <c r="C377" s="428"/>
      <c r="D377" s="428"/>
      <c r="E377" s="428"/>
      <c r="F377" s="428"/>
      <c r="G377" s="428"/>
      <c r="H377" s="428"/>
      <c r="I377" s="428"/>
    </row>
    <row r="379" spans="1:9" x14ac:dyDescent="0.25">
      <c r="A379" s="1045" t="s">
        <v>122</v>
      </c>
      <c r="B379" s="1045" t="s">
        <v>646</v>
      </c>
      <c r="C379" s="1045" t="s">
        <v>647</v>
      </c>
      <c r="D379" s="1045" t="s">
        <v>126</v>
      </c>
    </row>
    <row r="380" spans="1:9" x14ac:dyDescent="0.25">
      <c r="A380" s="441"/>
      <c r="B380" s="441"/>
      <c r="C380" s="441"/>
      <c r="D380" s="441"/>
    </row>
    <row r="381" spans="1:9" x14ac:dyDescent="0.25">
      <c r="A381" s="563"/>
      <c r="B381" s="563"/>
      <c r="C381" s="563"/>
      <c r="D381" s="563"/>
    </row>
    <row r="382" spans="1:9" x14ac:dyDescent="0.25">
      <c r="A382" s="563"/>
      <c r="B382" s="563"/>
      <c r="C382" s="563"/>
      <c r="D382" s="563"/>
    </row>
    <row r="383" spans="1:9" x14ac:dyDescent="0.25">
      <c r="A383" s="563"/>
      <c r="B383" s="563"/>
      <c r="C383" s="563"/>
      <c r="D383" s="563"/>
    </row>
    <row r="384" spans="1:9" x14ac:dyDescent="0.25">
      <c r="A384" s="564"/>
      <c r="B384" s="564"/>
      <c r="C384" s="564"/>
      <c r="D384" s="564"/>
    </row>
    <row r="387" spans="1:9" x14ac:dyDescent="0.25">
      <c r="A387" s="427" t="s">
        <v>648</v>
      </c>
      <c r="B387" s="427"/>
      <c r="C387" s="428"/>
      <c r="D387" s="428"/>
      <c r="E387" s="428"/>
      <c r="F387" s="428"/>
      <c r="G387" s="428"/>
      <c r="H387" s="428"/>
      <c r="I387" s="428"/>
    </row>
    <row r="389" spans="1:9" s="574" customFormat="1" ht="47.25" x14ac:dyDescent="0.25">
      <c r="A389" s="1056" t="s">
        <v>122</v>
      </c>
      <c r="B389" s="1056" t="s">
        <v>649</v>
      </c>
      <c r="C389" s="1056" t="s">
        <v>650</v>
      </c>
      <c r="D389" s="1056" t="s">
        <v>651</v>
      </c>
      <c r="E389" s="1056" t="s">
        <v>652</v>
      </c>
      <c r="F389" s="1056" t="s">
        <v>99</v>
      </c>
      <c r="G389" s="1056" t="s">
        <v>653</v>
      </c>
    </row>
    <row r="390" spans="1:9" s="574" customFormat="1" x14ac:dyDescent="0.25">
      <c r="A390" s="575" t="s">
        <v>18</v>
      </c>
      <c r="B390" s="576" t="s">
        <v>303</v>
      </c>
      <c r="C390" s="1072">
        <v>1</v>
      </c>
      <c r="D390" s="1072"/>
      <c r="E390" s="577">
        <v>0.28000000000000003</v>
      </c>
      <c r="F390" s="578"/>
      <c r="G390" s="1056"/>
    </row>
    <row r="391" spans="1:9" x14ac:dyDescent="0.25">
      <c r="A391" s="500" t="s">
        <v>19</v>
      </c>
      <c r="B391" s="579" t="s">
        <v>1856</v>
      </c>
      <c r="C391" s="576">
        <v>5</v>
      </c>
      <c r="D391" s="576">
        <v>4</v>
      </c>
      <c r="E391" s="580">
        <v>1.4</v>
      </c>
      <c r="F391" s="581"/>
      <c r="G391" s="439"/>
    </row>
    <row r="392" spans="1:9" x14ac:dyDescent="0.25">
      <c r="A392" s="500" t="s">
        <v>20</v>
      </c>
      <c r="B392" s="579" t="s">
        <v>2007</v>
      </c>
      <c r="C392" s="1072">
        <v>68</v>
      </c>
      <c r="D392" s="1072">
        <v>36</v>
      </c>
      <c r="E392" s="582">
        <v>176.18</v>
      </c>
      <c r="F392" s="581"/>
      <c r="G392" s="439"/>
    </row>
    <row r="393" spans="1:9" x14ac:dyDescent="0.25">
      <c r="A393" s="500" t="s">
        <v>21</v>
      </c>
      <c r="B393" s="579" t="s">
        <v>2008</v>
      </c>
      <c r="C393" s="1072">
        <v>3</v>
      </c>
      <c r="D393" s="1072"/>
      <c r="E393" s="582">
        <v>1.5</v>
      </c>
      <c r="F393" s="581"/>
      <c r="G393" s="439"/>
    </row>
    <row r="394" spans="1:9" x14ac:dyDescent="0.25">
      <c r="A394" s="500" t="s">
        <v>151</v>
      </c>
      <c r="B394" s="576"/>
      <c r="C394" s="1072"/>
      <c r="D394" s="1072"/>
      <c r="E394" s="582"/>
      <c r="F394" s="581"/>
      <c r="G394" s="439"/>
    </row>
    <row r="397" spans="1:9" ht="30.75" customHeight="1" x14ac:dyDescent="0.25">
      <c r="A397" s="1260" t="s">
        <v>659</v>
      </c>
      <c r="B397" s="1260"/>
      <c r="C397" s="1260"/>
      <c r="D397" s="1260"/>
      <c r="E397" s="1260"/>
      <c r="F397" s="1260"/>
      <c r="G397" s="1260"/>
      <c r="H397" s="1260"/>
      <c r="I397" s="1260"/>
    </row>
    <row r="399" spans="1:9" s="495" customFormat="1" ht="32.25" customHeight="1" x14ac:dyDescent="0.25">
      <c r="A399" s="1247" t="s">
        <v>122</v>
      </c>
      <c r="B399" s="1256" t="s">
        <v>660</v>
      </c>
      <c r="C399" s="1257"/>
      <c r="D399" s="1258" t="s">
        <v>661</v>
      </c>
      <c r="E399" s="1258"/>
      <c r="F399" s="1247" t="s">
        <v>126</v>
      </c>
      <c r="G399" s="1035"/>
      <c r="H399" s="1035"/>
      <c r="I399" s="1035"/>
    </row>
    <row r="400" spans="1:9" s="495" customFormat="1" x14ac:dyDescent="0.25">
      <c r="A400" s="1247"/>
      <c r="B400" s="1029" t="s">
        <v>662</v>
      </c>
      <c r="C400" s="1029" t="s">
        <v>663</v>
      </c>
      <c r="D400" s="1029" t="s">
        <v>664</v>
      </c>
      <c r="E400" s="1056" t="s">
        <v>665</v>
      </c>
      <c r="F400" s="1247"/>
      <c r="G400" s="1035"/>
      <c r="H400" s="1035"/>
      <c r="I400" s="1035"/>
    </row>
    <row r="401" spans="1:9" x14ac:dyDescent="0.25">
      <c r="A401" s="454"/>
      <c r="B401" s="454"/>
      <c r="C401" s="439"/>
      <c r="D401" s="439"/>
      <c r="E401" s="477"/>
      <c r="F401" s="1070"/>
    </row>
    <row r="402" spans="1:9" x14ac:dyDescent="0.25">
      <c r="A402" s="454"/>
      <c r="B402" s="454"/>
      <c r="C402" s="439"/>
      <c r="D402" s="439"/>
      <c r="E402" s="477"/>
      <c r="F402" s="1070"/>
    </row>
    <row r="405" spans="1:9" x14ac:dyDescent="0.25">
      <c r="A405" s="1045" t="s">
        <v>122</v>
      </c>
      <c r="B405" s="1045" t="s">
        <v>667</v>
      </c>
      <c r="C405" s="1045" t="s">
        <v>569</v>
      </c>
      <c r="D405" s="1045" t="s">
        <v>126</v>
      </c>
    </row>
    <row r="406" spans="1:9" x14ac:dyDescent="0.25">
      <c r="A406" s="583"/>
      <c r="B406" s="583"/>
      <c r="C406" s="563"/>
      <c r="D406" s="563"/>
    </row>
    <row r="407" spans="1:9" x14ac:dyDescent="0.25">
      <c r="A407" s="564"/>
      <c r="B407" s="564"/>
      <c r="C407" s="564"/>
      <c r="D407" s="564"/>
    </row>
    <row r="410" spans="1:9" x14ac:dyDescent="0.25">
      <c r="A410" s="427" t="s">
        <v>668</v>
      </c>
      <c r="B410" s="427"/>
      <c r="C410" s="428"/>
      <c r="D410" s="428"/>
      <c r="E410" s="428"/>
      <c r="F410" s="428"/>
      <c r="G410" s="428"/>
      <c r="H410" s="428"/>
      <c r="I410" s="428"/>
    </row>
    <row r="412" spans="1:9" ht="31.5" x14ac:dyDescent="0.25">
      <c r="A412" s="1029" t="s">
        <v>122</v>
      </c>
      <c r="B412" s="584" t="s">
        <v>669</v>
      </c>
    </row>
    <row r="413" spans="1:9" x14ac:dyDescent="0.25">
      <c r="A413" s="585" t="s">
        <v>18</v>
      </c>
      <c r="B413" s="586"/>
    </row>
    <row r="414" spans="1:9" x14ac:dyDescent="0.25">
      <c r="A414" s="585" t="s">
        <v>19</v>
      </c>
      <c r="B414" s="586">
        <v>1</v>
      </c>
    </row>
    <row r="415" spans="1:9" x14ac:dyDescent="0.25">
      <c r="A415" s="585" t="s">
        <v>20</v>
      </c>
      <c r="B415" s="586"/>
    </row>
    <row r="416" spans="1:9" x14ac:dyDescent="0.25">
      <c r="A416" s="585" t="s">
        <v>666</v>
      </c>
      <c r="B416" s="586"/>
    </row>
    <row r="417" spans="1:9" x14ac:dyDescent="0.25">
      <c r="A417" s="585" t="s">
        <v>293</v>
      </c>
      <c r="B417" s="587"/>
    </row>
    <row r="423" spans="1:9" x14ac:dyDescent="0.25">
      <c r="A423" s="427" t="s">
        <v>670</v>
      </c>
      <c r="B423" s="427"/>
      <c r="C423" s="428"/>
      <c r="D423" s="428"/>
      <c r="E423" s="428"/>
      <c r="F423" s="428"/>
      <c r="G423" s="428"/>
      <c r="H423" s="428"/>
      <c r="I423" s="428"/>
    </row>
    <row r="424" spans="1:9" x14ac:dyDescent="0.25">
      <c r="A424" s="1248" t="s">
        <v>671</v>
      </c>
      <c r="B424" s="1249"/>
      <c r="C424" s="1249"/>
      <c r="D424" s="1249"/>
      <c r="E424" s="1250"/>
      <c r="F424" s="588"/>
    </row>
    <row r="425" spans="1:9" x14ac:dyDescent="0.25">
      <c r="A425" s="1036" t="s">
        <v>122</v>
      </c>
      <c r="B425" s="1029" t="s">
        <v>646</v>
      </c>
      <c r="C425" s="1029" t="s">
        <v>672</v>
      </c>
      <c r="D425" s="589" t="s">
        <v>673</v>
      </c>
      <c r="E425" s="1029" t="s">
        <v>126</v>
      </c>
      <c r="F425" s="590"/>
    </row>
    <row r="426" spans="1:9" x14ac:dyDescent="0.25">
      <c r="A426" s="454" t="s">
        <v>18</v>
      </c>
      <c r="B426" s="454"/>
      <c r="C426" s="430"/>
      <c r="D426" s="531"/>
      <c r="E426" s="499"/>
      <c r="F426" s="591"/>
      <c r="G426" s="496"/>
      <c r="H426" s="496"/>
    </row>
    <row r="427" spans="1:9" x14ac:dyDescent="0.25">
      <c r="A427" s="454" t="s">
        <v>19</v>
      </c>
      <c r="B427" s="451"/>
      <c r="C427" s="1085"/>
      <c r="D427" s="531"/>
      <c r="E427" s="499"/>
      <c r="F427" s="591"/>
      <c r="G427" s="496"/>
      <c r="H427" s="496"/>
    </row>
    <row r="428" spans="1:9" x14ac:dyDescent="0.25">
      <c r="A428" s="443" t="s">
        <v>20</v>
      </c>
      <c r="B428" s="451"/>
      <c r="C428" s="1085"/>
      <c r="D428" s="531"/>
      <c r="E428" s="499"/>
      <c r="F428" s="591"/>
      <c r="G428" s="496"/>
      <c r="H428" s="496"/>
    </row>
    <row r="429" spans="1:9" ht="16.5" customHeight="1" x14ac:dyDescent="0.25">
      <c r="A429" s="454" t="s">
        <v>21</v>
      </c>
      <c r="B429" s="592"/>
      <c r="C429" s="1106"/>
      <c r="D429" s="531"/>
      <c r="E429" s="499"/>
      <c r="F429" s="591"/>
      <c r="G429" s="496"/>
      <c r="H429" s="496"/>
    </row>
    <row r="430" spans="1:9" x14ac:dyDescent="0.25">
      <c r="A430" s="451" t="s">
        <v>151</v>
      </c>
      <c r="B430" s="593"/>
      <c r="C430" s="444"/>
      <c r="D430" s="531"/>
      <c r="E430" s="499"/>
      <c r="F430" s="591"/>
      <c r="G430" s="496"/>
      <c r="H430" s="496"/>
    </row>
    <row r="431" spans="1:9" x14ac:dyDescent="0.25">
      <c r="C431" s="456"/>
      <c r="D431" s="518"/>
      <c r="E431" s="496"/>
      <c r="F431" s="594"/>
    </row>
    <row r="433" spans="1:9" x14ac:dyDescent="0.25">
      <c r="A433" s="427" t="s">
        <v>676</v>
      </c>
      <c r="B433" s="427"/>
      <c r="C433" s="428"/>
      <c r="D433" s="428"/>
      <c r="E433" s="428"/>
      <c r="F433" s="428"/>
      <c r="G433" s="428"/>
      <c r="H433" s="428"/>
      <c r="I433" s="428"/>
    </row>
    <row r="435" spans="1:9" ht="31.5" x14ac:dyDescent="0.25">
      <c r="A435" s="1029" t="s">
        <v>122</v>
      </c>
      <c r="B435" s="1029" t="s">
        <v>677</v>
      </c>
      <c r="C435" s="1056" t="s">
        <v>678</v>
      </c>
      <c r="D435" s="1056" t="s">
        <v>126</v>
      </c>
      <c r="F435" s="1035"/>
      <c r="G435" s="1035"/>
      <c r="H435" s="1035"/>
    </row>
    <row r="436" spans="1:9" x14ac:dyDescent="0.25">
      <c r="A436" s="484" t="s">
        <v>19</v>
      </c>
      <c r="B436" s="1029"/>
      <c r="C436" s="1029"/>
      <c r="D436" s="1029"/>
      <c r="E436" s="573"/>
      <c r="F436" s="1035"/>
      <c r="G436" s="1035"/>
      <c r="H436" s="1035"/>
    </row>
    <row r="437" spans="1:9" x14ac:dyDescent="0.25">
      <c r="A437" s="494"/>
      <c r="B437" s="494"/>
      <c r="C437" s="1035"/>
      <c r="D437" s="1035"/>
      <c r="E437" s="574"/>
      <c r="F437" s="1035"/>
      <c r="G437" s="1035"/>
      <c r="H437" s="1035"/>
    </row>
    <row r="439" spans="1:9" x14ac:dyDescent="0.25">
      <c r="A439" s="427" t="s">
        <v>679</v>
      </c>
      <c r="B439" s="427"/>
      <c r="C439" s="428"/>
      <c r="D439" s="428"/>
      <c r="E439" s="428"/>
      <c r="F439" s="428"/>
      <c r="G439" s="428"/>
      <c r="H439" s="428"/>
      <c r="I439" s="428"/>
    </row>
    <row r="440" spans="1:9" x14ac:dyDescent="0.25">
      <c r="A440" s="427"/>
      <c r="B440" s="427"/>
      <c r="C440" s="428"/>
      <c r="D440" s="428"/>
      <c r="E440" s="428"/>
      <c r="F440" s="428"/>
      <c r="G440" s="428"/>
      <c r="H440" s="428"/>
      <c r="I440" s="428"/>
    </row>
    <row r="441" spans="1:9" x14ac:dyDescent="0.25">
      <c r="A441" s="426"/>
      <c r="B441" s="426"/>
    </row>
    <row r="442" spans="1:9" x14ac:dyDescent="0.25">
      <c r="A442" s="1029" t="s">
        <v>122</v>
      </c>
      <c r="B442" s="1056" t="s">
        <v>680</v>
      </c>
      <c r="C442" s="1029" t="s">
        <v>681</v>
      </c>
      <c r="D442" s="1029" t="s">
        <v>569</v>
      </c>
      <c r="E442" s="1056" t="s">
        <v>126</v>
      </c>
    </row>
    <row r="443" spans="1:9" x14ac:dyDescent="0.25">
      <c r="A443" s="1042" t="s">
        <v>18</v>
      </c>
      <c r="B443" s="1042"/>
      <c r="C443" s="595"/>
      <c r="D443" s="472"/>
      <c r="E443" s="524"/>
      <c r="F443" s="574"/>
    </row>
    <row r="444" spans="1:9" ht="63" x14ac:dyDescent="0.25">
      <c r="A444" s="443" t="s">
        <v>19</v>
      </c>
      <c r="B444" s="1066">
        <v>1</v>
      </c>
      <c r="C444" s="530" t="s">
        <v>2009</v>
      </c>
      <c r="D444" s="1251" t="s">
        <v>2010</v>
      </c>
      <c r="E444" s="430"/>
    </row>
    <row r="445" spans="1:9" ht="63" x14ac:dyDescent="0.25">
      <c r="A445" s="447"/>
      <c r="B445" s="1067"/>
      <c r="C445" s="530" t="s">
        <v>2011</v>
      </c>
      <c r="D445" s="1253"/>
      <c r="E445" s="430"/>
    </row>
    <row r="446" spans="1:9" ht="78.75" x14ac:dyDescent="0.25">
      <c r="A446" s="447"/>
      <c r="B446" s="1067"/>
      <c r="C446" s="530" t="s">
        <v>2012</v>
      </c>
      <c r="D446" s="1253"/>
      <c r="E446" s="430"/>
    </row>
    <row r="447" spans="1:9" ht="63" x14ac:dyDescent="0.25">
      <c r="A447" s="451"/>
      <c r="B447" s="1068"/>
      <c r="C447" s="530" t="s">
        <v>2013</v>
      </c>
      <c r="D447" s="1253"/>
      <c r="E447" s="430"/>
    </row>
    <row r="448" spans="1:9" x14ac:dyDescent="0.25">
      <c r="A448" s="447" t="s">
        <v>20</v>
      </c>
      <c r="B448" s="451"/>
      <c r="C448" s="439"/>
      <c r="D448" s="473"/>
      <c r="E448" s="430"/>
    </row>
    <row r="449" spans="1:5" x14ac:dyDescent="0.25">
      <c r="A449" s="443" t="s">
        <v>21</v>
      </c>
      <c r="B449" s="1066">
        <v>1</v>
      </c>
      <c r="C449" s="470" t="s">
        <v>2014</v>
      </c>
      <c r="D449" s="1083" t="s">
        <v>675</v>
      </c>
      <c r="E449" s="1044"/>
    </row>
    <row r="450" spans="1:5" ht="47.25" x14ac:dyDescent="0.25">
      <c r="A450" s="454" t="s">
        <v>151</v>
      </c>
      <c r="B450" s="1066">
        <v>1</v>
      </c>
      <c r="C450" s="1083" t="s">
        <v>2015</v>
      </c>
      <c r="D450" s="455" t="s">
        <v>2016</v>
      </c>
      <c r="E450" s="430"/>
    </row>
    <row r="451" spans="1:5" x14ac:dyDescent="0.25">
      <c r="A451" s="451" t="s">
        <v>160</v>
      </c>
      <c r="B451" s="454"/>
      <c r="C451" s="430"/>
      <c r="D451" s="570"/>
      <c r="E451" s="453"/>
    </row>
    <row r="452" spans="1:5" x14ac:dyDescent="0.25">
      <c r="C452" s="605"/>
      <c r="D452" s="606"/>
      <c r="E452" s="607"/>
    </row>
  </sheetData>
  <mergeCells count="66">
    <mergeCell ref="A7:I7"/>
    <mergeCell ref="A1:I1"/>
    <mergeCell ref="A2:I2"/>
    <mergeCell ref="A4:I4"/>
    <mergeCell ref="A5:I5"/>
    <mergeCell ref="A6:I6"/>
    <mergeCell ref="B56:B59"/>
    <mergeCell ref="B65:B66"/>
    <mergeCell ref="A76:A78"/>
    <mergeCell ref="B76:B78"/>
    <mergeCell ref="C76:C78"/>
    <mergeCell ref="B108:B111"/>
    <mergeCell ref="D109:D111"/>
    <mergeCell ref="I76:I78"/>
    <mergeCell ref="D77:E77"/>
    <mergeCell ref="G78:H78"/>
    <mergeCell ref="B81:B84"/>
    <mergeCell ref="C81:C84"/>
    <mergeCell ref="D86:D89"/>
    <mergeCell ref="D76:H76"/>
    <mergeCell ref="D91:D94"/>
    <mergeCell ref="D95:D97"/>
    <mergeCell ref="D98:D100"/>
    <mergeCell ref="B102:B107"/>
    <mergeCell ref="D103:D107"/>
    <mergeCell ref="E245:E246"/>
    <mergeCell ref="B112:B115"/>
    <mergeCell ref="C112:C115"/>
    <mergeCell ref="B169:B170"/>
    <mergeCell ref="C169:C170"/>
    <mergeCell ref="B188:B189"/>
    <mergeCell ref="D188:D189"/>
    <mergeCell ref="A233:B233"/>
    <mergeCell ref="A245:A246"/>
    <mergeCell ref="B245:B246"/>
    <mergeCell ref="C245:C246"/>
    <mergeCell ref="D245:D246"/>
    <mergeCell ref="B248:B249"/>
    <mergeCell ref="B251:B252"/>
    <mergeCell ref="B253:B254"/>
    <mergeCell ref="B255:B257"/>
    <mergeCell ref="B260:B261"/>
    <mergeCell ref="F268:F269"/>
    <mergeCell ref="A277:A278"/>
    <mergeCell ref="B277:B278"/>
    <mergeCell ref="C277:C278"/>
    <mergeCell ref="D277:D278"/>
    <mergeCell ref="F277:F278"/>
    <mergeCell ref="A268:A269"/>
    <mergeCell ref="B268:B269"/>
    <mergeCell ref="F399:F400"/>
    <mergeCell ref="A424:E424"/>
    <mergeCell ref="B123:B124"/>
    <mergeCell ref="D444:D447"/>
    <mergeCell ref="A286:A287"/>
    <mergeCell ref="B286:B287"/>
    <mergeCell ref="C286:C287"/>
    <mergeCell ref="D286:D287"/>
    <mergeCell ref="A399:A400"/>
    <mergeCell ref="B399:C399"/>
    <mergeCell ref="D399:E399"/>
    <mergeCell ref="F286:F287"/>
    <mergeCell ref="A397:I397"/>
    <mergeCell ref="C268:C269"/>
    <mergeCell ref="D268:D269"/>
    <mergeCell ref="E268:E269"/>
  </mergeCells>
  <pageMargins left="0.7" right="0.7" top="0.75" bottom="0.75" header="0.3" footer="0.3"/>
  <pageSetup paperSize="9" scale="87" orientation="landscape" horizontalDpi="4294967294"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J841"/>
  <sheetViews>
    <sheetView topLeftCell="A331" zoomScaleNormal="100" workbookViewId="0">
      <selection activeCell="B714" sqref="B714"/>
    </sheetView>
  </sheetViews>
  <sheetFormatPr defaultRowHeight="15.75" x14ac:dyDescent="0.25"/>
  <cols>
    <col min="1" max="1" width="24" style="63" customWidth="1"/>
    <col min="2" max="2" width="41.140625" style="63" customWidth="1"/>
    <col min="3" max="3" width="33" style="63" customWidth="1"/>
    <col min="4" max="4" width="27.5703125" style="63" customWidth="1"/>
    <col min="5" max="5" width="29.85546875" style="63" bestFit="1" customWidth="1"/>
    <col min="6" max="6" width="28.28515625" style="63" customWidth="1"/>
    <col min="7" max="8" width="27.7109375" style="63" customWidth="1"/>
    <col min="9" max="9" width="18.42578125" style="63" customWidth="1"/>
    <col min="10" max="16384" width="9.140625" style="63"/>
  </cols>
  <sheetData>
    <row r="1" spans="1:10" x14ac:dyDescent="0.25">
      <c r="A1" s="1176" t="s">
        <v>117</v>
      </c>
      <c r="B1" s="1176"/>
      <c r="C1" s="1176"/>
      <c r="D1" s="1176"/>
      <c r="E1" s="1176"/>
      <c r="F1" s="1176"/>
      <c r="G1" s="1176"/>
      <c r="H1" s="1176"/>
      <c r="I1" s="1176"/>
    </row>
    <row r="2" spans="1:10" x14ac:dyDescent="0.25">
      <c r="A2" s="1176" t="s">
        <v>118</v>
      </c>
      <c r="B2" s="1176"/>
      <c r="C2" s="1176"/>
      <c r="D2" s="1176"/>
      <c r="E2" s="1176"/>
      <c r="F2" s="1176"/>
      <c r="G2" s="1176"/>
      <c r="H2" s="1176"/>
      <c r="I2" s="1176"/>
      <c r="J2" s="64"/>
    </row>
    <row r="3" spans="1:10" x14ac:dyDescent="0.25">
      <c r="A3" s="65"/>
      <c r="B3" s="65"/>
    </row>
    <row r="4" spans="1:10" x14ac:dyDescent="0.25">
      <c r="A4" s="1176" t="s">
        <v>1</v>
      </c>
      <c r="B4" s="1176"/>
      <c r="C4" s="1176"/>
      <c r="D4" s="1176"/>
      <c r="E4" s="1176"/>
      <c r="F4" s="1176"/>
      <c r="G4" s="1176"/>
      <c r="H4" s="1176"/>
      <c r="I4" s="1176"/>
    </row>
    <row r="5" spans="1:10" x14ac:dyDescent="0.25">
      <c r="A5" s="1176" t="s">
        <v>119</v>
      </c>
      <c r="B5" s="1176"/>
      <c r="C5" s="1176"/>
      <c r="D5" s="1176"/>
      <c r="E5" s="1176"/>
      <c r="F5" s="1176"/>
      <c r="G5" s="1176"/>
      <c r="H5" s="1176"/>
      <c r="I5" s="1176"/>
    </row>
    <row r="6" spans="1:10" x14ac:dyDescent="0.25">
      <c r="A6" s="1176" t="s">
        <v>2017</v>
      </c>
      <c r="B6" s="1176"/>
      <c r="C6" s="1176"/>
      <c r="D6" s="1176"/>
      <c r="E6" s="1176"/>
      <c r="F6" s="1176"/>
      <c r="G6" s="1176"/>
      <c r="H6" s="1176"/>
      <c r="I6" s="1176"/>
    </row>
    <row r="7" spans="1:10" x14ac:dyDescent="0.25">
      <c r="A7" s="1176" t="s">
        <v>2</v>
      </c>
      <c r="B7" s="1176"/>
      <c r="C7" s="1176"/>
      <c r="D7" s="1176"/>
      <c r="E7" s="1176"/>
      <c r="F7" s="1176"/>
      <c r="G7" s="1176"/>
      <c r="H7" s="1176"/>
      <c r="I7" s="1176"/>
    </row>
    <row r="8" spans="1:10" x14ac:dyDescent="0.25">
      <c r="A8" s="65"/>
      <c r="B8" s="65"/>
    </row>
    <row r="10" spans="1:10" x14ac:dyDescent="0.25">
      <c r="A10" s="66" t="s">
        <v>121</v>
      </c>
      <c r="B10" s="66"/>
      <c r="C10" s="67"/>
      <c r="D10" s="67"/>
      <c r="E10" s="67"/>
      <c r="F10" s="67"/>
      <c r="G10" s="67"/>
      <c r="H10" s="67"/>
      <c r="I10" s="67"/>
    </row>
    <row r="11" spans="1:10" x14ac:dyDescent="0.25">
      <c r="A11" s="986" t="s">
        <v>122</v>
      </c>
      <c r="B11" s="992" t="s">
        <v>123</v>
      </c>
      <c r="C11" s="998" t="s">
        <v>124</v>
      </c>
      <c r="D11" s="992" t="s">
        <v>125</v>
      </c>
      <c r="E11" s="992" t="s">
        <v>126</v>
      </c>
      <c r="F11" s="74"/>
    </row>
    <row r="12" spans="1:10" ht="31.5" x14ac:dyDescent="0.25">
      <c r="A12" s="1225" t="s">
        <v>18</v>
      </c>
      <c r="B12" s="1217" t="s">
        <v>995</v>
      </c>
      <c r="C12" s="72" t="s">
        <v>1392</v>
      </c>
      <c r="D12" s="72" t="s">
        <v>2018</v>
      </c>
      <c r="E12" s="122"/>
      <c r="F12" s="96"/>
      <c r="I12" s="63" t="s">
        <v>130</v>
      </c>
    </row>
    <row r="13" spans="1:10" ht="31.5" x14ac:dyDescent="0.25">
      <c r="A13" s="1226"/>
      <c r="B13" s="1241"/>
      <c r="C13" s="72" t="s">
        <v>1393</v>
      </c>
      <c r="D13" s="72" t="s">
        <v>2019</v>
      </c>
      <c r="E13" s="122"/>
      <c r="F13" s="96"/>
    </row>
    <row r="14" spans="1:10" ht="31.5" x14ac:dyDescent="0.25">
      <c r="A14" s="1226"/>
      <c r="B14" s="1241"/>
      <c r="C14" s="72" t="s">
        <v>1394</v>
      </c>
      <c r="D14" s="72" t="s">
        <v>2020</v>
      </c>
      <c r="E14" s="122"/>
      <c r="F14" s="96"/>
    </row>
    <row r="15" spans="1:10" ht="31.5" x14ac:dyDescent="0.25">
      <c r="A15" s="1227"/>
      <c r="B15" s="1218"/>
      <c r="C15" s="430" t="s">
        <v>1725</v>
      </c>
      <c r="D15" s="430" t="s">
        <v>1726</v>
      </c>
      <c r="E15" s="122"/>
      <c r="F15" s="96"/>
    </row>
    <row r="16" spans="1:10" s="74" customFormat="1" ht="47.25" x14ac:dyDescent="0.25">
      <c r="A16" s="1021" t="s">
        <v>19</v>
      </c>
      <c r="B16" s="1094" t="s">
        <v>1727</v>
      </c>
      <c r="C16" s="1044" t="s">
        <v>1728</v>
      </c>
      <c r="D16" s="430" t="s">
        <v>1729</v>
      </c>
      <c r="E16" s="430" t="s">
        <v>1730</v>
      </c>
      <c r="F16" s="198"/>
    </row>
    <row r="17" spans="1:6" s="74" customFormat="1" ht="47.25" x14ac:dyDescent="0.25">
      <c r="A17" s="1021" t="s">
        <v>20</v>
      </c>
      <c r="B17" s="79" t="s">
        <v>1006</v>
      </c>
      <c r="C17" s="71" t="s">
        <v>1214</v>
      </c>
      <c r="D17" s="1295" t="s">
        <v>718</v>
      </c>
      <c r="E17" s="1295" t="s">
        <v>719</v>
      </c>
      <c r="F17" s="198"/>
    </row>
    <row r="18" spans="1:6" s="74" customFormat="1" ht="47.25" x14ac:dyDescent="0.25">
      <c r="A18" s="1022"/>
      <c r="B18" s="79" t="s">
        <v>1215</v>
      </c>
      <c r="C18" s="71" t="s">
        <v>1216</v>
      </c>
      <c r="D18" s="1240"/>
      <c r="E18" s="1240"/>
      <c r="F18" s="198"/>
    </row>
    <row r="19" spans="1:6" s="74" customFormat="1" ht="47.25" x14ac:dyDescent="0.25">
      <c r="A19" s="1022"/>
      <c r="B19" s="79" t="s">
        <v>1217</v>
      </c>
      <c r="C19" s="71" t="s">
        <v>1218</v>
      </c>
      <c r="D19" s="1240"/>
      <c r="E19" s="1240"/>
      <c r="F19" s="198"/>
    </row>
    <row r="20" spans="1:6" s="74" customFormat="1" ht="47.25" x14ac:dyDescent="0.25">
      <c r="A20" s="1022"/>
      <c r="B20" s="79" t="s">
        <v>1219</v>
      </c>
      <c r="C20" s="71" t="s">
        <v>1220</v>
      </c>
      <c r="D20" s="1240"/>
      <c r="E20" s="1240"/>
      <c r="F20" s="198"/>
    </row>
    <row r="21" spans="1:6" s="74" customFormat="1" ht="47.25" x14ac:dyDescent="0.25">
      <c r="A21" s="1022"/>
      <c r="B21" s="79" t="s">
        <v>1221</v>
      </c>
      <c r="C21" s="71" t="s">
        <v>1222</v>
      </c>
      <c r="D21" s="1240"/>
      <c r="E21" s="1240"/>
      <c r="F21" s="198"/>
    </row>
    <row r="22" spans="1:6" s="74" customFormat="1" ht="47.25" x14ac:dyDescent="0.25">
      <c r="A22" s="1022"/>
      <c r="B22" s="79" t="s">
        <v>1223</v>
      </c>
      <c r="C22" s="71" t="s">
        <v>1224</v>
      </c>
      <c r="D22" s="1240"/>
      <c r="E22" s="1240"/>
      <c r="F22" s="198"/>
    </row>
    <row r="23" spans="1:6" s="74" customFormat="1" ht="47.25" x14ac:dyDescent="0.25">
      <c r="A23" s="1022"/>
      <c r="B23" s="1167" t="s">
        <v>1395</v>
      </c>
      <c r="C23" s="71" t="s">
        <v>1396</v>
      </c>
      <c r="D23" s="1240"/>
      <c r="E23" s="1240"/>
      <c r="F23" s="198"/>
    </row>
    <row r="24" spans="1:6" s="74" customFormat="1" ht="47.25" x14ac:dyDescent="0.25">
      <c r="A24" s="1022"/>
      <c r="B24" s="1169"/>
      <c r="C24" s="71" t="s">
        <v>1399</v>
      </c>
      <c r="D24" s="1296"/>
      <c r="E24" s="1296"/>
      <c r="F24" s="198"/>
    </row>
    <row r="25" spans="1:6" s="74" customFormat="1" ht="78.75" x14ac:dyDescent="0.25">
      <c r="A25" s="1022"/>
      <c r="B25" s="430" t="s">
        <v>1691</v>
      </c>
      <c r="C25" s="434" t="s">
        <v>1731</v>
      </c>
      <c r="D25" s="430" t="s">
        <v>1732</v>
      </c>
      <c r="E25" s="418" t="s">
        <v>758</v>
      </c>
      <c r="F25" s="198"/>
    </row>
    <row r="26" spans="1:6" s="74" customFormat="1" ht="94.5" x14ac:dyDescent="0.25">
      <c r="A26" s="1022"/>
      <c r="B26" s="1085" t="s">
        <v>1226</v>
      </c>
      <c r="C26" s="435" t="s">
        <v>1733</v>
      </c>
      <c r="D26" s="1084" t="s">
        <v>1734</v>
      </c>
      <c r="E26" s="1084" t="s">
        <v>758</v>
      </c>
      <c r="F26" s="198"/>
    </row>
    <row r="27" spans="1:6" ht="31.5" x14ac:dyDescent="0.25">
      <c r="A27" s="1021" t="s">
        <v>21</v>
      </c>
      <c r="B27" s="124" t="s">
        <v>1215</v>
      </c>
      <c r="C27" s="384" t="s">
        <v>1225</v>
      </c>
      <c r="D27" s="89"/>
      <c r="E27" s="76"/>
      <c r="F27" s="170"/>
    </row>
    <row r="28" spans="1:6" ht="31.5" x14ac:dyDescent="0.25">
      <c r="A28" s="1022"/>
      <c r="B28" s="385" t="s">
        <v>1226</v>
      </c>
      <c r="C28" s="72" t="s">
        <v>1227</v>
      </c>
      <c r="D28" s="89"/>
      <c r="E28" s="76"/>
      <c r="F28" s="170"/>
    </row>
    <row r="29" spans="1:6" ht="31.5" x14ac:dyDescent="0.25">
      <c r="A29" s="1022"/>
      <c r="B29" s="79" t="s">
        <v>1228</v>
      </c>
      <c r="C29" s="72" t="s">
        <v>1229</v>
      </c>
      <c r="D29" s="89"/>
      <c r="E29" s="76"/>
      <c r="F29" s="170"/>
    </row>
    <row r="30" spans="1:6" ht="31.5" x14ac:dyDescent="0.25">
      <c r="A30" s="1022"/>
      <c r="B30" s="79" t="s">
        <v>1230</v>
      </c>
      <c r="C30" s="72" t="s">
        <v>1231</v>
      </c>
      <c r="D30" s="89"/>
      <c r="E30" s="76"/>
      <c r="F30" s="170"/>
    </row>
    <row r="31" spans="1:6" x14ac:dyDescent="0.25">
      <c r="A31" s="1022"/>
      <c r="B31" s="79" t="s">
        <v>1006</v>
      </c>
      <c r="C31" s="72" t="s">
        <v>1232</v>
      </c>
      <c r="D31" s="89"/>
      <c r="E31" s="76"/>
      <c r="F31" s="170"/>
    </row>
    <row r="32" spans="1:6" ht="63" x14ac:dyDescent="0.25">
      <c r="A32" s="1022"/>
      <c r="B32" s="124" t="s">
        <v>1400</v>
      </c>
      <c r="C32" s="384" t="s">
        <v>1401</v>
      </c>
      <c r="D32" s="89"/>
      <c r="E32" s="76"/>
      <c r="F32" s="170"/>
    </row>
    <row r="33" spans="1:6" ht="63" x14ac:dyDescent="0.25">
      <c r="A33" s="1022"/>
      <c r="B33" s="385" t="s">
        <v>1402</v>
      </c>
      <c r="C33" s="72" t="s">
        <v>1403</v>
      </c>
      <c r="D33" s="89"/>
      <c r="E33" s="76"/>
      <c r="F33" s="170"/>
    </row>
    <row r="34" spans="1:6" ht="63" x14ac:dyDescent="0.25">
      <c r="A34" s="1022"/>
      <c r="B34" s="79" t="s">
        <v>1404</v>
      </c>
      <c r="C34" s="72" t="s">
        <v>1405</v>
      </c>
      <c r="D34" s="89"/>
      <c r="E34" s="76"/>
      <c r="F34" s="170"/>
    </row>
    <row r="35" spans="1:6" ht="63" x14ac:dyDescent="0.25">
      <c r="A35" s="1022"/>
      <c r="B35" s="79" t="s">
        <v>1406</v>
      </c>
      <c r="C35" s="72" t="s">
        <v>1407</v>
      </c>
      <c r="D35" s="89"/>
      <c r="E35" s="76"/>
      <c r="F35" s="170"/>
    </row>
    <row r="36" spans="1:6" ht="63" x14ac:dyDescent="0.25">
      <c r="A36" s="1022"/>
      <c r="B36" s="79" t="s">
        <v>1408</v>
      </c>
      <c r="C36" s="72" t="s">
        <v>1409</v>
      </c>
      <c r="D36" s="89"/>
      <c r="E36" s="76"/>
      <c r="F36" s="170"/>
    </row>
    <row r="37" spans="1:6" ht="63" x14ac:dyDescent="0.25">
      <c r="A37" s="1022"/>
      <c r="B37" s="436" t="s">
        <v>1735</v>
      </c>
      <c r="C37" s="437" t="s">
        <v>1736</v>
      </c>
      <c r="D37" s="89"/>
      <c r="E37" s="76"/>
      <c r="F37" s="170"/>
    </row>
    <row r="38" spans="1:6" ht="63" x14ac:dyDescent="0.25">
      <c r="A38" s="1022"/>
      <c r="B38" s="1094" t="s">
        <v>1737</v>
      </c>
      <c r="C38" s="437" t="s">
        <v>1738</v>
      </c>
      <c r="D38" s="89"/>
      <c r="E38" s="76"/>
      <c r="F38" s="170"/>
    </row>
    <row r="39" spans="1:6" ht="63" x14ac:dyDescent="0.25">
      <c r="A39" s="1022"/>
      <c r="B39" s="1094" t="s">
        <v>1739</v>
      </c>
      <c r="C39" s="437" t="s">
        <v>1740</v>
      </c>
      <c r="D39" s="89"/>
      <c r="E39" s="76"/>
      <c r="F39" s="170"/>
    </row>
    <row r="40" spans="1:6" ht="63" x14ac:dyDescent="0.25">
      <c r="A40" s="1022"/>
      <c r="B40" s="436" t="s">
        <v>1741</v>
      </c>
      <c r="C40" s="437" t="s">
        <v>1742</v>
      </c>
      <c r="D40" s="89"/>
      <c r="E40" s="76"/>
      <c r="F40" s="170"/>
    </row>
    <row r="41" spans="1:6" ht="63" x14ac:dyDescent="0.25">
      <c r="A41" s="1022"/>
      <c r="B41" s="436" t="s">
        <v>1743</v>
      </c>
      <c r="C41" s="437" t="s">
        <v>1744</v>
      </c>
      <c r="D41" s="89"/>
      <c r="E41" s="76"/>
      <c r="F41" s="170"/>
    </row>
    <row r="42" spans="1:6" ht="63" x14ac:dyDescent="0.25">
      <c r="A42" s="1022"/>
      <c r="B42" s="1094" t="s">
        <v>1745</v>
      </c>
      <c r="C42" s="437" t="s">
        <v>1746</v>
      </c>
      <c r="D42" s="89"/>
      <c r="E42" s="76"/>
      <c r="F42" s="170"/>
    </row>
    <row r="43" spans="1:6" ht="63" x14ac:dyDescent="0.25">
      <c r="A43" s="1022"/>
      <c r="B43" s="436" t="s">
        <v>1747</v>
      </c>
      <c r="C43" s="437" t="s">
        <v>1748</v>
      </c>
      <c r="D43" s="89"/>
      <c r="E43" s="76"/>
      <c r="F43" s="170"/>
    </row>
    <row r="44" spans="1:6" ht="63" x14ac:dyDescent="0.25">
      <c r="A44" s="1022"/>
      <c r="B44" s="1094" t="s">
        <v>1749</v>
      </c>
      <c r="C44" s="437" t="s">
        <v>1750</v>
      </c>
      <c r="D44" s="89"/>
      <c r="E44" s="76"/>
      <c r="F44" s="170"/>
    </row>
    <row r="45" spans="1:6" ht="63" x14ac:dyDescent="0.25">
      <c r="A45" s="1022"/>
      <c r="B45" s="1094" t="s">
        <v>1751</v>
      </c>
      <c r="C45" s="437" t="s">
        <v>1752</v>
      </c>
      <c r="D45" s="89"/>
      <c r="E45" s="76"/>
      <c r="F45" s="170"/>
    </row>
    <row r="46" spans="1:6" ht="63" x14ac:dyDescent="0.25">
      <c r="A46" s="1022"/>
      <c r="B46" s="436" t="s">
        <v>1753</v>
      </c>
      <c r="C46" s="437" t="s">
        <v>1754</v>
      </c>
      <c r="D46" s="89"/>
      <c r="E46" s="76"/>
      <c r="F46" s="170"/>
    </row>
    <row r="47" spans="1:6" ht="63" x14ac:dyDescent="0.25">
      <c r="A47" s="1022"/>
      <c r="B47" s="436" t="s">
        <v>1755</v>
      </c>
      <c r="C47" s="437" t="s">
        <v>1756</v>
      </c>
      <c r="D47" s="89"/>
      <c r="E47" s="76"/>
      <c r="F47" s="170"/>
    </row>
    <row r="48" spans="1:6" ht="63" x14ac:dyDescent="0.25">
      <c r="A48" s="1022"/>
      <c r="B48" s="436" t="s">
        <v>1757</v>
      </c>
      <c r="C48" s="437" t="s">
        <v>1758</v>
      </c>
      <c r="D48" s="89"/>
      <c r="E48" s="76"/>
      <c r="F48" s="170"/>
    </row>
    <row r="49" spans="1:6" ht="63" x14ac:dyDescent="0.25">
      <c r="A49" s="1022"/>
      <c r="B49" s="1094" t="s">
        <v>1759</v>
      </c>
      <c r="C49" s="437" t="s">
        <v>1760</v>
      </c>
      <c r="D49" s="89"/>
      <c r="E49" s="76"/>
      <c r="F49" s="170"/>
    </row>
    <row r="50" spans="1:6" ht="63" x14ac:dyDescent="0.25">
      <c r="A50" s="1022"/>
      <c r="B50" s="1094" t="s">
        <v>1761</v>
      </c>
      <c r="C50" s="437" t="s">
        <v>1762</v>
      </c>
      <c r="D50" s="89"/>
      <c r="E50" s="76"/>
      <c r="F50" s="170"/>
    </row>
    <row r="51" spans="1:6" ht="31.5" x14ac:dyDescent="0.25">
      <c r="A51" s="101" t="s">
        <v>151</v>
      </c>
      <c r="B51" s="126" t="s">
        <v>1006</v>
      </c>
      <c r="C51" s="386" t="s">
        <v>1233</v>
      </c>
      <c r="D51" s="72"/>
      <c r="E51" s="1013"/>
      <c r="F51" s="81"/>
    </row>
    <row r="52" spans="1:6" ht="31.5" x14ac:dyDescent="0.25">
      <c r="A52" s="88"/>
      <c r="B52" s="126" t="s">
        <v>1234</v>
      </c>
      <c r="C52" s="387" t="s">
        <v>1235</v>
      </c>
      <c r="D52" s="72"/>
      <c r="E52" s="1013"/>
      <c r="F52" s="81"/>
    </row>
    <row r="53" spans="1:6" x14ac:dyDescent="0.25">
      <c r="A53" s="88"/>
      <c r="B53" s="126" t="s">
        <v>1236</v>
      </c>
      <c r="C53" s="387" t="s">
        <v>1237</v>
      </c>
      <c r="D53" s="72"/>
      <c r="E53" s="1013"/>
      <c r="F53" s="81"/>
    </row>
    <row r="54" spans="1:6" ht="31.5" x14ac:dyDescent="0.25">
      <c r="A54" s="88"/>
      <c r="B54" s="105" t="s">
        <v>1238</v>
      </c>
      <c r="C54" s="387" t="s">
        <v>1239</v>
      </c>
      <c r="D54" s="72"/>
      <c r="E54" s="1013"/>
      <c r="F54" s="81"/>
    </row>
    <row r="55" spans="1:6" ht="31.5" x14ac:dyDescent="0.25">
      <c r="A55" s="88"/>
      <c r="B55" s="105" t="s">
        <v>1240</v>
      </c>
      <c r="C55" s="387" t="s">
        <v>1241</v>
      </c>
      <c r="D55" s="72"/>
      <c r="E55" s="1013"/>
      <c r="F55" s="81"/>
    </row>
    <row r="56" spans="1:6" x14ac:dyDescent="0.25">
      <c r="A56" s="88"/>
      <c r="B56" s="126" t="s">
        <v>1242</v>
      </c>
      <c r="C56" s="387" t="s">
        <v>1243</v>
      </c>
      <c r="D56" s="72"/>
      <c r="E56" s="1013"/>
      <c r="F56" s="81"/>
    </row>
    <row r="57" spans="1:6" x14ac:dyDescent="0.25">
      <c r="A57" s="121"/>
      <c r="B57" s="105" t="s">
        <v>1226</v>
      </c>
      <c r="C57" s="387" t="s">
        <v>1244</v>
      </c>
      <c r="D57" s="72"/>
      <c r="E57" s="1013"/>
      <c r="F57" s="81"/>
    </row>
    <row r="58" spans="1:6" x14ac:dyDescent="0.25">
      <c r="A58" s="121"/>
      <c r="B58" s="105" t="s">
        <v>1245</v>
      </c>
      <c r="C58" s="387" t="s">
        <v>1246</v>
      </c>
      <c r="D58" s="72"/>
      <c r="E58" s="1013"/>
      <c r="F58" s="81"/>
    </row>
    <row r="59" spans="1:6" x14ac:dyDescent="0.25">
      <c r="A59" s="121"/>
      <c r="B59" s="105" t="s">
        <v>1247</v>
      </c>
      <c r="C59" s="387" t="s">
        <v>1248</v>
      </c>
      <c r="D59" s="72"/>
      <c r="E59" s="1013"/>
      <c r="F59" s="81"/>
    </row>
    <row r="60" spans="1:6" x14ac:dyDescent="0.25">
      <c r="A60" s="121"/>
      <c r="B60" s="105" t="s">
        <v>1249</v>
      </c>
      <c r="C60" s="386" t="s">
        <v>1248</v>
      </c>
      <c r="D60" s="72"/>
      <c r="E60" s="1013"/>
      <c r="F60" s="81"/>
    </row>
    <row r="61" spans="1:6" ht="47.25" x14ac:dyDescent="0.25">
      <c r="A61" s="121"/>
      <c r="B61" s="105" t="s">
        <v>1410</v>
      </c>
      <c r="C61" s="386" t="s">
        <v>1411</v>
      </c>
      <c r="D61" s="72"/>
      <c r="E61" s="76" t="s">
        <v>1412</v>
      </c>
      <c r="F61" s="81"/>
    </row>
    <row r="62" spans="1:6" ht="47.25" x14ac:dyDescent="0.25">
      <c r="A62" s="121"/>
      <c r="B62" s="105" t="s">
        <v>1413</v>
      </c>
      <c r="C62" s="386" t="s">
        <v>1414</v>
      </c>
      <c r="D62" s="72"/>
      <c r="E62" s="76" t="s">
        <v>1412</v>
      </c>
      <c r="F62" s="81"/>
    </row>
    <row r="63" spans="1:6" ht="78.75" x14ac:dyDescent="0.25">
      <c r="A63" s="121"/>
      <c r="B63" s="105" t="s">
        <v>1415</v>
      </c>
      <c r="C63" s="386" t="s">
        <v>1416</v>
      </c>
      <c r="D63" s="72"/>
      <c r="E63" s="76" t="s">
        <v>1412</v>
      </c>
      <c r="F63" s="81"/>
    </row>
    <row r="64" spans="1:6" ht="47.25" x14ac:dyDescent="0.25">
      <c r="A64" s="121"/>
      <c r="B64" s="105" t="s">
        <v>1417</v>
      </c>
      <c r="C64" s="386" t="s">
        <v>1418</v>
      </c>
      <c r="D64" s="72"/>
      <c r="E64" s="76" t="s">
        <v>1412</v>
      </c>
      <c r="F64" s="81"/>
    </row>
    <row r="65" spans="1:6" ht="47.25" x14ac:dyDescent="0.25">
      <c r="A65" s="121"/>
      <c r="B65" s="105" t="s">
        <v>1419</v>
      </c>
      <c r="C65" s="386" t="s">
        <v>1420</v>
      </c>
      <c r="D65" s="72"/>
      <c r="E65" s="76" t="s">
        <v>1412</v>
      </c>
      <c r="F65" s="81"/>
    </row>
    <row r="66" spans="1:6" ht="47.25" x14ac:dyDescent="0.25">
      <c r="A66" s="121"/>
      <c r="B66" s="105" t="s">
        <v>1421</v>
      </c>
      <c r="C66" s="386" t="s">
        <v>1420</v>
      </c>
      <c r="D66" s="72"/>
      <c r="E66" s="76" t="s">
        <v>1412</v>
      </c>
      <c r="F66" s="81"/>
    </row>
    <row r="67" spans="1:6" ht="47.25" x14ac:dyDescent="0.25">
      <c r="A67" s="121"/>
      <c r="B67" s="408" t="s">
        <v>1422</v>
      </c>
      <c r="C67" s="386" t="s">
        <v>1420</v>
      </c>
      <c r="D67" s="72"/>
      <c r="E67" s="76" t="s">
        <v>1412</v>
      </c>
      <c r="F67" s="81"/>
    </row>
    <row r="68" spans="1:6" ht="63" x14ac:dyDescent="0.25">
      <c r="A68" s="121"/>
      <c r="B68" s="105" t="s">
        <v>1423</v>
      </c>
      <c r="C68" s="386" t="s">
        <v>1420</v>
      </c>
      <c r="D68" s="72"/>
      <c r="E68" s="76" t="s">
        <v>1412</v>
      </c>
      <c r="F68" s="81"/>
    </row>
    <row r="69" spans="1:6" ht="47.25" x14ac:dyDescent="0.25">
      <c r="A69" s="121"/>
      <c r="B69" s="105" t="s">
        <v>1424</v>
      </c>
      <c r="C69" s="386" t="s">
        <v>1420</v>
      </c>
      <c r="D69" s="72"/>
      <c r="E69" s="76" t="s">
        <v>1412</v>
      </c>
      <c r="F69" s="81"/>
    </row>
    <row r="70" spans="1:6" ht="47.25" x14ac:dyDescent="0.25">
      <c r="A70" s="121"/>
      <c r="B70" s="105" t="s">
        <v>1425</v>
      </c>
      <c r="C70" s="386" t="s">
        <v>1426</v>
      </c>
      <c r="D70" s="72"/>
      <c r="E70" s="76" t="s">
        <v>1412</v>
      </c>
      <c r="F70" s="81"/>
    </row>
    <row r="71" spans="1:6" ht="47.25" x14ac:dyDescent="0.25">
      <c r="A71" s="121"/>
      <c r="B71" s="105" t="s">
        <v>1226</v>
      </c>
      <c r="C71" s="386" t="s">
        <v>1426</v>
      </c>
      <c r="D71" s="72"/>
      <c r="E71" s="76" t="s">
        <v>1412</v>
      </c>
      <c r="F71" s="81"/>
    </row>
    <row r="72" spans="1:6" ht="47.25" x14ac:dyDescent="0.25">
      <c r="A72" s="121"/>
      <c r="B72" s="105" t="s">
        <v>1427</v>
      </c>
      <c r="C72" s="386" t="s">
        <v>1426</v>
      </c>
      <c r="D72" s="72"/>
      <c r="E72" s="76" t="s">
        <v>1412</v>
      </c>
      <c r="F72" s="81"/>
    </row>
    <row r="73" spans="1:6" ht="47.25" x14ac:dyDescent="0.25">
      <c r="A73" s="121"/>
      <c r="B73" s="105" t="s">
        <v>1428</v>
      </c>
      <c r="C73" s="386" t="s">
        <v>1426</v>
      </c>
      <c r="D73" s="72"/>
      <c r="E73" s="76" t="s">
        <v>1412</v>
      </c>
      <c r="F73" s="81"/>
    </row>
    <row r="74" spans="1:6" ht="47.25" x14ac:dyDescent="0.25">
      <c r="A74" s="121"/>
      <c r="B74" s="105" t="s">
        <v>1429</v>
      </c>
      <c r="C74" s="386" t="s">
        <v>1430</v>
      </c>
      <c r="D74" s="72"/>
      <c r="E74" s="76" t="s">
        <v>1412</v>
      </c>
      <c r="F74" s="81"/>
    </row>
    <row r="75" spans="1:6" ht="47.25" x14ac:dyDescent="0.25">
      <c r="A75" s="121"/>
      <c r="B75" s="105" t="s">
        <v>1431</v>
      </c>
      <c r="C75" s="386" t="s">
        <v>1432</v>
      </c>
      <c r="D75" s="72"/>
      <c r="E75" s="76" t="s">
        <v>1412</v>
      </c>
      <c r="F75" s="81"/>
    </row>
    <row r="76" spans="1:6" ht="47.25" x14ac:dyDescent="0.25">
      <c r="A76" s="121"/>
      <c r="B76" s="105" t="s">
        <v>1433</v>
      </c>
      <c r="C76" s="386" t="s">
        <v>1434</v>
      </c>
      <c r="D76" s="72"/>
      <c r="E76" s="76" t="s">
        <v>1412</v>
      </c>
      <c r="F76" s="81"/>
    </row>
    <row r="77" spans="1:6" ht="47.25" x14ac:dyDescent="0.25">
      <c r="A77" s="121"/>
      <c r="B77" s="105" t="s">
        <v>1435</v>
      </c>
      <c r="C77" s="386" t="s">
        <v>1436</v>
      </c>
      <c r="D77" s="72"/>
      <c r="E77" s="76" t="s">
        <v>1412</v>
      </c>
      <c r="F77" s="81"/>
    </row>
    <row r="78" spans="1:6" ht="47.25" x14ac:dyDescent="0.25">
      <c r="A78" s="121"/>
      <c r="B78" s="105" t="s">
        <v>1437</v>
      </c>
      <c r="C78" s="386" t="s">
        <v>1438</v>
      </c>
      <c r="D78" s="72"/>
      <c r="E78" s="76" t="s">
        <v>1412</v>
      </c>
      <c r="F78" s="81"/>
    </row>
    <row r="79" spans="1:6" ht="47.25" x14ac:dyDescent="0.25">
      <c r="A79" s="121"/>
      <c r="B79" s="105" t="s">
        <v>1439</v>
      </c>
      <c r="C79" s="386" t="s">
        <v>1440</v>
      </c>
      <c r="D79" s="72"/>
      <c r="E79" s="76" t="s">
        <v>1412</v>
      </c>
      <c r="F79" s="81"/>
    </row>
    <row r="80" spans="1:6" ht="47.25" x14ac:dyDescent="0.25">
      <c r="A80" s="121"/>
      <c r="B80" s="105" t="s">
        <v>1441</v>
      </c>
      <c r="C80" s="386" t="s">
        <v>1440</v>
      </c>
      <c r="D80" s="72"/>
      <c r="E80" s="76" t="s">
        <v>1412</v>
      </c>
      <c r="F80" s="81"/>
    </row>
    <row r="81" spans="1:6" ht="47.25" x14ac:dyDescent="0.25">
      <c r="A81" s="121"/>
      <c r="B81" s="105" t="s">
        <v>1442</v>
      </c>
      <c r="C81" s="386" t="s">
        <v>1440</v>
      </c>
      <c r="D81" s="72"/>
      <c r="E81" s="76" t="s">
        <v>1412</v>
      </c>
      <c r="F81" s="81"/>
    </row>
    <row r="82" spans="1:6" ht="47.25" x14ac:dyDescent="0.25">
      <c r="A82" s="121"/>
      <c r="B82" s="105" t="s">
        <v>1443</v>
      </c>
      <c r="C82" s="386" t="s">
        <v>1444</v>
      </c>
      <c r="D82" s="72"/>
      <c r="E82" s="76" t="s">
        <v>1412</v>
      </c>
      <c r="F82" s="81"/>
    </row>
    <row r="83" spans="1:6" ht="47.25" x14ac:dyDescent="0.25">
      <c r="A83" s="121"/>
      <c r="B83" s="105" t="s">
        <v>1445</v>
      </c>
      <c r="C83" s="386" t="s">
        <v>1446</v>
      </c>
      <c r="D83" s="72"/>
      <c r="E83" s="76" t="s">
        <v>1412</v>
      </c>
      <c r="F83" s="81"/>
    </row>
    <row r="84" spans="1:6" ht="47.25" x14ac:dyDescent="0.25">
      <c r="A84" s="121"/>
      <c r="B84" s="105" t="s">
        <v>1447</v>
      </c>
      <c r="C84" s="386" t="s">
        <v>1446</v>
      </c>
      <c r="D84" s="72"/>
      <c r="E84" s="76" t="s">
        <v>1412</v>
      </c>
      <c r="F84" s="81"/>
    </row>
    <row r="85" spans="1:6" ht="47.25" x14ac:dyDescent="0.25">
      <c r="A85" s="121"/>
      <c r="B85" s="444" t="s">
        <v>1763</v>
      </c>
      <c r="C85" s="445" t="s">
        <v>1764</v>
      </c>
      <c r="D85" s="72"/>
      <c r="E85" s="76" t="s">
        <v>1412</v>
      </c>
      <c r="F85" s="81"/>
    </row>
    <row r="86" spans="1:6" ht="47.25" x14ac:dyDescent="0.25">
      <c r="A86" s="121"/>
      <c r="B86" s="444" t="s">
        <v>1765</v>
      </c>
      <c r="C86" s="445" t="s">
        <v>1766</v>
      </c>
      <c r="D86" s="72"/>
      <c r="E86" s="76" t="s">
        <v>1412</v>
      </c>
      <c r="F86" s="81"/>
    </row>
    <row r="87" spans="1:6" ht="47.25" x14ac:dyDescent="0.25">
      <c r="A87" s="121"/>
      <c r="B87" s="444" t="s">
        <v>1767</v>
      </c>
      <c r="C87" s="445" t="s">
        <v>1768</v>
      </c>
      <c r="D87" s="72"/>
      <c r="E87" s="76" t="s">
        <v>1412</v>
      </c>
      <c r="F87" s="81"/>
    </row>
    <row r="88" spans="1:6" ht="78.75" x14ac:dyDescent="0.25">
      <c r="A88" s="121"/>
      <c r="B88" s="444" t="s">
        <v>1769</v>
      </c>
      <c r="C88" s="445" t="s">
        <v>1770</v>
      </c>
      <c r="D88" s="72"/>
      <c r="E88" s="76" t="s">
        <v>1412</v>
      </c>
      <c r="F88" s="81"/>
    </row>
    <row r="89" spans="1:6" ht="47.25" x14ac:dyDescent="0.25">
      <c r="A89" s="121"/>
      <c r="B89" s="444" t="s">
        <v>1226</v>
      </c>
      <c r="C89" s="445" t="s">
        <v>1771</v>
      </c>
      <c r="D89" s="72"/>
      <c r="E89" s="76" t="s">
        <v>1412</v>
      </c>
      <c r="F89" s="81"/>
    </row>
    <row r="90" spans="1:6" ht="47.25" x14ac:dyDescent="0.25">
      <c r="A90" s="121"/>
      <c r="B90" s="444" t="s">
        <v>1772</v>
      </c>
      <c r="C90" s="445" t="s">
        <v>1773</v>
      </c>
      <c r="D90" s="72"/>
      <c r="E90" s="76" t="s">
        <v>1412</v>
      </c>
      <c r="F90" s="81"/>
    </row>
    <row r="91" spans="1:6" ht="47.25" x14ac:dyDescent="0.25">
      <c r="A91" s="121"/>
      <c r="B91" s="408" t="s">
        <v>1774</v>
      </c>
      <c r="C91" s="445" t="s">
        <v>1775</v>
      </c>
      <c r="D91" s="72"/>
      <c r="E91" s="76" t="s">
        <v>1412</v>
      </c>
      <c r="F91" s="81"/>
    </row>
    <row r="92" spans="1:6" ht="47.25" x14ac:dyDescent="0.25">
      <c r="A92" s="121"/>
      <c r="B92" s="444" t="s">
        <v>1776</v>
      </c>
      <c r="C92" s="445" t="s">
        <v>1777</v>
      </c>
      <c r="D92" s="72"/>
      <c r="E92" s="76" t="s">
        <v>1412</v>
      </c>
      <c r="F92" s="81"/>
    </row>
    <row r="93" spans="1:6" ht="47.25" x14ac:dyDescent="0.25">
      <c r="A93" s="121"/>
      <c r="B93" s="444" t="s">
        <v>1778</v>
      </c>
      <c r="C93" s="445" t="s">
        <v>1779</v>
      </c>
      <c r="D93" s="72"/>
      <c r="E93" s="76" t="s">
        <v>1412</v>
      </c>
      <c r="F93" s="81"/>
    </row>
    <row r="94" spans="1:6" ht="47.25" x14ac:dyDescent="0.25">
      <c r="A94" s="121"/>
      <c r="B94" s="444" t="s">
        <v>1780</v>
      </c>
      <c r="C94" s="445" t="s">
        <v>1781</v>
      </c>
      <c r="D94" s="72"/>
      <c r="E94" s="76" t="s">
        <v>1412</v>
      </c>
      <c r="F94" s="81"/>
    </row>
    <row r="95" spans="1:6" ht="47.25" x14ac:dyDescent="0.25">
      <c r="A95" s="121"/>
      <c r="B95" s="444" t="s">
        <v>1782</v>
      </c>
      <c r="C95" s="445" t="s">
        <v>1781</v>
      </c>
      <c r="D95" s="72"/>
      <c r="E95" s="76" t="s">
        <v>1412</v>
      </c>
      <c r="F95" s="81"/>
    </row>
    <row r="96" spans="1:6" ht="47.25" x14ac:dyDescent="0.25">
      <c r="A96" s="121"/>
      <c r="B96" s="444" t="s">
        <v>1783</v>
      </c>
      <c r="C96" s="445" t="s">
        <v>1784</v>
      </c>
      <c r="D96" s="72"/>
      <c r="E96" s="76" t="s">
        <v>1412</v>
      </c>
      <c r="F96" s="81"/>
    </row>
    <row r="97" spans="1:9" ht="47.25" x14ac:dyDescent="0.25">
      <c r="A97" s="121"/>
      <c r="B97" s="444" t="s">
        <v>1785</v>
      </c>
      <c r="C97" s="445" t="s">
        <v>1786</v>
      </c>
      <c r="D97" s="72"/>
      <c r="E97" s="76" t="s">
        <v>1412</v>
      </c>
      <c r="F97" s="81"/>
    </row>
    <row r="98" spans="1:9" ht="47.25" x14ac:dyDescent="0.25">
      <c r="A98" s="121"/>
      <c r="B98" s="444" t="s">
        <v>1787</v>
      </c>
      <c r="C98" s="445" t="s">
        <v>1788</v>
      </c>
      <c r="D98" s="72"/>
      <c r="E98" s="76" t="s">
        <v>1412</v>
      </c>
      <c r="F98" s="81"/>
    </row>
    <row r="99" spans="1:9" ht="47.25" x14ac:dyDescent="0.25">
      <c r="A99" s="121"/>
      <c r="B99" s="444" t="s">
        <v>1789</v>
      </c>
      <c r="C99" s="445" t="s">
        <v>1790</v>
      </c>
      <c r="D99" s="72"/>
      <c r="E99" s="76" t="s">
        <v>1412</v>
      </c>
      <c r="F99" s="81"/>
    </row>
    <row r="100" spans="1:9" ht="47.25" x14ac:dyDescent="0.25">
      <c r="A100" s="121"/>
      <c r="B100" s="444" t="s">
        <v>1791</v>
      </c>
      <c r="C100" s="445" t="s">
        <v>1790</v>
      </c>
      <c r="D100" s="72"/>
      <c r="E100" s="76" t="s">
        <v>1412</v>
      </c>
      <c r="F100" s="81"/>
    </row>
    <row r="101" spans="1:9" ht="47.25" x14ac:dyDescent="0.25">
      <c r="A101" s="121"/>
      <c r="B101" s="444" t="s">
        <v>1792</v>
      </c>
      <c r="C101" s="445" t="s">
        <v>1790</v>
      </c>
      <c r="D101" s="72"/>
      <c r="E101" s="76" t="s">
        <v>1412</v>
      </c>
      <c r="F101" s="81"/>
    </row>
    <row r="102" spans="1:9" ht="47.25" x14ac:dyDescent="0.25">
      <c r="A102" s="121"/>
      <c r="B102" s="444" t="s">
        <v>1793</v>
      </c>
      <c r="C102" s="445" t="s">
        <v>1794</v>
      </c>
      <c r="D102" s="72"/>
      <c r="E102" s="76" t="s">
        <v>1412</v>
      </c>
      <c r="F102" s="81"/>
    </row>
    <row r="103" spans="1:9" ht="47.25" x14ac:dyDescent="0.25">
      <c r="A103" s="136"/>
      <c r="B103" s="444" t="s">
        <v>158</v>
      </c>
      <c r="C103" s="445" t="s">
        <v>1794</v>
      </c>
      <c r="D103" s="72"/>
      <c r="E103" s="76" t="s">
        <v>1412</v>
      </c>
      <c r="F103" s="81"/>
    </row>
    <row r="104" spans="1:9" x14ac:dyDescent="0.25">
      <c r="A104" s="1023" t="s">
        <v>160</v>
      </c>
      <c r="B104" s="422"/>
      <c r="C104" s="388"/>
      <c r="D104" s="72"/>
      <c r="E104" s="72"/>
      <c r="F104" s="82"/>
    </row>
    <row r="105" spans="1:9" x14ac:dyDescent="0.25">
      <c r="A105" s="80"/>
      <c r="B105" s="80"/>
      <c r="C105" s="81"/>
      <c r="D105" s="82"/>
      <c r="E105" s="81"/>
      <c r="F105" s="81"/>
    </row>
    <row r="106" spans="1:9" x14ac:dyDescent="0.25">
      <c r="A106" s="80"/>
      <c r="B106" s="80"/>
      <c r="C106" s="81"/>
      <c r="D106" s="82"/>
      <c r="E106" s="81"/>
      <c r="F106" s="81"/>
    </row>
    <row r="107" spans="1:9" x14ac:dyDescent="0.25">
      <c r="A107" s="80"/>
      <c r="B107" s="80"/>
      <c r="C107" s="81"/>
      <c r="D107" s="82"/>
      <c r="E107" s="81"/>
      <c r="F107" s="81"/>
    </row>
    <row r="110" spans="1:9" ht="31.5" x14ac:dyDescent="0.25">
      <c r="A110" s="986" t="s">
        <v>122</v>
      </c>
      <c r="B110" s="998" t="s">
        <v>161</v>
      </c>
      <c r="C110" s="992" t="s">
        <v>162</v>
      </c>
      <c r="D110" s="992" t="s">
        <v>163</v>
      </c>
      <c r="E110" s="992" t="s">
        <v>126</v>
      </c>
      <c r="F110" s="74"/>
      <c r="I110" s="84"/>
    </row>
    <row r="111" spans="1:9" x14ac:dyDescent="0.25">
      <c r="A111" s="101" t="s">
        <v>18</v>
      </c>
      <c r="B111" s="1236" t="s">
        <v>1448</v>
      </c>
      <c r="C111" s="78" t="s">
        <v>1449</v>
      </c>
      <c r="D111" s="78"/>
      <c r="E111" s="78"/>
      <c r="F111" s="96"/>
      <c r="I111" s="84"/>
    </row>
    <row r="112" spans="1:9" x14ac:dyDescent="0.25">
      <c r="A112" s="88"/>
      <c r="B112" s="1237"/>
      <c r="C112" s="78" t="s">
        <v>1450</v>
      </c>
      <c r="D112" s="78"/>
      <c r="E112" s="131"/>
      <c r="F112" s="96"/>
      <c r="I112" s="84"/>
    </row>
    <row r="113" spans="1:9" x14ac:dyDescent="0.25">
      <c r="A113" s="88"/>
      <c r="B113" s="1237"/>
      <c r="C113" s="78" t="s">
        <v>1451</v>
      </c>
      <c r="D113" s="78"/>
      <c r="E113" s="131"/>
      <c r="F113" s="96"/>
      <c r="I113" s="84"/>
    </row>
    <row r="114" spans="1:9" x14ac:dyDescent="0.25">
      <c r="A114" s="88"/>
      <c r="B114" s="1238"/>
      <c r="C114" s="78" t="s">
        <v>1452</v>
      </c>
      <c r="D114" s="78"/>
      <c r="E114" s="131"/>
      <c r="F114" s="96"/>
      <c r="I114" s="84"/>
    </row>
    <row r="115" spans="1:9" x14ac:dyDescent="0.25">
      <c r="A115" s="88"/>
      <c r="B115" s="1027" t="s">
        <v>995</v>
      </c>
      <c r="C115" s="78" t="s">
        <v>1453</v>
      </c>
      <c r="D115" s="78"/>
      <c r="E115" s="131"/>
      <c r="F115" s="96"/>
      <c r="I115" s="84"/>
    </row>
    <row r="116" spans="1:9" x14ac:dyDescent="0.25">
      <c r="A116" s="88"/>
      <c r="B116" s="1027"/>
      <c r="C116" s="78" t="s">
        <v>1454</v>
      </c>
      <c r="D116" s="78"/>
      <c r="E116" s="131"/>
      <c r="F116" s="96"/>
      <c r="I116" s="84"/>
    </row>
    <row r="117" spans="1:9" x14ac:dyDescent="0.25">
      <c r="A117" s="88"/>
      <c r="B117" s="1027"/>
      <c r="C117" s="78" t="s">
        <v>1455</v>
      </c>
      <c r="D117" s="78"/>
      <c r="E117" s="131"/>
      <c r="F117" s="96"/>
      <c r="I117" s="84"/>
    </row>
    <row r="118" spans="1:9" x14ac:dyDescent="0.25">
      <c r="A118" s="88"/>
      <c r="B118" s="1027"/>
      <c r="C118" s="78" t="s">
        <v>1456</v>
      </c>
      <c r="D118" s="78"/>
      <c r="E118" s="131"/>
      <c r="F118" s="96"/>
      <c r="I118" s="84"/>
    </row>
    <row r="119" spans="1:9" x14ac:dyDescent="0.25">
      <c r="A119" s="90"/>
      <c r="B119" s="351"/>
      <c r="C119" s="78"/>
      <c r="D119" s="78"/>
      <c r="E119" s="131"/>
      <c r="F119" s="96"/>
      <c r="I119" s="84"/>
    </row>
    <row r="120" spans="1:9" ht="31.5" x14ac:dyDescent="0.25">
      <c r="A120" s="88" t="s">
        <v>19</v>
      </c>
      <c r="B120" s="1054" t="s">
        <v>138</v>
      </c>
      <c r="C120" s="444" t="s">
        <v>1796</v>
      </c>
      <c r="D120" s="453">
        <v>44007</v>
      </c>
      <c r="E120" s="429"/>
      <c r="F120" s="96"/>
      <c r="I120" s="84"/>
    </row>
    <row r="121" spans="1:9" ht="31.5" x14ac:dyDescent="0.25">
      <c r="A121" s="88"/>
      <c r="B121" s="1055"/>
      <c r="C121" s="444" t="s">
        <v>865</v>
      </c>
      <c r="D121" s="453">
        <v>44008</v>
      </c>
      <c r="E121" s="429" t="s">
        <v>1797</v>
      </c>
      <c r="F121" s="96"/>
      <c r="I121" s="84"/>
    </row>
    <row r="122" spans="1:9" ht="47.25" x14ac:dyDescent="0.25">
      <c r="A122" s="88"/>
      <c r="B122" s="1032" t="s">
        <v>1727</v>
      </c>
      <c r="C122" s="430" t="s">
        <v>1729</v>
      </c>
      <c r="D122" s="453">
        <v>43985</v>
      </c>
      <c r="E122" s="1083" t="s">
        <v>1730</v>
      </c>
      <c r="F122" s="96"/>
      <c r="I122" s="84"/>
    </row>
    <row r="123" spans="1:9" x14ac:dyDescent="0.25">
      <c r="A123" s="101" t="s">
        <v>20</v>
      </c>
      <c r="B123" s="73" t="s">
        <v>1395</v>
      </c>
      <c r="C123" s="78" t="s">
        <v>1457</v>
      </c>
      <c r="D123" s="328">
        <v>43962</v>
      </c>
      <c r="E123" s="72" t="s">
        <v>1458</v>
      </c>
      <c r="F123" s="96"/>
      <c r="I123" s="84"/>
    </row>
    <row r="124" spans="1:9" ht="31.5" x14ac:dyDescent="0.25">
      <c r="A124" s="90"/>
      <c r="B124" s="455" t="s">
        <v>1798</v>
      </c>
      <c r="C124" s="456" t="s">
        <v>1734</v>
      </c>
      <c r="D124" s="453">
        <v>43998</v>
      </c>
      <c r="E124" s="430" t="s">
        <v>1799</v>
      </c>
      <c r="F124" s="96"/>
      <c r="I124" s="84"/>
    </row>
    <row r="125" spans="1:9" x14ac:dyDescent="0.25">
      <c r="A125" s="88" t="s">
        <v>21</v>
      </c>
      <c r="B125" s="73"/>
      <c r="C125" s="313"/>
      <c r="D125" s="314"/>
      <c r="E125" s="72"/>
      <c r="F125" s="96"/>
      <c r="I125" s="84"/>
    </row>
    <row r="126" spans="1:9" ht="31.5" x14ac:dyDescent="0.25">
      <c r="A126" s="101" t="s">
        <v>151</v>
      </c>
      <c r="B126" s="372" t="s">
        <v>1226</v>
      </c>
      <c r="C126" s="91" t="s">
        <v>1459</v>
      </c>
      <c r="D126" s="140">
        <v>43980</v>
      </c>
      <c r="E126" s="72"/>
      <c r="F126" s="96"/>
      <c r="I126" s="84"/>
    </row>
    <row r="127" spans="1:9" x14ac:dyDescent="0.25">
      <c r="A127" s="88"/>
      <c r="B127" s="1288" t="s">
        <v>995</v>
      </c>
      <c r="C127" s="459" t="s">
        <v>1800</v>
      </c>
      <c r="D127" s="453">
        <v>43983</v>
      </c>
      <c r="E127" s="430"/>
      <c r="F127" s="96"/>
      <c r="I127" s="84"/>
    </row>
    <row r="128" spans="1:9" ht="31.5" x14ac:dyDescent="0.25">
      <c r="A128" s="115"/>
      <c r="B128" s="1306"/>
      <c r="C128" s="460" t="s">
        <v>832</v>
      </c>
      <c r="D128" s="453">
        <v>43983</v>
      </c>
      <c r="E128" s="430"/>
      <c r="F128" s="74"/>
    </row>
    <row r="134" spans="1:9" x14ac:dyDescent="0.25">
      <c r="A134" s="66" t="s">
        <v>171</v>
      </c>
      <c r="B134" s="66"/>
      <c r="C134" s="67"/>
      <c r="D134" s="67"/>
      <c r="E134" s="67"/>
      <c r="F134" s="67"/>
      <c r="G134" s="67"/>
      <c r="H134" s="67"/>
      <c r="I134" s="67"/>
    </row>
    <row r="136" spans="1:9" x14ac:dyDescent="0.25">
      <c r="A136" s="172" t="s">
        <v>172</v>
      </c>
      <c r="B136" s="173"/>
      <c r="C136" s="174"/>
      <c r="D136" s="174"/>
      <c r="E136" s="174"/>
      <c r="F136" s="174"/>
      <c r="G136" s="174"/>
      <c r="H136" s="174"/>
      <c r="I136" s="175"/>
    </row>
    <row r="137" spans="1:9" x14ac:dyDescent="0.25">
      <c r="A137" s="1160" t="s">
        <v>122</v>
      </c>
      <c r="B137" s="1163" t="s">
        <v>173</v>
      </c>
      <c r="C137" s="1171" t="s">
        <v>174</v>
      </c>
      <c r="D137" s="1182" t="s">
        <v>175</v>
      </c>
      <c r="E137" s="1183"/>
      <c r="F137" s="1183"/>
      <c r="G137" s="1183"/>
      <c r="H137" s="1184"/>
      <c r="I137" s="1160" t="s">
        <v>126</v>
      </c>
    </row>
    <row r="138" spans="1:9" x14ac:dyDescent="0.25">
      <c r="A138" s="1150"/>
      <c r="B138" s="1163"/>
      <c r="C138" s="1172"/>
      <c r="D138" s="1177" t="s">
        <v>176</v>
      </c>
      <c r="E138" s="1177"/>
      <c r="F138" s="1004" t="s">
        <v>177</v>
      </c>
      <c r="G138" s="1000" t="s">
        <v>176</v>
      </c>
      <c r="H138" s="1000" t="s">
        <v>177</v>
      </c>
      <c r="I138" s="1160"/>
    </row>
    <row r="139" spans="1:9" ht="36" customHeight="1" x14ac:dyDescent="0.25">
      <c r="A139" s="1150"/>
      <c r="B139" s="1171"/>
      <c r="C139" s="1173"/>
      <c r="D139" s="995" t="s">
        <v>178</v>
      </c>
      <c r="E139" s="995" t="s">
        <v>179</v>
      </c>
      <c r="F139" s="993" t="s">
        <v>180</v>
      </c>
      <c r="G139" s="1161" t="s">
        <v>181</v>
      </c>
      <c r="H139" s="1162"/>
      <c r="I139" s="1160"/>
    </row>
    <row r="140" spans="1:9" x14ac:dyDescent="0.25">
      <c r="A140" s="275" t="s">
        <v>18</v>
      </c>
      <c r="B140" s="1225" t="s">
        <v>1040</v>
      </c>
      <c r="C140" s="108" t="s">
        <v>1460</v>
      </c>
      <c r="D140" s="1167" t="s">
        <v>1461</v>
      </c>
      <c r="E140" s="99"/>
      <c r="F140" s="1001"/>
      <c r="G140" s="992"/>
      <c r="H140" s="992"/>
      <c r="I140" s="181"/>
    </row>
    <row r="141" spans="1:9" x14ac:dyDescent="0.25">
      <c r="A141" s="276"/>
      <c r="B141" s="1226"/>
      <c r="C141" s="108" t="s">
        <v>1462</v>
      </c>
      <c r="D141" s="1169"/>
      <c r="E141" s="99"/>
      <c r="F141" s="989"/>
      <c r="G141" s="992"/>
      <c r="H141" s="992"/>
      <c r="I141" s="181"/>
    </row>
    <row r="142" spans="1:9" x14ac:dyDescent="0.25">
      <c r="A142" s="276"/>
      <c r="B142" s="1226"/>
      <c r="C142" s="108" t="s">
        <v>760</v>
      </c>
      <c r="D142" s="997"/>
      <c r="E142" s="99"/>
      <c r="F142" s="99" t="s">
        <v>1463</v>
      </c>
      <c r="G142" s="992"/>
      <c r="H142" s="992"/>
      <c r="I142" s="181"/>
    </row>
    <row r="143" spans="1:9" ht="31.5" x14ac:dyDescent="0.25">
      <c r="A143" s="276"/>
      <c r="B143" s="1038" t="s">
        <v>1040</v>
      </c>
      <c r="C143" s="466" t="s">
        <v>1801</v>
      </c>
      <c r="D143" s="430" t="s">
        <v>1461</v>
      </c>
      <c r="E143" s="466"/>
      <c r="F143" s="467"/>
      <c r="G143" s="1029"/>
      <c r="H143" s="1029"/>
      <c r="I143" s="181"/>
    </row>
    <row r="144" spans="1:9" ht="31.5" x14ac:dyDescent="0.25">
      <c r="A144" s="276"/>
      <c r="B144" s="1038" t="s">
        <v>1468</v>
      </c>
      <c r="C144" s="466" t="s">
        <v>1802</v>
      </c>
      <c r="D144" s="430"/>
      <c r="E144" s="466" t="s">
        <v>184</v>
      </c>
      <c r="F144" s="467"/>
      <c r="G144" s="1029"/>
      <c r="H144" s="1029"/>
      <c r="I144" s="181"/>
    </row>
    <row r="145" spans="1:9" x14ac:dyDescent="0.25">
      <c r="A145" s="276"/>
      <c r="B145" s="1274" t="s">
        <v>197</v>
      </c>
      <c r="C145" s="1280" t="s">
        <v>1484</v>
      </c>
      <c r="D145" s="430"/>
      <c r="E145" s="466"/>
      <c r="F145" s="467"/>
      <c r="G145" s="470" t="s">
        <v>1803</v>
      </c>
      <c r="H145" s="1029"/>
      <c r="I145" s="181"/>
    </row>
    <row r="146" spans="1:9" x14ac:dyDescent="0.25">
      <c r="A146" s="276"/>
      <c r="B146" s="1275"/>
      <c r="C146" s="1281"/>
      <c r="D146" s="430"/>
      <c r="E146" s="466"/>
      <c r="F146" s="1048"/>
      <c r="G146" s="470" t="s">
        <v>1485</v>
      </c>
      <c r="H146" s="1029"/>
      <c r="I146" s="181"/>
    </row>
    <row r="147" spans="1:9" x14ac:dyDescent="0.25">
      <c r="A147" s="276"/>
      <c r="B147" s="1275"/>
      <c r="C147" s="1281"/>
      <c r="D147" s="1044"/>
      <c r="E147" s="466"/>
      <c r="F147" s="466"/>
      <c r="G147" s="470" t="s">
        <v>1804</v>
      </c>
      <c r="H147" s="1029"/>
      <c r="I147" s="181"/>
    </row>
    <row r="148" spans="1:9" x14ac:dyDescent="0.25">
      <c r="A148" s="276"/>
      <c r="B148" s="1279"/>
      <c r="C148" s="1282"/>
      <c r="D148" s="1044"/>
      <c r="E148" s="466"/>
      <c r="F148" s="1049"/>
      <c r="G148" s="470"/>
      <c r="H148" s="470" t="s">
        <v>1490</v>
      </c>
      <c r="I148" s="181"/>
    </row>
    <row r="149" spans="1:9" ht="31.5" x14ac:dyDescent="0.25">
      <c r="A149" s="1021" t="s">
        <v>19</v>
      </c>
      <c r="B149" s="379" t="s">
        <v>197</v>
      </c>
      <c r="C149" s="98" t="s">
        <v>1464</v>
      </c>
      <c r="D149" s="98" t="s">
        <v>1465</v>
      </c>
      <c r="E149" s="995"/>
      <c r="F149" s="75"/>
      <c r="G149" s="99"/>
      <c r="H149" s="99"/>
      <c r="I149" s="992"/>
    </row>
    <row r="150" spans="1:9" x14ac:dyDescent="0.25">
      <c r="A150" s="1023"/>
      <c r="B150" s="1038" t="s">
        <v>1040</v>
      </c>
      <c r="C150" s="472" t="s">
        <v>1805</v>
      </c>
      <c r="D150" s="473" t="s">
        <v>1806</v>
      </c>
      <c r="E150" s="995"/>
      <c r="F150" s="75"/>
      <c r="G150" s="99"/>
      <c r="H150" s="99"/>
      <c r="I150" s="986"/>
    </row>
    <row r="151" spans="1:9" ht="31.5" x14ac:dyDescent="0.25">
      <c r="A151" s="1022" t="s">
        <v>20</v>
      </c>
      <c r="B151" s="101" t="s">
        <v>1040</v>
      </c>
      <c r="C151" s="98" t="s">
        <v>1250</v>
      </c>
      <c r="D151" s="1167" t="s">
        <v>1251</v>
      </c>
      <c r="E151" s="98"/>
      <c r="F151" s="72"/>
      <c r="G151" s="99"/>
      <c r="H151" s="99"/>
      <c r="I151" s="1167" t="s">
        <v>1252</v>
      </c>
    </row>
    <row r="152" spans="1:9" ht="31.5" x14ac:dyDescent="0.25">
      <c r="A152" s="1022"/>
      <c r="B152" s="88"/>
      <c r="C152" s="98" t="s">
        <v>1253</v>
      </c>
      <c r="D152" s="1169"/>
      <c r="E152" s="98"/>
      <c r="F152" s="72"/>
      <c r="G152" s="99"/>
      <c r="H152" s="99"/>
      <c r="I152" s="1169"/>
    </row>
    <row r="153" spans="1:9" ht="31.5" x14ac:dyDescent="0.25">
      <c r="A153" s="1022"/>
      <c r="B153" s="90"/>
      <c r="C153" s="98" t="s">
        <v>1466</v>
      </c>
      <c r="D153" s="69"/>
      <c r="E153" s="98"/>
      <c r="F153" s="72" t="s">
        <v>1467</v>
      </c>
      <c r="G153" s="99"/>
      <c r="H153" s="99"/>
      <c r="I153" s="997"/>
    </row>
    <row r="154" spans="1:9" x14ac:dyDescent="0.25">
      <c r="A154" s="1022"/>
      <c r="B154" s="447" t="s">
        <v>1040</v>
      </c>
      <c r="C154" s="472" t="s">
        <v>1807</v>
      </c>
      <c r="D154" s="1251" t="s">
        <v>1808</v>
      </c>
      <c r="E154" s="472"/>
      <c r="F154" s="430"/>
      <c r="G154" s="99"/>
      <c r="H154" s="99"/>
      <c r="I154" s="997"/>
    </row>
    <row r="155" spans="1:9" x14ac:dyDescent="0.25">
      <c r="A155" s="1022"/>
      <c r="B155" s="447"/>
      <c r="C155" s="475" t="s">
        <v>1809</v>
      </c>
      <c r="D155" s="1253"/>
      <c r="E155" s="472"/>
      <c r="F155" s="430"/>
      <c r="G155" s="99"/>
      <c r="H155" s="99"/>
      <c r="I155" s="997"/>
    </row>
    <row r="156" spans="1:9" x14ac:dyDescent="0.25">
      <c r="A156" s="1022"/>
      <c r="B156" s="447"/>
      <c r="C156" s="475" t="s">
        <v>1810</v>
      </c>
      <c r="D156" s="1253"/>
      <c r="E156" s="472"/>
      <c r="F156" s="430"/>
      <c r="G156" s="99"/>
      <c r="H156" s="99"/>
      <c r="I156" s="997"/>
    </row>
    <row r="157" spans="1:9" x14ac:dyDescent="0.25">
      <c r="A157" s="1022"/>
      <c r="B157" s="447"/>
      <c r="C157" s="475" t="s">
        <v>1811</v>
      </c>
      <c r="D157" s="1252"/>
      <c r="E157" s="472"/>
      <c r="F157" s="430"/>
      <c r="G157" s="99"/>
      <c r="H157" s="99"/>
      <c r="I157" s="997"/>
    </row>
    <row r="158" spans="1:9" x14ac:dyDescent="0.25">
      <c r="A158" s="1022"/>
      <c r="B158" s="447"/>
      <c r="C158" s="475" t="s">
        <v>1812</v>
      </c>
      <c r="D158" s="1083" t="s">
        <v>1813</v>
      </c>
      <c r="E158" s="472"/>
      <c r="F158" s="430"/>
      <c r="G158" s="99"/>
      <c r="H158" s="99"/>
      <c r="I158" s="997"/>
    </row>
    <row r="159" spans="1:9" ht="31.5" x14ac:dyDescent="0.25">
      <c r="A159" s="1022"/>
      <c r="B159" s="447"/>
      <c r="C159" s="444" t="s">
        <v>1814</v>
      </c>
      <c r="D159" s="1251" t="s">
        <v>1815</v>
      </c>
      <c r="E159" s="472"/>
      <c r="F159" s="430"/>
      <c r="G159" s="99"/>
      <c r="H159" s="99"/>
      <c r="I159" s="997"/>
    </row>
    <row r="160" spans="1:9" x14ac:dyDescent="0.25">
      <c r="A160" s="1022"/>
      <c r="B160" s="447"/>
      <c r="C160" s="475" t="s">
        <v>1816</v>
      </c>
      <c r="D160" s="1253"/>
      <c r="E160" s="472"/>
      <c r="F160" s="430"/>
      <c r="G160" s="99"/>
      <c r="H160" s="99"/>
      <c r="I160" s="997"/>
    </row>
    <row r="161" spans="1:9" x14ac:dyDescent="0.25">
      <c r="A161" s="1022"/>
      <c r="B161" s="447"/>
      <c r="C161" s="475" t="s">
        <v>1817</v>
      </c>
      <c r="D161" s="1253"/>
      <c r="E161" s="472"/>
      <c r="F161" s="430"/>
      <c r="G161" s="99"/>
      <c r="H161" s="99"/>
      <c r="I161" s="997"/>
    </row>
    <row r="162" spans="1:9" x14ac:dyDescent="0.25">
      <c r="A162" s="1022"/>
      <c r="B162" s="447"/>
      <c r="C162" s="475" t="s">
        <v>1818</v>
      </c>
      <c r="D162" s="1252"/>
      <c r="E162" s="472"/>
      <c r="F162" s="430"/>
      <c r="G162" s="99"/>
      <c r="H162" s="99"/>
      <c r="I162" s="997"/>
    </row>
    <row r="163" spans="1:9" ht="31.5" x14ac:dyDescent="0.25">
      <c r="A163" s="1022"/>
      <c r="B163" s="447"/>
      <c r="C163" s="475" t="s">
        <v>1814</v>
      </c>
      <c r="D163" s="1251" t="s">
        <v>1819</v>
      </c>
      <c r="E163" s="472"/>
      <c r="F163" s="430"/>
      <c r="G163" s="99"/>
      <c r="H163" s="99"/>
      <c r="I163" s="997"/>
    </row>
    <row r="164" spans="1:9" x14ac:dyDescent="0.25">
      <c r="A164" s="1022"/>
      <c r="B164" s="447"/>
      <c r="C164" s="475" t="s">
        <v>1820</v>
      </c>
      <c r="D164" s="1253"/>
      <c r="E164" s="472"/>
      <c r="F164" s="430"/>
      <c r="G164" s="99"/>
      <c r="H164" s="99"/>
      <c r="I164" s="997"/>
    </row>
    <row r="165" spans="1:9" x14ac:dyDescent="0.25">
      <c r="A165" s="1022"/>
      <c r="B165" s="447"/>
      <c r="C165" s="475" t="s">
        <v>1821</v>
      </c>
      <c r="D165" s="1252"/>
      <c r="E165" s="472"/>
      <c r="F165" s="430"/>
      <c r="G165" s="99"/>
      <c r="H165" s="99"/>
      <c r="I165" s="997"/>
    </row>
    <row r="166" spans="1:9" x14ac:dyDescent="0.25">
      <c r="A166" s="1022"/>
      <c r="B166" s="447"/>
      <c r="C166" s="475" t="s">
        <v>1816</v>
      </c>
      <c r="D166" s="1251" t="s">
        <v>1822</v>
      </c>
      <c r="E166" s="472"/>
      <c r="F166" s="430"/>
      <c r="G166" s="99"/>
      <c r="H166" s="99"/>
      <c r="I166" s="997"/>
    </row>
    <row r="167" spans="1:9" x14ac:dyDescent="0.25">
      <c r="A167" s="1022"/>
      <c r="B167" s="447"/>
      <c r="C167" s="475" t="s">
        <v>1818</v>
      </c>
      <c r="D167" s="1253"/>
      <c r="E167" s="472"/>
      <c r="F167" s="430"/>
      <c r="G167" s="99"/>
      <c r="H167" s="99"/>
      <c r="I167" s="997"/>
    </row>
    <row r="168" spans="1:9" x14ac:dyDescent="0.25">
      <c r="A168" s="1022"/>
      <c r="B168" s="447"/>
      <c r="C168" s="475" t="s">
        <v>1823</v>
      </c>
      <c r="D168" s="1252"/>
      <c r="E168" s="472"/>
      <c r="F168" s="430"/>
      <c r="G168" s="99"/>
      <c r="H168" s="99"/>
      <c r="I168" s="997"/>
    </row>
    <row r="169" spans="1:9" ht="47.25" x14ac:dyDescent="0.25">
      <c r="A169" s="1022"/>
      <c r="B169" s="447"/>
      <c r="C169" s="475" t="s">
        <v>1823</v>
      </c>
      <c r="D169" s="1083"/>
      <c r="E169" s="472"/>
      <c r="F169" s="430" t="s">
        <v>1824</v>
      </c>
      <c r="G169" s="99"/>
      <c r="H169" s="99"/>
      <c r="I169" s="997"/>
    </row>
    <row r="170" spans="1:9" ht="31.5" x14ac:dyDescent="0.25">
      <c r="A170" s="101" t="s">
        <v>21</v>
      </c>
      <c r="B170" s="400" t="s">
        <v>1468</v>
      </c>
      <c r="C170" s="317" t="s">
        <v>1469</v>
      </c>
      <c r="D170" s="1167" t="s">
        <v>215</v>
      </c>
      <c r="E170" s="72"/>
      <c r="F170" s="98"/>
      <c r="G170" s="102"/>
      <c r="H170" s="102"/>
      <c r="I170" s="78"/>
    </row>
    <row r="171" spans="1:9" ht="31.5" x14ac:dyDescent="0.25">
      <c r="A171" s="88"/>
      <c r="B171" s="279"/>
      <c r="C171" s="222" t="s">
        <v>1470</v>
      </c>
      <c r="D171" s="1169"/>
      <c r="E171" s="72"/>
      <c r="F171" s="98"/>
      <c r="G171" s="102"/>
      <c r="H171" s="102"/>
      <c r="I171" s="78"/>
    </row>
    <row r="172" spans="1:9" x14ac:dyDescent="0.25">
      <c r="A172" s="88"/>
      <c r="B172" s="1286" t="s">
        <v>1040</v>
      </c>
      <c r="C172" s="459" t="s">
        <v>1825</v>
      </c>
      <c r="D172" s="430" t="s">
        <v>1826</v>
      </c>
      <c r="E172" s="72"/>
      <c r="F172" s="98"/>
      <c r="G172" s="102"/>
      <c r="H172" s="102"/>
      <c r="I172" s="78"/>
    </row>
    <row r="173" spans="1:9" ht="31.5" x14ac:dyDescent="0.25">
      <c r="A173" s="88"/>
      <c r="B173" s="1287"/>
      <c r="C173" s="478" t="s">
        <v>1827</v>
      </c>
      <c r="D173" s="1276" t="s">
        <v>1828</v>
      </c>
      <c r="E173" s="72"/>
      <c r="F173" s="98"/>
      <c r="G173" s="102"/>
      <c r="H173" s="102"/>
      <c r="I173" s="78"/>
    </row>
    <row r="174" spans="1:9" x14ac:dyDescent="0.25">
      <c r="A174" s="88"/>
      <c r="B174" s="1287"/>
      <c r="C174" s="478" t="s">
        <v>1829</v>
      </c>
      <c r="D174" s="1276"/>
      <c r="E174" s="72"/>
      <c r="F174" s="98"/>
      <c r="G174" s="102"/>
      <c r="H174" s="102"/>
      <c r="I174" s="78"/>
    </row>
    <row r="175" spans="1:9" ht="31.5" x14ac:dyDescent="0.25">
      <c r="A175" s="88"/>
      <c r="B175" s="1287"/>
      <c r="C175" s="478" t="s">
        <v>1830</v>
      </c>
      <c r="D175" s="1276"/>
      <c r="E175" s="72"/>
      <c r="F175" s="98"/>
      <c r="G175" s="102"/>
      <c r="H175" s="102"/>
      <c r="I175" s="78"/>
    </row>
    <row r="176" spans="1:9" x14ac:dyDescent="0.25">
      <c r="A176" s="88"/>
      <c r="B176" s="1287"/>
      <c r="C176" s="478" t="s">
        <v>1831</v>
      </c>
      <c r="D176" s="1276"/>
      <c r="E176" s="72"/>
      <c r="F176" s="98"/>
      <c r="G176" s="102"/>
      <c r="H176" s="102"/>
      <c r="I176" s="78"/>
    </row>
    <row r="177" spans="1:9" x14ac:dyDescent="0.25">
      <c r="A177" s="90"/>
      <c r="B177" s="1287"/>
      <c r="C177" s="478" t="s">
        <v>1832</v>
      </c>
      <c r="D177" s="1276"/>
      <c r="E177" s="72"/>
      <c r="F177" s="98"/>
      <c r="G177" s="102"/>
      <c r="H177" s="102"/>
      <c r="I177" s="78"/>
    </row>
    <row r="178" spans="1:9" ht="31.5" x14ac:dyDescent="0.25">
      <c r="A178" s="166" t="s">
        <v>151</v>
      </c>
      <c r="B178" s="101" t="s">
        <v>1040</v>
      </c>
      <c r="C178" s="269" t="s">
        <v>1471</v>
      </c>
      <c r="D178" s="1167" t="s">
        <v>1472</v>
      </c>
      <c r="E178" s="72"/>
      <c r="F178" s="72"/>
      <c r="G178" s="102"/>
      <c r="H178" s="102"/>
      <c r="I178" s="78"/>
    </row>
    <row r="179" spans="1:9" ht="31.5" x14ac:dyDescent="0.25">
      <c r="A179" s="166"/>
      <c r="B179" s="88"/>
      <c r="C179" s="269" t="s">
        <v>1473</v>
      </c>
      <c r="D179" s="1168"/>
      <c r="E179" s="72"/>
      <c r="F179" s="72"/>
      <c r="G179" s="285"/>
      <c r="H179" s="286"/>
      <c r="I179" s="287"/>
    </row>
    <row r="180" spans="1:9" x14ac:dyDescent="0.25">
      <c r="A180" s="166"/>
      <c r="B180" s="90"/>
      <c r="C180" s="269" t="s">
        <v>1474</v>
      </c>
      <c r="D180" s="1169"/>
      <c r="E180" s="72"/>
      <c r="F180" s="72"/>
      <c r="G180" s="285"/>
      <c r="H180" s="286"/>
      <c r="I180" s="287"/>
    </row>
    <row r="181" spans="1:9" ht="31.5" x14ac:dyDescent="0.25">
      <c r="A181" s="166"/>
      <c r="B181" s="1274" t="s">
        <v>1040</v>
      </c>
      <c r="C181" s="479" t="s">
        <v>1833</v>
      </c>
      <c r="D181" s="430" t="s">
        <v>1834</v>
      </c>
      <c r="E181" s="430"/>
      <c r="F181" s="430"/>
      <c r="G181" s="477"/>
      <c r="H181" s="286"/>
      <c r="I181" s="287"/>
    </row>
    <row r="182" spans="1:9" x14ac:dyDescent="0.25">
      <c r="A182" s="166"/>
      <c r="B182" s="1275"/>
      <c r="C182" s="479" t="s">
        <v>1835</v>
      </c>
      <c r="D182" s="1276" t="s">
        <v>1836</v>
      </c>
      <c r="E182" s="430"/>
      <c r="F182" s="430"/>
      <c r="G182" s="480"/>
      <c r="H182" s="286"/>
      <c r="I182" s="287"/>
    </row>
    <row r="183" spans="1:9" x14ac:dyDescent="0.25">
      <c r="A183" s="166"/>
      <c r="B183" s="1275"/>
      <c r="C183" s="479" t="s">
        <v>1837</v>
      </c>
      <c r="D183" s="1276"/>
      <c r="E183" s="430"/>
      <c r="F183" s="430"/>
      <c r="G183" s="480"/>
      <c r="H183" s="286"/>
      <c r="I183" s="287"/>
    </row>
    <row r="184" spans="1:9" x14ac:dyDescent="0.25">
      <c r="A184" s="166"/>
      <c r="B184" s="1275"/>
      <c r="C184" s="479" t="s">
        <v>1838</v>
      </c>
      <c r="D184" s="1276"/>
      <c r="E184" s="430"/>
      <c r="F184" s="430"/>
      <c r="G184" s="480"/>
      <c r="H184" s="286"/>
      <c r="I184" s="287"/>
    </row>
    <row r="185" spans="1:9" x14ac:dyDescent="0.25">
      <c r="A185" s="166"/>
      <c r="B185" s="1264" t="s">
        <v>197</v>
      </c>
      <c r="C185" s="1265" t="s">
        <v>1484</v>
      </c>
      <c r="D185" s="430"/>
      <c r="E185" s="430"/>
      <c r="F185" s="430"/>
      <c r="G185" s="480" t="s">
        <v>781</v>
      </c>
      <c r="H185" s="286"/>
      <c r="I185" s="287"/>
    </row>
    <row r="186" spans="1:9" x14ac:dyDescent="0.25">
      <c r="A186" s="166"/>
      <c r="B186" s="1264"/>
      <c r="C186" s="1266"/>
      <c r="D186" s="430"/>
      <c r="E186" s="430"/>
      <c r="F186" s="430"/>
      <c r="G186" s="480" t="s">
        <v>1839</v>
      </c>
      <c r="H186" s="286"/>
      <c r="I186" s="287"/>
    </row>
    <row r="187" spans="1:9" x14ac:dyDescent="0.25">
      <c r="A187" s="166"/>
      <c r="B187" s="1264"/>
      <c r="C187" s="1266"/>
      <c r="D187" s="430"/>
      <c r="E187" s="430"/>
      <c r="F187" s="430"/>
      <c r="G187" s="480" t="s">
        <v>1840</v>
      </c>
      <c r="H187" s="286"/>
      <c r="I187" s="287"/>
    </row>
    <row r="188" spans="1:9" x14ac:dyDescent="0.25">
      <c r="A188" s="166"/>
      <c r="B188" s="1264"/>
      <c r="C188" s="1267"/>
      <c r="D188" s="430"/>
      <c r="E188" s="430"/>
      <c r="F188" s="430"/>
      <c r="G188" s="480" t="s">
        <v>1841</v>
      </c>
      <c r="H188" s="286"/>
      <c r="I188" s="287"/>
    </row>
    <row r="189" spans="1:9" x14ac:dyDescent="0.25">
      <c r="A189" s="85" t="s">
        <v>160</v>
      </c>
      <c r="B189" s="85"/>
      <c r="C189" s="72"/>
      <c r="D189" s="106"/>
      <c r="E189" s="106"/>
      <c r="F189" s="106"/>
      <c r="G189" s="75"/>
      <c r="H189" s="103"/>
      <c r="I189" s="103"/>
    </row>
    <row r="190" spans="1:9" x14ac:dyDescent="0.25">
      <c r="A190" s="93"/>
      <c r="B190" s="93"/>
      <c r="C190" s="82"/>
      <c r="D190" s="107"/>
      <c r="E190" s="107"/>
      <c r="F190" s="107"/>
      <c r="G190" s="82"/>
      <c r="H190" s="82"/>
      <c r="I190" s="82"/>
    </row>
    <row r="193" spans="1:5" x14ac:dyDescent="0.25">
      <c r="A193" s="172" t="s">
        <v>229</v>
      </c>
      <c r="B193" s="173"/>
      <c r="C193" s="174"/>
      <c r="D193" s="174"/>
      <c r="E193" s="175"/>
    </row>
    <row r="194" spans="1:5" x14ac:dyDescent="0.25">
      <c r="A194" s="986" t="s">
        <v>122</v>
      </c>
      <c r="B194" s="998" t="s">
        <v>230</v>
      </c>
      <c r="C194" s="992" t="s">
        <v>274</v>
      </c>
      <c r="D194" s="995" t="s">
        <v>232</v>
      </c>
      <c r="E194" s="992" t="s">
        <v>126</v>
      </c>
    </row>
    <row r="195" spans="1:5" x14ac:dyDescent="0.25">
      <c r="A195" s="161" t="s">
        <v>18</v>
      </c>
      <c r="B195" s="322"/>
      <c r="C195" s="309"/>
      <c r="D195" s="310"/>
      <c r="E195" s="109"/>
    </row>
    <row r="196" spans="1:5" ht="63" x14ac:dyDescent="0.25">
      <c r="A196" s="1022" t="s">
        <v>19</v>
      </c>
      <c r="B196" s="1083" t="s">
        <v>1842</v>
      </c>
      <c r="C196" s="1094" t="s">
        <v>1843</v>
      </c>
      <c r="D196" s="487">
        <v>43</v>
      </c>
      <c r="E196" s="109"/>
    </row>
    <row r="197" spans="1:5" ht="31.5" x14ac:dyDescent="0.25">
      <c r="A197" s="1006"/>
      <c r="B197" s="1251" t="s">
        <v>1844</v>
      </c>
      <c r="C197" s="1057" t="s">
        <v>1476</v>
      </c>
      <c r="D197" s="487">
        <v>1</v>
      </c>
      <c r="E197" s="410"/>
    </row>
    <row r="198" spans="1:5" ht="31.5" x14ac:dyDescent="0.25">
      <c r="A198" s="1006"/>
      <c r="B198" s="1252"/>
      <c r="C198" s="1057" t="s">
        <v>1478</v>
      </c>
      <c r="D198" s="487">
        <v>1</v>
      </c>
      <c r="E198" s="410"/>
    </row>
    <row r="199" spans="1:5" ht="63" x14ac:dyDescent="0.25">
      <c r="A199" s="1006"/>
      <c r="B199" s="1104" t="s">
        <v>1845</v>
      </c>
      <c r="C199" s="1057" t="s">
        <v>1846</v>
      </c>
      <c r="D199" s="487">
        <v>1</v>
      </c>
      <c r="E199" s="410"/>
    </row>
    <row r="200" spans="1:5" x14ac:dyDescent="0.25">
      <c r="A200" s="1005" t="s">
        <v>20</v>
      </c>
      <c r="B200" s="108"/>
      <c r="C200" s="1008"/>
      <c r="D200" s="99"/>
      <c r="E200" s="989"/>
    </row>
    <row r="201" spans="1:5" x14ac:dyDescent="0.25">
      <c r="A201" s="1005" t="s">
        <v>21</v>
      </c>
      <c r="B201" s="72"/>
      <c r="C201" s="1013"/>
      <c r="D201" s="100"/>
      <c r="E201" s="274"/>
    </row>
    <row r="202" spans="1:5" x14ac:dyDescent="0.25">
      <c r="A202" s="422" t="s">
        <v>151</v>
      </c>
      <c r="B202" s="422"/>
      <c r="C202" s="79"/>
      <c r="D202" s="100"/>
      <c r="E202" s="111"/>
    </row>
    <row r="203" spans="1:5" x14ac:dyDescent="0.25">
      <c r="A203" s="1023" t="s">
        <v>160</v>
      </c>
      <c r="B203" s="99"/>
      <c r="C203" s="420"/>
      <c r="D203" s="310"/>
      <c r="E203" s="349"/>
    </row>
    <row r="204" spans="1:5" x14ac:dyDescent="0.25">
      <c r="A204" s="112"/>
      <c r="B204" s="112"/>
      <c r="C204" s="81"/>
      <c r="D204" s="81"/>
      <c r="E204" s="113"/>
    </row>
    <row r="205" spans="1:5" x14ac:dyDescent="0.25">
      <c r="A205" s="112"/>
      <c r="B205" s="112"/>
      <c r="C205" s="81"/>
      <c r="D205" s="81"/>
      <c r="E205" s="113"/>
    </row>
    <row r="206" spans="1:5" x14ac:dyDescent="0.25">
      <c r="A206" s="112"/>
      <c r="B206" s="112"/>
      <c r="C206" s="81"/>
      <c r="D206" s="81"/>
      <c r="E206" s="113"/>
    </row>
    <row r="209" spans="1:6" x14ac:dyDescent="0.25">
      <c r="A209" s="172" t="s">
        <v>253</v>
      </c>
      <c r="B209" s="173"/>
      <c r="C209" s="174"/>
      <c r="D209" s="174"/>
      <c r="E209" s="175"/>
    </row>
    <row r="210" spans="1:6" ht="47.25" x14ac:dyDescent="0.25">
      <c r="A210" s="986" t="s">
        <v>122</v>
      </c>
      <c r="B210" s="986" t="s">
        <v>254</v>
      </c>
      <c r="C210" s="992" t="s">
        <v>125</v>
      </c>
      <c r="D210" s="995" t="s">
        <v>255</v>
      </c>
      <c r="E210" s="995" t="s">
        <v>126</v>
      </c>
      <c r="F210" s="113"/>
    </row>
    <row r="211" spans="1:6" x14ac:dyDescent="0.25">
      <c r="A211" s="161" t="s">
        <v>18</v>
      </c>
      <c r="B211" s="108"/>
      <c r="C211" s="1020"/>
      <c r="D211" s="100"/>
      <c r="E211" s="100"/>
      <c r="F211" s="171"/>
    </row>
    <row r="212" spans="1:6" ht="31.5" x14ac:dyDescent="0.25">
      <c r="A212" s="1006" t="s">
        <v>19</v>
      </c>
      <c r="B212" s="466" t="s">
        <v>186</v>
      </c>
      <c r="C212" s="472" t="s">
        <v>1848</v>
      </c>
      <c r="D212" s="492">
        <v>1</v>
      </c>
      <c r="E212" s="100"/>
      <c r="F212" s="171"/>
    </row>
    <row r="213" spans="1:6" ht="94.5" x14ac:dyDescent="0.25">
      <c r="A213" s="1021" t="s">
        <v>20</v>
      </c>
      <c r="B213" s="1094" t="s">
        <v>1849</v>
      </c>
      <c r="C213" s="466" t="s">
        <v>1850</v>
      </c>
      <c r="D213" s="492">
        <v>3</v>
      </c>
      <c r="E213" s="472" t="s">
        <v>1851</v>
      </c>
      <c r="F213" s="171"/>
    </row>
    <row r="214" spans="1:6" ht="94.5" x14ac:dyDescent="0.25">
      <c r="A214" s="1007"/>
      <c r="B214" s="1094" t="s">
        <v>1852</v>
      </c>
      <c r="C214" s="490" t="s">
        <v>1853</v>
      </c>
      <c r="D214" s="492">
        <v>3</v>
      </c>
      <c r="E214" s="472" t="s">
        <v>1851</v>
      </c>
      <c r="F214" s="171"/>
    </row>
    <row r="215" spans="1:6" x14ac:dyDescent="0.25">
      <c r="A215" s="166" t="s">
        <v>21</v>
      </c>
      <c r="B215" s="72"/>
      <c r="C215" s="108"/>
      <c r="D215" s="98"/>
      <c r="E215" s="995"/>
      <c r="F215" s="113"/>
    </row>
    <row r="216" spans="1:6" x14ac:dyDescent="0.25">
      <c r="A216" s="85" t="s">
        <v>151</v>
      </c>
      <c r="B216" s="73"/>
      <c r="C216" s="98"/>
      <c r="D216" s="100"/>
      <c r="E216" s="114"/>
      <c r="F216" s="170"/>
    </row>
    <row r="221" spans="1:6" x14ac:dyDescent="0.25">
      <c r="A221" s="172" t="s">
        <v>272</v>
      </c>
      <c r="B221" s="173"/>
      <c r="C221" s="174"/>
      <c r="D221" s="175"/>
    </row>
    <row r="222" spans="1:6" x14ac:dyDescent="0.25">
      <c r="A222" s="992" t="s">
        <v>122</v>
      </c>
      <c r="B222" s="986" t="s">
        <v>273</v>
      </c>
      <c r="C222" s="986" t="s">
        <v>274</v>
      </c>
      <c r="D222" s="986" t="s">
        <v>126</v>
      </c>
      <c r="E222" s="74"/>
    </row>
    <row r="223" spans="1:6" x14ac:dyDescent="0.25">
      <c r="A223" s="85" t="s">
        <v>18</v>
      </c>
      <c r="B223" s="85"/>
      <c r="C223" s="118"/>
      <c r="D223" s="98"/>
      <c r="E223" s="113"/>
    </row>
    <row r="224" spans="1:6" x14ac:dyDescent="0.25">
      <c r="A224" s="85" t="s">
        <v>19</v>
      </c>
      <c r="B224" s="85"/>
      <c r="C224" s="118"/>
      <c r="D224" s="98"/>
      <c r="E224" s="113"/>
    </row>
    <row r="225" spans="1:6" x14ac:dyDescent="0.25">
      <c r="A225" s="161" t="s">
        <v>20</v>
      </c>
      <c r="B225" s="161"/>
      <c r="C225" s="118"/>
      <c r="D225" s="98"/>
      <c r="E225" s="171"/>
    </row>
    <row r="226" spans="1:6" x14ac:dyDescent="0.25">
      <c r="A226" s="161" t="s">
        <v>21</v>
      </c>
      <c r="B226" s="161"/>
      <c r="C226" s="98"/>
      <c r="D226" s="99"/>
      <c r="E226" s="171"/>
    </row>
    <row r="227" spans="1:6" x14ac:dyDescent="0.25">
      <c r="A227" s="97" t="s">
        <v>151</v>
      </c>
      <c r="B227" s="97"/>
      <c r="C227" s="72"/>
      <c r="D227" s="99"/>
      <c r="E227" s="171"/>
    </row>
    <row r="228" spans="1:6" x14ac:dyDescent="0.25">
      <c r="A228" s="74"/>
      <c r="B228" s="74"/>
      <c r="C228" s="82"/>
      <c r="D228" s="116"/>
      <c r="E228" s="171"/>
    </row>
    <row r="229" spans="1:6" x14ac:dyDescent="0.25">
      <c r="A229" s="93"/>
      <c r="B229" s="93"/>
      <c r="C229" s="82"/>
      <c r="D229" s="82"/>
      <c r="E229" s="117"/>
    </row>
    <row r="230" spans="1:6" x14ac:dyDescent="0.25">
      <c r="A230" s="93"/>
      <c r="B230" s="93"/>
      <c r="C230" s="82"/>
      <c r="D230" s="82"/>
      <c r="E230" s="117"/>
    </row>
    <row r="233" spans="1:6" x14ac:dyDescent="0.25">
      <c r="A233" s="172" t="s">
        <v>275</v>
      </c>
      <c r="B233" s="172"/>
      <c r="C233" s="174"/>
      <c r="D233" s="175"/>
      <c r="E233" s="176"/>
      <c r="F233" s="176"/>
    </row>
    <row r="234" spans="1:6" ht="31.5" x14ac:dyDescent="0.25">
      <c r="A234" s="999" t="s">
        <v>122</v>
      </c>
      <c r="B234" s="995" t="s">
        <v>276</v>
      </c>
      <c r="C234" s="113" t="s">
        <v>125</v>
      </c>
      <c r="D234" s="995" t="s">
        <v>2021</v>
      </c>
      <c r="E234" s="177"/>
      <c r="F234" s="178"/>
    </row>
    <row r="235" spans="1:6" x14ac:dyDescent="0.25">
      <c r="A235" s="161" t="s">
        <v>18</v>
      </c>
      <c r="B235" s="323"/>
      <c r="C235" s="98"/>
      <c r="D235" s="207"/>
      <c r="E235" s="179"/>
      <c r="F235" s="180"/>
    </row>
    <row r="236" spans="1:6" ht="31.5" x14ac:dyDescent="0.25">
      <c r="A236" s="276" t="s">
        <v>19</v>
      </c>
      <c r="B236" s="114" t="s">
        <v>303</v>
      </c>
      <c r="C236" s="108" t="s">
        <v>1480</v>
      </c>
      <c r="D236" s="207">
        <v>0.34</v>
      </c>
      <c r="E236" s="179"/>
      <c r="F236" s="180"/>
    </row>
    <row r="237" spans="1:6" ht="31.5" x14ac:dyDescent="0.25">
      <c r="A237" s="276"/>
      <c r="B237" s="1066" t="s">
        <v>1856</v>
      </c>
      <c r="C237" s="490" t="s">
        <v>1857</v>
      </c>
      <c r="D237" s="507">
        <v>0.28000000000000003</v>
      </c>
      <c r="E237" s="179"/>
      <c r="F237" s="180"/>
    </row>
    <row r="238" spans="1:6" x14ac:dyDescent="0.25">
      <c r="A238" s="276"/>
      <c r="B238" s="510"/>
      <c r="C238" s="511" t="s">
        <v>1858</v>
      </c>
      <c r="D238" s="507">
        <v>0.34</v>
      </c>
      <c r="E238" s="179"/>
      <c r="F238" s="180"/>
    </row>
    <row r="239" spans="1:6" ht="31.5" customHeight="1" x14ac:dyDescent="0.25">
      <c r="A239" s="276"/>
      <c r="B239" s="512"/>
      <c r="C239" s="1251" t="s">
        <v>1859</v>
      </c>
      <c r="D239" s="513">
        <v>0.28000000000000003</v>
      </c>
      <c r="E239" s="179"/>
      <c r="F239" s="180"/>
    </row>
    <row r="240" spans="1:6" x14ac:dyDescent="0.25">
      <c r="A240" s="276"/>
      <c r="B240" s="512"/>
      <c r="C240" s="1253"/>
      <c r="D240" s="513">
        <v>0.28000000000000003</v>
      </c>
      <c r="E240" s="179"/>
      <c r="F240" s="180"/>
    </row>
    <row r="241" spans="1:6" x14ac:dyDescent="0.25">
      <c r="A241" s="276"/>
      <c r="B241" s="515"/>
      <c r="C241" s="1252"/>
      <c r="D241" s="513">
        <v>0.34</v>
      </c>
      <c r="E241" s="179"/>
      <c r="F241" s="180"/>
    </row>
    <row r="242" spans="1:6" ht="47.25" x14ac:dyDescent="0.25">
      <c r="A242" s="1005" t="s">
        <v>20</v>
      </c>
      <c r="B242" s="1040" t="s">
        <v>303</v>
      </c>
      <c r="C242" s="1085" t="s">
        <v>1860</v>
      </c>
      <c r="D242" s="516">
        <v>15.8</v>
      </c>
      <c r="E242" s="179"/>
      <c r="F242" s="180"/>
    </row>
    <row r="243" spans="1:6" ht="31.5" x14ac:dyDescent="0.25">
      <c r="A243" s="1005"/>
      <c r="B243" s="1040" t="s">
        <v>1856</v>
      </c>
      <c r="C243" s="430" t="s">
        <v>1861</v>
      </c>
      <c r="D243" s="516">
        <v>5</v>
      </c>
      <c r="E243" s="179"/>
      <c r="F243" s="180"/>
    </row>
    <row r="244" spans="1:6" x14ac:dyDescent="0.25">
      <c r="A244" s="1005"/>
      <c r="B244" s="1268" t="s">
        <v>1862</v>
      </c>
      <c r="C244" s="1251" t="s">
        <v>1863</v>
      </c>
      <c r="D244" s="516">
        <v>0.5</v>
      </c>
      <c r="E244" s="179"/>
      <c r="F244" s="180"/>
    </row>
    <row r="245" spans="1:6" x14ac:dyDescent="0.25">
      <c r="A245" s="1005"/>
      <c r="B245" s="1269"/>
      <c r="C245" s="1252"/>
      <c r="D245" s="516">
        <v>4.1500000000000004</v>
      </c>
      <c r="E245" s="179"/>
      <c r="F245" s="180"/>
    </row>
    <row r="246" spans="1:6" ht="31.5" x14ac:dyDescent="0.25">
      <c r="A246" s="1005"/>
      <c r="B246" s="1040" t="s">
        <v>303</v>
      </c>
      <c r="C246" s="430" t="s">
        <v>1864</v>
      </c>
      <c r="D246" s="516">
        <v>0.28000000000000003</v>
      </c>
      <c r="E246" s="179"/>
      <c r="F246" s="180"/>
    </row>
    <row r="247" spans="1:6" ht="31.5" x14ac:dyDescent="0.25">
      <c r="A247" s="1005"/>
      <c r="B247" s="1040" t="s">
        <v>303</v>
      </c>
      <c r="C247" s="430" t="s">
        <v>1865</v>
      </c>
      <c r="D247" s="516">
        <v>0.28000000000000003</v>
      </c>
      <c r="E247" s="179"/>
      <c r="F247" s="180"/>
    </row>
    <row r="248" spans="1:6" ht="31.5" x14ac:dyDescent="0.25">
      <c r="A248" s="1005"/>
      <c r="B248" s="1040" t="s">
        <v>303</v>
      </c>
      <c r="C248" s="430" t="s">
        <v>1866</v>
      </c>
      <c r="D248" s="516">
        <v>0.28000000000000003</v>
      </c>
      <c r="E248" s="179"/>
      <c r="F248" s="180"/>
    </row>
    <row r="249" spans="1:6" ht="31.5" x14ac:dyDescent="0.25">
      <c r="A249" s="1005"/>
      <c r="B249" s="1040" t="s">
        <v>303</v>
      </c>
      <c r="C249" s="430" t="s">
        <v>1867</v>
      </c>
      <c r="D249" s="516">
        <v>0.28000000000000003</v>
      </c>
      <c r="E249" s="179"/>
      <c r="F249" s="180"/>
    </row>
    <row r="250" spans="1:6" ht="31.5" x14ac:dyDescent="0.25">
      <c r="A250" s="1005"/>
      <c r="B250" s="1040" t="s">
        <v>303</v>
      </c>
      <c r="C250" s="430" t="s">
        <v>1868</v>
      </c>
      <c r="D250" s="516">
        <v>0.28000000000000003</v>
      </c>
      <c r="E250" s="179"/>
      <c r="F250" s="180"/>
    </row>
    <row r="251" spans="1:6" ht="31.5" x14ac:dyDescent="0.25">
      <c r="A251" s="1005"/>
      <c r="B251" s="1040" t="s">
        <v>303</v>
      </c>
      <c r="C251" s="430" t="s">
        <v>1869</v>
      </c>
      <c r="D251" s="516">
        <v>0.28000000000000003</v>
      </c>
      <c r="E251" s="179"/>
      <c r="F251" s="180"/>
    </row>
    <row r="252" spans="1:6" ht="31.5" x14ac:dyDescent="0.25">
      <c r="A252" s="1005"/>
      <c r="B252" s="1040" t="s">
        <v>303</v>
      </c>
      <c r="C252" s="430" t="s">
        <v>1870</v>
      </c>
      <c r="D252" s="516">
        <v>0.28000000000000003</v>
      </c>
      <c r="E252" s="179"/>
      <c r="F252" s="180"/>
    </row>
    <row r="253" spans="1:6" ht="31.5" x14ac:dyDescent="0.25">
      <c r="A253" s="1005"/>
      <c r="B253" s="1040" t="s">
        <v>303</v>
      </c>
      <c r="C253" s="430" t="s">
        <v>1871</v>
      </c>
      <c r="D253" s="516">
        <v>0.28000000000000003</v>
      </c>
      <c r="E253" s="179"/>
      <c r="F253" s="180"/>
    </row>
    <row r="254" spans="1:6" x14ac:dyDescent="0.25">
      <c r="A254" s="161" t="s">
        <v>21</v>
      </c>
      <c r="B254" s="161"/>
      <c r="C254" s="118"/>
      <c r="D254" s="207"/>
      <c r="E254" s="179"/>
      <c r="F254" s="180"/>
    </row>
    <row r="255" spans="1:6" x14ac:dyDescent="0.25">
      <c r="A255" s="161" t="s">
        <v>293</v>
      </c>
      <c r="B255" s="1020"/>
      <c r="C255" s="98"/>
      <c r="D255" s="207"/>
      <c r="E255" s="179"/>
      <c r="F255" s="180"/>
    </row>
    <row r="256" spans="1:6" x14ac:dyDescent="0.25">
      <c r="A256" s="112"/>
      <c r="B256" s="112"/>
      <c r="C256" s="159"/>
      <c r="D256" s="229"/>
      <c r="E256" s="179"/>
      <c r="F256" s="180"/>
    </row>
    <row r="257" spans="1:6" x14ac:dyDescent="0.25">
      <c r="A257" s="112"/>
      <c r="B257" s="112"/>
      <c r="C257" s="187"/>
      <c r="D257" s="229"/>
      <c r="E257" s="179"/>
      <c r="F257" s="180"/>
    </row>
    <row r="258" spans="1:6" x14ac:dyDescent="0.25">
      <c r="A258" s="119"/>
      <c r="B258" s="119"/>
      <c r="C258" s="74"/>
      <c r="D258" s="120"/>
      <c r="E258" s="74"/>
      <c r="F258" s="74"/>
    </row>
    <row r="260" spans="1:6" x14ac:dyDescent="0.25">
      <c r="A260" s="172" t="s">
        <v>332</v>
      </c>
      <c r="B260" s="173"/>
      <c r="C260" s="174"/>
      <c r="D260" s="174"/>
      <c r="E260" s="175"/>
    </row>
    <row r="261" spans="1:6" ht="31.5" x14ac:dyDescent="0.25">
      <c r="A261" s="986" t="s">
        <v>122</v>
      </c>
      <c r="B261" s="986" t="s">
        <v>333</v>
      </c>
      <c r="C261" s="992" t="s">
        <v>334</v>
      </c>
      <c r="D261" s="998" t="s">
        <v>125</v>
      </c>
      <c r="E261" s="992" t="s">
        <v>126</v>
      </c>
    </row>
    <row r="262" spans="1:6" ht="63" x14ac:dyDescent="0.25">
      <c r="A262" s="443" t="s">
        <v>18</v>
      </c>
      <c r="B262" s="332" t="s">
        <v>1872</v>
      </c>
      <c r="C262" s="430" t="s">
        <v>1873</v>
      </c>
      <c r="D262" s="472" t="s">
        <v>1874</v>
      </c>
      <c r="E262" s="1044"/>
    </row>
    <row r="263" spans="1:6" ht="15.75" customHeight="1" x14ac:dyDescent="0.25">
      <c r="A263" s="443" t="s">
        <v>19</v>
      </c>
      <c r="B263" s="1212" t="s">
        <v>1875</v>
      </c>
      <c r="C263" s="430" t="s">
        <v>1876</v>
      </c>
      <c r="D263" s="1251" t="s">
        <v>1877</v>
      </c>
      <c r="E263" s="1044"/>
    </row>
    <row r="264" spans="1:6" x14ac:dyDescent="0.25">
      <c r="A264" s="451"/>
      <c r="B264" s="1213"/>
      <c r="C264" s="430" t="s">
        <v>1878</v>
      </c>
      <c r="D264" s="1252"/>
      <c r="E264" s="1044"/>
    </row>
    <row r="265" spans="1:6" ht="47.25" x14ac:dyDescent="0.25">
      <c r="A265" s="447" t="s">
        <v>20</v>
      </c>
      <c r="B265" s="419" t="s">
        <v>1879</v>
      </c>
      <c r="C265" s="430" t="s">
        <v>1880</v>
      </c>
      <c r="D265" s="472" t="s">
        <v>1881</v>
      </c>
      <c r="E265" s="1044" t="s">
        <v>758</v>
      </c>
    </row>
    <row r="266" spans="1:6" ht="63" x14ac:dyDescent="0.25">
      <c r="A266" s="451"/>
      <c r="B266" s="419" t="s">
        <v>1879</v>
      </c>
      <c r="C266" s="430" t="s">
        <v>1882</v>
      </c>
      <c r="D266" s="472" t="s">
        <v>1883</v>
      </c>
      <c r="E266" s="1044" t="s">
        <v>758</v>
      </c>
    </row>
    <row r="267" spans="1:6" x14ac:dyDescent="0.25">
      <c r="A267" s="74"/>
      <c r="B267" s="74"/>
      <c r="C267" s="74"/>
      <c r="D267" s="81"/>
      <c r="E267" s="81"/>
    </row>
    <row r="268" spans="1:6" x14ac:dyDescent="0.25">
      <c r="A268" s="74"/>
      <c r="B268" s="74"/>
      <c r="C268" s="74"/>
      <c r="D268" s="81"/>
      <c r="E268" s="81"/>
    </row>
    <row r="270" spans="1:6" x14ac:dyDescent="0.25">
      <c r="A270" s="172" t="s">
        <v>348</v>
      </c>
      <c r="B270" s="173"/>
      <c r="C270" s="174"/>
      <c r="D270" s="174"/>
      <c r="E270" s="192"/>
      <c r="F270" s="176"/>
    </row>
    <row r="271" spans="1:6" x14ac:dyDescent="0.25">
      <c r="A271" s="83" t="s">
        <v>122</v>
      </c>
      <c r="B271" s="1000" t="s">
        <v>349</v>
      </c>
      <c r="C271" s="1000" t="s">
        <v>350</v>
      </c>
      <c r="D271" s="1003" t="s">
        <v>351</v>
      </c>
      <c r="E271" s="1000" t="s">
        <v>352</v>
      </c>
      <c r="F271" s="74"/>
    </row>
    <row r="272" spans="1:6" x14ac:dyDescent="0.25">
      <c r="A272" s="182" t="s">
        <v>18</v>
      </c>
      <c r="B272" s="122" t="s">
        <v>1254</v>
      </c>
      <c r="C272" s="118" t="s">
        <v>1255</v>
      </c>
      <c r="D272" s="311"/>
      <c r="E272" s="122" t="s">
        <v>848</v>
      </c>
      <c r="F272" s="187"/>
    </row>
    <row r="273" spans="1:6" x14ac:dyDescent="0.25">
      <c r="A273" s="183"/>
      <c r="B273" s="122" t="s">
        <v>1256</v>
      </c>
      <c r="C273" s="118" t="s">
        <v>1257</v>
      </c>
      <c r="D273" s="311"/>
      <c r="E273" s="122" t="s">
        <v>848</v>
      </c>
      <c r="F273" s="187"/>
    </row>
    <row r="274" spans="1:6" x14ac:dyDescent="0.25">
      <c r="A274" s="183"/>
      <c r="B274" s="122" t="s">
        <v>1258</v>
      </c>
      <c r="C274" s="118" t="s">
        <v>1259</v>
      </c>
      <c r="D274" s="311"/>
      <c r="E274" s="122" t="s">
        <v>848</v>
      </c>
      <c r="F274" s="187"/>
    </row>
    <row r="275" spans="1:6" x14ac:dyDescent="0.25">
      <c r="A275" s="183"/>
      <c r="B275" s="122" t="s">
        <v>1260</v>
      </c>
      <c r="C275" s="118" t="s">
        <v>1261</v>
      </c>
      <c r="D275" s="311"/>
      <c r="E275" s="122" t="s">
        <v>848</v>
      </c>
      <c r="F275" s="187"/>
    </row>
    <row r="276" spans="1:6" x14ac:dyDescent="0.25">
      <c r="A276" s="183"/>
      <c r="B276" s="122" t="s">
        <v>1260</v>
      </c>
      <c r="C276" s="118" t="s">
        <v>1262</v>
      </c>
      <c r="D276" s="311"/>
      <c r="E276" s="122" t="s">
        <v>848</v>
      </c>
      <c r="F276" s="187"/>
    </row>
    <row r="277" spans="1:6" ht="47.25" x14ac:dyDescent="0.25">
      <c r="A277" s="183"/>
      <c r="B277" s="1014" t="s">
        <v>1481</v>
      </c>
      <c r="C277" s="73" t="s">
        <v>1482</v>
      </c>
      <c r="D277" s="401" t="s">
        <v>1483</v>
      </c>
      <c r="E277" s="1014" t="s">
        <v>1484</v>
      </c>
      <c r="F277" s="187"/>
    </row>
    <row r="278" spans="1:6" ht="31.5" x14ac:dyDescent="0.25">
      <c r="A278" s="183"/>
      <c r="B278" s="1014" t="s">
        <v>1481</v>
      </c>
      <c r="C278" s="73" t="s">
        <v>1485</v>
      </c>
      <c r="D278" s="402" t="s">
        <v>1486</v>
      </c>
      <c r="E278" s="1014" t="s">
        <v>1484</v>
      </c>
      <c r="F278" s="187"/>
    </row>
    <row r="279" spans="1:6" ht="31.5" x14ac:dyDescent="0.25">
      <c r="A279" s="183"/>
      <c r="B279" s="1014" t="s">
        <v>1487</v>
      </c>
      <c r="C279" s="73" t="s">
        <v>1488</v>
      </c>
      <c r="D279" s="402" t="s">
        <v>1489</v>
      </c>
      <c r="E279" s="1014" t="s">
        <v>1484</v>
      </c>
      <c r="F279" s="187"/>
    </row>
    <row r="280" spans="1:6" ht="31.5" x14ac:dyDescent="0.25">
      <c r="A280" s="183"/>
      <c r="B280" s="1014" t="s">
        <v>1481</v>
      </c>
      <c r="C280" s="73" t="s">
        <v>1490</v>
      </c>
      <c r="D280" s="402" t="s">
        <v>1491</v>
      </c>
      <c r="E280" s="1014" t="s">
        <v>1484</v>
      </c>
      <c r="F280" s="187"/>
    </row>
    <row r="281" spans="1:6" x14ac:dyDescent="0.25">
      <c r="A281" s="183"/>
      <c r="B281" s="403" t="s">
        <v>1492</v>
      </c>
      <c r="C281" s="404" t="s">
        <v>1493</v>
      </c>
      <c r="D281" s="405" t="s">
        <v>1494</v>
      </c>
      <c r="E281" s="403" t="s">
        <v>1495</v>
      </c>
      <c r="F281" s="187"/>
    </row>
    <row r="282" spans="1:6" x14ac:dyDescent="0.25">
      <c r="A282" s="183"/>
      <c r="B282" s="403" t="s">
        <v>1496</v>
      </c>
      <c r="C282" s="404" t="s">
        <v>1497</v>
      </c>
      <c r="D282" s="405" t="s">
        <v>1498</v>
      </c>
      <c r="E282" s="403" t="s">
        <v>1495</v>
      </c>
      <c r="F282" s="187"/>
    </row>
    <row r="283" spans="1:6" x14ac:dyDescent="0.25">
      <c r="A283" s="183"/>
      <c r="B283" s="403" t="s">
        <v>1496</v>
      </c>
      <c r="C283" s="404" t="s">
        <v>1499</v>
      </c>
      <c r="D283" s="405" t="s">
        <v>1450</v>
      </c>
      <c r="E283" s="403" t="s">
        <v>1495</v>
      </c>
      <c r="F283" s="187"/>
    </row>
    <row r="284" spans="1:6" x14ac:dyDescent="0.25">
      <c r="A284" s="183"/>
      <c r="B284" s="403" t="s">
        <v>1500</v>
      </c>
      <c r="C284" s="404" t="s">
        <v>1501</v>
      </c>
      <c r="D284" s="405" t="s">
        <v>1502</v>
      </c>
      <c r="E284" s="403" t="s">
        <v>1495</v>
      </c>
      <c r="F284" s="187"/>
    </row>
    <row r="285" spans="1:6" x14ac:dyDescent="0.25">
      <c r="A285" s="183"/>
      <c r="B285" s="403" t="s">
        <v>1503</v>
      </c>
      <c r="C285" s="404" t="s">
        <v>1504</v>
      </c>
      <c r="D285" s="405"/>
      <c r="E285" s="403"/>
      <c r="F285" s="187"/>
    </row>
    <row r="286" spans="1:6" x14ac:dyDescent="0.25">
      <c r="A286" s="183"/>
      <c r="B286" s="403" t="s">
        <v>1503</v>
      </c>
      <c r="C286" s="404" t="s">
        <v>1505</v>
      </c>
      <c r="D286" s="405"/>
      <c r="E286" s="403"/>
      <c r="F286" s="187"/>
    </row>
    <row r="287" spans="1:6" x14ac:dyDescent="0.25">
      <c r="A287" s="183"/>
      <c r="B287" s="403" t="s">
        <v>1506</v>
      </c>
      <c r="C287" s="404" t="s">
        <v>1507</v>
      </c>
      <c r="D287" s="405"/>
      <c r="E287" s="403"/>
      <c r="F287" s="187"/>
    </row>
    <row r="288" spans="1:6" x14ac:dyDescent="0.25">
      <c r="A288" s="183"/>
      <c r="B288" s="524" t="s">
        <v>1884</v>
      </c>
      <c r="C288" s="455" t="s">
        <v>1885</v>
      </c>
      <c r="D288" s="525" t="s">
        <v>1886</v>
      </c>
      <c r="E288" s="524" t="s">
        <v>848</v>
      </c>
      <c r="F288" s="187"/>
    </row>
    <row r="289" spans="1:6" x14ac:dyDescent="0.25">
      <c r="A289" s="183"/>
      <c r="B289" s="524" t="s">
        <v>1884</v>
      </c>
      <c r="C289" s="455" t="s">
        <v>1887</v>
      </c>
      <c r="D289" s="527" t="s">
        <v>1888</v>
      </c>
      <c r="E289" s="524" t="s">
        <v>848</v>
      </c>
      <c r="F289" s="187"/>
    </row>
    <row r="290" spans="1:6" x14ac:dyDescent="0.25">
      <c r="A290" s="183"/>
      <c r="B290" s="524" t="s">
        <v>1889</v>
      </c>
      <c r="C290" s="455" t="s">
        <v>1890</v>
      </c>
      <c r="D290" s="528" t="s">
        <v>1452</v>
      </c>
      <c r="E290" s="524" t="s">
        <v>1891</v>
      </c>
      <c r="F290" s="187"/>
    </row>
    <row r="291" spans="1:6" ht="31.5" x14ac:dyDescent="0.25">
      <c r="A291" s="1021" t="s">
        <v>19</v>
      </c>
      <c r="B291" s="412" t="s">
        <v>1508</v>
      </c>
      <c r="C291" s="413" t="s">
        <v>1509</v>
      </c>
      <c r="D291" s="414" t="s">
        <v>1510</v>
      </c>
      <c r="E291" s="72" t="s">
        <v>132</v>
      </c>
      <c r="F291" s="187"/>
    </row>
    <row r="292" spans="1:6" ht="31.5" x14ac:dyDescent="0.25">
      <c r="A292" s="1022"/>
      <c r="B292" s="412" t="s">
        <v>1511</v>
      </c>
      <c r="C292" s="413" t="s">
        <v>1512</v>
      </c>
      <c r="D292" s="414" t="s">
        <v>1513</v>
      </c>
      <c r="E292" s="72" t="s">
        <v>132</v>
      </c>
      <c r="F292" s="187"/>
    </row>
    <row r="293" spans="1:6" x14ac:dyDescent="0.25">
      <c r="A293" s="1022"/>
      <c r="B293" s="412" t="s">
        <v>1514</v>
      </c>
      <c r="C293" s="413" t="s">
        <v>1515</v>
      </c>
      <c r="D293" s="414"/>
      <c r="E293" s="72" t="s">
        <v>132</v>
      </c>
      <c r="F293" s="187"/>
    </row>
    <row r="294" spans="1:6" x14ac:dyDescent="0.25">
      <c r="A294" s="1022"/>
      <c r="B294" s="412" t="s">
        <v>1516</v>
      </c>
      <c r="C294" s="413" t="s">
        <v>1517</v>
      </c>
      <c r="D294" s="414"/>
      <c r="E294" s="72" t="s">
        <v>132</v>
      </c>
      <c r="F294" s="187"/>
    </row>
    <row r="295" spans="1:6" x14ac:dyDescent="0.25">
      <c r="A295" s="1022"/>
      <c r="B295" s="412" t="s">
        <v>1516</v>
      </c>
      <c r="C295" s="413" t="s">
        <v>1518</v>
      </c>
      <c r="D295" s="414"/>
      <c r="E295" s="72" t="s">
        <v>132</v>
      </c>
      <c r="F295" s="187"/>
    </row>
    <row r="296" spans="1:6" x14ac:dyDescent="0.25">
      <c r="A296" s="1022"/>
      <c r="B296" s="412" t="s">
        <v>1516</v>
      </c>
      <c r="C296" s="413" t="s">
        <v>1519</v>
      </c>
      <c r="D296" s="414"/>
      <c r="E296" s="72" t="s">
        <v>132</v>
      </c>
      <c r="F296" s="187"/>
    </row>
    <row r="297" spans="1:6" x14ac:dyDescent="0.25">
      <c r="A297" s="1022"/>
      <c r="B297" s="1094" t="s">
        <v>1892</v>
      </c>
      <c r="C297" s="430" t="s">
        <v>1893</v>
      </c>
      <c r="D297" s="528" t="s">
        <v>396</v>
      </c>
      <c r="E297" s="1044" t="s">
        <v>132</v>
      </c>
      <c r="F297" s="187"/>
    </row>
    <row r="298" spans="1:6" ht="31.5" x14ac:dyDescent="0.25">
      <c r="A298" s="1022"/>
      <c r="B298" s="1094" t="s">
        <v>1894</v>
      </c>
      <c r="C298" s="430" t="s">
        <v>1895</v>
      </c>
      <c r="D298" s="528" t="s">
        <v>1513</v>
      </c>
      <c r="E298" s="1044" t="s">
        <v>132</v>
      </c>
      <c r="F298" s="187"/>
    </row>
    <row r="299" spans="1:6" x14ac:dyDescent="0.25">
      <c r="A299" s="1022"/>
      <c r="B299" s="1094" t="s">
        <v>1896</v>
      </c>
      <c r="C299" s="430" t="s">
        <v>1897</v>
      </c>
      <c r="D299" s="528" t="s">
        <v>1898</v>
      </c>
      <c r="E299" s="1044" t="s">
        <v>132</v>
      </c>
      <c r="F299" s="187"/>
    </row>
    <row r="300" spans="1:6" ht="31.5" x14ac:dyDescent="0.25">
      <c r="A300" s="1023"/>
      <c r="B300" s="1094" t="s">
        <v>1894</v>
      </c>
      <c r="C300" s="430" t="s">
        <v>1899</v>
      </c>
      <c r="D300" s="528" t="s">
        <v>1898</v>
      </c>
      <c r="E300" s="1044" t="s">
        <v>132</v>
      </c>
      <c r="F300" s="187"/>
    </row>
    <row r="301" spans="1:6" x14ac:dyDescent="0.25">
      <c r="A301" s="123" t="s">
        <v>20</v>
      </c>
      <c r="B301" s="72" t="s">
        <v>1263</v>
      </c>
      <c r="C301" s="98" t="s">
        <v>1264</v>
      </c>
      <c r="D301" s="191" t="s">
        <v>885</v>
      </c>
      <c r="E301" s="421" t="s">
        <v>385</v>
      </c>
      <c r="F301" s="188"/>
    </row>
    <row r="302" spans="1:6" x14ac:dyDescent="0.25">
      <c r="A302" s="123"/>
      <c r="B302" s="72" t="s">
        <v>879</v>
      </c>
      <c r="C302" s="98" t="s">
        <v>880</v>
      </c>
      <c r="D302" s="191" t="s">
        <v>1265</v>
      </c>
      <c r="E302" s="421" t="s">
        <v>385</v>
      </c>
      <c r="F302" s="188"/>
    </row>
    <row r="303" spans="1:6" x14ac:dyDescent="0.25">
      <c r="A303" s="123"/>
      <c r="B303" s="72" t="s">
        <v>1520</v>
      </c>
      <c r="C303" s="98" t="s">
        <v>1521</v>
      </c>
      <c r="D303" s="191" t="s">
        <v>1522</v>
      </c>
      <c r="E303" s="421" t="s">
        <v>385</v>
      </c>
      <c r="F303" s="188"/>
    </row>
    <row r="304" spans="1:6" x14ac:dyDescent="0.25">
      <c r="A304" s="123"/>
      <c r="B304" s="72" t="s">
        <v>1520</v>
      </c>
      <c r="C304" s="1167" t="s">
        <v>1523</v>
      </c>
      <c r="D304" s="191"/>
      <c r="E304" s="421" t="s">
        <v>385</v>
      </c>
      <c r="F304" s="188"/>
    </row>
    <row r="305" spans="1:6" x14ac:dyDescent="0.25">
      <c r="A305" s="123"/>
      <c r="B305" s="72" t="s">
        <v>1524</v>
      </c>
      <c r="C305" s="1168"/>
      <c r="D305" s="191"/>
      <c r="E305" s="421" t="s">
        <v>385</v>
      </c>
      <c r="F305" s="188"/>
    </row>
    <row r="306" spans="1:6" x14ac:dyDescent="0.25">
      <c r="A306" s="123"/>
      <c r="B306" s="72" t="s">
        <v>1525</v>
      </c>
      <c r="C306" s="1169"/>
      <c r="D306" s="191"/>
      <c r="E306" s="421" t="s">
        <v>385</v>
      </c>
      <c r="F306" s="188"/>
    </row>
    <row r="307" spans="1:6" x14ac:dyDescent="0.25">
      <c r="A307" s="123"/>
      <c r="B307" s="72" t="s">
        <v>1526</v>
      </c>
      <c r="C307" s="98" t="s">
        <v>1527</v>
      </c>
      <c r="D307" s="191"/>
      <c r="E307" s="421" t="s">
        <v>385</v>
      </c>
      <c r="F307" s="188"/>
    </row>
    <row r="308" spans="1:6" x14ac:dyDescent="0.25">
      <c r="A308" s="123"/>
      <c r="B308" s="72" t="s">
        <v>356</v>
      </c>
      <c r="C308" s="98" t="s">
        <v>398</v>
      </c>
      <c r="D308" s="191"/>
      <c r="E308" s="421" t="s">
        <v>385</v>
      </c>
      <c r="F308" s="188"/>
    </row>
    <row r="309" spans="1:6" x14ac:dyDescent="0.25">
      <c r="A309" s="101" t="s">
        <v>21</v>
      </c>
      <c r="B309" s="603" t="s">
        <v>1266</v>
      </c>
      <c r="C309" s="98" t="s">
        <v>1267</v>
      </c>
      <c r="D309" s="191" t="s">
        <v>1268</v>
      </c>
      <c r="E309" s="421" t="s">
        <v>848</v>
      </c>
      <c r="F309" s="188"/>
    </row>
    <row r="310" spans="1:6" ht="31.5" x14ac:dyDescent="0.25">
      <c r="A310" s="88"/>
      <c r="B310" s="105" t="s">
        <v>1269</v>
      </c>
      <c r="C310" s="98" t="s">
        <v>1270</v>
      </c>
      <c r="D310" s="191" t="s">
        <v>1107</v>
      </c>
      <c r="E310" s="421" t="s">
        <v>848</v>
      </c>
      <c r="F310" s="188"/>
    </row>
    <row r="311" spans="1:6" ht="31.5" x14ac:dyDescent="0.25">
      <c r="A311" s="88"/>
      <c r="B311" s="603" t="s">
        <v>1271</v>
      </c>
      <c r="C311" s="72" t="s">
        <v>1272</v>
      </c>
      <c r="D311" s="191" t="s">
        <v>1273</v>
      </c>
      <c r="E311" s="421" t="s">
        <v>457</v>
      </c>
      <c r="F311" s="188"/>
    </row>
    <row r="312" spans="1:6" x14ac:dyDescent="0.25">
      <c r="A312" s="88"/>
      <c r="B312" s="530" t="s">
        <v>1900</v>
      </c>
      <c r="C312" s="472" t="s">
        <v>1901</v>
      </c>
      <c r="D312" s="529" t="s">
        <v>1902</v>
      </c>
      <c r="E312" s="1044" t="s">
        <v>848</v>
      </c>
      <c r="F312" s="188"/>
    </row>
    <row r="313" spans="1:6" ht="31.5" x14ac:dyDescent="0.25">
      <c r="A313" s="88"/>
      <c r="B313" s="530" t="s">
        <v>1903</v>
      </c>
      <c r="C313" s="472" t="s">
        <v>1904</v>
      </c>
      <c r="D313" s="529" t="s">
        <v>897</v>
      </c>
      <c r="E313" s="1044" t="s">
        <v>1905</v>
      </c>
      <c r="F313" s="188"/>
    </row>
    <row r="314" spans="1:6" x14ac:dyDescent="0.25">
      <c r="A314" s="88"/>
      <c r="B314" s="530" t="s">
        <v>1906</v>
      </c>
      <c r="C314" s="472" t="s">
        <v>1907</v>
      </c>
      <c r="D314" s="529" t="s">
        <v>1908</v>
      </c>
      <c r="E314" s="1044" t="s">
        <v>132</v>
      </c>
      <c r="F314" s="188"/>
    </row>
    <row r="315" spans="1:6" x14ac:dyDescent="0.25">
      <c r="A315" s="90"/>
      <c r="B315" s="530" t="s">
        <v>1909</v>
      </c>
      <c r="C315" s="472" t="s">
        <v>1910</v>
      </c>
      <c r="D315" s="529" t="s">
        <v>414</v>
      </c>
      <c r="E315" s="1044" t="s">
        <v>912</v>
      </c>
      <c r="F315" s="188"/>
    </row>
    <row r="316" spans="1:6" x14ac:dyDescent="0.25">
      <c r="A316" s="88" t="s">
        <v>151</v>
      </c>
      <c r="B316" s="72" t="s">
        <v>1274</v>
      </c>
      <c r="C316" s="72" t="s">
        <v>1275</v>
      </c>
      <c r="D316" s="186"/>
      <c r="E316" s="72"/>
      <c r="F316" s="189"/>
    </row>
    <row r="317" spans="1:6" ht="31.5" x14ac:dyDescent="0.25">
      <c r="A317" s="88"/>
      <c r="B317" s="72" t="s">
        <v>1276</v>
      </c>
      <c r="C317" s="73" t="s">
        <v>1277</v>
      </c>
      <c r="D317" s="72"/>
      <c r="E317" s="72"/>
      <c r="F317" s="189"/>
    </row>
    <row r="318" spans="1:6" ht="31.5" x14ac:dyDescent="0.25">
      <c r="A318" s="166"/>
      <c r="B318" s="72" t="s">
        <v>1528</v>
      </c>
      <c r="C318" s="72" t="s">
        <v>1529</v>
      </c>
      <c r="D318" s="186" t="s">
        <v>1530</v>
      </c>
      <c r="E318" s="72" t="s">
        <v>457</v>
      </c>
      <c r="F318" s="189"/>
    </row>
    <row r="319" spans="1:6" ht="31.5" x14ac:dyDescent="0.25">
      <c r="A319" s="166"/>
      <c r="B319" s="72" t="s">
        <v>1531</v>
      </c>
      <c r="C319" s="72" t="s">
        <v>1532</v>
      </c>
      <c r="D319" s="186" t="s">
        <v>290</v>
      </c>
      <c r="E319" s="72" t="s">
        <v>132</v>
      </c>
      <c r="F319" s="189"/>
    </row>
    <row r="320" spans="1:6" x14ac:dyDescent="0.25">
      <c r="A320" s="166"/>
      <c r="B320" s="72" t="s">
        <v>1533</v>
      </c>
      <c r="C320" s="73" t="s">
        <v>1534</v>
      </c>
      <c r="D320" s="72" t="s">
        <v>1535</v>
      </c>
      <c r="E320" s="72" t="s">
        <v>132</v>
      </c>
      <c r="F320" s="189"/>
    </row>
    <row r="321" spans="1:6" ht="31.5" x14ac:dyDescent="0.25">
      <c r="A321" s="166"/>
      <c r="B321" s="430" t="s">
        <v>1911</v>
      </c>
      <c r="C321" s="430" t="s">
        <v>1912</v>
      </c>
      <c r="D321" s="531" t="s">
        <v>456</v>
      </c>
      <c r="E321" s="430" t="s">
        <v>912</v>
      </c>
      <c r="F321" s="189"/>
    </row>
    <row r="322" spans="1:6" ht="31.5" x14ac:dyDescent="0.25">
      <c r="A322" s="166"/>
      <c r="B322" s="430" t="s">
        <v>1913</v>
      </c>
      <c r="C322" s="430" t="s">
        <v>1855</v>
      </c>
      <c r="D322" s="531" t="s">
        <v>1914</v>
      </c>
      <c r="E322" s="430" t="s">
        <v>132</v>
      </c>
      <c r="F322" s="189"/>
    </row>
    <row r="323" spans="1:6" x14ac:dyDescent="0.25">
      <c r="A323" s="166"/>
      <c r="B323" s="430" t="s">
        <v>1915</v>
      </c>
      <c r="C323" s="430" t="s">
        <v>1916</v>
      </c>
      <c r="D323" s="531" t="s">
        <v>1917</v>
      </c>
      <c r="E323" s="430" t="s">
        <v>132</v>
      </c>
      <c r="F323" s="189"/>
    </row>
    <row r="324" spans="1:6" ht="31.5" x14ac:dyDescent="0.25">
      <c r="A324" s="166"/>
      <c r="B324" s="430" t="s">
        <v>1918</v>
      </c>
      <c r="C324" s="430" t="s">
        <v>1919</v>
      </c>
      <c r="D324" s="531" t="s">
        <v>1920</v>
      </c>
      <c r="E324" s="430" t="s">
        <v>132</v>
      </c>
      <c r="F324" s="189"/>
    </row>
    <row r="325" spans="1:6" ht="31.5" x14ac:dyDescent="0.25">
      <c r="A325" s="166"/>
      <c r="B325" s="430" t="s">
        <v>1921</v>
      </c>
      <c r="C325" s="430" t="s">
        <v>1922</v>
      </c>
      <c r="D325" s="531" t="s">
        <v>1923</v>
      </c>
      <c r="E325" s="430" t="s">
        <v>132</v>
      </c>
      <c r="F325" s="189"/>
    </row>
    <row r="326" spans="1:6" ht="31.5" x14ac:dyDescent="0.25">
      <c r="A326" s="166"/>
      <c r="B326" s="430" t="s">
        <v>1911</v>
      </c>
      <c r="C326" s="430" t="s">
        <v>1924</v>
      </c>
      <c r="D326" s="531" t="s">
        <v>1925</v>
      </c>
      <c r="E326" s="430" t="s">
        <v>132</v>
      </c>
      <c r="F326" s="189"/>
    </row>
    <row r="327" spans="1:6" x14ac:dyDescent="0.25">
      <c r="A327" s="166"/>
      <c r="B327" s="430" t="s">
        <v>1926</v>
      </c>
      <c r="C327" s="430" t="s">
        <v>1927</v>
      </c>
      <c r="D327" s="531" t="s">
        <v>911</v>
      </c>
      <c r="E327" s="430" t="s">
        <v>912</v>
      </c>
      <c r="F327" s="189"/>
    </row>
    <row r="328" spans="1:6" ht="31.5" x14ac:dyDescent="0.25">
      <c r="A328" s="166"/>
      <c r="B328" s="430" t="s">
        <v>1911</v>
      </c>
      <c r="C328" s="430" t="s">
        <v>1928</v>
      </c>
      <c r="D328" s="531" t="s">
        <v>414</v>
      </c>
      <c r="E328" s="430" t="s">
        <v>1929</v>
      </c>
      <c r="F328" s="189"/>
    </row>
    <row r="329" spans="1:6" ht="31.5" x14ac:dyDescent="0.25">
      <c r="A329" s="166"/>
      <c r="B329" s="430" t="s">
        <v>1930</v>
      </c>
      <c r="C329" s="430" t="s">
        <v>1931</v>
      </c>
      <c r="D329" s="531" t="s">
        <v>1932</v>
      </c>
      <c r="E329" s="430" t="s">
        <v>912</v>
      </c>
      <c r="F329" s="189"/>
    </row>
    <row r="330" spans="1:6" x14ac:dyDescent="0.25">
      <c r="A330" s="166"/>
      <c r="B330" s="430" t="s">
        <v>1933</v>
      </c>
      <c r="C330" s="430" t="s">
        <v>1934</v>
      </c>
      <c r="D330" s="531" t="s">
        <v>414</v>
      </c>
      <c r="E330" s="430" t="s">
        <v>912</v>
      </c>
      <c r="F330" s="189"/>
    </row>
    <row r="331" spans="1:6" ht="31.5" x14ac:dyDescent="0.25">
      <c r="A331" s="166"/>
      <c r="B331" s="430" t="s">
        <v>1911</v>
      </c>
      <c r="C331" s="430" t="s">
        <v>1935</v>
      </c>
      <c r="D331" s="531" t="s">
        <v>414</v>
      </c>
      <c r="E331" s="430" t="s">
        <v>912</v>
      </c>
      <c r="F331" s="189"/>
    </row>
    <row r="332" spans="1:6" ht="31.5" x14ac:dyDescent="0.25">
      <c r="A332" s="166"/>
      <c r="B332" s="430" t="s">
        <v>1911</v>
      </c>
      <c r="C332" s="430" t="s">
        <v>1936</v>
      </c>
      <c r="D332" s="531" t="s">
        <v>1268</v>
      </c>
      <c r="E332" s="430" t="s">
        <v>360</v>
      </c>
      <c r="F332" s="189"/>
    </row>
    <row r="333" spans="1:6" x14ac:dyDescent="0.25">
      <c r="A333" s="184" t="s">
        <v>160</v>
      </c>
      <c r="B333" s="85"/>
      <c r="C333" s="72"/>
      <c r="D333" s="186"/>
      <c r="E333" s="72"/>
      <c r="F333" s="189"/>
    </row>
    <row r="336" spans="1:6" x14ac:dyDescent="0.25">
      <c r="A336" s="172" t="s">
        <v>467</v>
      </c>
      <c r="B336" s="195"/>
      <c r="C336" s="176"/>
    </row>
    <row r="337" spans="1:4" x14ac:dyDescent="0.25">
      <c r="A337" s="992" t="s">
        <v>122</v>
      </c>
      <c r="B337" s="995" t="s">
        <v>468</v>
      </c>
      <c r="C337" s="74"/>
    </row>
    <row r="338" spans="1:4" x14ac:dyDescent="0.25">
      <c r="A338" s="97" t="s">
        <v>18</v>
      </c>
      <c r="B338" s="200">
        <f>'Apr_Details '!B144+'May_Details  '!B183+Jun_Details!B226</f>
        <v>0.52780000000000005</v>
      </c>
      <c r="C338" s="193"/>
    </row>
    <row r="339" spans="1:4" x14ac:dyDescent="0.25">
      <c r="A339" s="97" t="s">
        <v>19</v>
      </c>
      <c r="B339" s="200">
        <f>'Apr_Details '!B145+'May_Details  '!B184+Jun_Details!B227</f>
        <v>0.13139999999999999</v>
      </c>
      <c r="C339" s="193"/>
    </row>
    <row r="340" spans="1:4" x14ac:dyDescent="0.25">
      <c r="A340" s="97" t="s">
        <v>20</v>
      </c>
      <c r="B340" s="200">
        <f>'Apr_Details '!B146+'May_Details  '!B185+Jun_Details!B228</f>
        <v>0.31319999999999998</v>
      </c>
      <c r="C340" s="193"/>
    </row>
    <row r="341" spans="1:4" x14ac:dyDescent="0.25">
      <c r="A341" s="97" t="s">
        <v>21</v>
      </c>
      <c r="B341" s="200">
        <f>'Apr_Details '!B147+'May_Details  '!B186+Jun_Details!B229</f>
        <v>0.26549999999999996</v>
      </c>
      <c r="C341" s="193"/>
    </row>
    <row r="342" spans="1:4" x14ac:dyDescent="0.25">
      <c r="A342" s="97" t="s">
        <v>293</v>
      </c>
      <c r="B342" s="200">
        <f>'Apr_Details '!B148+'May_Details  '!B187+Jun_Details!B230</f>
        <v>0.54390000000000005</v>
      </c>
      <c r="C342" s="193"/>
    </row>
    <row r="345" spans="1:4" x14ac:dyDescent="0.25">
      <c r="A345" s="1170" t="s">
        <v>469</v>
      </c>
      <c r="B345" s="1170"/>
      <c r="C345" s="1223" t="s">
        <v>1207</v>
      </c>
    </row>
    <row r="346" spans="1:4" x14ac:dyDescent="0.25">
      <c r="A346" s="1000" t="s">
        <v>122</v>
      </c>
      <c r="B346" s="1000" t="s">
        <v>470</v>
      </c>
      <c r="C346" s="1223"/>
    </row>
    <row r="347" spans="1:4" x14ac:dyDescent="0.25">
      <c r="A347" s="97" t="s">
        <v>18</v>
      </c>
      <c r="B347" s="196">
        <f>9850+14180+15129.5</f>
        <v>39159.5</v>
      </c>
      <c r="C347" s="599">
        <f>9850+14180+15102.5</f>
        <v>39132.5</v>
      </c>
    </row>
    <row r="348" spans="1:4" x14ac:dyDescent="0.25">
      <c r="A348" s="97" t="s">
        <v>19</v>
      </c>
      <c r="B348" s="196">
        <f>535000+1262.6+3373.2</f>
        <v>539635.79999999993</v>
      </c>
      <c r="C348" s="599">
        <f>285+1010+2858.6</f>
        <v>4153.6000000000004</v>
      </c>
      <c r="D348" s="63" t="s">
        <v>130</v>
      </c>
    </row>
    <row r="349" spans="1:4" x14ac:dyDescent="0.25">
      <c r="A349" s="97" t="s">
        <v>20</v>
      </c>
      <c r="B349" s="196">
        <f>743.8+2074.19+1567.33</f>
        <v>4385.32</v>
      </c>
      <c r="C349" s="599">
        <f>743.8+2074.19+3344.89</f>
        <v>6162.8799999999992</v>
      </c>
    </row>
    <row r="350" spans="1:4" x14ac:dyDescent="0.25">
      <c r="A350" s="97" t="s">
        <v>21</v>
      </c>
      <c r="B350" s="196">
        <f>405.77+2165.89</f>
        <v>2571.66</v>
      </c>
      <c r="C350" s="599">
        <f>405.77+2165.89</f>
        <v>2571.66</v>
      </c>
    </row>
    <row r="351" spans="1:4" x14ac:dyDescent="0.25">
      <c r="A351" s="97" t="s">
        <v>151</v>
      </c>
      <c r="B351" s="196">
        <f>5844.47+7853.8+3898.69</f>
        <v>17596.96</v>
      </c>
      <c r="C351" s="599">
        <f>5826.21+10387.03+2732.19</f>
        <v>18945.43</v>
      </c>
    </row>
    <row r="352" spans="1:4" x14ac:dyDescent="0.25">
      <c r="A352" s="197" t="s">
        <v>471</v>
      </c>
      <c r="B352" s="305">
        <f>SUM(B347:B351)</f>
        <v>603349.23999999987</v>
      </c>
      <c r="C352" s="600">
        <f>SUM(C347:C351)</f>
        <v>70966.070000000007</v>
      </c>
      <c r="D352" s="601">
        <f>Q1_Details!C547+Q2_Details!C352</f>
        <v>181502.5</v>
      </c>
    </row>
    <row r="356" spans="1:6" x14ac:dyDescent="0.25">
      <c r="A356" s="172" t="s">
        <v>472</v>
      </c>
      <c r="B356" s="173"/>
      <c r="C356" s="174"/>
      <c r="D356" s="174"/>
      <c r="E356" s="192"/>
      <c r="F356" s="176"/>
    </row>
    <row r="357" spans="1:6" x14ac:dyDescent="0.25">
      <c r="A357" s="1160" t="s">
        <v>122</v>
      </c>
      <c r="B357" s="1150" t="s">
        <v>274</v>
      </c>
      <c r="C357" s="1150" t="s">
        <v>473</v>
      </c>
      <c r="D357" s="1188" t="s">
        <v>474</v>
      </c>
      <c r="E357" s="1150" t="s">
        <v>475</v>
      </c>
      <c r="F357" s="212"/>
    </row>
    <row r="358" spans="1:6" x14ac:dyDescent="0.25">
      <c r="A358" s="1160"/>
      <c r="B358" s="1151"/>
      <c r="C358" s="1152"/>
      <c r="D358" s="1189"/>
      <c r="E358" s="1152"/>
      <c r="F358" s="212"/>
    </row>
    <row r="359" spans="1:6" x14ac:dyDescent="0.25">
      <c r="A359" s="422" t="s">
        <v>18</v>
      </c>
      <c r="B359" s="996"/>
      <c r="C359" s="247"/>
      <c r="D359" s="186"/>
      <c r="E359" s="1017"/>
      <c r="F359" s="213"/>
    </row>
    <row r="360" spans="1:6" x14ac:dyDescent="0.25">
      <c r="A360" s="166" t="s">
        <v>19</v>
      </c>
      <c r="B360" s="1251" t="s">
        <v>1937</v>
      </c>
      <c r="C360" s="540" t="s">
        <v>1938</v>
      </c>
      <c r="D360" s="216"/>
      <c r="E360" s="86" t="s">
        <v>478</v>
      </c>
      <c r="F360" s="214"/>
    </row>
    <row r="361" spans="1:6" x14ac:dyDescent="0.25">
      <c r="A361" s="166"/>
      <c r="B361" s="1252"/>
      <c r="C361" s="544" t="s">
        <v>1939</v>
      </c>
      <c r="D361" s="216"/>
      <c r="E361" s="86" t="s">
        <v>478</v>
      </c>
      <c r="F361" s="214"/>
    </row>
    <row r="362" spans="1:6" ht="31.5" x14ac:dyDescent="0.25">
      <c r="A362" s="101" t="s">
        <v>20</v>
      </c>
      <c r="B362" s="1104" t="s">
        <v>1940</v>
      </c>
      <c r="C362" s="545" t="s">
        <v>1941</v>
      </c>
      <c r="D362" s="546" t="s">
        <v>1942</v>
      </c>
      <c r="E362" s="547" t="s">
        <v>478</v>
      </c>
      <c r="F362" s="214"/>
    </row>
    <row r="363" spans="1:6" x14ac:dyDescent="0.25">
      <c r="A363" s="88"/>
      <c r="B363" s="1297" t="s">
        <v>1943</v>
      </c>
      <c r="C363" s="545" t="s">
        <v>1944</v>
      </c>
      <c r="D363" s="546" t="s">
        <v>1942</v>
      </c>
      <c r="E363" s="547" t="s">
        <v>478</v>
      </c>
      <c r="F363" s="214"/>
    </row>
    <row r="364" spans="1:6" x14ac:dyDescent="0.25">
      <c r="A364" s="88"/>
      <c r="B364" s="1298"/>
      <c r="C364" s="545" t="s">
        <v>1945</v>
      </c>
      <c r="D364" s="546" t="s">
        <v>1942</v>
      </c>
      <c r="E364" s="547" t="s">
        <v>478</v>
      </c>
      <c r="F364" s="214"/>
    </row>
    <row r="365" spans="1:6" x14ac:dyDescent="0.25">
      <c r="A365" s="101" t="s">
        <v>21</v>
      </c>
      <c r="B365" s="1297" t="s">
        <v>1946</v>
      </c>
      <c r="C365" s="548" t="s">
        <v>1947</v>
      </c>
      <c r="D365" s="439"/>
      <c r="E365" s="549" t="s">
        <v>478</v>
      </c>
      <c r="F365" s="214"/>
    </row>
    <row r="366" spans="1:6" x14ac:dyDescent="0.25">
      <c r="A366" s="88"/>
      <c r="B366" s="1298"/>
      <c r="C366" s="548" t="s">
        <v>1948</v>
      </c>
      <c r="D366" s="439"/>
      <c r="E366" s="549" t="s">
        <v>478</v>
      </c>
      <c r="F366" s="214"/>
    </row>
    <row r="367" spans="1:6" x14ac:dyDescent="0.25">
      <c r="A367" s="88"/>
      <c r="B367" s="1297" t="s">
        <v>1949</v>
      </c>
      <c r="C367" s="548" t="s">
        <v>1950</v>
      </c>
      <c r="D367" s="439"/>
      <c r="E367" s="549" t="s">
        <v>478</v>
      </c>
      <c r="F367" s="214"/>
    </row>
    <row r="368" spans="1:6" x14ac:dyDescent="0.25">
      <c r="A368" s="88"/>
      <c r="B368" s="1299"/>
      <c r="C368" s="548" t="s">
        <v>1951</v>
      </c>
      <c r="D368" s="439"/>
      <c r="E368" s="549" t="s">
        <v>478</v>
      </c>
      <c r="F368" s="214"/>
    </row>
    <row r="369" spans="1:6" x14ac:dyDescent="0.25">
      <c r="A369" s="90"/>
      <c r="B369" s="1298"/>
      <c r="C369" s="548" t="s">
        <v>1952</v>
      </c>
      <c r="D369" s="439"/>
      <c r="E369" s="549" t="s">
        <v>478</v>
      </c>
      <c r="F369" s="214"/>
    </row>
    <row r="370" spans="1:6" ht="31.5" x14ac:dyDescent="0.25">
      <c r="A370" s="395" t="s">
        <v>293</v>
      </c>
      <c r="B370" s="392" t="s">
        <v>1278</v>
      </c>
      <c r="C370" s="361" t="s">
        <v>1279</v>
      </c>
      <c r="D370" s="394"/>
      <c r="E370" s="86" t="s">
        <v>478</v>
      </c>
      <c r="F370" s="176"/>
    </row>
    <row r="371" spans="1:6" x14ac:dyDescent="0.25">
      <c r="A371" s="396"/>
      <c r="B371" s="393"/>
      <c r="C371" s="361" t="s">
        <v>1280</v>
      </c>
      <c r="D371" s="394"/>
      <c r="E371" s="86" t="s">
        <v>478</v>
      </c>
      <c r="F371" s="176"/>
    </row>
    <row r="372" spans="1:6" x14ac:dyDescent="0.25">
      <c r="A372" s="396"/>
      <c r="B372" s="393"/>
      <c r="C372" s="361" t="s">
        <v>1281</v>
      </c>
      <c r="D372" s="394"/>
      <c r="E372" s="86" t="s">
        <v>478</v>
      </c>
      <c r="F372" s="176"/>
    </row>
    <row r="373" spans="1:6" x14ac:dyDescent="0.25">
      <c r="A373" s="396"/>
      <c r="B373" s="393"/>
      <c r="C373" s="361" t="s">
        <v>1282</v>
      </c>
      <c r="D373" s="394"/>
      <c r="E373" s="86" t="s">
        <v>478</v>
      </c>
      <c r="F373" s="176"/>
    </row>
    <row r="374" spans="1:6" x14ac:dyDescent="0.25">
      <c r="A374" s="396"/>
      <c r="B374" s="393"/>
      <c r="C374" s="361" t="s">
        <v>1283</v>
      </c>
      <c r="D374" s="394"/>
      <c r="E374" s="86" t="s">
        <v>478</v>
      </c>
      <c r="F374" s="176"/>
    </row>
    <row r="375" spans="1:6" x14ac:dyDescent="0.25">
      <c r="A375" s="396"/>
      <c r="B375" s="393"/>
      <c r="C375" s="361" t="s">
        <v>1284</v>
      </c>
      <c r="D375" s="394"/>
      <c r="E375" s="86" t="s">
        <v>478</v>
      </c>
      <c r="F375" s="176"/>
    </row>
    <row r="376" spans="1:6" x14ac:dyDescent="0.25">
      <c r="A376" s="396"/>
      <c r="B376" s="393"/>
      <c r="C376" s="361" t="s">
        <v>1285</v>
      </c>
      <c r="D376" s="394"/>
      <c r="E376" s="86" t="s">
        <v>478</v>
      </c>
      <c r="F376" s="176"/>
    </row>
    <row r="377" spans="1:6" x14ac:dyDescent="0.25">
      <c r="A377" s="396"/>
      <c r="B377" s="393"/>
      <c r="C377" s="361" t="s">
        <v>1286</v>
      </c>
      <c r="D377" s="394"/>
      <c r="E377" s="86" t="s">
        <v>478</v>
      </c>
      <c r="F377" s="176"/>
    </row>
    <row r="378" spans="1:6" x14ac:dyDescent="0.25">
      <c r="A378" s="396"/>
      <c r="B378" s="393"/>
      <c r="C378" s="361" t="s">
        <v>1287</v>
      </c>
      <c r="D378" s="394"/>
      <c r="E378" s="86" t="s">
        <v>478</v>
      </c>
      <c r="F378" s="176"/>
    </row>
    <row r="379" spans="1:6" x14ac:dyDescent="0.25">
      <c r="A379" s="396"/>
      <c r="B379" s="393"/>
      <c r="C379" s="361" t="s">
        <v>1288</v>
      </c>
      <c r="D379" s="394"/>
      <c r="E379" s="86" t="s">
        <v>478</v>
      </c>
      <c r="F379" s="176"/>
    </row>
    <row r="380" spans="1:6" ht="31.5" x14ac:dyDescent="0.25">
      <c r="A380" s="396"/>
      <c r="B380" s="392" t="s">
        <v>1289</v>
      </c>
      <c r="C380" s="596" t="s">
        <v>1290</v>
      </c>
      <c r="D380" s="394"/>
      <c r="E380" s="86" t="s">
        <v>478</v>
      </c>
      <c r="F380" s="176"/>
    </row>
    <row r="381" spans="1:6" x14ac:dyDescent="0.25">
      <c r="A381" s="396"/>
      <c r="B381" s="393"/>
      <c r="C381" s="596" t="s">
        <v>1291</v>
      </c>
      <c r="D381" s="394"/>
      <c r="E381" s="86" t="s">
        <v>478</v>
      </c>
      <c r="F381" s="176"/>
    </row>
    <row r="382" spans="1:6" x14ac:dyDescent="0.25">
      <c r="A382" s="396"/>
      <c r="B382" s="393"/>
      <c r="C382" s="596" t="s">
        <v>1292</v>
      </c>
      <c r="D382" s="394"/>
      <c r="E382" s="86" t="s">
        <v>478</v>
      </c>
      <c r="F382" s="176"/>
    </row>
    <row r="383" spans="1:6" x14ac:dyDescent="0.25">
      <c r="A383" s="396"/>
      <c r="B383" s="393"/>
      <c r="C383" s="596" t="s">
        <v>1293</v>
      </c>
      <c r="D383" s="394"/>
      <c r="E383" s="86" t="s">
        <v>478</v>
      </c>
      <c r="F383" s="176"/>
    </row>
    <row r="384" spans="1:6" x14ac:dyDescent="0.25">
      <c r="A384" s="396"/>
      <c r="B384" s="393"/>
      <c r="C384" s="596" t="s">
        <v>1294</v>
      </c>
      <c r="D384" s="394"/>
      <c r="E384" s="86" t="s">
        <v>478</v>
      </c>
      <c r="F384" s="176"/>
    </row>
    <row r="385" spans="1:6" x14ac:dyDescent="0.25">
      <c r="A385" s="396"/>
      <c r="B385" s="393"/>
      <c r="C385" s="596" t="s">
        <v>1295</v>
      </c>
      <c r="D385" s="394"/>
      <c r="E385" s="86" t="s">
        <v>478</v>
      </c>
      <c r="F385" s="176"/>
    </row>
    <row r="386" spans="1:6" x14ac:dyDescent="0.25">
      <c r="A386" s="396"/>
      <c r="B386" s="393"/>
      <c r="C386" s="596" t="s">
        <v>1296</v>
      </c>
      <c r="D386" s="394"/>
      <c r="E386" s="86" t="s">
        <v>478</v>
      </c>
      <c r="F386" s="176"/>
    </row>
    <row r="387" spans="1:6" x14ac:dyDescent="0.25">
      <c r="A387" s="396"/>
      <c r="B387" s="393"/>
      <c r="C387" s="596" t="s">
        <v>1297</v>
      </c>
      <c r="D387" s="394"/>
      <c r="E387" s="86" t="s">
        <v>478</v>
      </c>
      <c r="F387" s="176"/>
    </row>
    <row r="388" spans="1:6" x14ac:dyDescent="0.25">
      <c r="A388" s="396"/>
      <c r="B388" s="393"/>
      <c r="C388" s="596" t="s">
        <v>1298</v>
      </c>
      <c r="D388" s="394"/>
      <c r="E388" s="86" t="s">
        <v>478</v>
      </c>
      <c r="F388" s="176"/>
    </row>
    <row r="389" spans="1:6" x14ac:dyDescent="0.25">
      <c r="A389" s="396"/>
      <c r="B389" s="393"/>
      <c r="C389" s="596" t="s">
        <v>1299</v>
      </c>
      <c r="D389" s="394"/>
      <c r="E389" s="86" t="s">
        <v>478</v>
      </c>
      <c r="F389" s="176"/>
    </row>
    <row r="390" spans="1:6" x14ac:dyDescent="0.25">
      <c r="A390" s="396"/>
      <c r="B390" s="393"/>
      <c r="C390" s="596" t="s">
        <v>1300</v>
      </c>
      <c r="D390" s="394"/>
      <c r="E390" s="86" t="s">
        <v>478</v>
      </c>
      <c r="F390" s="176"/>
    </row>
    <row r="391" spans="1:6" x14ac:dyDescent="0.25">
      <c r="A391" s="396"/>
      <c r="B391" s="393"/>
      <c r="C391" s="596" t="s">
        <v>1301</v>
      </c>
      <c r="D391" s="394"/>
      <c r="E391" s="86" t="s">
        <v>478</v>
      </c>
      <c r="F391" s="176"/>
    </row>
    <row r="392" spans="1:6" x14ac:dyDescent="0.25">
      <c r="A392" s="396"/>
      <c r="B392" s="393"/>
      <c r="C392" s="596" t="s">
        <v>1302</v>
      </c>
      <c r="D392" s="394"/>
      <c r="E392" s="86" t="s">
        <v>478</v>
      </c>
      <c r="F392" s="176"/>
    </row>
    <row r="393" spans="1:6" x14ac:dyDescent="0.25">
      <c r="A393" s="396"/>
      <c r="B393" s="393"/>
      <c r="C393" s="596" t="s">
        <v>1303</v>
      </c>
      <c r="D393" s="394"/>
      <c r="E393" s="86" t="s">
        <v>478</v>
      </c>
      <c r="F393" s="176"/>
    </row>
    <row r="394" spans="1:6" x14ac:dyDescent="0.25">
      <c r="A394" s="396"/>
      <c r="B394" s="393"/>
      <c r="C394" s="596" t="s">
        <v>1304</v>
      </c>
      <c r="D394" s="394"/>
      <c r="E394" s="86" t="s">
        <v>478</v>
      </c>
      <c r="F394" s="176"/>
    </row>
    <row r="395" spans="1:6" x14ac:dyDescent="0.25">
      <c r="A395" s="396"/>
      <c r="B395" s="393"/>
      <c r="C395" s="596" t="s">
        <v>1305</v>
      </c>
      <c r="D395" s="394"/>
      <c r="E395" s="86" t="s">
        <v>478</v>
      </c>
      <c r="F395" s="176"/>
    </row>
    <row r="396" spans="1:6" x14ac:dyDescent="0.25">
      <c r="A396" s="396"/>
      <c r="B396" s="393"/>
      <c r="C396" s="596" t="s">
        <v>1306</v>
      </c>
      <c r="D396" s="394"/>
      <c r="E396" s="86" t="s">
        <v>478</v>
      </c>
      <c r="F396" s="176"/>
    </row>
    <row r="397" spans="1:6" x14ac:dyDescent="0.25">
      <c r="A397" s="396"/>
      <c r="B397" s="393"/>
      <c r="C397" s="596" t="s">
        <v>1307</v>
      </c>
      <c r="D397" s="394"/>
      <c r="E397" s="86" t="s">
        <v>478</v>
      </c>
      <c r="F397" s="176"/>
    </row>
    <row r="398" spans="1:6" x14ac:dyDescent="0.25">
      <c r="A398" s="396"/>
      <c r="B398" s="393"/>
      <c r="C398" s="596" t="s">
        <v>1308</v>
      </c>
      <c r="D398" s="394"/>
      <c r="E398" s="86" t="s">
        <v>478</v>
      </c>
      <c r="F398" s="176"/>
    </row>
    <row r="399" spans="1:6" x14ac:dyDescent="0.25">
      <c r="A399" s="396"/>
      <c r="B399" s="393"/>
      <c r="C399" s="596" t="s">
        <v>1309</v>
      </c>
      <c r="D399" s="394"/>
      <c r="E399" s="86" t="s">
        <v>478</v>
      </c>
      <c r="F399" s="176"/>
    </row>
    <row r="400" spans="1:6" x14ac:dyDescent="0.25">
      <c r="A400" s="396"/>
      <c r="B400" s="393"/>
      <c r="C400" s="361" t="s">
        <v>1536</v>
      </c>
      <c r="D400" s="394"/>
      <c r="E400" s="86" t="s">
        <v>478</v>
      </c>
      <c r="F400" s="176"/>
    </row>
    <row r="401" spans="1:6" x14ac:dyDescent="0.25">
      <c r="A401" s="396"/>
      <c r="B401" s="393"/>
      <c r="C401" s="361" t="s">
        <v>1537</v>
      </c>
      <c r="D401" s="394"/>
      <c r="E401" s="86" t="s">
        <v>478</v>
      </c>
      <c r="F401" s="176"/>
    </row>
    <row r="402" spans="1:6" x14ac:dyDescent="0.25">
      <c r="A402" s="396"/>
      <c r="B402" s="393"/>
      <c r="C402" s="361" t="s">
        <v>1538</v>
      </c>
      <c r="D402" s="394"/>
      <c r="E402" s="86" t="s">
        <v>478</v>
      </c>
      <c r="F402" s="176"/>
    </row>
    <row r="403" spans="1:6" x14ac:dyDescent="0.25">
      <c r="A403" s="396"/>
      <c r="B403" s="393"/>
      <c r="C403" s="361" t="s">
        <v>1539</v>
      </c>
      <c r="D403" s="394"/>
      <c r="E403" s="86" t="s">
        <v>478</v>
      </c>
      <c r="F403" s="176"/>
    </row>
    <row r="404" spans="1:6" x14ac:dyDescent="0.25">
      <c r="A404" s="396"/>
      <c r="B404" s="393"/>
      <c r="C404" s="361" t="s">
        <v>1540</v>
      </c>
      <c r="D404" s="394"/>
      <c r="E404" s="86" t="s">
        <v>478</v>
      </c>
      <c r="F404" s="176"/>
    </row>
    <row r="405" spans="1:6" x14ac:dyDescent="0.25">
      <c r="A405" s="396"/>
      <c r="B405" s="393"/>
      <c r="C405" s="361" t="s">
        <v>1541</v>
      </c>
      <c r="D405" s="394"/>
      <c r="E405" s="86" t="s">
        <v>478</v>
      </c>
      <c r="F405" s="176"/>
    </row>
    <row r="406" spans="1:6" x14ac:dyDescent="0.25">
      <c r="A406" s="396"/>
      <c r="B406" s="393"/>
      <c r="C406" s="361" t="s">
        <v>1542</v>
      </c>
      <c r="D406" s="394"/>
      <c r="E406" s="86" t="s">
        <v>478</v>
      </c>
      <c r="F406" s="176"/>
    </row>
    <row r="407" spans="1:6" x14ac:dyDescent="0.25">
      <c r="A407" s="396"/>
      <c r="B407" s="393"/>
      <c r="C407" s="361" t="s">
        <v>1543</v>
      </c>
      <c r="D407" s="394"/>
      <c r="E407" s="86" t="s">
        <v>478</v>
      </c>
      <c r="F407" s="176"/>
    </row>
    <row r="408" spans="1:6" x14ac:dyDescent="0.25">
      <c r="A408" s="396"/>
      <c r="B408" s="393"/>
      <c r="C408" s="361" t="s">
        <v>1544</v>
      </c>
      <c r="D408" s="394"/>
      <c r="E408" s="86" t="s">
        <v>478</v>
      </c>
      <c r="F408" s="176"/>
    </row>
    <row r="409" spans="1:6" x14ac:dyDescent="0.25">
      <c r="A409" s="396"/>
      <c r="B409" s="393"/>
      <c r="C409" s="361" t="s">
        <v>1545</v>
      </c>
      <c r="D409" s="394"/>
      <c r="E409" s="86" t="s">
        <v>478</v>
      </c>
      <c r="F409" s="176"/>
    </row>
    <row r="410" spans="1:6" x14ac:dyDescent="0.25">
      <c r="A410" s="396"/>
      <c r="B410" s="393"/>
      <c r="C410" s="361" t="s">
        <v>1546</v>
      </c>
      <c r="D410" s="394"/>
      <c r="E410" s="86" t="s">
        <v>478</v>
      </c>
      <c r="F410" s="176"/>
    </row>
    <row r="411" spans="1:6" x14ac:dyDescent="0.25">
      <c r="A411" s="396"/>
      <c r="B411" s="393"/>
      <c r="C411" s="361" t="s">
        <v>1547</v>
      </c>
      <c r="D411" s="394"/>
      <c r="E411" s="86" t="s">
        <v>478</v>
      </c>
      <c r="F411" s="176"/>
    </row>
    <row r="412" spans="1:6" x14ac:dyDescent="0.25">
      <c r="A412" s="396"/>
      <c r="B412" s="393"/>
      <c r="C412" s="361" t="s">
        <v>1548</v>
      </c>
      <c r="D412" s="394"/>
      <c r="E412" s="86" t="s">
        <v>478</v>
      </c>
      <c r="F412" s="176"/>
    </row>
    <row r="413" spans="1:6" x14ac:dyDescent="0.25">
      <c r="A413" s="396"/>
      <c r="B413" s="393"/>
      <c r="C413" s="361" t="s">
        <v>1549</v>
      </c>
      <c r="D413" s="394"/>
      <c r="E413" s="86" t="s">
        <v>478</v>
      </c>
      <c r="F413" s="176"/>
    </row>
    <row r="414" spans="1:6" x14ac:dyDescent="0.25">
      <c r="A414" s="396"/>
      <c r="B414" s="393"/>
      <c r="C414" s="361" t="s">
        <v>1550</v>
      </c>
      <c r="D414" s="394"/>
      <c r="E414" s="86" t="s">
        <v>478</v>
      </c>
      <c r="F414" s="176"/>
    </row>
    <row r="415" spans="1:6" x14ac:dyDescent="0.25">
      <c r="A415" s="396"/>
      <c r="B415" s="393"/>
      <c r="C415" s="361" t="s">
        <v>1551</v>
      </c>
      <c r="D415" s="394"/>
      <c r="E415" s="86" t="s">
        <v>478</v>
      </c>
      <c r="F415" s="176"/>
    </row>
    <row r="416" spans="1:6" x14ac:dyDescent="0.25">
      <c r="A416" s="396"/>
      <c r="B416" s="393"/>
      <c r="C416" s="361" t="s">
        <v>1552</v>
      </c>
      <c r="D416" s="394"/>
      <c r="E416" s="86" t="s">
        <v>478</v>
      </c>
      <c r="F416" s="176"/>
    </row>
    <row r="417" spans="1:9" x14ac:dyDescent="0.25">
      <c r="A417" s="396"/>
      <c r="B417" s="393"/>
      <c r="C417" s="361" t="s">
        <v>1553</v>
      </c>
      <c r="D417" s="394"/>
      <c r="E417" s="86" t="s">
        <v>478</v>
      </c>
      <c r="F417" s="176"/>
    </row>
    <row r="418" spans="1:9" x14ac:dyDescent="0.25">
      <c r="A418" s="396"/>
      <c r="B418" s="393"/>
      <c r="C418" s="361" t="s">
        <v>1554</v>
      </c>
      <c r="D418" s="394"/>
      <c r="E418" s="86" t="s">
        <v>478</v>
      </c>
      <c r="F418" s="176"/>
    </row>
    <row r="419" spans="1:9" x14ac:dyDescent="0.25">
      <c r="A419" s="396"/>
      <c r="B419" s="393"/>
      <c r="C419" s="361" t="s">
        <v>1555</v>
      </c>
      <c r="D419" s="394"/>
      <c r="E419" s="86" t="s">
        <v>478</v>
      </c>
      <c r="F419" s="176"/>
    </row>
    <row r="420" spans="1:9" ht="31.5" x14ac:dyDescent="0.25">
      <c r="A420" s="396"/>
      <c r="B420" s="392" t="s">
        <v>2022</v>
      </c>
      <c r="C420" s="361" t="s">
        <v>1311</v>
      </c>
      <c r="D420" s="394"/>
      <c r="E420" s="86" t="s">
        <v>478</v>
      </c>
      <c r="F420" s="176"/>
    </row>
    <row r="421" spans="1:9" x14ac:dyDescent="0.25">
      <c r="A421" s="396"/>
      <c r="B421" s="347"/>
      <c r="C421" s="361" t="s">
        <v>1312</v>
      </c>
      <c r="D421" s="394"/>
      <c r="E421" s="86" t="s">
        <v>478</v>
      </c>
      <c r="F421" s="176"/>
    </row>
    <row r="422" spans="1:9" ht="31.5" x14ac:dyDescent="0.25">
      <c r="A422" s="396"/>
      <c r="B422" s="551" t="s">
        <v>1953</v>
      </c>
      <c r="C422" s="552" t="s">
        <v>1954</v>
      </c>
      <c r="D422" s="394"/>
      <c r="E422" s="86" t="s">
        <v>478</v>
      </c>
      <c r="F422" s="176"/>
    </row>
    <row r="423" spans="1:9" ht="31.5" x14ac:dyDescent="0.25">
      <c r="A423" s="396"/>
      <c r="B423" s="551" t="s">
        <v>1955</v>
      </c>
      <c r="C423" s="552" t="s">
        <v>1956</v>
      </c>
      <c r="D423" s="394"/>
      <c r="E423" s="86" t="s">
        <v>478</v>
      </c>
      <c r="F423" s="176"/>
    </row>
    <row r="424" spans="1:9" x14ac:dyDescent="0.25">
      <c r="A424" s="396"/>
      <c r="B424" s="1263" t="s">
        <v>832</v>
      </c>
      <c r="C424" s="552" t="s">
        <v>1957</v>
      </c>
      <c r="D424" s="394"/>
      <c r="E424" s="86" t="s">
        <v>478</v>
      </c>
      <c r="F424" s="176"/>
    </row>
    <row r="425" spans="1:9" x14ac:dyDescent="0.25">
      <c r="A425" s="397"/>
      <c r="B425" s="1263"/>
      <c r="C425" s="552" t="s">
        <v>1958</v>
      </c>
      <c r="D425" s="320"/>
      <c r="E425" s="86" t="s">
        <v>478</v>
      </c>
      <c r="F425" s="176"/>
    </row>
    <row r="426" spans="1:9" x14ac:dyDescent="0.25">
      <c r="A426" s="389"/>
      <c r="B426" s="390"/>
      <c r="C426" s="391"/>
      <c r="D426" s="128"/>
      <c r="E426" s="129"/>
      <c r="F426" s="176"/>
    </row>
    <row r="427" spans="1:9" ht="18" customHeight="1" x14ac:dyDescent="0.25">
      <c r="A427" s="93"/>
      <c r="B427" s="93"/>
      <c r="C427" s="127"/>
      <c r="D427" s="128"/>
      <c r="E427" s="129"/>
      <c r="F427" s="74"/>
    </row>
    <row r="430" spans="1:9" x14ac:dyDescent="0.25">
      <c r="A430" s="66" t="s">
        <v>562</v>
      </c>
      <c r="B430" s="66"/>
      <c r="C430" s="67"/>
      <c r="D430" s="67"/>
      <c r="E430" s="67"/>
      <c r="F430" s="67"/>
      <c r="G430" s="67"/>
      <c r="H430" s="67"/>
      <c r="I430" s="67"/>
    </row>
    <row r="432" spans="1:9" s="130" customFormat="1" ht="30.75" customHeight="1" x14ac:dyDescent="0.25">
      <c r="A432" s="1160" t="s">
        <v>122</v>
      </c>
      <c r="B432" s="1171" t="s">
        <v>563</v>
      </c>
      <c r="C432" s="1171" t="s">
        <v>564</v>
      </c>
      <c r="D432" s="1150" t="s">
        <v>565</v>
      </c>
      <c r="E432" s="1150" t="s">
        <v>566</v>
      </c>
      <c r="F432" s="1160" t="s">
        <v>126</v>
      </c>
      <c r="H432" s="113"/>
    </row>
    <row r="433" spans="1:8" x14ac:dyDescent="0.25">
      <c r="A433" s="1160"/>
      <c r="B433" s="1173"/>
      <c r="C433" s="1173"/>
      <c r="D433" s="1152"/>
      <c r="E433" s="1152"/>
      <c r="F433" s="1160"/>
      <c r="H433" s="113"/>
    </row>
    <row r="434" spans="1:8" x14ac:dyDescent="0.25">
      <c r="A434" s="131"/>
      <c r="B434" s="131"/>
      <c r="C434" s="131"/>
      <c r="D434" s="131"/>
      <c r="E434" s="131"/>
      <c r="F434" s="131"/>
      <c r="H434" s="74"/>
    </row>
    <row r="435" spans="1:8" x14ac:dyDescent="0.25">
      <c r="A435" s="77"/>
      <c r="B435" s="77"/>
      <c r="C435" s="77"/>
      <c r="D435" s="77"/>
      <c r="E435" s="77"/>
      <c r="F435" s="77"/>
      <c r="H435" s="74"/>
    </row>
    <row r="436" spans="1:8" x14ac:dyDescent="0.25">
      <c r="A436" s="77"/>
      <c r="B436" s="77"/>
      <c r="C436" s="77"/>
      <c r="D436" s="77"/>
      <c r="E436" s="77"/>
      <c r="F436" s="77"/>
      <c r="H436" s="74"/>
    </row>
    <row r="437" spans="1:8" x14ac:dyDescent="0.25">
      <c r="A437" s="77"/>
      <c r="B437" s="77"/>
      <c r="C437" s="77"/>
      <c r="D437" s="77"/>
      <c r="E437" s="77"/>
      <c r="F437" s="77"/>
      <c r="H437" s="74"/>
    </row>
    <row r="438" spans="1:8" x14ac:dyDescent="0.25">
      <c r="A438" s="115"/>
      <c r="B438" s="115"/>
      <c r="C438" s="115"/>
      <c r="D438" s="115"/>
      <c r="E438" s="115"/>
      <c r="F438" s="115"/>
      <c r="H438" s="74"/>
    </row>
    <row r="441" spans="1:8" ht="15.75" customHeight="1" x14ac:dyDescent="0.25">
      <c r="A441" s="1160" t="s">
        <v>122</v>
      </c>
      <c r="B441" s="1171" t="s">
        <v>567</v>
      </c>
      <c r="C441" s="1171" t="s">
        <v>564</v>
      </c>
      <c r="D441" s="1150" t="s">
        <v>565</v>
      </c>
      <c r="E441" s="992"/>
      <c r="F441" s="1160" t="s">
        <v>126</v>
      </c>
      <c r="H441" s="113"/>
    </row>
    <row r="442" spans="1:8" ht="30.75" customHeight="1" x14ac:dyDescent="0.25">
      <c r="A442" s="1160"/>
      <c r="B442" s="1173"/>
      <c r="C442" s="1173"/>
      <c r="D442" s="1152"/>
      <c r="E442" s="1000" t="s">
        <v>566</v>
      </c>
      <c r="F442" s="1160"/>
      <c r="H442" s="113"/>
    </row>
    <row r="443" spans="1:8" x14ac:dyDescent="0.25">
      <c r="A443" s="131"/>
      <c r="B443" s="131"/>
      <c r="C443" s="131"/>
      <c r="D443" s="131"/>
      <c r="E443" s="131"/>
      <c r="F443" s="131"/>
      <c r="H443" s="74"/>
    </row>
    <row r="444" spans="1:8" x14ac:dyDescent="0.25">
      <c r="A444" s="77"/>
      <c r="B444" s="77"/>
      <c r="C444" s="77"/>
      <c r="D444" s="77"/>
      <c r="E444" s="77"/>
      <c r="F444" s="77"/>
      <c r="H444" s="74"/>
    </row>
    <row r="445" spans="1:8" x14ac:dyDescent="0.25">
      <c r="A445" s="77"/>
      <c r="B445" s="77"/>
      <c r="C445" s="77"/>
      <c r="D445" s="77"/>
      <c r="E445" s="77"/>
      <c r="F445" s="77"/>
      <c r="H445" s="74"/>
    </row>
    <row r="446" spans="1:8" x14ac:dyDescent="0.25">
      <c r="A446" s="77"/>
      <c r="B446" s="77"/>
      <c r="C446" s="77"/>
      <c r="D446" s="77"/>
      <c r="E446" s="77"/>
      <c r="F446" s="77"/>
      <c r="H446" s="74"/>
    </row>
    <row r="447" spans="1:8" x14ac:dyDescent="0.25">
      <c r="A447" s="115"/>
      <c r="B447" s="115"/>
      <c r="C447" s="115"/>
      <c r="D447" s="115"/>
      <c r="E447" s="115"/>
      <c r="F447" s="115"/>
      <c r="H447" s="74"/>
    </row>
    <row r="450" spans="1:6" ht="15.75" customHeight="1" x14ac:dyDescent="0.25">
      <c r="A450" s="1160" t="s">
        <v>122</v>
      </c>
      <c r="B450" s="1171" t="s">
        <v>568</v>
      </c>
      <c r="C450" s="1171" t="s">
        <v>569</v>
      </c>
      <c r="D450" s="1160" t="s">
        <v>126</v>
      </c>
      <c r="F450" s="1174"/>
    </row>
    <row r="451" spans="1:6" x14ac:dyDescent="0.25">
      <c r="A451" s="1160"/>
      <c r="B451" s="1173"/>
      <c r="C451" s="1173"/>
      <c r="D451" s="1160"/>
      <c r="F451" s="1175"/>
    </row>
    <row r="452" spans="1:6" x14ac:dyDescent="0.25">
      <c r="A452" s="131"/>
      <c r="B452" s="131"/>
      <c r="C452" s="131"/>
      <c r="D452" s="131"/>
      <c r="F452" s="132"/>
    </row>
    <row r="453" spans="1:6" x14ac:dyDescent="0.25">
      <c r="A453" s="77"/>
      <c r="B453" s="77"/>
      <c r="C453" s="77"/>
      <c r="D453" s="77"/>
      <c r="F453" s="132"/>
    </row>
    <row r="454" spans="1:6" x14ac:dyDescent="0.25">
      <c r="A454" s="77"/>
      <c r="B454" s="77"/>
      <c r="C454" s="77"/>
      <c r="D454" s="77"/>
      <c r="F454" s="132"/>
    </row>
    <row r="455" spans="1:6" x14ac:dyDescent="0.25">
      <c r="A455" s="77"/>
      <c r="B455" s="77"/>
      <c r="C455" s="77"/>
      <c r="D455" s="77"/>
      <c r="F455" s="132"/>
    </row>
    <row r="456" spans="1:6" x14ac:dyDescent="0.25">
      <c r="A456" s="115"/>
      <c r="B456" s="115"/>
      <c r="C456" s="115"/>
      <c r="D456" s="115"/>
      <c r="F456" s="132"/>
    </row>
    <row r="459" spans="1:6" s="130" customFormat="1" ht="31.5" x14ac:dyDescent="0.25">
      <c r="A459" s="992" t="s">
        <v>122</v>
      </c>
      <c r="B459" s="995" t="s">
        <v>570</v>
      </c>
      <c r="C459" s="992" t="s">
        <v>571</v>
      </c>
      <c r="D459" s="992" t="s">
        <v>572</v>
      </c>
      <c r="E459" s="992" t="s">
        <v>126</v>
      </c>
    </row>
    <row r="460" spans="1:6" x14ac:dyDescent="0.25">
      <c r="A460" s="131"/>
      <c r="B460" s="131"/>
      <c r="C460" s="131"/>
      <c r="D460" s="131"/>
      <c r="E460" s="131"/>
    </row>
    <row r="461" spans="1:6" x14ac:dyDescent="0.25">
      <c r="A461" s="77"/>
      <c r="B461" s="77"/>
      <c r="C461" s="77"/>
      <c r="D461" s="77"/>
      <c r="E461" s="77"/>
    </row>
    <row r="462" spans="1:6" x14ac:dyDescent="0.25">
      <c r="A462" s="77"/>
      <c r="B462" s="77"/>
      <c r="C462" s="77"/>
      <c r="D462" s="77"/>
      <c r="E462" s="77"/>
    </row>
    <row r="463" spans="1:6" x14ac:dyDescent="0.25">
      <c r="A463" s="77"/>
      <c r="B463" s="77"/>
      <c r="C463" s="77"/>
      <c r="D463" s="77"/>
      <c r="E463" s="77"/>
    </row>
    <row r="464" spans="1:6" x14ac:dyDescent="0.25">
      <c r="A464" s="115"/>
      <c r="B464" s="115"/>
      <c r="C464" s="115"/>
      <c r="D464" s="115"/>
      <c r="E464" s="115"/>
    </row>
    <row r="467" spans="1:9" x14ac:dyDescent="0.25">
      <c r="A467" s="66" t="s">
        <v>573</v>
      </c>
      <c r="B467" s="66"/>
      <c r="C467" s="67"/>
      <c r="D467" s="67"/>
      <c r="E467" s="67"/>
      <c r="F467" s="67"/>
      <c r="G467" s="67"/>
      <c r="H467" s="67"/>
      <c r="I467" s="67"/>
    </row>
    <row r="469" spans="1:9" ht="31.5" x14ac:dyDescent="0.25">
      <c r="A469" s="992" t="s">
        <v>122</v>
      </c>
      <c r="B469" s="995" t="s">
        <v>574</v>
      </c>
      <c r="C469" s="995" t="s">
        <v>575</v>
      </c>
      <c r="D469" s="995" t="s">
        <v>576</v>
      </c>
      <c r="E469" s="995" t="s">
        <v>577</v>
      </c>
    </row>
    <row r="470" spans="1:9" x14ac:dyDescent="0.25">
      <c r="A470" s="97" t="s">
        <v>18</v>
      </c>
      <c r="B470" s="71" t="s">
        <v>578</v>
      </c>
      <c r="C470" s="78"/>
      <c r="D470" s="78"/>
      <c r="E470" s="78"/>
    </row>
    <row r="471" spans="1:9" x14ac:dyDescent="0.25">
      <c r="A471" s="85" t="s">
        <v>20</v>
      </c>
      <c r="B471" s="125" t="s">
        <v>579</v>
      </c>
      <c r="C471" s="78"/>
      <c r="D471" s="78"/>
      <c r="E471" s="78"/>
    </row>
    <row r="472" spans="1:9" x14ac:dyDescent="0.25">
      <c r="A472" s="97" t="s">
        <v>21</v>
      </c>
      <c r="B472" s="125" t="s">
        <v>580</v>
      </c>
      <c r="C472" s="1020"/>
      <c r="D472" s="78"/>
      <c r="E472" s="114"/>
    </row>
    <row r="475" spans="1:9" x14ac:dyDescent="0.25">
      <c r="A475" s="66" t="s">
        <v>581</v>
      </c>
      <c r="B475" s="66"/>
      <c r="C475" s="67"/>
      <c r="D475" s="67"/>
      <c r="E475" s="67"/>
      <c r="F475" s="67"/>
      <c r="G475" s="67"/>
      <c r="H475" s="67"/>
      <c r="I475" s="67"/>
    </row>
    <row r="477" spans="1:9" s="130" customFormat="1" ht="31.5" x14ac:dyDescent="0.25">
      <c r="A477" s="986" t="s">
        <v>122</v>
      </c>
      <c r="B477" s="992" t="s">
        <v>582</v>
      </c>
      <c r="C477" s="995" t="s">
        <v>583</v>
      </c>
      <c r="D477" s="992" t="s">
        <v>584</v>
      </c>
      <c r="E477" s="992" t="s">
        <v>585</v>
      </c>
      <c r="F477" s="187"/>
    </row>
    <row r="478" spans="1:9" x14ac:dyDescent="0.25">
      <c r="A478" s="101" t="s">
        <v>18</v>
      </c>
      <c r="B478" s="126" t="s">
        <v>1556</v>
      </c>
      <c r="C478" s="72" t="s">
        <v>587</v>
      </c>
      <c r="D478" s="597" t="s">
        <v>1557</v>
      </c>
      <c r="E478" s="407" t="s">
        <v>1558</v>
      </c>
      <c r="F478" s="96"/>
    </row>
    <row r="479" spans="1:9" x14ac:dyDescent="0.25">
      <c r="A479" s="88"/>
      <c r="B479" s="126" t="s">
        <v>1559</v>
      </c>
      <c r="C479" s="72" t="s">
        <v>587</v>
      </c>
      <c r="D479" s="597" t="s">
        <v>1560</v>
      </c>
      <c r="E479" s="407" t="s">
        <v>1558</v>
      </c>
      <c r="F479" s="96"/>
    </row>
    <row r="480" spans="1:9" x14ac:dyDescent="0.25">
      <c r="A480" s="88"/>
      <c r="B480" s="126" t="s">
        <v>1561</v>
      </c>
      <c r="C480" s="72" t="s">
        <v>587</v>
      </c>
      <c r="D480" s="597" t="s">
        <v>1562</v>
      </c>
      <c r="E480" s="407" t="s">
        <v>1563</v>
      </c>
      <c r="F480" s="96"/>
    </row>
    <row r="481" spans="1:6" x14ac:dyDescent="0.25">
      <c r="A481" s="88"/>
      <c r="B481" s="126" t="s">
        <v>1564</v>
      </c>
      <c r="C481" s="72" t="s">
        <v>587</v>
      </c>
      <c r="D481" s="597" t="s">
        <v>1565</v>
      </c>
      <c r="E481" s="407" t="s">
        <v>1563</v>
      </c>
      <c r="F481" s="96"/>
    </row>
    <row r="482" spans="1:6" ht="31.5" x14ac:dyDescent="0.25">
      <c r="A482" s="88"/>
      <c r="B482" s="105" t="s">
        <v>1566</v>
      </c>
      <c r="C482" s="72" t="s">
        <v>1567</v>
      </c>
      <c r="D482" s="597" t="s">
        <v>1568</v>
      </c>
      <c r="E482" s="407" t="s">
        <v>1569</v>
      </c>
      <c r="F482" s="96"/>
    </row>
    <row r="483" spans="1:6" ht="31.5" x14ac:dyDescent="0.25">
      <c r="A483" s="88"/>
      <c r="B483" s="105" t="s">
        <v>1570</v>
      </c>
      <c r="C483" s="72" t="s">
        <v>1567</v>
      </c>
      <c r="D483" s="597" t="s">
        <v>1571</v>
      </c>
      <c r="E483" s="407" t="s">
        <v>1569</v>
      </c>
      <c r="F483" s="96"/>
    </row>
    <row r="484" spans="1:6" ht="47.25" x14ac:dyDescent="0.25">
      <c r="A484" s="88"/>
      <c r="B484" s="105" t="s">
        <v>1572</v>
      </c>
      <c r="C484" s="72" t="s">
        <v>1567</v>
      </c>
      <c r="D484" s="597" t="s">
        <v>1573</v>
      </c>
      <c r="E484" s="407" t="s">
        <v>1569</v>
      </c>
      <c r="F484" s="96"/>
    </row>
    <row r="485" spans="1:6" x14ac:dyDescent="0.25">
      <c r="A485" s="88"/>
      <c r="B485" s="126" t="s">
        <v>1574</v>
      </c>
      <c r="C485" s="72" t="s">
        <v>641</v>
      </c>
      <c r="D485" s="597" t="s">
        <v>1575</v>
      </c>
      <c r="E485" s="407" t="s">
        <v>1576</v>
      </c>
      <c r="F485" s="96"/>
    </row>
    <row r="486" spans="1:6" x14ac:dyDescent="0.25">
      <c r="A486" s="88"/>
      <c r="B486" s="126" t="s">
        <v>1577</v>
      </c>
      <c r="C486" s="72" t="s">
        <v>641</v>
      </c>
      <c r="D486" s="597" t="s">
        <v>1578</v>
      </c>
      <c r="E486" s="407" t="s">
        <v>1576</v>
      </c>
      <c r="F486" s="96"/>
    </row>
    <row r="487" spans="1:6" ht="31.5" x14ac:dyDescent="0.25">
      <c r="A487" s="88"/>
      <c r="B487" s="105" t="s">
        <v>1579</v>
      </c>
      <c r="C487" s="72" t="s">
        <v>641</v>
      </c>
      <c r="D487" s="597" t="s">
        <v>1578</v>
      </c>
      <c r="E487" s="407" t="s">
        <v>1576</v>
      </c>
      <c r="F487" s="96"/>
    </row>
    <row r="488" spans="1:6" x14ac:dyDescent="0.25">
      <c r="A488" s="88"/>
      <c r="B488" s="566" t="s">
        <v>1959</v>
      </c>
      <c r="C488" s="430" t="s">
        <v>1960</v>
      </c>
      <c r="D488" s="567">
        <v>43993</v>
      </c>
      <c r="E488" s="524" t="s">
        <v>1961</v>
      </c>
      <c r="F488" s="96"/>
    </row>
    <row r="489" spans="1:6" x14ac:dyDescent="0.25">
      <c r="A489" s="88"/>
      <c r="B489" s="566" t="s">
        <v>1962</v>
      </c>
      <c r="C489" s="430" t="s">
        <v>1960</v>
      </c>
      <c r="D489" s="567">
        <v>43993</v>
      </c>
      <c r="E489" s="524" t="s">
        <v>1961</v>
      </c>
      <c r="F489" s="96"/>
    </row>
    <row r="490" spans="1:6" x14ac:dyDescent="0.25">
      <c r="A490" s="88"/>
      <c r="B490" s="566" t="s">
        <v>1963</v>
      </c>
      <c r="C490" s="430" t="s">
        <v>1960</v>
      </c>
      <c r="D490" s="567">
        <v>43993</v>
      </c>
      <c r="E490" s="524" t="s">
        <v>1961</v>
      </c>
      <c r="F490" s="96"/>
    </row>
    <row r="491" spans="1:6" x14ac:dyDescent="0.25">
      <c r="A491" s="88"/>
      <c r="B491" s="566" t="s">
        <v>1964</v>
      </c>
      <c r="C491" s="430" t="s">
        <v>1960</v>
      </c>
      <c r="D491" s="567">
        <v>43993</v>
      </c>
      <c r="E491" s="524" t="s">
        <v>1961</v>
      </c>
      <c r="F491" s="96"/>
    </row>
    <row r="492" spans="1:6" ht="27" customHeight="1" x14ac:dyDescent="0.25">
      <c r="A492" s="101" t="s">
        <v>19</v>
      </c>
      <c r="B492" s="105" t="s">
        <v>1313</v>
      </c>
      <c r="C492" s="72" t="s">
        <v>1314</v>
      </c>
      <c r="D492" s="133" t="s">
        <v>1315</v>
      </c>
      <c r="E492" s="1014" t="s">
        <v>1316</v>
      </c>
      <c r="F492" s="74"/>
    </row>
    <row r="493" spans="1:6" x14ac:dyDescent="0.25">
      <c r="A493" s="88"/>
      <c r="B493" s="105" t="s">
        <v>1580</v>
      </c>
      <c r="C493" s="72" t="s">
        <v>587</v>
      </c>
      <c r="D493" s="133">
        <v>43963</v>
      </c>
      <c r="E493" s="1014" t="s">
        <v>1137</v>
      </c>
      <c r="F493" s="74"/>
    </row>
    <row r="494" spans="1:6" x14ac:dyDescent="0.25">
      <c r="A494" s="88"/>
      <c r="B494" s="1167" t="s">
        <v>1581</v>
      </c>
      <c r="C494" s="105" t="s">
        <v>1314</v>
      </c>
      <c r="D494" s="1245" t="s">
        <v>1582</v>
      </c>
      <c r="E494" s="1014" t="s">
        <v>1583</v>
      </c>
      <c r="F494" s="74"/>
    </row>
    <row r="495" spans="1:6" x14ac:dyDescent="0.25">
      <c r="A495" s="88"/>
      <c r="B495" s="1168"/>
      <c r="C495" s="105" t="s">
        <v>1584</v>
      </c>
      <c r="D495" s="1246"/>
      <c r="E495" s="1014" t="s">
        <v>1585</v>
      </c>
      <c r="F495" s="74"/>
    </row>
    <row r="496" spans="1:6" ht="31.5" x14ac:dyDescent="0.25">
      <c r="A496" s="88"/>
      <c r="B496" s="1169"/>
      <c r="C496" s="105" t="s">
        <v>641</v>
      </c>
      <c r="D496" s="133">
        <v>43977</v>
      </c>
      <c r="E496" s="1013" t="s">
        <v>1586</v>
      </c>
      <c r="F496" s="74"/>
    </row>
    <row r="497" spans="1:6" ht="33" customHeight="1" x14ac:dyDescent="0.25">
      <c r="A497" s="90"/>
      <c r="B497" s="105" t="s">
        <v>1587</v>
      </c>
      <c r="C497" s="105" t="s">
        <v>1588</v>
      </c>
      <c r="D497" s="133">
        <v>43963</v>
      </c>
      <c r="E497" s="1014" t="s">
        <v>1137</v>
      </c>
      <c r="F497" s="74"/>
    </row>
    <row r="498" spans="1:6" ht="31.5" x14ac:dyDescent="0.25">
      <c r="A498" s="88" t="s">
        <v>20</v>
      </c>
      <c r="B498" s="72" t="s">
        <v>1317</v>
      </c>
      <c r="C498" s="105" t="s">
        <v>1314</v>
      </c>
      <c r="D498" s="137" t="s">
        <v>1318</v>
      </c>
      <c r="E498" s="99" t="s">
        <v>1319</v>
      </c>
      <c r="F498" s="74"/>
    </row>
    <row r="499" spans="1:6" ht="31.5" x14ac:dyDescent="0.25">
      <c r="A499" s="88"/>
      <c r="B499" s="72" t="s">
        <v>1320</v>
      </c>
      <c r="C499" s="105" t="s">
        <v>1314</v>
      </c>
      <c r="D499" s="137" t="s">
        <v>1321</v>
      </c>
      <c r="E499" s="99" t="s">
        <v>1319</v>
      </c>
      <c r="F499" s="74"/>
    </row>
    <row r="500" spans="1:6" ht="31.5" x14ac:dyDescent="0.25">
      <c r="A500" s="88"/>
      <c r="B500" s="72" t="s">
        <v>1322</v>
      </c>
      <c r="C500" s="105" t="s">
        <v>1314</v>
      </c>
      <c r="D500" s="137">
        <v>43943</v>
      </c>
      <c r="E500" s="99" t="s">
        <v>1319</v>
      </c>
      <c r="F500" s="74"/>
    </row>
    <row r="501" spans="1:6" ht="31.5" x14ac:dyDescent="0.25">
      <c r="A501" s="88"/>
      <c r="B501" s="430" t="s">
        <v>1965</v>
      </c>
      <c r="C501" s="444" t="s">
        <v>1966</v>
      </c>
      <c r="D501" s="1071">
        <v>43995</v>
      </c>
      <c r="E501" s="466" t="s">
        <v>1967</v>
      </c>
      <c r="F501" s="74"/>
    </row>
    <row r="502" spans="1:6" ht="31.5" x14ac:dyDescent="0.25">
      <c r="A502" s="88"/>
      <c r="B502" s="430" t="s">
        <v>1968</v>
      </c>
      <c r="C502" s="444" t="s">
        <v>1966</v>
      </c>
      <c r="D502" s="1071">
        <v>44000</v>
      </c>
      <c r="E502" s="466" t="s">
        <v>1967</v>
      </c>
      <c r="F502" s="74"/>
    </row>
    <row r="503" spans="1:6" ht="47.25" x14ac:dyDescent="0.25">
      <c r="A503" s="101" t="s">
        <v>21</v>
      </c>
      <c r="B503" s="72" t="s">
        <v>1323</v>
      </c>
      <c r="C503" s="72" t="s">
        <v>612</v>
      </c>
      <c r="D503" s="138">
        <v>43922</v>
      </c>
      <c r="E503" s="1013" t="s">
        <v>1324</v>
      </c>
      <c r="F503" s="159"/>
    </row>
    <row r="504" spans="1:6" ht="47.25" x14ac:dyDescent="0.25">
      <c r="A504" s="88"/>
      <c r="B504" s="72" t="s">
        <v>1325</v>
      </c>
      <c r="C504" s="72" t="s">
        <v>612</v>
      </c>
      <c r="D504" s="138">
        <v>43922</v>
      </c>
      <c r="E504" s="1013" t="s">
        <v>1324</v>
      </c>
      <c r="F504" s="159"/>
    </row>
    <row r="505" spans="1:6" ht="47.25" x14ac:dyDescent="0.25">
      <c r="A505" s="88"/>
      <c r="B505" s="72" t="s">
        <v>1326</v>
      </c>
      <c r="C505" s="72" t="s">
        <v>612</v>
      </c>
      <c r="D505" s="138">
        <v>43894</v>
      </c>
      <c r="E505" s="1013" t="s">
        <v>1324</v>
      </c>
      <c r="F505" s="159"/>
    </row>
    <row r="506" spans="1:6" ht="47.25" x14ac:dyDescent="0.25">
      <c r="A506" s="88"/>
      <c r="B506" s="72" t="s">
        <v>1327</v>
      </c>
      <c r="C506" s="72" t="s">
        <v>612</v>
      </c>
      <c r="D506" s="138">
        <v>43926</v>
      </c>
      <c r="E506" s="1013" t="s">
        <v>1324</v>
      </c>
      <c r="F506" s="159"/>
    </row>
    <row r="507" spans="1:6" ht="47.25" x14ac:dyDescent="0.25">
      <c r="A507" s="88"/>
      <c r="B507" s="72" t="s">
        <v>1328</v>
      </c>
      <c r="C507" s="105" t="s">
        <v>1329</v>
      </c>
      <c r="D507" s="138">
        <v>43927</v>
      </c>
      <c r="E507" s="1013" t="s">
        <v>1324</v>
      </c>
      <c r="F507" s="159"/>
    </row>
    <row r="508" spans="1:6" ht="204.75" x14ac:dyDescent="0.25">
      <c r="A508" s="88"/>
      <c r="B508" s="72" t="s">
        <v>1330</v>
      </c>
      <c r="C508" s="105" t="s">
        <v>1329</v>
      </c>
      <c r="D508" s="138">
        <v>43928</v>
      </c>
      <c r="E508" s="1013" t="s">
        <v>1324</v>
      </c>
      <c r="F508" s="159"/>
    </row>
    <row r="509" spans="1:6" ht="47.25" x14ac:dyDescent="0.25">
      <c r="A509" s="88"/>
      <c r="B509" s="72" t="s">
        <v>1331</v>
      </c>
      <c r="C509" s="105" t="s">
        <v>612</v>
      </c>
      <c r="D509" s="138">
        <v>43931</v>
      </c>
      <c r="E509" s="1013" t="s">
        <v>1324</v>
      </c>
      <c r="F509" s="159"/>
    </row>
    <row r="510" spans="1:6" ht="47.25" x14ac:dyDescent="0.25">
      <c r="A510" s="88"/>
      <c r="B510" s="72" t="s">
        <v>1332</v>
      </c>
      <c r="C510" s="105" t="s">
        <v>612</v>
      </c>
      <c r="D510" s="138">
        <v>43935</v>
      </c>
      <c r="E510" s="1013" t="s">
        <v>1324</v>
      </c>
      <c r="F510" s="159"/>
    </row>
    <row r="511" spans="1:6" ht="47.25" x14ac:dyDescent="0.25">
      <c r="A511" s="88"/>
      <c r="B511" s="72" t="s">
        <v>1333</v>
      </c>
      <c r="C511" s="105" t="s">
        <v>612</v>
      </c>
      <c r="D511" s="138">
        <v>43936</v>
      </c>
      <c r="E511" s="1013" t="s">
        <v>1324</v>
      </c>
      <c r="F511" s="159"/>
    </row>
    <row r="512" spans="1:6" ht="78.75" x14ac:dyDescent="0.25">
      <c r="A512" s="88"/>
      <c r="B512" s="72" t="s">
        <v>1334</v>
      </c>
      <c r="C512" s="105" t="s">
        <v>612</v>
      </c>
      <c r="D512" s="138">
        <v>43938</v>
      </c>
      <c r="E512" s="1013" t="s">
        <v>1324</v>
      </c>
      <c r="F512" s="159"/>
    </row>
    <row r="513" spans="1:6" ht="47.25" x14ac:dyDescent="0.25">
      <c r="A513" s="88"/>
      <c r="B513" s="72" t="s">
        <v>1335</v>
      </c>
      <c r="C513" s="105" t="s">
        <v>612</v>
      </c>
      <c r="D513" s="138">
        <v>43940</v>
      </c>
      <c r="E513" s="1013" t="s">
        <v>1324</v>
      </c>
      <c r="F513" s="159"/>
    </row>
    <row r="514" spans="1:6" ht="63" x14ac:dyDescent="0.25">
      <c r="A514" s="88"/>
      <c r="B514" s="72" t="s">
        <v>1336</v>
      </c>
      <c r="C514" s="105" t="s">
        <v>612</v>
      </c>
      <c r="D514" s="138">
        <v>43941</v>
      </c>
      <c r="E514" s="1013" t="s">
        <v>1324</v>
      </c>
      <c r="F514" s="159"/>
    </row>
    <row r="515" spans="1:6" ht="63" x14ac:dyDescent="0.25">
      <c r="A515" s="88"/>
      <c r="B515" s="72" t="s">
        <v>1337</v>
      </c>
      <c r="C515" s="105" t="s">
        <v>1329</v>
      </c>
      <c r="D515" s="138">
        <v>43943</v>
      </c>
      <c r="E515" s="1013" t="s">
        <v>1324</v>
      </c>
      <c r="F515" s="159"/>
    </row>
    <row r="516" spans="1:6" ht="47.25" x14ac:dyDescent="0.25">
      <c r="A516" s="88"/>
      <c r="B516" s="72" t="s">
        <v>1338</v>
      </c>
      <c r="C516" s="105" t="s">
        <v>612</v>
      </c>
      <c r="D516" s="138">
        <v>43944</v>
      </c>
      <c r="E516" s="1013" t="s">
        <v>1324</v>
      </c>
      <c r="F516" s="159"/>
    </row>
    <row r="517" spans="1:6" ht="63" x14ac:dyDescent="0.25">
      <c r="A517" s="88"/>
      <c r="B517" s="72" t="s">
        <v>1339</v>
      </c>
      <c r="C517" s="105" t="s">
        <v>612</v>
      </c>
      <c r="D517" s="138">
        <v>43945</v>
      </c>
      <c r="E517" s="1013" t="s">
        <v>1324</v>
      </c>
      <c r="F517" s="159"/>
    </row>
    <row r="518" spans="1:6" ht="47.25" x14ac:dyDescent="0.25">
      <c r="A518" s="88"/>
      <c r="B518" s="72" t="s">
        <v>1340</v>
      </c>
      <c r="C518" s="105" t="s">
        <v>612</v>
      </c>
      <c r="D518" s="138">
        <v>43947</v>
      </c>
      <c r="E518" s="1013" t="s">
        <v>1324</v>
      </c>
      <c r="F518" s="159"/>
    </row>
    <row r="519" spans="1:6" ht="47.25" x14ac:dyDescent="0.25">
      <c r="A519" s="88"/>
      <c r="B519" s="72" t="s">
        <v>1341</v>
      </c>
      <c r="C519" s="105" t="s">
        <v>612</v>
      </c>
      <c r="D519" s="138">
        <v>43950</v>
      </c>
      <c r="E519" s="1013" t="s">
        <v>1324</v>
      </c>
      <c r="F519" s="159"/>
    </row>
    <row r="520" spans="1:6" ht="47.25" x14ac:dyDescent="0.25">
      <c r="A520" s="88"/>
      <c r="B520" s="72" t="s">
        <v>1342</v>
      </c>
      <c r="C520" s="105" t="s">
        <v>612</v>
      </c>
      <c r="D520" s="138">
        <v>43950</v>
      </c>
      <c r="E520" s="1013" t="s">
        <v>1324</v>
      </c>
      <c r="F520" s="159"/>
    </row>
    <row r="521" spans="1:6" ht="47.25" x14ac:dyDescent="0.25">
      <c r="A521" s="88"/>
      <c r="B521" s="72" t="s">
        <v>1343</v>
      </c>
      <c r="C521" s="105" t="s">
        <v>612</v>
      </c>
      <c r="D521" s="138">
        <v>43951</v>
      </c>
      <c r="E521" s="1013" t="s">
        <v>1324</v>
      </c>
      <c r="F521" s="159"/>
    </row>
    <row r="522" spans="1:6" ht="63" x14ac:dyDescent="0.25">
      <c r="A522" s="88"/>
      <c r="B522" s="72" t="s">
        <v>1589</v>
      </c>
      <c r="C522" s="72" t="s">
        <v>1590</v>
      </c>
      <c r="D522" s="138">
        <v>43953</v>
      </c>
      <c r="E522" s="1013" t="s">
        <v>1591</v>
      </c>
      <c r="F522" s="159"/>
    </row>
    <row r="523" spans="1:6" ht="31.5" x14ac:dyDescent="0.25">
      <c r="A523" s="88"/>
      <c r="B523" s="72" t="s">
        <v>1592</v>
      </c>
      <c r="C523" s="72" t="s">
        <v>612</v>
      </c>
      <c r="D523" s="138">
        <v>43955</v>
      </c>
      <c r="E523" s="1013" t="s">
        <v>1591</v>
      </c>
      <c r="F523" s="159"/>
    </row>
    <row r="524" spans="1:6" ht="47.25" x14ac:dyDescent="0.25">
      <c r="A524" s="88"/>
      <c r="B524" s="72" t="s">
        <v>1593</v>
      </c>
      <c r="C524" s="72" t="s">
        <v>612</v>
      </c>
      <c r="D524" s="138">
        <v>43955</v>
      </c>
      <c r="E524" s="1013" t="s">
        <v>1591</v>
      </c>
      <c r="F524" s="159"/>
    </row>
    <row r="525" spans="1:6" ht="31.5" x14ac:dyDescent="0.25">
      <c r="A525" s="88"/>
      <c r="B525" s="72" t="s">
        <v>1594</v>
      </c>
      <c r="C525" s="72" t="s">
        <v>612</v>
      </c>
      <c r="D525" s="138">
        <v>43955</v>
      </c>
      <c r="E525" s="1013" t="s">
        <v>1591</v>
      </c>
      <c r="F525" s="159"/>
    </row>
    <row r="526" spans="1:6" ht="31.5" x14ac:dyDescent="0.25">
      <c r="A526" s="88"/>
      <c r="B526" s="72" t="s">
        <v>1595</v>
      </c>
      <c r="C526" s="72" t="s">
        <v>612</v>
      </c>
      <c r="D526" s="138">
        <v>43956</v>
      </c>
      <c r="E526" s="1013" t="s">
        <v>1591</v>
      </c>
      <c r="F526" s="159"/>
    </row>
    <row r="527" spans="1:6" ht="31.5" x14ac:dyDescent="0.25">
      <c r="A527" s="88"/>
      <c r="B527" s="72" t="s">
        <v>1596</v>
      </c>
      <c r="C527" s="105" t="s">
        <v>612</v>
      </c>
      <c r="D527" s="138">
        <v>43955</v>
      </c>
      <c r="E527" s="1013" t="s">
        <v>1591</v>
      </c>
      <c r="F527" s="159"/>
    </row>
    <row r="528" spans="1:6" ht="31.5" x14ac:dyDescent="0.25">
      <c r="A528" s="88"/>
      <c r="B528" s="72" t="s">
        <v>1597</v>
      </c>
      <c r="C528" s="105" t="s">
        <v>612</v>
      </c>
      <c r="D528" s="138">
        <v>43956</v>
      </c>
      <c r="E528" s="1013" t="s">
        <v>1591</v>
      </c>
      <c r="F528" s="159"/>
    </row>
    <row r="529" spans="1:6" ht="31.5" x14ac:dyDescent="0.25">
      <c r="A529" s="88"/>
      <c r="B529" s="72" t="s">
        <v>1598</v>
      </c>
      <c r="C529" s="105" t="s">
        <v>612</v>
      </c>
      <c r="D529" s="138">
        <v>43956</v>
      </c>
      <c r="E529" s="1013" t="s">
        <v>1591</v>
      </c>
      <c r="F529" s="159"/>
    </row>
    <row r="530" spans="1:6" ht="31.5" x14ac:dyDescent="0.25">
      <c r="A530" s="88"/>
      <c r="B530" s="72" t="s">
        <v>1599</v>
      </c>
      <c r="C530" s="105" t="s">
        <v>612</v>
      </c>
      <c r="D530" s="138">
        <v>43956</v>
      </c>
      <c r="E530" s="1013" t="s">
        <v>1591</v>
      </c>
      <c r="F530" s="159"/>
    </row>
    <row r="531" spans="1:6" ht="31.5" x14ac:dyDescent="0.25">
      <c r="A531" s="88"/>
      <c r="B531" s="72" t="s">
        <v>1600</v>
      </c>
      <c r="C531" s="105" t="s">
        <v>612</v>
      </c>
      <c r="D531" s="138">
        <v>43956</v>
      </c>
      <c r="E531" s="1013" t="s">
        <v>1591</v>
      </c>
      <c r="F531" s="159"/>
    </row>
    <row r="532" spans="1:6" ht="31.5" x14ac:dyDescent="0.25">
      <c r="A532" s="88"/>
      <c r="B532" s="72" t="s">
        <v>1601</v>
      </c>
      <c r="C532" s="105" t="s">
        <v>612</v>
      </c>
      <c r="D532" s="138">
        <v>43956</v>
      </c>
      <c r="E532" s="1013" t="s">
        <v>1591</v>
      </c>
      <c r="F532" s="159"/>
    </row>
    <row r="533" spans="1:6" ht="47.25" x14ac:dyDescent="0.25">
      <c r="A533" s="88"/>
      <c r="B533" s="72" t="s">
        <v>1602</v>
      </c>
      <c r="C533" s="105" t="s">
        <v>1603</v>
      </c>
      <c r="D533" s="138">
        <v>43957</v>
      </c>
      <c r="E533" s="1013" t="s">
        <v>1591</v>
      </c>
      <c r="F533" s="159"/>
    </row>
    <row r="534" spans="1:6" ht="47.25" x14ac:dyDescent="0.25">
      <c r="A534" s="88"/>
      <c r="B534" s="72" t="s">
        <v>1604</v>
      </c>
      <c r="C534" s="105" t="s">
        <v>1605</v>
      </c>
      <c r="D534" s="138">
        <v>43977</v>
      </c>
      <c r="E534" s="1013" t="s">
        <v>1591</v>
      </c>
      <c r="F534" s="159"/>
    </row>
    <row r="535" spans="1:6" ht="47.25" x14ac:dyDescent="0.25">
      <c r="A535" s="88"/>
      <c r="B535" s="72" t="s">
        <v>1606</v>
      </c>
      <c r="C535" s="105" t="s">
        <v>612</v>
      </c>
      <c r="D535" s="138">
        <v>43958</v>
      </c>
      <c r="E535" s="1013" t="s">
        <v>1591</v>
      </c>
      <c r="F535" s="159"/>
    </row>
    <row r="536" spans="1:6" ht="31.5" x14ac:dyDescent="0.25">
      <c r="A536" s="88"/>
      <c r="B536" s="72" t="s">
        <v>1607</v>
      </c>
      <c r="C536" s="105" t="s">
        <v>612</v>
      </c>
      <c r="D536" s="138">
        <v>43958</v>
      </c>
      <c r="E536" s="1013" t="s">
        <v>1591</v>
      </c>
      <c r="F536" s="159"/>
    </row>
    <row r="537" spans="1:6" ht="31.5" x14ac:dyDescent="0.25">
      <c r="A537" s="88"/>
      <c r="B537" s="72" t="s">
        <v>1608</v>
      </c>
      <c r="C537" s="105" t="s">
        <v>612</v>
      </c>
      <c r="D537" s="138">
        <v>43958</v>
      </c>
      <c r="E537" s="1013" t="s">
        <v>1591</v>
      </c>
      <c r="F537" s="159"/>
    </row>
    <row r="538" spans="1:6" ht="31.5" x14ac:dyDescent="0.25">
      <c r="A538" s="88"/>
      <c r="B538" s="72" t="s">
        <v>1609</v>
      </c>
      <c r="C538" s="105" t="s">
        <v>612</v>
      </c>
      <c r="D538" s="138">
        <v>43973</v>
      </c>
      <c r="E538" s="1013" t="s">
        <v>1591</v>
      </c>
      <c r="F538" s="159"/>
    </row>
    <row r="539" spans="1:6" ht="31.5" x14ac:dyDescent="0.25">
      <c r="A539" s="88"/>
      <c r="B539" s="72" t="s">
        <v>1610</v>
      </c>
      <c r="C539" s="105" t="s">
        <v>612</v>
      </c>
      <c r="D539" s="138">
        <v>43962</v>
      </c>
      <c r="E539" s="1013" t="s">
        <v>1591</v>
      </c>
      <c r="F539" s="159"/>
    </row>
    <row r="540" spans="1:6" ht="63" x14ac:dyDescent="0.25">
      <c r="A540" s="88"/>
      <c r="B540" s="72" t="s">
        <v>1611</v>
      </c>
      <c r="C540" s="105" t="s">
        <v>612</v>
      </c>
      <c r="D540" s="138">
        <v>43962</v>
      </c>
      <c r="E540" s="1013" t="s">
        <v>1591</v>
      </c>
      <c r="F540" s="159"/>
    </row>
    <row r="541" spans="1:6" ht="31.5" x14ac:dyDescent="0.25">
      <c r="A541" s="88"/>
      <c r="B541" s="72" t="s">
        <v>1612</v>
      </c>
      <c r="C541" s="105" t="s">
        <v>612</v>
      </c>
      <c r="D541" s="138">
        <v>43962</v>
      </c>
      <c r="E541" s="1013" t="s">
        <v>1591</v>
      </c>
      <c r="F541" s="159"/>
    </row>
    <row r="542" spans="1:6" ht="31.5" x14ac:dyDescent="0.25">
      <c r="A542" s="88"/>
      <c r="B542" s="72" t="s">
        <v>1613</v>
      </c>
      <c r="C542" s="105" t="s">
        <v>641</v>
      </c>
      <c r="D542" s="138">
        <v>43971</v>
      </c>
      <c r="E542" s="1013" t="s">
        <v>1591</v>
      </c>
      <c r="F542" s="159"/>
    </row>
    <row r="543" spans="1:6" ht="31.5" x14ac:dyDescent="0.25">
      <c r="A543" s="88"/>
      <c r="B543" s="72" t="s">
        <v>1614</v>
      </c>
      <c r="C543" s="105" t="s">
        <v>612</v>
      </c>
      <c r="D543" s="138">
        <v>43970</v>
      </c>
      <c r="E543" s="1013" t="s">
        <v>1591</v>
      </c>
      <c r="F543" s="159"/>
    </row>
    <row r="544" spans="1:6" ht="31.5" x14ac:dyDescent="0.25">
      <c r="A544" s="88"/>
      <c r="B544" s="72" t="s">
        <v>1615</v>
      </c>
      <c r="C544" s="105" t="s">
        <v>612</v>
      </c>
      <c r="D544" s="138">
        <v>43969</v>
      </c>
      <c r="E544" s="1013" t="s">
        <v>1591</v>
      </c>
      <c r="F544" s="159"/>
    </row>
    <row r="545" spans="1:6" ht="31.5" x14ac:dyDescent="0.25">
      <c r="A545" s="88"/>
      <c r="B545" s="72" t="s">
        <v>1616</v>
      </c>
      <c r="C545" s="105" t="s">
        <v>612</v>
      </c>
      <c r="D545" s="138">
        <v>43973</v>
      </c>
      <c r="E545" s="1013" t="s">
        <v>1591</v>
      </c>
      <c r="F545" s="159"/>
    </row>
    <row r="546" spans="1:6" ht="31.5" x14ac:dyDescent="0.25">
      <c r="A546" s="88"/>
      <c r="B546" s="72" t="s">
        <v>1617</v>
      </c>
      <c r="C546" s="105" t="s">
        <v>612</v>
      </c>
      <c r="D546" s="138">
        <v>43970</v>
      </c>
      <c r="E546" s="1013" t="s">
        <v>1591</v>
      </c>
      <c r="F546" s="159"/>
    </row>
    <row r="547" spans="1:6" ht="31.5" x14ac:dyDescent="0.25">
      <c r="A547" s="88"/>
      <c r="B547" s="430" t="s">
        <v>1969</v>
      </c>
      <c r="C547" s="430" t="s">
        <v>1970</v>
      </c>
      <c r="D547" s="568">
        <v>43983</v>
      </c>
      <c r="E547" s="1044" t="s">
        <v>1971</v>
      </c>
      <c r="F547" s="159"/>
    </row>
    <row r="548" spans="1:6" ht="31.5" x14ac:dyDescent="0.25">
      <c r="A548" s="88"/>
      <c r="B548" s="430" t="s">
        <v>1972</v>
      </c>
      <c r="C548" s="430" t="s">
        <v>1970</v>
      </c>
      <c r="D548" s="568">
        <v>43984</v>
      </c>
      <c r="E548" s="1044" t="s">
        <v>1971</v>
      </c>
      <c r="F548" s="159"/>
    </row>
    <row r="549" spans="1:6" ht="31.5" x14ac:dyDescent="0.25">
      <c r="A549" s="88"/>
      <c r="B549" s="430" t="s">
        <v>1973</v>
      </c>
      <c r="C549" s="430" t="s">
        <v>1970</v>
      </c>
      <c r="D549" s="568">
        <v>43986</v>
      </c>
      <c r="E549" s="1044" t="s">
        <v>1971</v>
      </c>
      <c r="F549" s="159"/>
    </row>
    <row r="550" spans="1:6" ht="63" x14ac:dyDescent="0.25">
      <c r="A550" s="88"/>
      <c r="B550" s="430" t="s">
        <v>1974</v>
      </c>
      <c r="C550" s="430" t="s">
        <v>1970</v>
      </c>
      <c r="D550" s="568">
        <v>43986</v>
      </c>
      <c r="E550" s="1044" t="s">
        <v>1971</v>
      </c>
      <c r="F550" s="159"/>
    </row>
    <row r="551" spans="1:6" ht="31.5" x14ac:dyDescent="0.25">
      <c r="A551" s="88"/>
      <c r="B551" s="430" t="s">
        <v>1975</v>
      </c>
      <c r="C551" s="430" t="s">
        <v>1970</v>
      </c>
      <c r="D551" s="568">
        <v>43986</v>
      </c>
      <c r="E551" s="1044" t="s">
        <v>1971</v>
      </c>
      <c r="F551" s="159"/>
    </row>
    <row r="552" spans="1:6" ht="31.5" x14ac:dyDescent="0.25">
      <c r="A552" s="88"/>
      <c r="B552" s="430" t="s">
        <v>1976</v>
      </c>
      <c r="C552" s="430" t="s">
        <v>1329</v>
      </c>
      <c r="D552" s="568">
        <v>43986</v>
      </c>
      <c r="E552" s="1044" t="s">
        <v>1971</v>
      </c>
      <c r="F552" s="159"/>
    </row>
    <row r="553" spans="1:6" ht="78.75" x14ac:dyDescent="0.25">
      <c r="A553" s="88"/>
      <c r="B553" s="430" t="s">
        <v>1977</v>
      </c>
      <c r="C553" s="430" t="s">
        <v>1970</v>
      </c>
      <c r="D553" s="568">
        <v>43987</v>
      </c>
      <c r="E553" s="1044" t="s">
        <v>1971</v>
      </c>
      <c r="F553" s="159"/>
    </row>
    <row r="554" spans="1:6" ht="126" x14ac:dyDescent="0.25">
      <c r="A554" s="88"/>
      <c r="B554" s="430" t="s">
        <v>1978</v>
      </c>
      <c r="C554" s="430" t="s">
        <v>1329</v>
      </c>
      <c r="D554" s="568">
        <v>44006</v>
      </c>
      <c r="E554" s="1044" t="s">
        <v>1971</v>
      </c>
      <c r="F554" s="159"/>
    </row>
    <row r="555" spans="1:6" ht="31.5" x14ac:dyDescent="0.25">
      <c r="A555" s="88"/>
      <c r="B555" s="430" t="s">
        <v>1979</v>
      </c>
      <c r="C555" s="430" t="s">
        <v>1970</v>
      </c>
      <c r="D555" s="568">
        <v>43990</v>
      </c>
      <c r="E555" s="1044" t="s">
        <v>1971</v>
      </c>
      <c r="F555" s="159"/>
    </row>
    <row r="556" spans="1:6" ht="31.5" x14ac:dyDescent="0.25">
      <c r="A556" s="88"/>
      <c r="B556" s="430" t="s">
        <v>1980</v>
      </c>
      <c r="C556" s="430" t="s">
        <v>1970</v>
      </c>
      <c r="D556" s="568">
        <v>43990</v>
      </c>
      <c r="E556" s="1044" t="s">
        <v>1971</v>
      </c>
      <c r="F556" s="159"/>
    </row>
    <row r="557" spans="1:6" ht="31.5" x14ac:dyDescent="0.25">
      <c r="A557" s="88"/>
      <c r="B557" s="430" t="s">
        <v>1981</v>
      </c>
      <c r="C557" s="430" t="s">
        <v>1970</v>
      </c>
      <c r="D557" s="568">
        <v>43991</v>
      </c>
      <c r="E557" s="1044" t="s">
        <v>1971</v>
      </c>
      <c r="F557" s="159"/>
    </row>
    <row r="558" spans="1:6" ht="31.5" x14ac:dyDescent="0.25">
      <c r="A558" s="88"/>
      <c r="B558" s="430" t="s">
        <v>1982</v>
      </c>
      <c r="C558" s="430" t="s">
        <v>1970</v>
      </c>
      <c r="D558" s="568">
        <v>43991</v>
      </c>
      <c r="E558" s="1044" t="s">
        <v>1971</v>
      </c>
      <c r="F558" s="159"/>
    </row>
    <row r="559" spans="1:6" ht="31.5" x14ac:dyDescent="0.25">
      <c r="A559" s="88"/>
      <c r="B559" s="430" t="s">
        <v>1983</v>
      </c>
      <c r="C559" s="430" t="s">
        <v>1970</v>
      </c>
      <c r="D559" s="568">
        <v>43991</v>
      </c>
      <c r="E559" s="1044" t="s">
        <v>1971</v>
      </c>
      <c r="F559" s="159"/>
    </row>
    <row r="560" spans="1:6" ht="47.25" x14ac:dyDescent="0.25">
      <c r="A560" s="88"/>
      <c r="B560" s="430" t="s">
        <v>1984</v>
      </c>
      <c r="C560" s="430" t="s">
        <v>1970</v>
      </c>
      <c r="D560" s="568">
        <v>43992</v>
      </c>
      <c r="E560" s="1044" t="s">
        <v>1971</v>
      </c>
      <c r="F560" s="159"/>
    </row>
    <row r="561" spans="1:6" ht="31.5" x14ac:dyDescent="0.25">
      <c r="A561" s="88"/>
      <c r="B561" s="430" t="s">
        <v>1985</v>
      </c>
      <c r="C561" s="430" t="s">
        <v>1970</v>
      </c>
      <c r="D561" s="568">
        <v>43993</v>
      </c>
      <c r="E561" s="1044" t="s">
        <v>1971</v>
      </c>
      <c r="F561" s="159"/>
    </row>
    <row r="562" spans="1:6" ht="78.75" x14ac:dyDescent="0.25">
      <c r="A562" s="88"/>
      <c r="B562" s="430" t="s">
        <v>1986</v>
      </c>
      <c r="C562" s="430" t="s">
        <v>1970</v>
      </c>
      <c r="D562" s="568">
        <v>43993</v>
      </c>
      <c r="E562" s="1044" t="s">
        <v>1971</v>
      </c>
      <c r="F562" s="159"/>
    </row>
    <row r="563" spans="1:6" ht="94.5" x14ac:dyDescent="0.25">
      <c r="A563" s="88"/>
      <c r="B563" s="430" t="s">
        <v>1987</v>
      </c>
      <c r="C563" s="430" t="s">
        <v>1970</v>
      </c>
      <c r="D563" s="568">
        <v>43994</v>
      </c>
      <c r="E563" s="1044" t="s">
        <v>1971</v>
      </c>
      <c r="F563" s="159"/>
    </row>
    <row r="564" spans="1:6" ht="31.5" x14ac:dyDescent="0.25">
      <c r="A564" s="88"/>
      <c r="B564" s="430" t="s">
        <v>1988</v>
      </c>
      <c r="C564" s="430" t="s">
        <v>1970</v>
      </c>
      <c r="D564" s="568">
        <v>43997</v>
      </c>
      <c r="E564" s="1044" t="s">
        <v>1971</v>
      </c>
      <c r="F564" s="159"/>
    </row>
    <row r="565" spans="1:6" ht="31.5" x14ac:dyDescent="0.25">
      <c r="A565" s="88"/>
      <c r="B565" s="430" t="s">
        <v>1989</v>
      </c>
      <c r="C565" s="444" t="s">
        <v>1970</v>
      </c>
      <c r="D565" s="568">
        <v>43997</v>
      </c>
      <c r="E565" s="1044" t="s">
        <v>1971</v>
      </c>
      <c r="F565" s="159"/>
    </row>
    <row r="566" spans="1:6" ht="31.5" x14ac:dyDescent="0.25">
      <c r="A566" s="88"/>
      <c r="B566" s="430" t="s">
        <v>1990</v>
      </c>
      <c r="C566" s="444" t="s">
        <v>1970</v>
      </c>
      <c r="D566" s="568">
        <v>43998</v>
      </c>
      <c r="E566" s="1044" t="s">
        <v>1971</v>
      </c>
      <c r="F566" s="159"/>
    </row>
    <row r="567" spans="1:6" ht="31.5" x14ac:dyDescent="0.25">
      <c r="A567" s="88"/>
      <c r="B567" s="430" t="s">
        <v>1991</v>
      </c>
      <c r="C567" s="444" t="s">
        <v>1970</v>
      </c>
      <c r="D567" s="568">
        <v>43998</v>
      </c>
      <c r="E567" s="1044" t="s">
        <v>1971</v>
      </c>
      <c r="F567" s="159"/>
    </row>
    <row r="568" spans="1:6" ht="31.5" x14ac:dyDescent="0.25">
      <c r="A568" s="88"/>
      <c r="B568" s="430" t="s">
        <v>1992</v>
      </c>
      <c r="C568" s="444" t="s">
        <v>1970</v>
      </c>
      <c r="D568" s="568">
        <v>43998</v>
      </c>
      <c r="E568" s="1044" t="s">
        <v>1971</v>
      </c>
      <c r="F568" s="159"/>
    </row>
    <row r="569" spans="1:6" ht="47.25" x14ac:dyDescent="0.25">
      <c r="A569" s="88"/>
      <c r="B569" s="430" t="s">
        <v>1993</v>
      </c>
      <c r="C569" s="444" t="s">
        <v>1970</v>
      </c>
      <c r="D569" s="568">
        <v>43999</v>
      </c>
      <c r="E569" s="1044" t="s">
        <v>1971</v>
      </c>
      <c r="F569" s="159"/>
    </row>
    <row r="570" spans="1:6" ht="31.5" x14ac:dyDescent="0.25">
      <c r="A570" s="88"/>
      <c r="B570" s="430" t="s">
        <v>1994</v>
      </c>
      <c r="C570" s="444" t="s">
        <v>1970</v>
      </c>
      <c r="D570" s="568">
        <v>43999</v>
      </c>
      <c r="E570" s="1044" t="s">
        <v>1971</v>
      </c>
      <c r="F570" s="159"/>
    </row>
    <row r="571" spans="1:6" ht="31.5" x14ac:dyDescent="0.25">
      <c r="A571" s="88"/>
      <c r="B571" s="430" t="s">
        <v>1995</v>
      </c>
      <c r="C571" s="444" t="s">
        <v>1970</v>
      </c>
      <c r="D571" s="568">
        <v>43999</v>
      </c>
      <c r="E571" s="1044" t="s">
        <v>1971</v>
      </c>
      <c r="F571" s="159"/>
    </row>
    <row r="572" spans="1:6" ht="31.5" x14ac:dyDescent="0.25">
      <c r="A572" s="88"/>
      <c r="B572" s="430" t="s">
        <v>1996</v>
      </c>
      <c r="C572" s="444" t="s">
        <v>1970</v>
      </c>
      <c r="D572" s="568">
        <v>43999</v>
      </c>
      <c r="E572" s="1044" t="s">
        <v>1971</v>
      </c>
      <c r="F572" s="159"/>
    </row>
    <row r="573" spans="1:6" ht="31.5" x14ac:dyDescent="0.25">
      <c r="A573" s="88"/>
      <c r="B573" s="430" t="s">
        <v>1997</v>
      </c>
      <c r="C573" s="444" t="s">
        <v>1970</v>
      </c>
      <c r="D573" s="568">
        <v>44000</v>
      </c>
      <c r="E573" s="1044" t="s">
        <v>1971</v>
      </c>
      <c r="F573" s="159"/>
    </row>
    <row r="574" spans="1:6" ht="31.5" x14ac:dyDescent="0.25">
      <c r="A574" s="88"/>
      <c r="B574" s="430" t="s">
        <v>1998</v>
      </c>
      <c r="C574" s="444" t="s">
        <v>1970</v>
      </c>
      <c r="D574" s="568">
        <v>44001</v>
      </c>
      <c r="E574" s="1044" t="s">
        <v>1971</v>
      </c>
      <c r="F574" s="159"/>
    </row>
    <row r="575" spans="1:6" ht="31.5" x14ac:dyDescent="0.25">
      <c r="A575" s="88"/>
      <c r="B575" s="430" t="s">
        <v>1999</v>
      </c>
      <c r="C575" s="444" t="s">
        <v>1970</v>
      </c>
      <c r="D575" s="568">
        <v>44004</v>
      </c>
      <c r="E575" s="1044" t="s">
        <v>1971</v>
      </c>
      <c r="F575" s="159"/>
    </row>
    <row r="576" spans="1:6" ht="31.5" x14ac:dyDescent="0.25">
      <c r="A576" s="88"/>
      <c r="B576" s="430" t="s">
        <v>2000</v>
      </c>
      <c r="C576" s="444" t="s">
        <v>1970</v>
      </c>
      <c r="D576" s="568">
        <v>44004</v>
      </c>
      <c r="E576" s="1044" t="s">
        <v>1971</v>
      </c>
      <c r="F576" s="159"/>
    </row>
    <row r="577" spans="1:6" ht="47.25" x14ac:dyDescent="0.25">
      <c r="A577" s="101" t="s">
        <v>293</v>
      </c>
      <c r="B577" s="72" t="s">
        <v>1344</v>
      </c>
      <c r="C577" s="139" t="s">
        <v>612</v>
      </c>
      <c r="D577" s="140">
        <v>43928</v>
      </c>
      <c r="E577" s="228" t="s">
        <v>642</v>
      </c>
      <c r="F577" s="188"/>
    </row>
    <row r="578" spans="1:6" ht="31.5" x14ac:dyDescent="0.25">
      <c r="A578" s="88"/>
      <c r="B578" s="73" t="s">
        <v>1345</v>
      </c>
      <c r="C578" s="139" t="s">
        <v>612</v>
      </c>
      <c r="D578" s="140">
        <v>43928</v>
      </c>
      <c r="E578" s="228" t="s">
        <v>642</v>
      </c>
      <c r="F578" s="188"/>
    </row>
    <row r="579" spans="1:6" ht="110.25" x14ac:dyDescent="0.25">
      <c r="A579" s="88"/>
      <c r="B579" s="72" t="s">
        <v>1346</v>
      </c>
      <c r="C579" s="139" t="s">
        <v>612</v>
      </c>
      <c r="D579" s="140">
        <v>43929</v>
      </c>
      <c r="E579" s="228" t="s">
        <v>642</v>
      </c>
      <c r="F579" s="188"/>
    </row>
    <row r="580" spans="1:6" ht="31.5" x14ac:dyDescent="0.25">
      <c r="A580" s="88"/>
      <c r="B580" s="72" t="s">
        <v>1347</v>
      </c>
      <c r="C580" s="139" t="s">
        <v>612</v>
      </c>
      <c r="D580" s="140">
        <v>43932</v>
      </c>
      <c r="E580" s="228" t="s">
        <v>642</v>
      </c>
      <c r="F580" s="188"/>
    </row>
    <row r="581" spans="1:6" ht="31.5" x14ac:dyDescent="0.25">
      <c r="A581" s="88"/>
      <c r="B581" s="73" t="s">
        <v>1348</v>
      </c>
      <c r="C581" s="139" t="s">
        <v>612</v>
      </c>
      <c r="D581" s="140">
        <v>43934</v>
      </c>
      <c r="E581" s="228" t="s">
        <v>642</v>
      </c>
      <c r="F581" s="188"/>
    </row>
    <row r="582" spans="1:6" ht="31.5" x14ac:dyDescent="0.25">
      <c r="A582" s="88"/>
      <c r="B582" s="72" t="s">
        <v>1349</v>
      </c>
      <c r="C582" s="139" t="s">
        <v>612</v>
      </c>
      <c r="D582" s="140">
        <v>43934</v>
      </c>
      <c r="E582" s="228" t="s">
        <v>642</v>
      </c>
      <c r="F582" s="188"/>
    </row>
    <row r="583" spans="1:6" ht="47.25" x14ac:dyDescent="0.25">
      <c r="A583" s="88"/>
      <c r="B583" s="72" t="s">
        <v>1350</v>
      </c>
      <c r="C583" s="139" t="s">
        <v>612</v>
      </c>
      <c r="D583" s="140">
        <v>43934</v>
      </c>
      <c r="E583" s="228" t="s">
        <v>642</v>
      </c>
      <c r="F583" s="188"/>
    </row>
    <row r="584" spans="1:6" ht="31.5" x14ac:dyDescent="0.25">
      <c r="A584" s="88"/>
      <c r="B584" s="72" t="s">
        <v>1351</v>
      </c>
      <c r="C584" s="139" t="s">
        <v>612</v>
      </c>
      <c r="D584" s="140">
        <v>43934</v>
      </c>
      <c r="E584" s="228" t="s">
        <v>642</v>
      </c>
      <c r="F584" s="188"/>
    </row>
    <row r="585" spans="1:6" ht="47.25" x14ac:dyDescent="0.25">
      <c r="A585" s="88"/>
      <c r="B585" s="72" t="s">
        <v>1352</v>
      </c>
      <c r="C585" s="139" t="s">
        <v>612</v>
      </c>
      <c r="D585" s="140">
        <v>43935</v>
      </c>
      <c r="E585" s="228" t="s">
        <v>642</v>
      </c>
      <c r="F585" s="188"/>
    </row>
    <row r="586" spans="1:6" ht="31.5" x14ac:dyDescent="0.25">
      <c r="A586" s="88"/>
      <c r="B586" s="73" t="s">
        <v>1353</v>
      </c>
      <c r="C586" s="139" t="s">
        <v>612</v>
      </c>
      <c r="D586" s="140">
        <v>43935</v>
      </c>
      <c r="E586" s="228" t="s">
        <v>642</v>
      </c>
      <c r="F586" s="188"/>
    </row>
    <row r="587" spans="1:6" ht="47.25" x14ac:dyDescent="0.25">
      <c r="A587" s="88"/>
      <c r="B587" s="72" t="s">
        <v>1354</v>
      </c>
      <c r="C587" s="139" t="s">
        <v>612</v>
      </c>
      <c r="D587" s="140">
        <v>43934</v>
      </c>
      <c r="E587" s="228" t="s">
        <v>642</v>
      </c>
      <c r="F587" s="188"/>
    </row>
    <row r="588" spans="1:6" ht="47.25" x14ac:dyDescent="0.25">
      <c r="A588" s="88"/>
      <c r="B588" s="72" t="s">
        <v>1355</v>
      </c>
      <c r="C588" s="139" t="s">
        <v>612</v>
      </c>
      <c r="D588" s="140">
        <v>43935</v>
      </c>
      <c r="E588" s="228" t="s">
        <v>642</v>
      </c>
      <c r="F588" s="188"/>
    </row>
    <row r="589" spans="1:6" ht="47.25" x14ac:dyDescent="0.25">
      <c r="A589" s="88"/>
      <c r="B589" s="72" t="s">
        <v>1356</v>
      </c>
      <c r="C589" s="139" t="s">
        <v>612</v>
      </c>
      <c r="D589" s="140">
        <v>43935</v>
      </c>
      <c r="E589" s="228" t="s">
        <v>642</v>
      </c>
      <c r="F589" s="188"/>
    </row>
    <row r="590" spans="1:6" ht="31.5" x14ac:dyDescent="0.25">
      <c r="A590" s="88"/>
      <c r="B590" s="398" t="s">
        <v>1357</v>
      </c>
      <c r="C590" s="139" t="s">
        <v>612</v>
      </c>
      <c r="D590" s="140">
        <v>43935</v>
      </c>
      <c r="E590" s="228" t="s">
        <v>642</v>
      </c>
      <c r="F590" s="188"/>
    </row>
    <row r="591" spans="1:6" ht="31.5" x14ac:dyDescent="0.25">
      <c r="A591" s="88"/>
      <c r="B591" s="72" t="s">
        <v>1358</v>
      </c>
      <c r="C591" s="139" t="s">
        <v>612</v>
      </c>
      <c r="D591" s="140">
        <v>43935</v>
      </c>
      <c r="E591" s="228" t="s">
        <v>642</v>
      </c>
      <c r="F591" s="188"/>
    </row>
    <row r="592" spans="1:6" ht="31.5" x14ac:dyDescent="0.25">
      <c r="A592" s="88"/>
      <c r="B592" s="72" t="s">
        <v>1359</v>
      </c>
      <c r="C592" s="139" t="s">
        <v>612</v>
      </c>
      <c r="D592" s="140">
        <v>43936</v>
      </c>
      <c r="E592" s="228" t="s">
        <v>642</v>
      </c>
      <c r="F592" s="188"/>
    </row>
    <row r="593" spans="1:6" ht="31.5" x14ac:dyDescent="0.25">
      <c r="A593" s="88"/>
      <c r="B593" s="72" t="s">
        <v>1360</v>
      </c>
      <c r="C593" s="139" t="s">
        <v>612</v>
      </c>
      <c r="D593" s="140">
        <v>43936</v>
      </c>
      <c r="E593" s="228" t="s">
        <v>642</v>
      </c>
      <c r="F593" s="188"/>
    </row>
    <row r="594" spans="1:6" ht="31.5" x14ac:dyDescent="0.25">
      <c r="A594" s="88"/>
      <c r="B594" s="72" t="s">
        <v>1332</v>
      </c>
      <c r="C594" s="139" t="s">
        <v>612</v>
      </c>
      <c r="D594" s="140">
        <v>43936</v>
      </c>
      <c r="E594" s="228" t="s">
        <v>642</v>
      </c>
      <c r="F594" s="188"/>
    </row>
    <row r="595" spans="1:6" ht="31.5" x14ac:dyDescent="0.25">
      <c r="A595" s="88"/>
      <c r="B595" s="72" t="s">
        <v>1361</v>
      </c>
      <c r="C595" s="139" t="s">
        <v>612</v>
      </c>
      <c r="D595" s="140">
        <v>43936</v>
      </c>
      <c r="E595" s="228" t="s">
        <v>642</v>
      </c>
      <c r="F595" s="188"/>
    </row>
    <row r="596" spans="1:6" ht="31.5" x14ac:dyDescent="0.25">
      <c r="A596" s="88"/>
      <c r="B596" s="72" t="s">
        <v>1362</v>
      </c>
      <c r="C596" s="139" t="s">
        <v>612</v>
      </c>
      <c r="D596" s="140">
        <v>43936</v>
      </c>
      <c r="E596" s="228" t="s">
        <v>642</v>
      </c>
      <c r="F596" s="188"/>
    </row>
    <row r="597" spans="1:6" ht="31.5" x14ac:dyDescent="0.25">
      <c r="A597" s="88"/>
      <c r="B597" s="72" t="s">
        <v>1363</v>
      </c>
      <c r="C597" s="139" t="s">
        <v>612</v>
      </c>
      <c r="D597" s="140">
        <v>43936</v>
      </c>
      <c r="E597" s="228" t="s">
        <v>642</v>
      </c>
      <c r="F597" s="188"/>
    </row>
    <row r="598" spans="1:6" ht="78.75" x14ac:dyDescent="0.25">
      <c r="A598" s="88"/>
      <c r="B598" s="72" t="s">
        <v>1334</v>
      </c>
      <c r="C598" s="139" t="s">
        <v>612</v>
      </c>
      <c r="D598" s="140">
        <v>43938</v>
      </c>
      <c r="E598" s="228" t="s">
        <v>642</v>
      </c>
      <c r="F598" s="188"/>
    </row>
    <row r="599" spans="1:6" ht="63" x14ac:dyDescent="0.25">
      <c r="A599" s="88"/>
      <c r="B599" s="72" t="s">
        <v>1336</v>
      </c>
      <c r="C599" s="139" t="s">
        <v>612</v>
      </c>
      <c r="D599" s="140">
        <v>43940</v>
      </c>
      <c r="E599" s="228" t="s">
        <v>642</v>
      </c>
      <c r="F599" s="188"/>
    </row>
    <row r="600" spans="1:6" ht="31.5" x14ac:dyDescent="0.25">
      <c r="A600" s="88"/>
      <c r="B600" s="73" t="s">
        <v>1364</v>
      </c>
      <c r="C600" s="139" t="s">
        <v>612</v>
      </c>
      <c r="D600" s="140">
        <v>43940</v>
      </c>
      <c r="E600" s="228" t="s">
        <v>642</v>
      </c>
      <c r="F600" s="188"/>
    </row>
    <row r="601" spans="1:6" ht="31.5" x14ac:dyDescent="0.25">
      <c r="A601" s="88"/>
      <c r="B601" s="72" t="s">
        <v>1335</v>
      </c>
      <c r="C601" s="139" t="s">
        <v>612</v>
      </c>
      <c r="D601" s="140">
        <v>43940</v>
      </c>
      <c r="E601" s="228" t="s">
        <v>642</v>
      </c>
      <c r="F601" s="188"/>
    </row>
    <row r="602" spans="1:6" ht="31.5" x14ac:dyDescent="0.25">
      <c r="A602" s="88"/>
      <c r="B602" s="72" t="s">
        <v>1365</v>
      </c>
      <c r="C602" s="139" t="s">
        <v>612</v>
      </c>
      <c r="D602" s="140">
        <v>43940</v>
      </c>
      <c r="E602" s="228" t="s">
        <v>642</v>
      </c>
      <c r="F602" s="188"/>
    </row>
    <row r="603" spans="1:6" ht="31.5" x14ac:dyDescent="0.25">
      <c r="A603" s="88"/>
      <c r="B603" s="73" t="s">
        <v>1366</v>
      </c>
      <c r="C603" s="139" t="s">
        <v>612</v>
      </c>
      <c r="D603" s="140">
        <v>43940</v>
      </c>
      <c r="E603" s="228" t="s">
        <v>642</v>
      </c>
      <c r="F603" s="188"/>
    </row>
    <row r="604" spans="1:6" ht="31.5" x14ac:dyDescent="0.25">
      <c r="A604" s="88"/>
      <c r="B604" s="73" t="s">
        <v>1367</v>
      </c>
      <c r="C604" s="139" t="s">
        <v>612</v>
      </c>
      <c r="D604" s="140">
        <v>43942</v>
      </c>
      <c r="E604" s="228" t="s">
        <v>642</v>
      </c>
      <c r="F604" s="188"/>
    </row>
    <row r="605" spans="1:6" ht="63" x14ac:dyDescent="0.25">
      <c r="A605" s="88"/>
      <c r="B605" s="72" t="s">
        <v>1337</v>
      </c>
      <c r="C605" s="139" t="s">
        <v>612</v>
      </c>
      <c r="D605" s="140">
        <v>43943</v>
      </c>
      <c r="E605" s="228" t="s">
        <v>642</v>
      </c>
      <c r="F605" s="188"/>
    </row>
    <row r="606" spans="1:6" ht="31.5" x14ac:dyDescent="0.25">
      <c r="A606" s="88"/>
      <c r="B606" s="73" t="s">
        <v>1368</v>
      </c>
      <c r="C606" s="139" t="s">
        <v>612</v>
      </c>
      <c r="D606" s="140">
        <v>43948</v>
      </c>
      <c r="E606" s="228" t="s">
        <v>642</v>
      </c>
      <c r="F606" s="188"/>
    </row>
    <row r="607" spans="1:6" ht="31.5" x14ac:dyDescent="0.25">
      <c r="A607" s="88"/>
      <c r="B607" s="72" t="s">
        <v>1369</v>
      </c>
      <c r="C607" s="139" t="s">
        <v>612</v>
      </c>
      <c r="D607" s="140">
        <v>43949</v>
      </c>
      <c r="E607" s="228" t="s">
        <v>642</v>
      </c>
      <c r="F607" s="188"/>
    </row>
    <row r="608" spans="1:6" ht="31.5" x14ac:dyDescent="0.25">
      <c r="A608" s="88"/>
      <c r="B608" s="73" t="s">
        <v>1341</v>
      </c>
      <c r="C608" s="139" t="s">
        <v>612</v>
      </c>
      <c r="D608" s="140">
        <v>43950</v>
      </c>
      <c r="E608" s="228" t="s">
        <v>642</v>
      </c>
      <c r="F608" s="188"/>
    </row>
    <row r="609" spans="1:6" ht="31.5" x14ac:dyDescent="0.25">
      <c r="A609" s="88"/>
      <c r="B609" s="73" t="s">
        <v>1249</v>
      </c>
      <c r="C609" s="139" t="s">
        <v>612</v>
      </c>
      <c r="D609" s="140">
        <v>43950</v>
      </c>
      <c r="E609" s="228" t="s">
        <v>642</v>
      </c>
      <c r="F609" s="188"/>
    </row>
    <row r="610" spans="1:6" ht="31.5" x14ac:dyDescent="0.25">
      <c r="A610" s="88"/>
      <c r="B610" s="72" t="s">
        <v>1370</v>
      </c>
      <c r="C610" s="139" t="s">
        <v>612</v>
      </c>
      <c r="D610" s="140">
        <v>43942</v>
      </c>
      <c r="E610" s="228" t="s">
        <v>642</v>
      </c>
      <c r="F610" s="188"/>
    </row>
    <row r="611" spans="1:6" ht="31.5" x14ac:dyDescent="0.25">
      <c r="A611" s="88"/>
      <c r="B611" s="72" t="s">
        <v>1371</v>
      </c>
      <c r="C611" s="139" t="s">
        <v>612</v>
      </c>
      <c r="D611" s="140">
        <v>43949</v>
      </c>
      <c r="E611" s="228" t="s">
        <v>642</v>
      </c>
      <c r="F611" s="188"/>
    </row>
    <row r="612" spans="1:6" ht="63" x14ac:dyDescent="0.25">
      <c r="A612" s="88"/>
      <c r="B612" s="72" t="s">
        <v>1372</v>
      </c>
      <c r="C612" s="139" t="s">
        <v>612</v>
      </c>
      <c r="D612" s="140">
        <v>43936</v>
      </c>
      <c r="E612" s="228" t="s">
        <v>642</v>
      </c>
      <c r="F612" s="188"/>
    </row>
    <row r="613" spans="1:6" ht="47.25" x14ac:dyDescent="0.25">
      <c r="A613" s="88"/>
      <c r="B613" s="72" t="s">
        <v>1373</v>
      </c>
      <c r="C613" s="139" t="s">
        <v>612</v>
      </c>
      <c r="D613" s="140">
        <v>43940</v>
      </c>
      <c r="E613" s="228" t="s">
        <v>642</v>
      </c>
      <c r="F613" s="188"/>
    </row>
    <row r="614" spans="1:6" ht="31.5" x14ac:dyDescent="0.25">
      <c r="A614" s="88"/>
      <c r="B614" s="72" t="s">
        <v>1618</v>
      </c>
      <c r="C614" s="139" t="s">
        <v>612</v>
      </c>
      <c r="D614" s="140">
        <v>43956</v>
      </c>
      <c r="E614" s="228" t="s">
        <v>1412</v>
      </c>
      <c r="F614" s="188"/>
    </row>
    <row r="615" spans="1:6" ht="31.5" x14ac:dyDescent="0.25">
      <c r="A615" s="88"/>
      <c r="B615" s="72" t="s">
        <v>1600</v>
      </c>
      <c r="C615" s="139" t="s">
        <v>612</v>
      </c>
      <c r="D615" s="140">
        <v>43957</v>
      </c>
      <c r="E615" s="228" t="s">
        <v>1412</v>
      </c>
      <c r="F615" s="188"/>
    </row>
    <row r="616" spans="1:6" ht="31.5" x14ac:dyDescent="0.25">
      <c r="A616" s="88"/>
      <c r="B616" s="72" t="s">
        <v>1619</v>
      </c>
      <c r="C616" s="139" t="s">
        <v>612</v>
      </c>
      <c r="D616" s="140">
        <v>43957</v>
      </c>
      <c r="E616" s="228" t="s">
        <v>1412</v>
      </c>
      <c r="F616" s="188"/>
    </row>
    <row r="617" spans="1:6" ht="31.5" x14ac:dyDescent="0.25">
      <c r="A617" s="88"/>
      <c r="B617" s="72" t="s">
        <v>1620</v>
      </c>
      <c r="C617" s="139" t="s">
        <v>612</v>
      </c>
      <c r="D617" s="140">
        <v>43957</v>
      </c>
      <c r="E617" s="228" t="s">
        <v>1412</v>
      </c>
      <c r="F617" s="188"/>
    </row>
    <row r="618" spans="1:6" ht="31.5" x14ac:dyDescent="0.25">
      <c r="A618" s="88"/>
      <c r="B618" s="72" t="s">
        <v>1621</v>
      </c>
      <c r="C618" s="139" t="s">
        <v>612</v>
      </c>
      <c r="D618" s="140">
        <v>43957</v>
      </c>
      <c r="E618" s="228" t="s">
        <v>1412</v>
      </c>
      <c r="F618" s="188"/>
    </row>
    <row r="619" spans="1:6" ht="31.5" x14ac:dyDescent="0.25">
      <c r="A619" s="88"/>
      <c r="B619" s="72" t="s">
        <v>1622</v>
      </c>
      <c r="C619" s="139"/>
      <c r="D619" s="140">
        <v>43957</v>
      </c>
      <c r="E619" s="228" t="s">
        <v>1412</v>
      </c>
      <c r="F619" s="188"/>
    </row>
    <row r="620" spans="1:6" ht="31.5" x14ac:dyDescent="0.25">
      <c r="A620" s="88"/>
      <c r="B620" s="72" t="s">
        <v>1623</v>
      </c>
      <c r="C620" s="139"/>
      <c r="D620" s="140">
        <v>43957</v>
      </c>
      <c r="E620" s="228" t="s">
        <v>1412</v>
      </c>
      <c r="F620" s="188"/>
    </row>
    <row r="621" spans="1:6" ht="31.5" x14ac:dyDescent="0.25">
      <c r="A621" s="88"/>
      <c r="B621" s="72" t="s">
        <v>1624</v>
      </c>
      <c r="C621" s="139"/>
      <c r="D621" s="140">
        <v>43958</v>
      </c>
      <c r="E621" s="228" t="s">
        <v>1412</v>
      </c>
      <c r="F621" s="188"/>
    </row>
    <row r="622" spans="1:6" ht="31.5" x14ac:dyDescent="0.25">
      <c r="A622" s="88"/>
      <c r="B622" s="72" t="s">
        <v>1608</v>
      </c>
      <c r="C622" s="139"/>
      <c r="D622" s="140">
        <v>43958</v>
      </c>
      <c r="E622" s="228" t="s">
        <v>1412</v>
      </c>
      <c r="F622" s="188"/>
    </row>
    <row r="623" spans="1:6" ht="31.5" x14ac:dyDescent="0.25">
      <c r="A623" s="88"/>
      <c r="B623" s="72" t="s">
        <v>1625</v>
      </c>
      <c r="C623" s="139"/>
      <c r="D623" s="140">
        <v>43959</v>
      </c>
      <c r="E623" s="228" t="s">
        <v>1412</v>
      </c>
      <c r="F623" s="188"/>
    </row>
    <row r="624" spans="1:6" ht="31.5" x14ac:dyDescent="0.25">
      <c r="A624" s="88"/>
      <c r="B624" s="72" t="s">
        <v>1626</v>
      </c>
      <c r="C624" s="139"/>
      <c r="D624" s="140">
        <v>43959</v>
      </c>
      <c r="E624" s="228" t="s">
        <v>1412</v>
      </c>
      <c r="F624" s="188"/>
    </row>
    <row r="625" spans="1:6" ht="47.25" x14ac:dyDescent="0.25">
      <c r="A625" s="88"/>
      <c r="B625" s="72" t="s">
        <v>1627</v>
      </c>
      <c r="C625" s="139"/>
      <c r="D625" s="140">
        <v>43959</v>
      </c>
      <c r="E625" s="228" t="s">
        <v>1412</v>
      </c>
      <c r="F625" s="188"/>
    </row>
    <row r="626" spans="1:6" ht="94.5" x14ac:dyDescent="0.25">
      <c r="A626" s="88"/>
      <c r="B626" s="72" t="s">
        <v>1628</v>
      </c>
      <c r="C626" s="139"/>
      <c r="D626" s="140">
        <v>43959</v>
      </c>
      <c r="E626" s="228" t="s">
        <v>1412</v>
      </c>
      <c r="F626" s="188"/>
    </row>
    <row r="627" spans="1:6" ht="47.25" x14ac:dyDescent="0.25">
      <c r="A627" s="88"/>
      <c r="B627" s="72" t="s">
        <v>1629</v>
      </c>
      <c r="C627" s="139"/>
      <c r="D627" s="140">
        <v>43959</v>
      </c>
      <c r="E627" s="228" t="s">
        <v>1412</v>
      </c>
      <c r="F627" s="188"/>
    </row>
    <row r="628" spans="1:6" ht="63" x14ac:dyDescent="0.25">
      <c r="A628" s="88"/>
      <c r="B628" s="72" t="s">
        <v>1630</v>
      </c>
      <c r="C628" s="139"/>
      <c r="D628" s="140">
        <v>43959</v>
      </c>
      <c r="E628" s="228" t="s">
        <v>1412</v>
      </c>
      <c r="F628" s="188"/>
    </row>
    <row r="629" spans="1:6" ht="47.25" x14ac:dyDescent="0.25">
      <c r="A629" s="88"/>
      <c r="B629" s="72" t="s">
        <v>1627</v>
      </c>
      <c r="C629" s="139"/>
      <c r="D629" s="140">
        <v>43959</v>
      </c>
      <c r="E629" s="228" t="s">
        <v>1412</v>
      </c>
      <c r="F629" s="188"/>
    </row>
    <row r="630" spans="1:6" ht="31.5" x14ac:dyDescent="0.25">
      <c r="A630" s="88"/>
      <c r="B630" s="72" t="s">
        <v>1631</v>
      </c>
      <c r="C630" s="139"/>
      <c r="D630" s="140">
        <v>43960</v>
      </c>
      <c r="E630" s="228" t="s">
        <v>1412</v>
      </c>
      <c r="F630" s="188"/>
    </row>
    <row r="631" spans="1:6" ht="47.25" x14ac:dyDescent="0.25">
      <c r="A631" s="88"/>
      <c r="B631" s="72" t="s">
        <v>1632</v>
      </c>
      <c r="C631" s="139"/>
      <c r="D631" s="140">
        <v>43960</v>
      </c>
      <c r="E631" s="228" t="s">
        <v>1412</v>
      </c>
      <c r="F631" s="188"/>
    </row>
    <row r="632" spans="1:6" ht="31.5" x14ac:dyDescent="0.25">
      <c r="A632" s="88"/>
      <c r="B632" s="72" t="s">
        <v>1633</v>
      </c>
      <c r="C632" s="139"/>
      <c r="D632" s="140">
        <v>43960</v>
      </c>
      <c r="E632" s="228" t="s">
        <v>1412</v>
      </c>
      <c r="F632" s="188"/>
    </row>
    <row r="633" spans="1:6" ht="31.5" x14ac:dyDescent="0.25">
      <c r="A633" s="88"/>
      <c r="B633" s="72" t="s">
        <v>1634</v>
      </c>
      <c r="C633" s="139"/>
      <c r="D633" s="140">
        <v>43962</v>
      </c>
      <c r="E633" s="228" t="s">
        <v>1412</v>
      </c>
      <c r="F633" s="188"/>
    </row>
    <row r="634" spans="1:6" ht="31.5" x14ac:dyDescent="0.25">
      <c r="A634" s="88"/>
      <c r="B634" s="72" t="s">
        <v>1635</v>
      </c>
      <c r="C634" s="139"/>
      <c r="D634" s="140">
        <v>43962</v>
      </c>
      <c r="E634" s="228" t="s">
        <v>1412</v>
      </c>
      <c r="F634" s="188"/>
    </row>
    <row r="635" spans="1:6" ht="47.25" x14ac:dyDescent="0.25">
      <c r="A635" s="88"/>
      <c r="B635" s="72" t="s">
        <v>1636</v>
      </c>
      <c r="C635" s="139"/>
      <c r="D635" s="140">
        <v>43963</v>
      </c>
      <c r="E635" s="228" t="s">
        <v>1412</v>
      </c>
      <c r="F635" s="188"/>
    </row>
    <row r="636" spans="1:6" ht="31.5" x14ac:dyDescent="0.25">
      <c r="A636" s="88"/>
      <c r="B636" s="72" t="s">
        <v>1637</v>
      </c>
      <c r="C636" s="139"/>
      <c r="D636" s="140">
        <v>43963</v>
      </c>
      <c r="E636" s="228" t="s">
        <v>1412</v>
      </c>
      <c r="F636" s="188"/>
    </row>
    <row r="637" spans="1:6" ht="31.5" x14ac:dyDescent="0.25">
      <c r="A637" s="88"/>
      <c r="B637" s="72" t="s">
        <v>1638</v>
      </c>
      <c r="C637" s="139"/>
      <c r="D637" s="140">
        <v>43963</v>
      </c>
      <c r="E637" s="228" t="s">
        <v>1412</v>
      </c>
      <c r="F637" s="188"/>
    </row>
    <row r="638" spans="1:6" ht="47.25" x14ac:dyDescent="0.25">
      <c r="A638" s="88"/>
      <c r="B638" s="72" t="s">
        <v>1639</v>
      </c>
      <c r="C638" s="139"/>
      <c r="D638" s="140">
        <v>43963</v>
      </c>
      <c r="E638" s="228" t="s">
        <v>1412</v>
      </c>
      <c r="F638" s="188"/>
    </row>
    <row r="639" spans="1:6" ht="31.5" x14ac:dyDescent="0.25">
      <c r="A639" s="88"/>
      <c r="B639" s="72" t="s">
        <v>1640</v>
      </c>
      <c r="C639" s="139"/>
      <c r="D639" s="140">
        <v>43963</v>
      </c>
      <c r="E639" s="228" t="s">
        <v>1412</v>
      </c>
      <c r="F639" s="188"/>
    </row>
    <row r="640" spans="1:6" ht="31.5" x14ac:dyDescent="0.25">
      <c r="A640" s="88"/>
      <c r="B640" s="72" t="s">
        <v>1641</v>
      </c>
      <c r="C640" s="139"/>
      <c r="D640" s="140">
        <v>43963</v>
      </c>
      <c r="E640" s="228" t="s">
        <v>1412</v>
      </c>
      <c r="F640" s="188"/>
    </row>
    <row r="641" spans="1:6" ht="110.25" x14ac:dyDescent="0.25">
      <c r="A641" s="88"/>
      <c r="B641" s="72" t="s">
        <v>1642</v>
      </c>
      <c r="C641" s="139"/>
      <c r="D641" s="140">
        <v>43963</v>
      </c>
      <c r="E641" s="228" t="s">
        <v>1412</v>
      </c>
      <c r="F641" s="188"/>
    </row>
    <row r="642" spans="1:6" ht="31.5" x14ac:dyDescent="0.25">
      <c r="A642" s="88"/>
      <c r="B642" s="72" t="s">
        <v>1643</v>
      </c>
      <c r="C642" s="139"/>
      <c r="D642" s="140">
        <v>43963</v>
      </c>
      <c r="E642" s="228" t="s">
        <v>1412</v>
      </c>
      <c r="F642" s="188"/>
    </row>
    <row r="643" spans="1:6" ht="31.5" x14ac:dyDescent="0.25">
      <c r="A643" s="88"/>
      <c r="B643" s="72" t="s">
        <v>1644</v>
      </c>
      <c r="C643" s="139"/>
      <c r="D643" s="140">
        <v>43963</v>
      </c>
      <c r="E643" s="228" t="s">
        <v>1412</v>
      </c>
      <c r="F643" s="188"/>
    </row>
    <row r="644" spans="1:6" ht="31.5" x14ac:dyDescent="0.25">
      <c r="A644" s="88"/>
      <c r="B644" s="72" t="s">
        <v>1645</v>
      </c>
      <c r="C644" s="139"/>
      <c r="D644" s="140">
        <v>43964</v>
      </c>
      <c r="E644" s="228" t="s">
        <v>1412</v>
      </c>
      <c r="F644" s="188"/>
    </row>
    <row r="645" spans="1:6" ht="31.5" x14ac:dyDescent="0.25">
      <c r="A645" s="88"/>
      <c r="B645" s="72" t="s">
        <v>1646</v>
      </c>
      <c r="C645" s="139"/>
      <c r="D645" s="140">
        <v>43964</v>
      </c>
      <c r="E645" s="228" t="s">
        <v>1412</v>
      </c>
      <c r="F645" s="188"/>
    </row>
    <row r="646" spans="1:6" ht="31.5" x14ac:dyDescent="0.25">
      <c r="A646" s="88"/>
      <c r="B646" s="72" t="s">
        <v>1647</v>
      </c>
      <c r="C646" s="139"/>
      <c r="D646" s="140">
        <v>43964</v>
      </c>
      <c r="E646" s="228" t="s">
        <v>1412</v>
      </c>
      <c r="F646" s="188"/>
    </row>
    <row r="647" spans="1:6" ht="31.5" x14ac:dyDescent="0.25">
      <c r="A647" s="88"/>
      <c r="B647" s="72" t="s">
        <v>1648</v>
      </c>
      <c r="C647" s="139"/>
      <c r="D647" s="140">
        <v>43964</v>
      </c>
      <c r="E647" s="228" t="s">
        <v>1412</v>
      </c>
      <c r="F647" s="188"/>
    </row>
    <row r="648" spans="1:6" ht="31.5" x14ac:dyDescent="0.25">
      <c r="A648" s="88"/>
      <c r="B648" s="72" t="s">
        <v>1649</v>
      </c>
      <c r="C648" s="139"/>
      <c r="D648" s="140">
        <v>43964</v>
      </c>
      <c r="E648" s="228" t="s">
        <v>1412</v>
      </c>
      <c r="F648" s="188"/>
    </row>
    <row r="649" spans="1:6" ht="31.5" x14ac:dyDescent="0.25">
      <c r="A649" s="88"/>
      <c r="B649" s="72" t="s">
        <v>1650</v>
      </c>
      <c r="C649" s="139"/>
      <c r="D649" s="140">
        <v>43964</v>
      </c>
      <c r="E649" s="228" t="s">
        <v>1412</v>
      </c>
      <c r="F649" s="188"/>
    </row>
    <row r="650" spans="1:6" ht="31.5" x14ac:dyDescent="0.25">
      <c r="A650" s="88"/>
      <c r="B650" s="72" t="s">
        <v>1651</v>
      </c>
      <c r="C650" s="139"/>
      <c r="D650" s="140">
        <v>43964</v>
      </c>
      <c r="E650" s="228" t="s">
        <v>1412</v>
      </c>
      <c r="F650" s="188"/>
    </row>
    <row r="651" spans="1:6" ht="31.5" x14ac:dyDescent="0.25">
      <c r="A651" s="88"/>
      <c r="B651" s="72" t="s">
        <v>1652</v>
      </c>
      <c r="C651" s="139"/>
      <c r="D651" s="140">
        <v>43964</v>
      </c>
      <c r="E651" s="228" t="s">
        <v>1412</v>
      </c>
      <c r="F651" s="188"/>
    </row>
    <row r="652" spans="1:6" ht="31.5" x14ac:dyDescent="0.25">
      <c r="A652" s="88"/>
      <c r="B652" s="72" t="s">
        <v>1653</v>
      </c>
      <c r="C652" s="139"/>
      <c r="D652" s="140">
        <v>43964</v>
      </c>
      <c r="E652" s="228" t="s">
        <v>1412</v>
      </c>
      <c r="F652" s="188"/>
    </row>
    <row r="653" spans="1:6" ht="31.5" x14ac:dyDescent="0.25">
      <c r="A653" s="88"/>
      <c r="B653" s="72" t="s">
        <v>1654</v>
      </c>
      <c r="C653" s="139"/>
      <c r="D653" s="140">
        <v>43964</v>
      </c>
      <c r="E653" s="228" t="s">
        <v>1412</v>
      </c>
      <c r="F653" s="188"/>
    </row>
    <row r="654" spans="1:6" ht="31.5" x14ac:dyDescent="0.25">
      <c r="A654" s="88"/>
      <c r="B654" s="72" t="s">
        <v>1655</v>
      </c>
      <c r="C654" s="139"/>
      <c r="D654" s="140">
        <v>43965</v>
      </c>
      <c r="E654" s="228" t="s">
        <v>1412</v>
      </c>
      <c r="F654" s="188"/>
    </row>
    <row r="655" spans="1:6" ht="31.5" x14ac:dyDescent="0.25">
      <c r="A655" s="88"/>
      <c r="B655" s="72" t="s">
        <v>1656</v>
      </c>
      <c r="C655" s="139"/>
      <c r="D655" s="140">
        <v>43965</v>
      </c>
      <c r="E655" s="228" t="s">
        <v>1412</v>
      </c>
      <c r="F655" s="188"/>
    </row>
    <row r="656" spans="1:6" ht="31.5" x14ac:dyDescent="0.25">
      <c r="A656" s="88"/>
      <c r="B656" s="72" t="s">
        <v>1657</v>
      </c>
      <c r="C656" s="139"/>
      <c r="D656" s="140">
        <v>43965</v>
      </c>
      <c r="E656" s="228" t="s">
        <v>1412</v>
      </c>
      <c r="F656" s="188"/>
    </row>
    <row r="657" spans="1:6" ht="31.5" x14ac:dyDescent="0.25">
      <c r="A657" s="88"/>
      <c r="B657" s="72" t="s">
        <v>1658</v>
      </c>
      <c r="C657" s="139"/>
      <c r="D657" s="140">
        <v>43965</v>
      </c>
      <c r="E657" s="228" t="s">
        <v>1412</v>
      </c>
      <c r="F657" s="188"/>
    </row>
    <row r="658" spans="1:6" ht="31.5" x14ac:dyDescent="0.25">
      <c r="A658" s="88"/>
      <c r="B658" s="72" t="s">
        <v>1659</v>
      </c>
      <c r="C658" s="139"/>
      <c r="D658" s="140">
        <v>43965</v>
      </c>
      <c r="E658" s="228" t="s">
        <v>1412</v>
      </c>
      <c r="F658" s="188"/>
    </row>
    <row r="659" spans="1:6" ht="31.5" x14ac:dyDescent="0.25">
      <c r="A659" s="88"/>
      <c r="B659" s="72" t="s">
        <v>1660</v>
      </c>
      <c r="C659" s="139"/>
      <c r="D659" s="140">
        <v>43966</v>
      </c>
      <c r="E659" s="228" t="s">
        <v>1412</v>
      </c>
      <c r="F659" s="188"/>
    </row>
    <row r="660" spans="1:6" ht="31.5" x14ac:dyDescent="0.25">
      <c r="A660" s="88"/>
      <c r="B660" s="72" t="s">
        <v>1661</v>
      </c>
      <c r="C660" s="139"/>
      <c r="D660" s="140">
        <v>43966</v>
      </c>
      <c r="E660" s="228" t="s">
        <v>1412</v>
      </c>
      <c r="F660" s="188"/>
    </row>
    <row r="661" spans="1:6" ht="31.5" x14ac:dyDescent="0.25">
      <c r="A661" s="88"/>
      <c r="B661" s="72" t="s">
        <v>1662</v>
      </c>
      <c r="C661" s="139"/>
      <c r="D661" s="140">
        <v>43966</v>
      </c>
      <c r="E661" s="228" t="s">
        <v>1412</v>
      </c>
      <c r="F661" s="188"/>
    </row>
    <row r="662" spans="1:6" ht="31.5" x14ac:dyDescent="0.25">
      <c r="A662" s="88"/>
      <c r="B662" s="72" t="s">
        <v>1663</v>
      </c>
      <c r="C662" s="139"/>
      <c r="D662" s="140">
        <v>43966</v>
      </c>
      <c r="E662" s="228" t="s">
        <v>1412</v>
      </c>
      <c r="F662" s="188"/>
    </row>
    <row r="663" spans="1:6" ht="31.5" x14ac:dyDescent="0.25">
      <c r="A663" s="88"/>
      <c r="B663" s="72" t="s">
        <v>1664</v>
      </c>
      <c r="C663" s="139"/>
      <c r="D663" s="140">
        <v>43966</v>
      </c>
      <c r="E663" s="228" t="s">
        <v>1412</v>
      </c>
      <c r="F663" s="188"/>
    </row>
    <row r="664" spans="1:6" ht="31.5" x14ac:dyDescent="0.25">
      <c r="A664" s="88"/>
      <c r="B664" s="72" t="s">
        <v>1665</v>
      </c>
      <c r="C664" s="139"/>
      <c r="D664" s="140">
        <v>43967</v>
      </c>
      <c r="E664" s="228" t="s">
        <v>1412</v>
      </c>
      <c r="F664" s="188"/>
    </row>
    <row r="665" spans="1:6" ht="31.5" x14ac:dyDescent="0.25">
      <c r="A665" s="88"/>
      <c r="B665" s="72" t="s">
        <v>1666</v>
      </c>
      <c r="C665" s="139"/>
      <c r="D665" s="140">
        <v>43967</v>
      </c>
      <c r="E665" s="228" t="s">
        <v>1412</v>
      </c>
      <c r="F665" s="188"/>
    </row>
    <row r="666" spans="1:6" ht="31.5" x14ac:dyDescent="0.25">
      <c r="A666" s="88"/>
      <c r="B666" s="72" t="s">
        <v>1667</v>
      </c>
      <c r="C666" s="139"/>
      <c r="D666" s="140">
        <v>43967</v>
      </c>
      <c r="E666" s="228" t="s">
        <v>1412</v>
      </c>
      <c r="F666" s="188"/>
    </row>
    <row r="667" spans="1:6" ht="31.5" x14ac:dyDescent="0.25">
      <c r="A667" s="88"/>
      <c r="B667" s="72" t="s">
        <v>1668</v>
      </c>
      <c r="C667" s="139"/>
      <c r="D667" s="140">
        <v>43967</v>
      </c>
      <c r="E667" s="228" t="s">
        <v>1412</v>
      </c>
      <c r="F667" s="188"/>
    </row>
    <row r="668" spans="1:6" ht="47.25" x14ac:dyDescent="0.25">
      <c r="A668" s="88"/>
      <c r="B668" s="72" t="s">
        <v>1669</v>
      </c>
      <c r="C668" s="139"/>
      <c r="D668" s="140">
        <v>43968</v>
      </c>
      <c r="E668" s="228" t="s">
        <v>1412</v>
      </c>
      <c r="F668" s="188"/>
    </row>
    <row r="669" spans="1:6" ht="31.5" x14ac:dyDescent="0.25">
      <c r="A669" s="88"/>
      <c r="B669" s="72" t="s">
        <v>1670</v>
      </c>
      <c r="C669" s="139"/>
      <c r="D669" s="140">
        <v>43968</v>
      </c>
      <c r="E669" s="228" t="s">
        <v>1412</v>
      </c>
      <c r="F669" s="188"/>
    </row>
    <row r="670" spans="1:6" ht="31.5" x14ac:dyDescent="0.25">
      <c r="A670" s="88"/>
      <c r="B670" s="72" t="s">
        <v>1671</v>
      </c>
      <c r="C670" s="139"/>
      <c r="D670" s="140">
        <v>43968</v>
      </c>
      <c r="E670" s="228" t="s">
        <v>1412</v>
      </c>
      <c r="F670" s="188"/>
    </row>
    <row r="671" spans="1:6" ht="31.5" x14ac:dyDescent="0.25">
      <c r="A671" s="88"/>
      <c r="B671" s="72" t="s">
        <v>1672</v>
      </c>
      <c r="C671" s="139"/>
      <c r="D671" s="140">
        <v>43968</v>
      </c>
      <c r="E671" s="228" t="s">
        <v>1412</v>
      </c>
      <c r="F671" s="188"/>
    </row>
    <row r="672" spans="1:6" ht="31.5" x14ac:dyDescent="0.25">
      <c r="A672" s="88"/>
      <c r="B672" s="72" t="s">
        <v>1673</v>
      </c>
      <c r="C672" s="139"/>
      <c r="D672" s="140">
        <v>43968</v>
      </c>
      <c r="E672" s="228" t="s">
        <v>1412</v>
      </c>
      <c r="F672" s="188"/>
    </row>
    <row r="673" spans="1:6" ht="31.5" x14ac:dyDescent="0.25">
      <c r="A673" s="88"/>
      <c r="B673" s="72" t="s">
        <v>1674</v>
      </c>
      <c r="C673" s="139"/>
      <c r="D673" s="140">
        <v>43969</v>
      </c>
      <c r="E673" s="228" t="s">
        <v>1412</v>
      </c>
      <c r="F673" s="188"/>
    </row>
    <row r="674" spans="1:6" ht="31.5" x14ac:dyDescent="0.25">
      <c r="A674" s="88"/>
      <c r="B674" s="72" t="s">
        <v>1675</v>
      </c>
      <c r="C674" s="139"/>
      <c r="D674" s="140">
        <v>43969</v>
      </c>
      <c r="E674" s="228" t="s">
        <v>1412</v>
      </c>
      <c r="F674" s="188"/>
    </row>
    <row r="675" spans="1:6" ht="47.25" x14ac:dyDescent="0.25">
      <c r="A675" s="88"/>
      <c r="B675" s="72" t="s">
        <v>1676</v>
      </c>
      <c r="C675" s="139"/>
      <c r="D675" s="140">
        <v>43969</v>
      </c>
      <c r="E675" s="228" t="s">
        <v>1412</v>
      </c>
      <c r="F675" s="188"/>
    </row>
    <row r="676" spans="1:6" ht="31.5" x14ac:dyDescent="0.25">
      <c r="A676" s="88"/>
      <c r="B676" s="72" t="s">
        <v>1677</v>
      </c>
      <c r="C676" s="139"/>
      <c r="D676" s="140">
        <v>43970</v>
      </c>
      <c r="E676" s="228" t="s">
        <v>1412</v>
      </c>
      <c r="F676" s="188"/>
    </row>
    <row r="677" spans="1:6" ht="31.5" x14ac:dyDescent="0.25">
      <c r="A677" s="88"/>
      <c r="B677" s="72" t="s">
        <v>1678</v>
      </c>
      <c r="C677" s="139"/>
      <c r="D677" s="140">
        <v>43970</v>
      </c>
      <c r="E677" s="228" t="s">
        <v>1412</v>
      </c>
      <c r="F677" s="188"/>
    </row>
    <row r="678" spans="1:6" ht="31.5" x14ac:dyDescent="0.25">
      <c r="A678" s="88"/>
      <c r="B678" s="72" t="s">
        <v>1679</v>
      </c>
      <c r="C678" s="139"/>
      <c r="D678" s="140">
        <v>43970</v>
      </c>
      <c r="E678" s="228" t="s">
        <v>1412</v>
      </c>
      <c r="F678" s="188"/>
    </row>
    <row r="679" spans="1:6" ht="31.5" x14ac:dyDescent="0.25">
      <c r="A679" s="88"/>
      <c r="B679" s="72" t="s">
        <v>1680</v>
      </c>
      <c r="C679" s="139"/>
      <c r="D679" s="140">
        <v>43970</v>
      </c>
      <c r="E679" s="228" t="s">
        <v>1412</v>
      </c>
      <c r="F679" s="188"/>
    </row>
    <row r="680" spans="1:6" ht="47.25" x14ac:dyDescent="0.25">
      <c r="A680" s="88"/>
      <c r="B680" s="72" t="s">
        <v>1681</v>
      </c>
      <c r="C680" s="139"/>
      <c r="D680" s="140">
        <v>43970</v>
      </c>
      <c r="E680" s="228" t="s">
        <v>1412</v>
      </c>
      <c r="F680" s="188"/>
    </row>
    <row r="681" spans="1:6" ht="31.5" x14ac:dyDescent="0.25">
      <c r="A681" s="88"/>
      <c r="B681" s="72" t="s">
        <v>1682</v>
      </c>
      <c r="C681" s="139"/>
      <c r="D681" s="140">
        <v>43971</v>
      </c>
      <c r="E681" s="228" t="s">
        <v>1412</v>
      </c>
      <c r="F681" s="188"/>
    </row>
    <row r="682" spans="1:6" ht="31.5" x14ac:dyDescent="0.25">
      <c r="A682" s="88"/>
      <c r="B682" s="72" t="s">
        <v>1230</v>
      </c>
      <c r="C682" s="139"/>
      <c r="D682" s="140">
        <v>43971</v>
      </c>
      <c r="E682" s="228" t="s">
        <v>1412</v>
      </c>
      <c r="F682" s="188"/>
    </row>
    <row r="683" spans="1:6" ht="31.5" x14ac:dyDescent="0.25">
      <c r="A683" s="88"/>
      <c r="B683" s="72" t="s">
        <v>1683</v>
      </c>
      <c r="C683" s="139"/>
      <c r="D683" s="140">
        <v>43971</v>
      </c>
      <c r="E683" s="228" t="s">
        <v>1412</v>
      </c>
      <c r="F683" s="188"/>
    </row>
    <row r="684" spans="1:6" ht="31.5" x14ac:dyDescent="0.25">
      <c r="A684" s="88"/>
      <c r="B684" s="72" t="s">
        <v>1684</v>
      </c>
      <c r="C684" s="139"/>
      <c r="D684" s="140">
        <v>43971</v>
      </c>
      <c r="E684" s="228" t="s">
        <v>1412</v>
      </c>
      <c r="F684" s="188"/>
    </row>
    <row r="685" spans="1:6" ht="47.25" x14ac:dyDescent="0.25">
      <c r="A685" s="88"/>
      <c r="B685" s="72" t="s">
        <v>1685</v>
      </c>
      <c r="C685" s="139"/>
      <c r="D685" s="140">
        <v>43971</v>
      </c>
      <c r="E685" s="228" t="s">
        <v>1412</v>
      </c>
      <c r="F685" s="188"/>
    </row>
    <row r="686" spans="1:6" ht="31.5" x14ac:dyDescent="0.25">
      <c r="A686" s="88"/>
      <c r="B686" s="72" t="s">
        <v>1686</v>
      </c>
      <c r="C686" s="139"/>
      <c r="D686" s="140">
        <v>43971</v>
      </c>
      <c r="E686" s="228" t="s">
        <v>1412</v>
      </c>
      <c r="F686" s="188"/>
    </row>
    <row r="687" spans="1:6" ht="31.5" x14ac:dyDescent="0.25">
      <c r="A687" s="88"/>
      <c r="B687" s="72" t="s">
        <v>1687</v>
      </c>
      <c r="C687" s="139"/>
      <c r="D687" s="140">
        <v>43971</v>
      </c>
      <c r="E687" s="228" t="s">
        <v>1412</v>
      </c>
      <c r="F687" s="188"/>
    </row>
    <row r="688" spans="1:6" ht="31.5" x14ac:dyDescent="0.25">
      <c r="A688" s="88"/>
      <c r="B688" s="72" t="s">
        <v>1688</v>
      </c>
      <c r="C688" s="139"/>
      <c r="D688" s="140">
        <v>43971</v>
      </c>
      <c r="E688" s="228" t="s">
        <v>1412</v>
      </c>
      <c r="F688" s="188"/>
    </row>
    <row r="689" spans="1:6" ht="31.5" x14ac:dyDescent="0.25">
      <c r="A689" s="88"/>
      <c r="B689" s="72" t="s">
        <v>1689</v>
      </c>
      <c r="C689" s="139"/>
      <c r="D689" s="140">
        <v>43972</v>
      </c>
      <c r="E689" s="228" t="s">
        <v>1412</v>
      </c>
      <c r="F689" s="188"/>
    </row>
    <row r="690" spans="1:6" ht="31.5" x14ac:dyDescent="0.25">
      <c r="A690" s="88"/>
      <c r="B690" s="72" t="s">
        <v>1690</v>
      </c>
      <c r="C690" s="139"/>
      <c r="D690" s="140">
        <v>43972</v>
      </c>
      <c r="E690" s="228" t="s">
        <v>1412</v>
      </c>
      <c r="F690" s="188"/>
    </row>
    <row r="691" spans="1:6" ht="31.5" x14ac:dyDescent="0.25">
      <c r="A691" s="88"/>
      <c r="B691" s="72" t="s">
        <v>1691</v>
      </c>
      <c r="C691" s="139"/>
      <c r="D691" s="140">
        <v>43972</v>
      </c>
      <c r="E691" s="228" t="s">
        <v>1412</v>
      </c>
      <c r="F691" s="188"/>
    </row>
    <row r="692" spans="1:6" ht="31.5" x14ac:dyDescent="0.25">
      <c r="A692" s="88"/>
      <c r="B692" s="72" t="s">
        <v>1692</v>
      </c>
      <c r="C692" s="139"/>
      <c r="D692" s="140">
        <v>43972</v>
      </c>
      <c r="E692" s="228" t="s">
        <v>1412</v>
      </c>
      <c r="F692" s="188"/>
    </row>
    <row r="693" spans="1:6" ht="31.5" x14ac:dyDescent="0.25">
      <c r="A693" s="88"/>
      <c r="B693" s="72" t="s">
        <v>1693</v>
      </c>
      <c r="C693" s="139"/>
      <c r="D693" s="140">
        <v>43975</v>
      </c>
      <c r="E693" s="228" t="s">
        <v>1412</v>
      </c>
      <c r="F693" s="188"/>
    </row>
    <row r="694" spans="1:6" ht="31.5" x14ac:dyDescent="0.25">
      <c r="A694" s="88"/>
      <c r="B694" s="72" t="s">
        <v>1694</v>
      </c>
      <c r="C694" s="139"/>
      <c r="D694" s="140">
        <v>43975</v>
      </c>
      <c r="E694" s="228" t="s">
        <v>1412</v>
      </c>
      <c r="F694" s="188"/>
    </row>
    <row r="695" spans="1:6" ht="31.5" x14ac:dyDescent="0.25">
      <c r="A695" s="88"/>
      <c r="B695" s="72" t="s">
        <v>1695</v>
      </c>
      <c r="C695" s="139"/>
      <c r="D695" s="140">
        <v>43975</v>
      </c>
      <c r="E695" s="228" t="s">
        <v>1412</v>
      </c>
      <c r="F695" s="188"/>
    </row>
    <row r="696" spans="1:6" ht="31.5" x14ac:dyDescent="0.25">
      <c r="A696" s="88"/>
      <c r="B696" s="72" t="s">
        <v>1696</v>
      </c>
      <c r="C696" s="139"/>
      <c r="D696" s="140">
        <v>43975</v>
      </c>
      <c r="E696" s="228" t="s">
        <v>1412</v>
      </c>
      <c r="F696" s="188"/>
    </row>
    <row r="697" spans="1:6" ht="31.5" x14ac:dyDescent="0.25">
      <c r="A697" s="88"/>
      <c r="B697" s="72" t="s">
        <v>1697</v>
      </c>
      <c r="C697" s="139"/>
      <c r="D697" s="140">
        <v>43975</v>
      </c>
      <c r="E697" s="228" t="s">
        <v>1412</v>
      </c>
      <c r="F697" s="188"/>
    </row>
    <row r="698" spans="1:6" ht="47.25" x14ac:dyDescent="0.25">
      <c r="A698" s="88"/>
      <c r="B698" s="72" t="s">
        <v>1698</v>
      </c>
      <c r="C698" s="139"/>
      <c r="D698" s="140">
        <v>43976</v>
      </c>
      <c r="E698" s="228" t="s">
        <v>1412</v>
      </c>
      <c r="F698" s="188"/>
    </row>
    <row r="699" spans="1:6" ht="31.5" x14ac:dyDescent="0.25">
      <c r="A699" s="88"/>
      <c r="B699" s="72" t="s">
        <v>1699</v>
      </c>
      <c r="C699" s="139"/>
      <c r="D699" s="140">
        <v>43977</v>
      </c>
      <c r="E699" s="228" t="s">
        <v>1412</v>
      </c>
      <c r="F699" s="188"/>
    </row>
    <row r="700" spans="1:6" ht="31.5" x14ac:dyDescent="0.25">
      <c r="A700" s="88"/>
      <c r="B700" s="72" t="s">
        <v>1700</v>
      </c>
      <c r="C700" s="139"/>
      <c r="D700" s="140">
        <v>43977</v>
      </c>
      <c r="E700" s="228" t="s">
        <v>1412</v>
      </c>
      <c r="F700" s="188"/>
    </row>
    <row r="701" spans="1:6" ht="31.5" x14ac:dyDescent="0.25">
      <c r="A701" s="88"/>
      <c r="B701" s="72" t="s">
        <v>1701</v>
      </c>
      <c r="C701" s="139"/>
      <c r="D701" s="140">
        <v>43977</v>
      </c>
      <c r="E701" s="228" t="s">
        <v>1412</v>
      </c>
      <c r="F701" s="188"/>
    </row>
    <row r="702" spans="1:6" ht="31.5" x14ac:dyDescent="0.25">
      <c r="A702" s="88"/>
      <c r="B702" s="72" t="s">
        <v>1702</v>
      </c>
      <c r="C702" s="139"/>
      <c r="D702" s="140">
        <v>43977</v>
      </c>
      <c r="E702" s="228" t="s">
        <v>1412</v>
      </c>
      <c r="F702" s="188"/>
    </row>
    <row r="703" spans="1:6" ht="31.5" x14ac:dyDescent="0.25">
      <c r="A703" s="88"/>
      <c r="B703" s="72" t="s">
        <v>1703</v>
      </c>
      <c r="C703" s="139"/>
      <c r="D703" s="140">
        <v>43978</v>
      </c>
      <c r="E703" s="228" t="s">
        <v>1412</v>
      </c>
      <c r="F703" s="188"/>
    </row>
    <row r="704" spans="1:6" ht="31.5" x14ac:dyDescent="0.25">
      <c r="A704" s="88"/>
      <c r="B704" s="72" t="s">
        <v>1704</v>
      </c>
      <c r="C704" s="139"/>
      <c r="D704" s="140">
        <v>43979</v>
      </c>
      <c r="E704" s="228" t="s">
        <v>1412</v>
      </c>
      <c r="F704" s="188"/>
    </row>
    <row r="705" spans="1:6" ht="47.25" x14ac:dyDescent="0.25">
      <c r="A705" s="88"/>
      <c r="B705" s="72" t="s">
        <v>1705</v>
      </c>
      <c r="C705" s="139"/>
      <c r="D705" s="140">
        <v>43979</v>
      </c>
      <c r="E705" s="228" t="s">
        <v>1412</v>
      </c>
      <c r="F705" s="188"/>
    </row>
    <row r="706" spans="1:6" ht="31.5" x14ac:dyDescent="0.25">
      <c r="A706" s="88"/>
      <c r="B706" s="72" t="s">
        <v>1697</v>
      </c>
      <c r="C706" s="139"/>
      <c r="D706" s="140">
        <v>43979</v>
      </c>
      <c r="E706" s="228" t="s">
        <v>1412</v>
      </c>
      <c r="F706" s="188"/>
    </row>
    <row r="707" spans="1:6" ht="63" x14ac:dyDescent="0.25">
      <c r="A707" s="88"/>
      <c r="B707" s="72" t="s">
        <v>1706</v>
      </c>
      <c r="C707" s="139"/>
      <c r="D707" s="140">
        <v>43979</v>
      </c>
      <c r="E707" s="228" t="s">
        <v>1412</v>
      </c>
      <c r="F707" s="188"/>
    </row>
    <row r="708" spans="1:6" ht="31.5" x14ac:dyDescent="0.25">
      <c r="A708" s="88"/>
      <c r="B708" s="72" t="s">
        <v>1707</v>
      </c>
      <c r="C708" s="139"/>
      <c r="D708" s="140">
        <v>43979</v>
      </c>
      <c r="E708" s="228" t="s">
        <v>1412</v>
      </c>
      <c r="F708" s="188"/>
    </row>
    <row r="709" spans="1:6" ht="31.5" x14ac:dyDescent="0.25">
      <c r="A709" s="88"/>
      <c r="B709" s="72" t="s">
        <v>1708</v>
      </c>
      <c r="C709" s="139"/>
      <c r="D709" s="140">
        <v>43979</v>
      </c>
      <c r="E709" s="228" t="s">
        <v>1412</v>
      </c>
      <c r="F709" s="188"/>
    </row>
    <row r="710" spans="1:6" ht="31.5" x14ac:dyDescent="0.25">
      <c r="A710" s="88"/>
      <c r="B710" s="72" t="s">
        <v>1679</v>
      </c>
      <c r="C710" s="139"/>
      <c r="D710" s="140">
        <v>43980</v>
      </c>
      <c r="E710" s="228" t="s">
        <v>1412</v>
      </c>
      <c r="F710" s="188"/>
    </row>
    <row r="711" spans="1:6" ht="94.5" x14ac:dyDescent="0.25">
      <c r="A711" s="88"/>
      <c r="B711" s="72" t="s">
        <v>1709</v>
      </c>
      <c r="C711" s="139"/>
      <c r="D711" s="140">
        <v>43980</v>
      </c>
      <c r="E711" s="228" t="s">
        <v>1412</v>
      </c>
      <c r="F711" s="188"/>
    </row>
    <row r="712" spans="1:6" ht="31.5" x14ac:dyDescent="0.25">
      <c r="A712" s="88"/>
      <c r="B712" s="72" t="s">
        <v>1710</v>
      </c>
      <c r="C712" s="139"/>
      <c r="D712" s="140">
        <v>43981</v>
      </c>
      <c r="E712" s="228" t="s">
        <v>1412</v>
      </c>
      <c r="F712" s="188"/>
    </row>
    <row r="713" spans="1:6" ht="78.75" x14ac:dyDescent="0.25">
      <c r="A713" s="88"/>
      <c r="B713" s="72" t="s">
        <v>1711</v>
      </c>
      <c r="C713" s="139"/>
      <c r="D713" s="140">
        <v>43981</v>
      </c>
      <c r="E713" s="228" t="s">
        <v>1412</v>
      </c>
      <c r="F713" s="188"/>
    </row>
    <row r="714" spans="1:6" ht="31.5" x14ac:dyDescent="0.25">
      <c r="A714" s="88"/>
      <c r="B714" s="72" t="s">
        <v>1712</v>
      </c>
      <c r="C714" s="139"/>
      <c r="D714" s="140">
        <v>43981</v>
      </c>
      <c r="E714" s="228" t="s">
        <v>1412</v>
      </c>
      <c r="F714" s="188"/>
    </row>
    <row r="715" spans="1:6" ht="78.75" x14ac:dyDescent="0.25">
      <c r="A715" s="88"/>
      <c r="B715" s="72" t="s">
        <v>1713</v>
      </c>
      <c r="C715" s="139"/>
      <c r="D715" s="140">
        <v>43982</v>
      </c>
      <c r="E715" s="228" t="s">
        <v>1412</v>
      </c>
      <c r="F715" s="188"/>
    </row>
    <row r="716" spans="1:6" ht="31.5" x14ac:dyDescent="0.25">
      <c r="A716" s="88"/>
      <c r="B716" s="72" t="s">
        <v>1714</v>
      </c>
      <c r="C716" s="139"/>
      <c r="D716" s="140">
        <v>43980</v>
      </c>
      <c r="E716" s="228" t="s">
        <v>1412</v>
      </c>
      <c r="F716" s="188"/>
    </row>
    <row r="717" spans="1:6" ht="31.5" x14ac:dyDescent="0.25">
      <c r="A717" s="88"/>
      <c r="B717" s="72" t="s">
        <v>1715</v>
      </c>
      <c r="C717" s="139"/>
      <c r="D717" s="140">
        <v>43979</v>
      </c>
      <c r="E717" s="228" t="s">
        <v>1412</v>
      </c>
      <c r="F717" s="188"/>
    </row>
    <row r="718" spans="1:6" ht="47.25" x14ac:dyDescent="0.25">
      <c r="A718" s="88"/>
      <c r="B718" s="72" t="s">
        <v>1716</v>
      </c>
      <c r="C718" s="139"/>
      <c r="D718" s="140">
        <v>43972</v>
      </c>
      <c r="E718" s="228" t="s">
        <v>1412</v>
      </c>
      <c r="F718" s="188"/>
    </row>
    <row r="719" spans="1:6" x14ac:dyDescent="0.25">
      <c r="A719" s="88"/>
      <c r="B719" s="439" t="s">
        <v>2001</v>
      </c>
      <c r="C719" s="439" t="s">
        <v>2002</v>
      </c>
      <c r="D719" s="569">
        <v>43983</v>
      </c>
      <c r="E719" s="439"/>
      <c r="F719" s="188"/>
    </row>
    <row r="720" spans="1:6" ht="31.5" x14ac:dyDescent="0.25">
      <c r="A720" s="88"/>
      <c r="B720" s="444" t="s">
        <v>1763</v>
      </c>
      <c r="C720" s="570" t="s">
        <v>1970</v>
      </c>
      <c r="D720" s="453">
        <v>43984</v>
      </c>
      <c r="E720" s="466" t="s">
        <v>1412</v>
      </c>
      <c r="F720" s="188"/>
    </row>
    <row r="721" spans="1:6" ht="47.25" x14ac:dyDescent="0.25">
      <c r="A721" s="88"/>
      <c r="B721" s="444" t="s">
        <v>1765</v>
      </c>
      <c r="C721" s="570" t="s">
        <v>1970</v>
      </c>
      <c r="D721" s="453">
        <v>43985</v>
      </c>
      <c r="E721" s="466" t="s">
        <v>1412</v>
      </c>
      <c r="F721" s="188"/>
    </row>
    <row r="722" spans="1:6" ht="47.25" x14ac:dyDescent="0.25">
      <c r="A722" s="88"/>
      <c r="B722" s="444" t="s">
        <v>1767</v>
      </c>
      <c r="C722" s="570" t="s">
        <v>1970</v>
      </c>
      <c r="D722" s="453">
        <v>43986</v>
      </c>
      <c r="E722" s="466" t="s">
        <v>1412</v>
      </c>
      <c r="F722" s="188"/>
    </row>
    <row r="723" spans="1:6" ht="78.75" x14ac:dyDescent="0.25">
      <c r="A723" s="88"/>
      <c r="B723" s="444" t="s">
        <v>1769</v>
      </c>
      <c r="C723" s="570" t="s">
        <v>1970</v>
      </c>
      <c r="D723" s="453">
        <v>43986</v>
      </c>
      <c r="E723" s="466" t="s">
        <v>1412</v>
      </c>
      <c r="F723" s="188"/>
    </row>
    <row r="724" spans="1:6" ht="31.5" x14ac:dyDescent="0.25">
      <c r="A724" s="88"/>
      <c r="B724" s="444" t="s">
        <v>1226</v>
      </c>
      <c r="C724" s="570" t="s">
        <v>1970</v>
      </c>
      <c r="D724" s="453">
        <v>43988</v>
      </c>
      <c r="E724" s="466" t="s">
        <v>1412</v>
      </c>
      <c r="F724" s="188"/>
    </row>
    <row r="725" spans="1:6" ht="110.25" x14ac:dyDescent="0.25">
      <c r="A725" s="88"/>
      <c r="B725" s="430" t="s">
        <v>2003</v>
      </c>
      <c r="C725" s="570" t="s">
        <v>1329</v>
      </c>
      <c r="D725" s="453">
        <v>43986</v>
      </c>
      <c r="E725" s="466" t="s">
        <v>1412</v>
      </c>
      <c r="F725" s="188"/>
    </row>
    <row r="726" spans="1:6" ht="31.5" x14ac:dyDescent="0.25">
      <c r="A726" s="88"/>
      <c r="B726" s="444" t="s">
        <v>1772</v>
      </c>
      <c r="C726" s="570" t="s">
        <v>1970</v>
      </c>
      <c r="D726" s="453">
        <v>43990</v>
      </c>
      <c r="E726" s="466" t="s">
        <v>1412</v>
      </c>
      <c r="F726" s="188"/>
    </row>
    <row r="727" spans="1:6" ht="31.5" x14ac:dyDescent="0.25">
      <c r="A727" s="88"/>
      <c r="B727" s="408" t="s">
        <v>1774</v>
      </c>
      <c r="C727" s="570" t="s">
        <v>1970</v>
      </c>
      <c r="D727" s="453">
        <v>43991</v>
      </c>
      <c r="E727" s="466" t="s">
        <v>1412</v>
      </c>
      <c r="F727" s="188"/>
    </row>
    <row r="728" spans="1:6" ht="31.5" x14ac:dyDescent="0.25">
      <c r="A728" s="88"/>
      <c r="B728" s="444" t="s">
        <v>1776</v>
      </c>
      <c r="C728" s="570" t="s">
        <v>1970</v>
      </c>
      <c r="D728" s="453">
        <v>43991</v>
      </c>
      <c r="E728" s="466" t="s">
        <v>1412</v>
      </c>
      <c r="F728" s="188"/>
    </row>
    <row r="729" spans="1:6" ht="31.5" x14ac:dyDescent="0.25">
      <c r="A729" s="88"/>
      <c r="B729" s="444" t="s">
        <v>1778</v>
      </c>
      <c r="C729" s="570" t="s">
        <v>1970</v>
      </c>
      <c r="D729" s="453">
        <v>43994</v>
      </c>
      <c r="E729" s="466" t="s">
        <v>1412</v>
      </c>
      <c r="F729" s="188"/>
    </row>
    <row r="730" spans="1:6" ht="47.25" x14ac:dyDescent="0.25">
      <c r="A730" s="88"/>
      <c r="B730" s="444" t="s">
        <v>1780</v>
      </c>
      <c r="C730" s="570" t="s">
        <v>1970</v>
      </c>
      <c r="D730" s="453">
        <v>43997</v>
      </c>
      <c r="E730" s="466" t="s">
        <v>1412</v>
      </c>
      <c r="F730" s="188"/>
    </row>
    <row r="731" spans="1:6" ht="31.5" x14ac:dyDescent="0.25">
      <c r="A731" s="88"/>
      <c r="B731" s="444" t="s">
        <v>1782</v>
      </c>
      <c r="C731" s="570" t="s">
        <v>1970</v>
      </c>
      <c r="D731" s="453">
        <v>43997</v>
      </c>
      <c r="E731" s="466" t="s">
        <v>1412</v>
      </c>
      <c r="F731" s="188"/>
    </row>
    <row r="732" spans="1:6" ht="31.5" x14ac:dyDescent="0.25">
      <c r="A732" s="88"/>
      <c r="B732" s="444" t="s">
        <v>1783</v>
      </c>
      <c r="C732" s="570" t="s">
        <v>1970</v>
      </c>
      <c r="D732" s="453">
        <v>43998</v>
      </c>
      <c r="E732" s="466" t="s">
        <v>1412</v>
      </c>
      <c r="F732" s="188"/>
    </row>
    <row r="733" spans="1:6" ht="31.5" x14ac:dyDescent="0.25">
      <c r="A733" s="88"/>
      <c r="B733" s="444" t="s">
        <v>1785</v>
      </c>
      <c r="C733" s="570" t="s">
        <v>1970</v>
      </c>
      <c r="D733" s="453">
        <v>43999</v>
      </c>
      <c r="E733" s="466" t="s">
        <v>1412</v>
      </c>
      <c r="F733" s="188"/>
    </row>
    <row r="734" spans="1:6" ht="31.5" x14ac:dyDescent="0.25">
      <c r="A734" s="88"/>
      <c r="B734" s="444" t="s">
        <v>1787</v>
      </c>
      <c r="C734" s="570" t="s">
        <v>1970</v>
      </c>
      <c r="D734" s="453">
        <v>44002</v>
      </c>
      <c r="E734" s="466" t="s">
        <v>1412</v>
      </c>
      <c r="F734" s="188"/>
    </row>
    <row r="735" spans="1:6" ht="31.5" x14ac:dyDescent="0.25">
      <c r="A735" s="88"/>
      <c r="B735" s="444" t="s">
        <v>1789</v>
      </c>
      <c r="C735" s="570" t="s">
        <v>1970</v>
      </c>
      <c r="D735" s="453">
        <v>44004</v>
      </c>
      <c r="E735" s="466" t="s">
        <v>1412</v>
      </c>
      <c r="F735" s="188"/>
    </row>
    <row r="736" spans="1:6" ht="31.5" x14ac:dyDescent="0.25">
      <c r="A736" s="88"/>
      <c r="B736" s="444" t="s">
        <v>1791</v>
      </c>
      <c r="C736" s="570" t="s">
        <v>1970</v>
      </c>
      <c r="D736" s="453">
        <v>44004</v>
      </c>
      <c r="E736" s="466" t="s">
        <v>1412</v>
      </c>
      <c r="F736" s="188"/>
    </row>
    <row r="737" spans="1:9" ht="31.5" x14ac:dyDescent="0.25">
      <c r="A737" s="88"/>
      <c r="B737" s="444" t="s">
        <v>1792</v>
      </c>
      <c r="C737" s="570" t="s">
        <v>1970</v>
      </c>
      <c r="D737" s="453">
        <v>44004</v>
      </c>
      <c r="E737" s="466" t="s">
        <v>1412</v>
      </c>
      <c r="F737" s="188"/>
    </row>
    <row r="738" spans="1:9" ht="31.5" x14ac:dyDescent="0.25">
      <c r="A738" s="88"/>
      <c r="B738" s="444" t="s">
        <v>1793</v>
      </c>
      <c r="C738" s="570" t="s">
        <v>1970</v>
      </c>
      <c r="D738" s="453">
        <v>44005</v>
      </c>
      <c r="E738" s="466" t="s">
        <v>1412</v>
      </c>
      <c r="F738" s="188"/>
    </row>
    <row r="739" spans="1:9" ht="31.5" x14ac:dyDescent="0.25">
      <c r="A739" s="88"/>
      <c r="B739" s="444" t="s">
        <v>158</v>
      </c>
      <c r="C739" s="570" t="s">
        <v>1970</v>
      </c>
      <c r="D739" s="453">
        <v>44005</v>
      </c>
      <c r="E739" s="466" t="s">
        <v>1412</v>
      </c>
      <c r="F739" s="188"/>
    </row>
    <row r="740" spans="1:9" ht="31.5" x14ac:dyDescent="0.25">
      <c r="A740" s="101" t="s">
        <v>644</v>
      </c>
      <c r="B740" s="444" t="s">
        <v>2004</v>
      </c>
      <c r="C740" s="570" t="s">
        <v>2005</v>
      </c>
      <c r="D740" s="453">
        <v>44008</v>
      </c>
      <c r="E740" s="141"/>
      <c r="F740" s="188"/>
    </row>
    <row r="741" spans="1:9" ht="31.5" x14ac:dyDescent="0.25">
      <c r="A741" s="90"/>
      <c r="B741" s="444" t="s">
        <v>2006</v>
      </c>
      <c r="C741" s="570" t="s">
        <v>2005</v>
      </c>
      <c r="D741" s="453">
        <v>44012</v>
      </c>
      <c r="E741" s="141"/>
      <c r="F741" s="188"/>
    </row>
    <row r="742" spans="1:9" x14ac:dyDescent="0.25">
      <c r="A742" s="93"/>
      <c r="B742" s="93"/>
      <c r="C742" s="604"/>
      <c r="D742" s="357"/>
      <c r="E742" s="201"/>
      <c r="F742" s="188"/>
    </row>
    <row r="743" spans="1:9" x14ac:dyDescent="0.25">
      <c r="A743" s="93"/>
      <c r="B743" s="93"/>
      <c r="C743" s="604"/>
      <c r="D743" s="357"/>
      <c r="E743" s="201"/>
      <c r="F743" s="188"/>
    </row>
    <row r="746" spans="1:9" x14ac:dyDescent="0.25">
      <c r="A746" s="66" t="s">
        <v>645</v>
      </c>
      <c r="B746" s="66"/>
      <c r="C746" s="67"/>
      <c r="D746" s="67"/>
      <c r="E746" s="67"/>
      <c r="F746" s="67"/>
      <c r="G746" s="67"/>
      <c r="H746" s="67"/>
      <c r="I746" s="67"/>
    </row>
    <row r="748" spans="1:9" x14ac:dyDescent="0.25">
      <c r="A748" s="1000" t="s">
        <v>122</v>
      </c>
      <c r="B748" s="1000" t="s">
        <v>646</v>
      </c>
      <c r="C748" s="1000" t="s">
        <v>647</v>
      </c>
      <c r="D748" s="1000" t="s">
        <v>126</v>
      </c>
      <c r="E748" s="74"/>
    </row>
    <row r="749" spans="1:9" x14ac:dyDescent="0.25">
      <c r="A749" s="131"/>
      <c r="B749" s="131"/>
      <c r="C749" s="131"/>
      <c r="D749" s="131"/>
      <c r="E749" s="74"/>
    </row>
    <row r="750" spans="1:9" x14ac:dyDescent="0.25">
      <c r="A750" s="77"/>
      <c r="B750" s="77"/>
      <c r="C750" s="77"/>
      <c r="D750" s="77"/>
      <c r="E750" s="74"/>
    </row>
    <row r="751" spans="1:9" x14ac:dyDescent="0.25">
      <c r="A751" s="77"/>
      <c r="B751" s="77"/>
      <c r="C751" s="77"/>
      <c r="D751" s="77"/>
      <c r="E751" s="74"/>
    </row>
    <row r="752" spans="1:9" x14ac:dyDescent="0.25">
      <c r="A752" s="77"/>
      <c r="B752" s="77"/>
      <c r="C752" s="77"/>
      <c r="D752" s="77"/>
      <c r="E752" s="74"/>
    </row>
    <row r="753" spans="1:9" x14ac:dyDescent="0.25">
      <c r="A753" s="115"/>
      <c r="B753" s="115"/>
      <c r="C753" s="115"/>
      <c r="D753" s="115"/>
      <c r="E753" s="74"/>
    </row>
    <row r="756" spans="1:9" x14ac:dyDescent="0.25">
      <c r="A756" s="66" t="s">
        <v>648</v>
      </c>
      <c r="B756" s="66"/>
      <c r="C756" s="67"/>
      <c r="D756" s="67"/>
      <c r="E756" s="67"/>
      <c r="F756" s="67"/>
      <c r="G756" s="67"/>
      <c r="H756" s="67"/>
      <c r="I756" s="67"/>
    </row>
    <row r="758" spans="1:9" s="142" customFormat="1" ht="47.25" x14ac:dyDescent="0.25">
      <c r="A758" s="995" t="s">
        <v>122</v>
      </c>
      <c r="B758" s="995" t="s">
        <v>649</v>
      </c>
      <c r="C758" s="995" t="s">
        <v>650</v>
      </c>
      <c r="D758" s="995" t="s">
        <v>651</v>
      </c>
      <c r="E758" s="995" t="s">
        <v>652</v>
      </c>
      <c r="F758" s="995" t="s">
        <v>99</v>
      </c>
      <c r="G758" s="995" t="s">
        <v>653</v>
      </c>
      <c r="H758" s="162"/>
    </row>
    <row r="759" spans="1:9" s="148" customFormat="1" x14ac:dyDescent="0.25">
      <c r="A759" s="143" t="s">
        <v>18</v>
      </c>
      <c r="B759" s="576" t="s">
        <v>303</v>
      </c>
      <c r="C759" s="1072">
        <v>1</v>
      </c>
      <c r="D759" s="1072"/>
      <c r="E759" s="577">
        <v>0.28000000000000003</v>
      </c>
      <c r="F759" s="146"/>
      <c r="G759" s="147"/>
      <c r="H759" s="205"/>
    </row>
    <row r="760" spans="1:9" s="152" customFormat="1" x14ac:dyDescent="0.25">
      <c r="A760" s="149" t="s">
        <v>19</v>
      </c>
      <c r="B760" s="579" t="s">
        <v>1856</v>
      </c>
      <c r="C760" s="576">
        <v>5</v>
      </c>
      <c r="D760" s="576">
        <v>4</v>
      </c>
      <c r="E760" s="580">
        <v>1.4</v>
      </c>
      <c r="F760" s="151"/>
      <c r="G760" s="144"/>
      <c r="H760" s="117"/>
    </row>
    <row r="761" spans="1:9" s="152" customFormat="1" x14ac:dyDescent="0.25">
      <c r="A761" s="149" t="s">
        <v>20</v>
      </c>
      <c r="B761" s="208" t="s">
        <v>2023</v>
      </c>
      <c r="C761" s="145">
        <f>59+Jun_Details!C392</f>
        <v>127</v>
      </c>
      <c r="D761" s="145">
        <f>41+Jun_Details!D392</f>
        <v>77</v>
      </c>
      <c r="E761" s="294">
        <f>120.7+Jun_Details!E392</f>
        <v>296.88</v>
      </c>
      <c r="F761" s="151">
        <v>1</v>
      </c>
      <c r="G761" s="144"/>
      <c r="H761" s="117"/>
    </row>
    <row r="762" spans="1:9" s="152" customFormat="1" x14ac:dyDescent="0.25">
      <c r="A762" s="149" t="s">
        <v>21</v>
      </c>
      <c r="B762" s="208" t="s">
        <v>2024</v>
      </c>
      <c r="C762" s="145">
        <f>39+Jun_Details!C393</f>
        <v>42</v>
      </c>
      <c r="D762" s="145"/>
      <c r="E762" s="294">
        <f>19.5+Jun_Details!E393</f>
        <v>21</v>
      </c>
      <c r="F762" s="151"/>
      <c r="G762" s="144"/>
      <c r="H762" s="117"/>
    </row>
    <row r="763" spans="1:9" s="152" customFormat="1" x14ac:dyDescent="0.25">
      <c r="A763" s="149" t="s">
        <v>151</v>
      </c>
      <c r="B763" s="150"/>
      <c r="C763" s="145"/>
      <c r="D763" s="145"/>
      <c r="E763" s="294"/>
      <c r="F763" s="151"/>
      <c r="G763" s="144"/>
      <c r="H763" s="117"/>
    </row>
    <row r="766" spans="1:9" ht="30.75" customHeight="1" x14ac:dyDescent="0.25">
      <c r="A766" s="1159" t="s">
        <v>659</v>
      </c>
      <c r="B766" s="1159"/>
      <c r="C766" s="1159"/>
      <c r="D766" s="1159"/>
      <c r="E766" s="1159"/>
      <c r="F766" s="1159"/>
      <c r="G766" s="1159"/>
      <c r="H766" s="1159"/>
      <c r="I766" s="1159"/>
    </row>
    <row r="768" spans="1:9" s="154" customFormat="1" ht="32.25" customHeight="1" x14ac:dyDescent="0.25">
      <c r="A768" s="1160" t="s">
        <v>122</v>
      </c>
      <c r="B768" s="1161" t="s">
        <v>660</v>
      </c>
      <c r="C768" s="1219"/>
      <c r="D768" s="1220" t="s">
        <v>661</v>
      </c>
      <c r="E768" s="1220"/>
      <c r="F768" s="1160" t="s">
        <v>126</v>
      </c>
      <c r="G768" s="113"/>
      <c r="H768" s="113"/>
    </row>
    <row r="769" spans="1:9" s="154" customFormat="1" x14ac:dyDescent="0.25">
      <c r="A769" s="1160"/>
      <c r="B769" s="992" t="s">
        <v>662</v>
      </c>
      <c r="C769" s="992" t="s">
        <v>663</v>
      </c>
      <c r="D769" s="992" t="s">
        <v>664</v>
      </c>
      <c r="E769" s="995" t="s">
        <v>665</v>
      </c>
      <c r="F769" s="1160"/>
      <c r="G769" s="113"/>
      <c r="H769" s="113"/>
    </row>
    <row r="770" spans="1:9" x14ac:dyDescent="0.25">
      <c r="A770" s="85" t="s">
        <v>19</v>
      </c>
      <c r="B770" s="85"/>
      <c r="C770" s="78"/>
      <c r="D770" s="78"/>
      <c r="E770" s="102"/>
      <c r="F770" s="155"/>
      <c r="G770" s="74"/>
      <c r="H770" s="74"/>
    </row>
    <row r="771" spans="1:9" x14ac:dyDescent="0.25">
      <c r="A771" s="85" t="s">
        <v>666</v>
      </c>
      <c r="B771" s="85"/>
      <c r="C771" s="78"/>
      <c r="D771" s="78"/>
      <c r="E771" s="102"/>
      <c r="F771" s="134"/>
      <c r="G771" s="74"/>
      <c r="H771" s="74"/>
    </row>
    <row r="774" spans="1:9" x14ac:dyDescent="0.25">
      <c r="A774" s="1000" t="s">
        <v>122</v>
      </c>
      <c r="B774" s="1000" t="s">
        <v>667</v>
      </c>
      <c r="C774" s="1000" t="s">
        <v>569</v>
      </c>
      <c r="D774" s="1000" t="s">
        <v>126</v>
      </c>
      <c r="E774" s="74"/>
    </row>
    <row r="775" spans="1:9" x14ac:dyDescent="0.25">
      <c r="A775" s="121"/>
      <c r="B775" s="121"/>
      <c r="C775" s="77"/>
      <c r="D775" s="77"/>
      <c r="E775" s="74"/>
    </row>
    <row r="776" spans="1:9" x14ac:dyDescent="0.25">
      <c r="A776" s="115"/>
      <c r="B776" s="115"/>
      <c r="C776" s="115"/>
      <c r="D776" s="115"/>
      <c r="E776" s="74"/>
    </row>
    <row r="779" spans="1:9" x14ac:dyDescent="0.25">
      <c r="A779" s="66" t="s">
        <v>668</v>
      </c>
      <c r="B779" s="66"/>
      <c r="C779" s="67"/>
      <c r="D779" s="67"/>
      <c r="E779" s="67"/>
      <c r="F779" s="67"/>
      <c r="G779" s="67"/>
      <c r="H779" s="67"/>
      <c r="I779" s="67"/>
    </row>
    <row r="781" spans="1:9" ht="31.5" x14ac:dyDescent="0.25">
      <c r="A781" s="992" t="s">
        <v>122</v>
      </c>
      <c r="B781" s="68" t="s">
        <v>669</v>
      </c>
    </row>
    <row r="782" spans="1:9" x14ac:dyDescent="0.25">
      <c r="A782" s="156" t="s">
        <v>18</v>
      </c>
      <c r="B782" s="283"/>
    </row>
    <row r="783" spans="1:9" x14ac:dyDescent="0.25">
      <c r="A783" s="156" t="s">
        <v>19</v>
      </c>
      <c r="B783" s="283">
        <f>AVERAGE(100%, 100%, 100%)</f>
        <v>1</v>
      </c>
    </row>
    <row r="784" spans="1:9" x14ac:dyDescent="0.25">
      <c r="A784" s="156" t="s">
        <v>20</v>
      </c>
      <c r="B784" s="283"/>
    </row>
    <row r="785" spans="1:9" x14ac:dyDescent="0.25">
      <c r="A785" s="156" t="s">
        <v>666</v>
      </c>
      <c r="B785" s="283"/>
    </row>
    <row r="786" spans="1:9" x14ac:dyDescent="0.25">
      <c r="A786" s="156" t="s">
        <v>293</v>
      </c>
      <c r="B786" s="157"/>
    </row>
    <row r="792" spans="1:9" x14ac:dyDescent="0.25">
      <c r="A792" s="66" t="s">
        <v>670</v>
      </c>
      <c r="B792" s="66"/>
      <c r="C792" s="67"/>
      <c r="D792" s="67"/>
      <c r="E792" s="67"/>
      <c r="F792" s="67"/>
      <c r="G792" s="67"/>
      <c r="H792" s="67"/>
      <c r="I792" s="67"/>
    </row>
    <row r="793" spans="1:9" x14ac:dyDescent="0.25">
      <c r="A793" s="1164" t="s">
        <v>671</v>
      </c>
      <c r="B793" s="1165"/>
      <c r="C793" s="1165"/>
      <c r="D793" s="1165"/>
      <c r="E793" s="1166"/>
      <c r="F793" s="202"/>
    </row>
    <row r="794" spans="1:9" x14ac:dyDescent="0.25">
      <c r="A794" s="986" t="s">
        <v>122</v>
      </c>
      <c r="B794" s="992" t="s">
        <v>646</v>
      </c>
      <c r="C794" s="992" t="s">
        <v>672</v>
      </c>
      <c r="D794" s="194" t="s">
        <v>673</v>
      </c>
      <c r="E794" s="992" t="s">
        <v>126</v>
      </c>
      <c r="F794" s="203"/>
      <c r="G794" s="74"/>
      <c r="H794" s="74"/>
    </row>
    <row r="795" spans="1:9" x14ac:dyDescent="0.25">
      <c r="A795" s="85" t="s">
        <v>18</v>
      </c>
      <c r="B795" s="85"/>
      <c r="C795" s="72"/>
      <c r="D795" s="186"/>
      <c r="E795" s="118"/>
      <c r="F795" s="204"/>
      <c r="G795" s="171"/>
      <c r="H795" s="171"/>
    </row>
    <row r="796" spans="1:9" x14ac:dyDescent="0.25">
      <c r="A796" s="85" t="s">
        <v>19</v>
      </c>
      <c r="B796" s="90"/>
      <c r="C796" s="75"/>
      <c r="D796" s="186"/>
      <c r="E796" s="118"/>
      <c r="F796" s="204"/>
      <c r="G796" s="171"/>
      <c r="H796" s="171"/>
    </row>
    <row r="797" spans="1:9" x14ac:dyDescent="0.25">
      <c r="A797" s="101" t="s">
        <v>20</v>
      </c>
      <c r="B797" s="90"/>
      <c r="C797" s="75"/>
      <c r="D797" s="186"/>
      <c r="E797" s="118"/>
      <c r="F797" s="204"/>
      <c r="G797" s="171"/>
      <c r="H797" s="171"/>
    </row>
    <row r="798" spans="1:9" ht="16.5" customHeight="1" x14ac:dyDescent="0.25">
      <c r="A798" s="101" t="s">
        <v>21</v>
      </c>
      <c r="B798" s="242" t="s">
        <v>356</v>
      </c>
      <c r="C798" s="103" t="s">
        <v>1374</v>
      </c>
      <c r="D798" s="186"/>
      <c r="E798" s="118"/>
      <c r="F798" s="204"/>
      <c r="G798" s="171"/>
      <c r="H798" s="171"/>
    </row>
    <row r="799" spans="1:9" ht="16.5" customHeight="1" x14ac:dyDescent="0.25">
      <c r="A799" s="88"/>
      <c r="B799" s="242" t="s">
        <v>356</v>
      </c>
      <c r="C799" s="103" t="s">
        <v>217</v>
      </c>
      <c r="D799" s="186"/>
      <c r="E799" s="118"/>
      <c r="F799" s="204"/>
      <c r="G799" s="171"/>
      <c r="H799" s="171"/>
    </row>
    <row r="800" spans="1:9" ht="16.5" customHeight="1" x14ac:dyDescent="0.25">
      <c r="A800" s="88"/>
      <c r="B800" s="242" t="s">
        <v>356</v>
      </c>
      <c r="C800" s="103" t="s">
        <v>219</v>
      </c>
      <c r="D800" s="186"/>
      <c r="E800" s="118"/>
      <c r="F800" s="204"/>
      <c r="G800" s="171"/>
      <c r="H800" s="171"/>
    </row>
    <row r="801" spans="1:9" ht="16.5" customHeight="1" x14ac:dyDescent="0.25">
      <c r="A801" s="88"/>
      <c r="B801" s="242" t="s">
        <v>356</v>
      </c>
      <c r="C801" s="103" t="s">
        <v>1375</v>
      </c>
      <c r="D801" s="186"/>
      <c r="E801" s="118"/>
      <c r="F801" s="204"/>
      <c r="G801" s="171"/>
      <c r="H801" s="171"/>
    </row>
    <row r="802" spans="1:9" x14ac:dyDescent="0.25">
      <c r="A802" s="88"/>
      <c r="B802" s="242" t="s">
        <v>356</v>
      </c>
      <c r="C802" s="103" t="s">
        <v>218</v>
      </c>
      <c r="D802" s="186"/>
      <c r="E802" s="118"/>
      <c r="F802" s="204"/>
      <c r="G802" s="171"/>
      <c r="H802" s="171"/>
    </row>
    <row r="803" spans="1:9" x14ac:dyDescent="0.25">
      <c r="A803" s="88"/>
      <c r="B803" s="242" t="s">
        <v>1719</v>
      </c>
      <c r="C803" s="103" t="s">
        <v>219</v>
      </c>
      <c r="D803" s="186"/>
      <c r="E803" s="118" t="s">
        <v>137</v>
      </c>
      <c r="F803" s="204"/>
      <c r="G803" s="171"/>
      <c r="H803" s="171"/>
    </row>
    <row r="804" spans="1:9" x14ac:dyDescent="0.25">
      <c r="A804" s="88"/>
      <c r="B804" s="242" t="s">
        <v>1719</v>
      </c>
      <c r="C804" s="103" t="s">
        <v>1720</v>
      </c>
      <c r="D804" s="186"/>
      <c r="E804" s="118" t="s">
        <v>137</v>
      </c>
      <c r="F804" s="204"/>
      <c r="G804" s="171"/>
      <c r="H804" s="171"/>
    </row>
    <row r="805" spans="1:9" x14ac:dyDescent="0.25">
      <c r="A805" s="88"/>
      <c r="B805" s="242" t="s">
        <v>1719</v>
      </c>
      <c r="C805" s="103" t="s">
        <v>1721</v>
      </c>
      <c r="D805" s="186"/>
      <c r="E805" s="118" t="s">
        <v>137</v>
      </c>
      <c r="F805" s="204"/>
      <c r="G805" s="171"/>
      <c r="H805" s="171"/>
    </row>
    <row r="806" spans="1:9" x14ac:dyDescent="0.25">
      <c r="A806" s="90"/>
      <c r="B806" s="242" t="s">
        <v>1722</v>
      </c>
      <c r="C806" s="103" t="s">
        <v>1723</v>
      </c>
      <c r="D806" s="186"/>
      <c r="E806" s="118" t="s">
        <v>137</v>
      </c>
      <c r="F806" s="204"/>
      <c r="G806" s="171"/>
      <c r="H806" s="171"/>
    </row>
    <row r="807" spans="1:9" x14ac:dyDescent="0.25">
      <c r="A807" s="90" t="s">
        <v>151</v>
      </c>
      <c r="B807" s="168"/>
      <c r="C807" s="105"/>
      <c r="D807" s="186"/>
      <c r="E807" s="118"/>
      <c r="F807" s="204"/>
      <c r="G807" s="171"/>
      <c r="H807" s="171"/>
    </row>
    <row r="808" spans="1:9" x14ac:dyDescent="0.25">
      <c r="A808" s="74"/>
      <c r="B808" s="74"/>
      <c r="C808" s="158"/>
      <c r="D808" s="159"/>
      <c r="E808" s="171"/>
      <c r="F808" s="160"/>
      <c r="G808" s="74"/>
      <c r="H808" s="74"/>
    </row>
    <row r="810" spans="1:9" x14ac:dyDescent="0.25">
      <c r="A810" s="66" t="s">
        <v>676</v>
      </c>
      <c r="B810" s="66"/>
      <c r="C810" s="67"/>
      <c r="D810" s="67"/>
      <c r="E810" s="67"/>
      <c r="F810" s="67"/>
      <c r="G810" s="67"/>
      <c r="H810" s="67"/>
      <c r="I810" s="67"/>
    </row>
    <row r="812" spans="1:9" ht="31.5" x14ac:dyDescent="0.25">
      <c r="A812" s="992" t="s">
        <v>122</v>
      </c>
      <c r="B812" s="992" t="s">
        <v>677</v>
      </c>
      <c r="C812" s="995" t="s">
        <v>678</v>
      </c>
      <c r="D812" s="995" t="s">
        <v>126</v>
      </c>
      <c r="E812" s="74"/>
      <c r="F812" s="113"/>
      <c r="G812" s="113"/>
      <c r="H812" s="113"/>
    </row>
    <row r="813" spans="1:9" x14ac:dyDescent="0.25">
      <c r="A813" s="161" t="s">
        <v>19</v>
      </c>
      <c r="B813" s="992"/>
      <c r="C813" s="992"/>
      <c r="D813" s="992"/>
      <c r="E813" s="201"/>
      <c r="F813" s="113"/>
      <c r="G813" s="113"/>
      <c r="H813" s="113"/>
    </row>
    <row r="814" spans="1:9" x14ac:dyDescent="0.25">
      <c r="A814" s="112"/>
      <c r="B814" s="112"/>
      <c r="C814" s="113"/>
      <c r="D814" s="113"/>
      <c r="E814" s="162"/>
      <c r="F814" s="113"/>
      <c r="G814" s="113"/>
      <c r="H814" s="113"/>
    </row>
    <row r="816" spans="1:9" x14ac:dyDescent="0.25">
      <c r="A816" s="66" t="s">
        <v>679</v>
      </c>
      <c r="B816" s="66"/>
      <c r="C816" s="67"/>
      <c r="D816" s="67"/>
      <c r="E816" s="67"/>
      <c r="F816" s="67"/>
      <c r="G816" s="67"/>
      <c r="H816" s="67"/>
      <c r="I816" s="67"/>
    </row>
    <row r="817" spans="1:9" x14ac:dyDescent="0.25">
      <c r="A817" s="66"/>
      <c r="B817" s="66"/>
      <c r="C817" s="67"/>
      <c r="D817" s="67"/>
      <c r="E817" s="67"/>
      <c r="F817" s="67"/>
      <c r="G817" s="67"/>
      <c r="H817" s="67"/>
      <c r="I817" s="67"/>
    </row>
    <row r="818" spans="1:9" x14ac:dyDescent="0.25">
      <c r="A818" s="163"/>
      <c r="B818" s="163"/>
      <c r="C818" s="152"/>
      <c r="D818" s="152"/>
      <c r="E818" s="152"/>
      <c r="F818" s="152"/>
      <c r="G818" s="152"/>
      <c r="H818" s="152"/>
      <c r="I818" s="152"/>
    </row>
    <row r="819" spans="1:9" x14ac:dyDescent="0.25">
      <c r="A819" s="992" t="s">
        <v>122</v>
      </c>
      <c r="B819" s="995" t="s">
        <v>680</v>
      </c>
      <c r="C819" s="992" t="s">
        <v>681</v>
      </c>
      <c r="D819" s="992" t="s">
        <v>569</v>
      </c>
      <c r="E819" s="995" t="s">
        <v>126</v>
      </c>
      <c r="F819" s="74"/>
    </row>
    <row r="820" spans="1:9" x14ac:dyDescent="0.25">
      <c r="A820" s="1021" t="s">
        <v>18</v>
      </c>
      <c r="B820" s="1021"/>
      <c r="C820" s="164"/>
      <c r="D820" s="98"/>
      <c r="E820" s="1014"/>
      <c r="F820" s="162"/>
    </row>
    <row r="821" spans="1:9" ht="47.25" x14ac:dyDescent="0.25">
      <c r="A821" s="101" t="s">
        <v>19</v>
      </c>
      <c r="B821" s="1300">
        <v>2</v>
      </c>
      <c r="C821" s="102" t="s">
        <v>1376</v>
      </c>
      <c r="D821" s="108" t="s">
        <v>1377</v>
      </c>
      <c r="E821" s="72"/>
      <c r="F821" s="117"/>
    </row>
    <row r="822" spans="1:9" ht="63" x14ac:dyDescent="0.25">
      <c r="A822" s="88"/>
      <c r="B822" s="1301"/>
      <c r="C822" s="530" t="s">
        <v>2009</v>
      </c>
      <c r="D822" s="1251" t="s">
        <v>2010</v>
      </c>
      <c r="E822" s="72"/>
      <c r="F822" s="117"/>
    </row>
    <row r="823" spans="1:9" ht="63" x14ac:dyDescent="0.25">
      <c r="A823" s="88"/>
      <c r="B823" s="1301"/>
      <c r="C823" s="530" t="s">
        <v>2011</v>
      </c>
      <c r="D823" s="1253"/>
      <c r="E823" s="72"/>
      <c r="F823" s="117"/>
    </row>
    <row r="824" spans="1:9" ht="78.75" x14ac:dyDescent="0.25">
      <c r="A824" s="88"/>
      <c r="B824" s="1301"/>
      <c r="C824" s="530" t="s">
        <v>2012</v>
      </c>
      <c r="D824" s="1253"/>
      <c r="E824" s="72"/>
      <c r="F824" s="117"/>
    </row>
    <row r="825" spans="1:9" ht="63" x14ac:dyDescent="0.25">
      <c r="A825" s="90"/>
      <c r="B825" s="1302"/>
      <c r="C825" s="530" t="s">
        <v>2013</v>
      </c>
      <c r="D825" s="1253"/>
      <c r="E825" s="72"/>
      <c r="F825" s="117"/>
    </row>
    <row r="826" spans="1:9" x14ac:dyDescent="0.25">
      <c r="A826" s="88" t="s">
        <v>20</v>
      </c>
      <c r="B826" s="90"/>
      <c r="C826" s="78"/>
      <c r="D826" s="105"/>
      <c r="E826" s="72"/>
      <c r="F826" s="117"/>
    </row>
    <row r="827" spans="1:9" ht="31.5" x14ac:dyDescent="0.25">
      <c r="A827" s="101" t="s">
        <v>21</v>
      </c>
      <c r="B827" s="1303">
        <v>9</v>
      </c>
      <c r="C827" s="99" t="s">
        <v>1378</v>
      </c>
      <c r="D827" s="1167" t="s">
        <v>1379</v>
      </c>
      <c r="E827" s="1013"/>
      <c r="F827" s="117"/>
    </row>
    <row r="828" spans="1:9" ht="31.5" x14ac:dyDescent="0.25">
      <c r="A828" s="88"/>
      <c r="B828" s="1304"/>
      <c r="C828" s="1008" t="s">
        <v>1380</v>
      </c>
      <c r="D828" s="1169"/>
      <c r="E828" s="1013"/>
      <c r="F828" s="117"/>
    </row>
    <row r="829" spans="1:9" x14ac:dyDescent="0.25">
      <c r="A829" s="88"/>
      <c r="B829" s="1304"/>
      <c r="C829" s="1167" t="s">
        <v>1378</v>
      </c>
      <c r="D829" s="105" t="s">
        <v>1381</v>
      </c>
      <c r="E829" s="1013"/>
      <c r="F829" s="117"/>
    </row>
    <row r="830" spans="1:9" x14ac:dyDescent="0.25">
      <c r="A830" s="88"/>
      <c r="B830" s="1304"/>
      <c r="C830" s="1168"/>
      <c r="D830" s="105" t="s">
        <v>1382</v>
      </c>
      <c r="E830" s="1013"/>
      <c r="F830" s="117"/>
    </row>
    <row r="831" spans="1:9" x14ac:dyDescent="0.25">
      <c r="A831" s="88"/>
      <c r="B831" s="1304"/>
      <c r="C831" s="1168"/>
      <c r="D831" s="105" t="s">
        <v>1383</v>
      </c>
      <c r="E831" s="1013"/>
      <c r="F831" s="117"/>
    </row>
    <row r="832" spans="1:9" ht="31.5" x14ac:dyDescent="0.25">
      <c r="A832" s="88"/>
      <c r="B832" s="1304"/>
      <c r="C832" s="1168"/>
      <c r="D832" s="105" t="s">
        <v>1384</v>
      </c>
      <c r="E832" s="1013"/>
      <c r="F832" s="117"/>
    </row>
    <row r="833" spans="1:6" ht="31.5" x14ac:dyDescent="0.25">
      <c r="A833" s="88"/>
      <c r="B833" s="1304"/>
      <c r="C833" s="1168"/>
      <c r="D833" s="105" t="s">
        <v>1385</v>
      </c>
      <c r="E833" s="1013"/>
      <c r="F833" s="117"/>
    </row>
    <row r="834" spans="1:6" x14ac:dyDescent="0.25">
      <c r="A834" s="88"/>
      <c r="B834" s="1304"/>
      <c r="C834" s="1168"/>
      <c r="D834" s="105" t="s">
        <v>1386</v>
      </c>
      <c r="E834" s="1013"/>
      <c r="F834" s="117"/>
    </row>
    <row r="835" spans="1:6" ht="31.5" x14ac:dyDescent="0.25">
      <c r="A835" s="88"/>
      <c r="B835" s="1304"/>
      <c r="C835" s="1169"/>
      <c r="D835" s="105" t="s">
        <v>1387</v>
      </c>
      <c r="E835" s="1013"/>
      <c r="F835" s="117"/>
    </row>
    <row r="836" spans="1:6" x14ac:dyDescent="0.25">
      <c r="A836" s="88"/>
      <c r="B836" s="1305"/>
      <c r="C836" s="470" t="s">
        <v>2014</v>
      </c>
      <c r="D836" s="1083" t="s">
        <v>675</v>
      </c>
      <c r="E836" s="1013"/>
      <c r="F836" s="117"/>
    </row>
    <row r="837" spans="1:6" x14ac:dyDescent="0.25">
      <c r="A837" s="101" t="s">
        <v>151</v>
      </c>
      <c r="B837" s="1303">
        <v>4</v>
      </c>
      <c r="C837" s="1167" t="s">
        <v>1388</v>
      </c>
      <c r="D837" s="73" t="s">
        <v>1389</v>
      </c>
      <c r="E837" s="72"/>
      <c r="F837" s="117"/>
    </row>
    <row r="838" spans="1:6" x14ac:dyDescent="0.25">
      <c r="A838" s="88"/>
      <c r="B838" s="1304"/>
      <c r="C838" s="1168"/>
      <c r="D838" s="73" t="s">
        <v>1390</v>
      </c>
      <c r="E838" s="72"/>
      <c r="F838" s="117"/>
    </row>
    <row r="839" spans="1:6" ht="31.5" x14ac:dyDescent="0.25">
      <c r="A839" s="88"/>
      <c r="B839" s="1304"/>
      <c r="C839" s="1169"/>
      <c r="D839" s="72" t="s">
        <v>1387</v>
      </c>
      <c r="E839" s="72"/>
      <c r="F839" s="117"/>
    </row>
    <row r="840" spans="1:6" ht="47.25" x14ac:dyDescent="0.25">
      <c r="A840" s="90"/>
      <c r="B840" s="1305"/>
      <c r="C840" s="1083" t="s">
        <v>2015</v>
      </c>
      <c r="D840" s="455" t="s">
        <v>2016</v>
      </c>
      <c r="E840" s="72"/>
      <c r="F840" s="117"/>
    </row>
    <row r="841" spans="1:6" x14ac:dyDescent="0.25">
      <c r="A841" s="90" t="s">
        <v>160</v>
      </c>
      <c r="B841" s="85"/>
      <c r="C841" s="118"/>
      <c r="D841" s="105"/>
      <c r="E841" s="72"/>
      <c r="F841" s="117"/>
    </row>
  </sheetData>
  <mergeCells count="88">
    <mergeCell ref="B837:B840"/>
    <mergeCell ref="C837:C839"/>
    <mergeCell ref="A137:A139"/>
    <mergeCell ref="B137:B139"/>
    <mergeCell ref="C137:C139"/>
    <mergeCell ref="C345:C346"/>
    <mergeCell ref="B145:B148"/>
    <mergeCell ref="C145:C148"/>
    <mergeCell ref="B181:B184"/>
    <mergeCell ref="C239:C241"/>
    <mergeCell ref="B244:B245"/>
    <mergeCell ref="B185:B188"/>
    <mergeCell ref="C244:C245"/>
    <mergeCell ref="B263:B264"/>
    <mergeCell ref="A450:A451"/>
    <mergeCell ref="C829:C835"/>
    <mergeCell ref="B111:B114"/>
    <mergeCell ref="C185:C188"/>
    <mergeCell ref="B172:B177"/>
    <mergeCell ref="D827:D828"/>
    <mergeCell ref="D822:D825"/>
    <mergeCell ref="B821:B825"/>
    <mergeCell ref="B827:B836"/>
    <mergeCell ref="B127:B128"/>
    <mergeCell ref="B450:B451"/>
    <mergeCell ref="C450:C451"/>
    <mergeCell ref="D450:D451"/>
    <mergeCell ref="A766:I766"/>
    <mergeCell ref="B494:B496"/>
    <mergeCell ref="D494:D495"/>
    <mergeCell ref="A768:A769"/>
    <mergeCell ref="B768:C768"/>
    <mergeCell ref="D768:E768"/>
    <mergeCell ref="B140:B142"/>
    <mergeCell ref="A345:B345"/>
    <mergeCell ref="D170:D171"/>
    <mergeCell ref="D178:D180"/>
    <mergeCell ref="C304:C306"/>
    <mergeCell ref="D154:D157"/>
    <mergeCell ref="B197:B198"/>
    <mergeCell ref="D182:D184"/>
    <mergeCell ref="C432:C433"/>
    <mergeCell ref="D432:D433"/>
    <mergeCell ref="E432:E433"/>
    <mergeCell ref="B360:B361"/>
    <mergeCell ref="B363:B364"/>
    <mergeCell ref="B365:B366"/>
    <mergeCell ref="B367:B369"/>
    <mergeCell ref="F768:F769"/>
    <mergeCell ref="A793:E793"/>
    <mergeCell ref="F450:F451"/>
    <mergeCell ref="A357:A358"/>
    <mergeCell ref="B357:B358"/>
    <mergeCell ref="C357:C358"/>
    <mergeCell ref="D357:D358"/>
    <mergeCell ref="E357:E358"/>
    <mergeCell ref="F432:F433"/>
    <mergeCell ref="A441:A442"/>
    <mergeCell ref="B441:B442"/>
    <mergeCell ref="C441:C442"/>
    <mergeCell ref="D441:D442"/>
    <mergeCell ref="F441:F442"/>
    <mergeCell ref="A432:A433"/>
    <mergeCell ref="B432:B433"/>
    <mergeCell ref="E17:E24"/>
    <mergeCell ref="A1:I1"/>
    <mergeCell ref="A2:I2"/>
    <mergeCell ref="A4:I4"/>
    <mergeCell ref="A5:I5"/>
    <mergeCell ref="A6:I6"/>
    <mergeCell ref="A7:I7"/>
    <mergeCell ref="D17:D24"/>
    <mergeCell ref="A12:A15"/>
    <mergeCell ref="B12:B15"/>
    <mergeCell ref="B23:B24"/>
    <mergeCell ref="B424:B425"/>
    <mergeCell ref="I137:I139"/>
    <mergeCell ref="D138:E138"/>
    <mergeCell ref="G139:H139"/>
    <mergeCell ref="D151:D152"/>
    <mergeCell ref="I151:I152"/>
    <mergeCell ref="D137:H137"/>
    <mergeCell ref="D140:D141"/>
    <mergeCell ref="D263:D264"/>
    <mergeCell ref="D159:D162"/>
    <mergeCell ref="D163:D165"/>
    <mergeCell ref="D166:D168"/>
    <mergeCell ref="D173:D177"/>
  </mergeCells>
  <hyperlinks>
    <hyperlink ref="B67" r:id="rId1" xr:uid="{00000000-0004-0000-0800-000000000000}"/>
  </hyperlinks>
  <pageMargins left="0.7" right="0.7" top="0.75" bottom="0.75" header="0.3" footer="0.3"/>
  <pageSetup paperSize="9" scale="87" orientation="landscape" horizontalDpi="4294967294"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Accomp</vt:lpstr>
      <vt:lpstr>Jan_Details</vt:lpstr>
      <vt:lpstr>Feb_Details </vt:lpstr>
      <vt:lpstr>Mar_Details </vt:lpstr>
      <vt:lpstr>Q1_Details</vt:lpstr>
      <vt:lpstr>Apr_Details </vt:lpstr>
      <vt:lpstr>May_Details  </vt:lpstr>
      <vt:lpstr>Jun_Details</vt:lpstr>
      <vt:lpstr>Q2_Details</vt:lpstr>
      <vt:lpstr>1st Sem_Details</vt:lpstr>
      <vt:lpstr>Jul_Details </vt:lpstr>
      <vt:lpstr>Aug_Details </vt:lpstr>
      <vt:lpstr>Sept_Details</vt:lpstr>
      <vt:lpstr>Q3_Details </vt:lpstr>
      <vt:lpstr>Oct_Details </vt:lpstr>
      <vt:lpstr>Nov_Details </vt:lpstr>
      <vt:lpstr>Dec_Details</vt:lpstr>
      <vt:lpstr>Q4_Details</vt:lpstr>
      <vt:lpstr>2nd Sem_Details </vt:lpstr>
      <vt:lpstr>Accomp!Print_Titles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ACER</dc:creator>
  <cp:keywords/>
  <dc:description/>
  <cp:lastModifiedBy>ACER</cp:lastModifiedBy>
  <cp:revision/>
  <cp:lastPrinted>2021-03-26T01:39:55Z</cp:lastPrinted>
  <dcterms:created xsi:type="dcterms:W3CDTF">2020-02-19T06:24:07Z</dcterms:created>
  <dcterms:modified xsi:type="dcterms:W3CDTF">2021-03-26T02:06:30Z</dcterms:modified>
  <cp:category/>
  <cp:contentStatus/>
</cp:coreProperties>
</file>