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"/>
    </mc:Choice>
  </mc:AlternateContent>
  <bookViews>
    <workbookView xWindow="0" yWindow="0" windowWidth="28800" windowHeight="12870" firstSheet="1" activeTab="2"/>
  </bookViews>
  <sheets>
    <sheet name="요약 A)" sheetId="1" state="hidden" r:id="rId1"/>
    <sheet name="2. 인력" sheetId="9" r:id="rId2"/>
    <sheet name="4. 장비" sheetId="7" r:id="rId3"/>
    <sheet name="연구소 인력" sheetId="2" state="hidden" r:id="rId4"/>
    <sheet name="평균 임금" sheetId="5" r:id="rId5"/>
  </sheets>
  <definedNames>
    <definedName name="_xlnm._FilterDatabase" localSheetId="1" hidden="1">'2. 인력'!$A$6:$Z$26</definedName>
    <definedName name="_xlnm.Criteria" localSheetId="1">'2. 인력'!#REF!</definedName>
  </definedNames>
  <calcPr calcId="162913"/>
</workbook>
</file>

<file path=xl/calcChain.xml><?xml version="1.0" encoding="utf-8"?>
<calcChain xmlns="http://schemas.openxmlformats.org/spreadsheetml/2006/main">
  <c r="G21" i="7" l="1"/>
  <c r="H21" i="7" s="1"/>
  <c r="J21" i="7"/>
  <c r="G22" i="7"/>
  <c r="H22" i="7"/>
  <c r="J22" i="7"/>
  <c r="G23" i="7"/>
  <c r="H23" i="7"/>
  <c r="J23" i="7"/>
  <c r="G24" i="7"/>
  <c r="H24" i="7" s="1"/>
  <c r="J24" i="7"/>
  <c r="G25" i="7"/>
  <c r="H25" i="7"/>
  <c r="J25" i="7"/>
  <c r="G26" i="7"/>
  <c r="H26" i="7" s="1"/>
  <c r="J26" i="7"/>
  <c r="G27" i="7"/>
  <c r="H27" i="7" s="1"/>
  <c r="J27" i="7"/>
  <c r="J28" i="7"/>
  <c r="D21" i="7"/>
  <c r="D44" i="7"/>
  <c r="E44" i="7"/>
  <c r="F44" i="7"/>
  <c r="G44" i="7"/>
  <c r="H44" i="7"/>
  <c r="I44" i="7"/>
  <c r="J44" i="7"/>
  <c r="K44" i="7"/>
  <c r="L44" i="7"/>
  <c r="M44" i="7"/>
  <c r="N44" i="7"/>
  <c r="C44" i="7"/>
  <c r="O38" i="7"/>
  <c r="G28" i="7" l="1"/>
  <c r="H28" i="7"/>
  <c r="O44" i="7"/>
  <c r="G24" i="9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G13" i="9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F28" i="9"/>
  <c r="C28" i="7" l="1"/>
  <c r="L27" i="7"/>
  <c r="L26" i="7"/>
  <c r="L25" i="7"/>
  <c r="L24" i="7"/>
  <c r="L23" i="7"/>
  <c r="L22" i="7"/>
  <c r="L21" i="7"/>
  <c r="E8" i="7"/>
  <c r="N13" i="7" s="1"/>
  <c r="E7" i="7"/>
  <c r="K12" i="7" s="1"/>
  <c r="L28" i="7" l="1"/>
  <c r="C34" i="7" s="1"/>
  <c r="I34" i="7" s="1"/>
  <c r="I43" i="7" s="1"/>
  <c r="C12" i="7"/>
  <c r="G12" i="7"/>
  <c r="D12" i="7"/>
  <c r="H12" i="7"/>
  <c r="L12" i="7"/>
  <c r="C13" i="7"/>
  <c r="G13" i="7"/>
  <c r="K13" i="7"/>
  <c r="K14" i="7" s="1"/>
  <c r="K42" i="7" s="1"/>
  <c r="E12" i="7"/>
  <c r="I12" i="7"/>
  <c r="M12" i="7"/>
  <c r="D13" i="7"/>
  <c r="H13" i="7"/>
  <c r="L13" i="7"/>
  <c r="F12" i="7"/>
  <c r="J12" i="7"/>
  <c r="N12" i="7"/>
  <c r="N14" i="7" s="1"/>
  <c r="N42" i="7" s="1"/>
  <c r="E13" i="7"/>
  <c r="I13" i="7"/>
  <c r="M13" i="7"/>
  <c r="F13" i="7"/>
  <c r="J13" i="7"/>
  <c r="D34" i="7" l="1"/>
  <c r="D43" i="7" s="1"/>
  <c r="H34" i="7"/>
  <c r="H43" i="7" s="1"/>
  <c r="M34" i="7"/>
  <c r="M43" i="7" s="1"/>
  <c r="C43" i="7"/>
  <c r="F34" i="7"/>
  <c r="F43" i="7" s="1"/>
  <c r="G34" i="7"/>
  <c r="G43" i="7" s="1"/>
  <c r="K34" i="7"/>
  <c r="K43" i="7" s="1"/>
  <c r="K45" i="7" s="1"/>
  <c r="J34" i="7"/>
  <c r="J43" i="7" s="1"/>
  <c r="N34" i="7"/>
  <c r="N43" i="7" s="1"/>
  <c r="N45" i="7" s="1"/>
  <c r="L34" i="7"/>
  <c r="L43" i="7" s="1"/>
  <c r="E34" i="7"/>
  <c r="E43" i="7" s="1"/>
  <c r="J14" i="7"/>
  <c r="J42" i="7" s="1"/>
  <c r="L14" i="7"/>
  <c r="L42" i="7" s="1"/>
  <c r="F14" i="7"/>
  <c r="F42" i="7" s="1"/>
  <c r="F45" i="7" s="1"/>
  <c r="E14" i="7"/>
  <c r="E42" i="7" s="1"/>
  <c r="G14" i="7"/>
  <c r="G42" i="7" s="1"/>
  <c r="O13" i="7"/>
  <c r="C14" i="7"/>
  <c r="M14" i="7"/>
  <c r="M42" i="7" s="1"/>
  <c r="H14" i="7"/>
  <c r="H42" i="7" s="1"/>
  <c r="I14" i="7"/>
  <c r="I42" i="7" s="1"/>
  <c r="I45" i="7" s="1"/>
  <c r="D14" i="7"/>
  <c r="D42" i="7" s="1"/>
  <c r="O12" i="7"/>
  <c r="D45" i="7" l="1"/>
  <c r="L45" i="7"/>
  <c r="H45" i="7"/>
  <c r="J45" i="7"/>
  <c r="M45" i="7"/>
  <c r="G45" i="7"/>
  <c r="E45" i="7"/>
  <c r="O43" i="7"/>
  <c r="O34" i="7"/>
  <c r="C42" i="7"/>
  <c r="C45" i="7" s="1"/>
  <c r="O14" i="7"/>
  <c r="O45" i="7" l="1"/>
  <c r="O42" i="7"/>
  <c r="G26" i="9" l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G25" i="9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G23" i="9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G22" i="9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G21" i="9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G18" i="9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G17" i="9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G20" i="9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G19" i="9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G15" i="9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G11" i="9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G8" i="9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G7" i="9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18" i="2" l="1"/>
  <c r="E18" i="2"/>
  <c r="D18" i="2"/>
  <c r="C18" i="2"/>
  <c r="G17" i="2"/>
  <c r="G16" i="2"/>
  <c r="G15" i="2"/>
  <c r="G14" i="2"/>
  <c r="G13" i="2"/>
  <c r="G12" i="2"/>
  <c r="G11" i="2"/>
  <c r="G10" i="2"/>
  <c r="G9" i="2"/>
  <c r="G18" i="2" s="1"/>
  <c r="D28" i="1" l="1"/>
  <c r="D27" i="1"/>
  <c r="D26" i="1"/>
  <c r="D24" i="1"/>
  <c r="D23" i="1"/>
  <c r="D22" i="1"/>
  <c r="D20" i="1"/>
  <c r="D19" i="1"/>
  <c r="D18" i="1"/>
  <c r="D16" i="1"/>
  <c r="D15" i="1"/>
  <c r="D14" i="1"/>
  <c r="D12" i="1"/>
  <c r="D11" i="1"/>
  <c r="D10" i="1"/>
  <c r="D8" i="1"/>
  <c r="G45" i="1"/>
  <c r="F44" i="1"/>
  <c r="E43" i="1"/>
  <c r="D42" i="1"/>
  <c r="O45" i="1"/>
  <c r="O44" i="1"/>
  <c r="O43" i="1"/>
  <c r="O42" i="1"/>
  <c r="G37" i="1"/>
  <c r="H37" i="1" s="1"/>
  <c r="F36" i="1"/>
  <c r="E35" i="1"/>
  <c r="D34" i="1"/>
  <c r="O37" i="1"/>
  <c r="O36" i="1"/>
  <c r="O35" i="1"/>
  <c r="O34" i="1"/>
  <c r="F28" i="1"/>
  <c r="F27" i="1"/>
  <c r="F26" i="1"/>
  <c r="F24" i="1"/>
  <c r="F23" i="1"/>
  <c r="F22" i="1"/>
  <c r="F20" i="1"/>
  <c r="F16" i="1"/>
  <c r="F12" i="1"/>
  <c r="F11" i="1"/>
  <c r="F10" i="1"/>
  <c r="F8" i="1"/>
  <c r="O46" i="1" l="1"/>
  <c r="O38" i="1"/>
  <c r="E21" i="1" l="1"/>
  <c r="D21" i="1" s="1"/>
  <c r="R21" i="1"/>
  <c r="Q21" i="1"/>
  <c r="P21" i="1"/>
  <c r="O21" i="1"/>
  <c r="N21" i="1"/>
  <c r="M21" i="1"/>
  <c r="L21" i="1"/>
  <c r="K21" i="1"/>
  <c r="J21" i="1"/>
  <c r="I21" i="1"/>
  <c r="H21" i="1"/>
  <c r="G21" i="1"/>
  <c r="H45" i="1"/>
  <c r="H44" i="1"/>
  <c r="H43" i="1"/>
  <c r="H42" i="1"/>
  <c r="H36" i="1"/>
  <c r="H35" i="1"/>
  <c r="H34" i="1"/>
  <c r="F21" i="1" l="1"/>
  <c r="H46" i="1"/>
  <c r="H38" i="1"/>
  <c r="Q14" i="1" l="1"/>
  <c r="Q18" i="1" s="1"/>
  <c r="M14" i="1"/>
  <c r="M18" i="1" s="1"/>
  <c r="I14" i="1"/>
  <c r="I18" i="1" s="1"/>
  <c r="P14" i="1"/>
  <c r="P18" i="1" s="1"/>
  <c r="L14" i="1"/>
  <c r="L18" i="1" s="1"/>
  <c r="H14" i="1"/>
  <c r="H18" i="1" s="1"/>
  <c r="O14" i="1"/>
  <c r="O18" i="1" s="1"/>
  <c r="K14" i="1"/>
  <c r="K18" i="1" s="1"/>
  <c r="G14" i="1"/>
  <c r="G18" i="1" s="1"/>
  <c r="R14" i="1"/>
  <c r="R18" i="1" s="1"/>
  <c r="N14" i="1"/>
  <c r="N18" i="1" s="1"/>
  <c r="J14" i="1"/>
  <c r="J18" i="1" s="1"/>
  <c r="Q15" i="1"/>
  <c r="Q19" i="1" s="1"/>
  <c r="M15" i="1"/>
  <c r="M19" i="1" s="1"/>
  <c r="I15" i="1"/>
  <c r="I19" i="1" s="1"/>
  <c r="P15" i="1"/>
  <c r="P19" i="1" s="1"/>
  <c r="L15" i="1"/>
  <c r="L19" i="1" s="1"/>
  <c r="H15" i="1"/>
  <c r="H19" i="1" s="1"/>
  <c r="O15" i="1"/>
  <c r="O19" i="1" s="1"/>
  <c r="K15" i="1"/>
  <c r="K19" i="1" s="1"/>
  <c r="G15" i="1"/>
  <c r="G19" i="1" s="1"/>
  <c r="R15" i="1"/>
  <c r="R19" i="1" s="1"/>
  <c r="N15" i="1"/>
  <c r="N19" i="1" s="1"/>
  <c r="J15" i="1"/>
  <c r="J19" i="1" s="1"/>
  <c r="E13" i="1"/>
  <c r="J17" i="1" l="1"/>
  <c r="R17" i="1"/>
  <c r="K17" i="1"/>
  <c r="H17" i="1"/>
  <c r="P17" i="1"/>
  <c r="M17" i="1"/>
  <c r="F19" i="1"/>
  <c r="N17" i="1"/>
  <c r="O17" i="1"/>
  <c r="L17" i="1"/>
  <c r="I17" i="1"/>
  <c r="Q17" i="1"/>
  <c r="G17" i="1"/>
  <c r="F18" i="1"/>
  <c r="E25" i="1"/>
  <c r="D25" i="1" s="1"/>
  <c r="D13" i="1"/>
  <c r="E17" i="1"/>
  <c r="D17" i="1" s="1"/>
  <c r="G13" i="1"/>
  <c r="G25" i="1" s="1"/>
  <c r="F17" i="1" l="1"/>
  <c r="F14" i="1"/>
  <c r="H13" i="1"/>
  <c r="R9" i="1"/>
  <c r="R7" i="1" s="1"/>
  <c r="Q9" i="1"/>
  <c r="Q7" i="1" s="1"/>
  <c r="P9" i="1"/>
  <c r="O9" i="1"/>
  <c r="O7" i="1" s="1"/>
  <c r="N9" i="1"/>
  <c r="N7" i="1" s="1"/>
  <c r="M9" i="1"/>
  <c r="M7" i="1" s="1"/>
  <c r="L9" i="1"/>
  <c r="K9" i="1"/>
  <c r="K7" i="1" s="1"/>
  <c r="J9" i="1"/>
  <c r="J7" i="1" s="1"/>
  <c r="I9" i="1"/>
  <c r="I7" i="1" s="1"/>
  <c r="H9" i="1"/>
  <c r="G9" i="1"/>
  <c r="E9" i="1"/>
  <c r="P7" i="1"/>
  <c r="L7" i="1"/>
  <c r="H7" i="1"/>
  <c r="G7" i="1"/>
  <c r="E7" i="1" l="1"/>
  <c r="D9" i="1"/>
  <c r="F9" i="1"/>
  <c r="G6" i="1"/>
  <c r="F7" i="1"/>
  <c r="H25" i="1"/>
  <c r="I13" i="1"/>
  <c r="D7" i="1" l="1"/>
  <c r="E6" i="1"/>
  <c r="D6" i="1" s="1"/>
  <c r="J13" i="1"/>
  <c r="I25" i="1"/>
  <c r="H6" i="1"/>
  <c r="I6" i="1" l="1"/>
  <c r="J25" i="1"/>
  <c r="K13" i="1"/>
  <c r="J6" i="1" l="1"/>
  <c r="K25" i="1"/>
  <c r="L13" i="1"/>
  <c r="K6" i="1" l="1"/>
  <c r="M13" i="1"/>
  <c r="L25" i="1"/>
  <c r="L6" i="1" l="1"/>
  <c r="M25" i="1"/>
  <c r="N13" i="1"/>
  <c r="M6" i="1" l="1"/>
  <c r="O13" i="1"/>
  <c r="N25" i="1"/>
  <c r="N6" i="1" l="1"/>
  <c r="O25" i="1"/>
  <c r="O6" i="1" s="1"/>
  <c r="P13" i="1"/>
  <c r="Q13" i="1" l="1"/>
  <c r="P25" i="1"/>
  <c r="P6" i="1" l="1"/>
  <c r="Q25" i="1"/>
  <c r="R13" i="1"/>
  <c r="F15" i="1"/>
  <c r="Q6" i="1" l="1"/>
  <c r="R25" i="1"/>
  <c r="F25" i="1" s="1"/>
  <c r="F13" i="1"/>
  <c r="R6" i="1" l="1"/>
  <c r="F6" i="1" s="1"/>
</calcChain>
</file>

<file path=xl/sharedStrings.xml><?xml version="1.0" encoding="utf-8"?>
<sst xmlns="http://schemas.openxmlformats.org/spreadsheetml/2006/main" count="339" uniqueCount="223">
  <si>
    <t>'17/12</t>
    <phoneticPr fontId="3" type="noConversion"/>
  </si>
  <si>
    <t>'18/01</t>
    <phoneticPr fontId="3" type="noConversion"/>
  </si>
  <si>
    <t>'18/02</t>
  </si>
  <si>
    <t>'18/03</t>
  </si>
  <si>
    <t>'18/04</t>
  </si>
  <si>
    <t>'18/05</t>
  </si>
  <si>
    <t>'18/06</t>
  </si>
  <si>
    <t>'18/07</t>
  </si>
  <si>
    <t>'18/08</t>
  </si>
  <si>
    <t>'18/09</t>
  </si>
  <si>
    <t>'18/10</t>
  </si>
  <si>
    <t>'18/11</t>
  </si>
  <si>
    <t>'18/12</t>
  </si>
  <si>
    <t>'17년 計</t>
    <phoneticPr fontId="3" type="noConversion"/>
  </si>
  <si>
    <t>'18년 計</t>
    <phoneticPr fontId="3" type="noConversion"/>
  </si>
  <si>
    <t xml:space="preserve">  기존 미디어</t>
    <phoneticPr fontId="3" type="noConversion"/>
  </si>
  <si>
    <t xml:space="preserve">  차별화 미디어</t>
    <phoneticPr fontId="3" type="noConversion"/>
  </si>
  <si>
    <t xml:space="preserve">  비용 計</t>
    <phoneticPr fontId="3" type="noConversion"/>
  </si>
  <si>
    <t xml:space="preserve">   2. 인력</t>
    <phoneticPr fontId="3" type="noConversion"/>
  </si>
  <si>
    <t>(단위:백만원)</t>
    <phoneticPr fontId="3" type="noConversion"/>
  </si>
  <si>
    <t>비고</t>
    <phoneticPr fontId="3" type="noConversion"/>
  </si>
  <si>
    <t xml:space="preserve">  STAFF (XX명)</t>
    <phoneticPr fontId="3" type="noConversion"/>
  </si>
  <si>
    <t xml:space="preserve">   1. 뉴스 콘텐츠</t>
    <phoneticPr fontId="3" type="noConversion"/>
  </si>
  <si>
    <t xml:space="preserve">   3. 제경비</t>
    <phoneticPr fontId="3" type="noConversion"/>
  </si>
  <si>
    <t xml:space="preserve">   4. 장비</t>
    <phoneticPr fontId="3" type="noConversion"/>
  </si>
  <si>
    <t xml:space="preserve"> -  당사 자체 제작 콘텐츠(1人, 음성 콘텐츠/미디어 등) 비용</t>
    <phoneticPr fontId="3" type="noConversion"/>
  </si>
  <si>
    <t xml:space="preserve">   5. 기술비</t>
    <phoneticPr fontId="3" type="noConversion"/>
  </si>
  <si>
    <t xml:space="preserve"> -  기본 노무단가(月) : 최상 813만원 / 고급 635만원 / 중급 498만원 / 초급 398만원</t>
    <phoneticPr fontId="3" type="noConversion"/>
  </si>
  <si>
    <t>연구소</t>
    <phoneticPr fontId="3" type="noConversion"/>
  </si>
  <si>
    <t>고급</t>
    <phoneticPr fontId="3" type="noConversion"/>
  </si>
  <si>
    <t>중급</t>
    <phoneticPr fontId="3" type="noConversion"/>
  </si>
  <si>
    <t>초급</t>
    <phoneticPr fontId="3" type="noConversion"/>
  </si>
  <si>
    <t>고급</t>
    <phoneticPr fontId="3" type="noConversion"/>
  </si>
  <si>
    <t>중급</t>
    <phoneticPr fontId="3" type="noConversion"/>
  </si>
  <si>
    <t>초급</t>
    <phoneticPr fontId="3" type="noConversion"/>
  </si>
  <si>
    <t>합계</t>
    <phoneticPr fontId="3" type="noConversion"/>
  </si>
  <si>
    <t>미디어본부</t>
    <phoneticPr fontId="3" type="noConversion"/>
  </si>
  <si>
    <t>번호</t>
    <phoneticPr fontId="23" type="noConversion"/>
  </si>
  <si>
    <t>담당</t>
    <phoneticPr fontId="23" type="noConversion"/>
  </si>
  <si>
    <t>업무</t>
    <phoneticPr fontId="23" type="noConversion"/>
  </si>
  <si>
    <t>등급</t>
    <phoneticPr fontId="23" type="noConversion"/>
  </si>
  <si>
    <t>計</t>
    <phoneticPr fontId="23" type="noConversion"/>
  </si>
  <si>
    <t>기획</t>
    <phoneticPr fontId="23" type="noConversion"/>
  </si>
  <si>
    <t>개발</t>
    <phoneticPr fontId="23" type="noConversion"/>
  </si>
  <si>
    <t>디자인</t>
    <phoneticPr fontId="23" type="noConversion"/>
  </si>
  <si>
    <t>기획</t>
  </si>
  <si>
    <t>12월</t>
  </si>
  <si>
    <t>특급</t>
  </si>
  <si>
    <t>특급</t>
    <phoneticPr fontId="3" type="noConversion"/>
  </si>
  <si>
    <t>고급</t>
    <phoneticPr fontId="23" type="noConversion"/>
  </si>
  <si>
    <t>중급</t>
  </si>
  <si>
    <t>중급</t>
    <phoneticPr fontId="23" type="noConversion"/>
  </si>
  <si>
    <t>초급</t>
    <phoneticPr fontId="23" type="noConversion"/>
  </si>
  <si>
    <t>인력 투입 (Man/Month)</t>
    <phoneticPr fontId="3" type="noConversion"/>
  </si>
  <si>
    <t>디자인</t>
    <phoneticPr fontId="3" type="noConversion"/>
  </si>
  <si>
    <t>개발</t>
    <phoneticPr fontId="3" type="noConversion"/>
  </si>
  <si>
    <t>고급</t>
    <phoneticPr fontId="3" type="noConversion"/>
  </si>
  <si>
    <t>Application 개발</t>
    <phoneticPr fontId="3" type="noConversion"/>
  </si>
  <si>
    <t>시스템</t>
    <phoneticPr fontId="3" type="noConversion"/>
  </si>
  <si>
    <t>시스템</t>
    <phoneticPr fontId="23" type="noConversion"/>
  </si>
  <si>
    <t>『 뉴스큐 Application 서비스 인력 운영 계획 』</t>
    <phoneticPr fontId="3" type="noConversion"/>
  </si>
  <si>
    <t>『 '17년 - '18년 전사 비용 운영 Forecast 』</t>
    <phoneticPr fontId="3" type="noConversion"/>
  </si>
  <si>
    <t>특급</t>
    <phoneticPr fontId="3" type="noConversion"/>
  </si>
  <si>
    <t xml:space="preserve"> -  특급 X명 / 고급 X명 / 중급 X명 / 초급 X명</t>
    <phoneticPr fontId="3" type="noConversion"/>
  </si>
  <si>
    <t xml:space="preserve">       - 큐 오리지널</t>
    <phoneticPr fontId="3" type="noConversion"/>
  </si>
  <si>
    <t xml:space="preserve">       - 음성 콘텐츠</t>
    <phoneticPr fontId="3" type="noConversion"/>
  </si>
  <si>
    <t xml:space="preserve">       - 마켓 플레이스</t>
    <phoneticPr fontId="3" type="noConversion"/>
  </si>
  <si>
    <t>회원 및 게시물 운영관리, 고객응대</t>
    <phoneticPr fontId="3" type="noConversion"/>
  </si>
  <si>
    <t>삼성전자 뉴스Que 운영인력 案</t>
    <phoneticPr fontId="14" type="noConversion"/>
  </si>
  <si>
    <r>
      <t xml:space="preserve">* 서비스 </t>
    </r>
    <r>
      <rPr>
        <b/>
        <u/>
        <sz val="11"/>
        <color theme="1"/>
        <rFont val="맑은 고딕"/>
        <family val="3"/>
        <charset val="129"/>
        <scheme val="minor"/>
      </rPr>
      <t>version up 제외</t>
    </r>
    <r>
      <rPr>
        <sz val="11"/>
        <color theme="1"/>
        <rFont val="나눔바른고딕"/>
        <family val="2"/>
        <charset val="129"/>
      </rPr>
      <t>된 v1.0 운영 기준</t>
    </r>
    <phoneticPr fontId="14" type="noConversion"/>
  </si>
  <si>
    <r>
      <t xml:space="preserve">* P : 팀장기준 특급으로 </t>
    </r>
    <r>
      <rPr>
        <b/>
        <u/>
        <sz val="11"/>
        <color theme="1"/>
        <rFont val="맑은 고딕"/>
        <family val="3"/>
        <charset val="129"/>
        <scheme val="minor"/>
      </rPr>
      <t>part로 참여</t>
    </r>
    <r>
      <rPr>
        <sz val="11"/>
        <color theme="1"/>
        <rFont val="나눔바른고딕"/>
        <family val="2"/>
        <charset val="129"/>
      </rPr>
      <t xml:space="preserve"> 기준</t>
    </r>
    <phoneticPr fontId="14" type="noConversion"/>
  </si>
  <si>
    <t>구분</t>
    <phoneticPr fontId="14" type="noConversion"/>
  </si>
  <si>
    <t>내용</t>
    <phoneticPr fontId="14" type="noConversion"/>
  </si>
  <si>
    <t>인력</t>
    <phoneticPr fontId="14" type="noConversion"/>
  </si>
  <si>
    <t>소계</t>
    <phoneticPr fontId="14" type="noConversion"/>
  </si>
  <si>
    <t>투입인력</t>
    <phoneticPr fontId="14" type="noConversion"/>
  </si>
  <si>
    <t>특급</t>
    <phoneticPr fontId="14" type="noConversion"/>
  </si>
  <si>
    <t>고급</t>
    <phoneticPr fontId="14" type="noConversion"/>
  </si>
  <si>
    <t>중급</t>
    <phoneticPr fontId="14" type="noConversion"/>
  </si>
  <si>
    <t>초급</t>
    <phoneticPr fontId="14" type="noConversion"/>
  </si>
  <si>
    <t>기획</t>
    <phoneticPr fontId="14" type="noConversion"/>
  </si>
  <si>
    <t>서비스 기획, 통계/검색 운영</t>
    <phoneticPr fontId="14" type="noConversion"/>
  </si>
  <si>
    <t>P</t>
    <phoneticPr fontId="14" type="noConversion"/>
  </si>
  <si>
    <t>(황승준 0.5),김소영</t>
    <phoneticPr fontId="14" type="noConversion"/>
  </si>
  <si>
    <t>회원/게시물 운영관리, 고객응대</t>
    <phoneticPr fontId="14" type="noConversion"/>
  </si>
  <si>
    <t>신규입사</t>
    <phoneticPr fontId="14" type="noConversion"/>
  </si>
  <si>
    <t>디자인</t>
    <phoneticPr fontId="14" type="noConversion"/>
  </si>
  <si>
    <t>UI,UX 디자인 수정/추가 운영</t>
    <phoneticPr fontId="14" type="noConversion"/>
  </si>
  <si>
    <t>(조정란 0.5),유초희</t>
    <phoneticPr fontId="14" type="noConversion"/>
  </si>
  <si>
    <t>개발</t>
    <phoneticPr fontId="14" type="noConversion"/>
  </si>
  <si>
    <t>연동 API 등 서버개발</t>
    <phoneticPr fontId="14" type="noConversion"/>
  </si>
  <si>
    <t>(이현석 0.8),배소희,신규입사</t>
    <phoneticPr fontId="14" type="noConversion"/>
  </si>
  <si>
    <t>Application 개발</t>
    <phoneticPr fontId="14" type="noConversion"/>
  </si>
  <si>
    <t>안무건,김정호,도태현</t>
    <phoneticPr fontId="14" type="noConversion"/>
  </si>
  <si>
    <t>CMS 수정/추가 개발</t>
    <phoneticPr fontId="14" type="noConversion"/>
  </si>
  <si>
    <t>오상민,신규입사</t>
    <phoneticPr fontId="14" type="noConversion"/>
  </si>
  <si>
    <t>추천시스템 고도화</t>
    <phoneticPr fontId="14" type="noConversion"/>
  </si>
  <si>
    <t>황재섭</t>
    <phoneticPr fontId="14" type="noConversion"/>
  </si>
  <si>
    <t>시스템</t>
    <phoneticPr fontId="14" type="noConversion"/>
  </si>
  <si>
    <t>DB/네트워크 시스템 운영 및 모니터링</t>
    <phoneticPr fontId="14" type="noConversion"/>
  </si>
  <si>
    <t>(이종환 0.8),박정배,김휘철,신규입사</t>
    <phoneticPr fontId="14" type="noConversion"/>
  </si>
  <si>
    <t>인증, 보안 운영관리</t>
    <phoneticPr fontId="14" type="noConversion"/>
  </si>
  <si>
    <t>(10월말입사 0.4)</t>
    <phoneticPr fontId="14" type="noConversion"/>
  </si>
  <si>
    <t>합계</t>
    <phoneticPr fontId="14" type="noConversion"/>
  </si>
  <si>
    <t xml:space="preserve"> +팀장 part합계 3MM=17MM</t>
    <phoneticPr fontId="14" type="noConversion"/>
  </si>
  <si>
    <t>학사기준연차</t>
    <phoneticPr fontId="14" type="noConversion"/>
  </si>
  <si>
    <t>총괄</t>
    <phoneticPr fontId="3" type="noConversion"/>
  </si>
  <si>
    <t>총괄</t>
    <phoneticPr fontId="3" type="noConversion"/>
  </si>
  <si>
    <t xml:space="preserve"> -  인건비의 110% 기준으로 산정</t>
    <phoneticPr fontId="3" type="noConversion"/>
  </si>
  <si>
    <t xml:space="preserve"> -  인건비의 10% 기준으로 산정</t>
    <phoneticPr fontId="3" type="noConversion"/>
  </si>
  <si>
    <t xml:space="preserve">  미디어본부</t>
    <phoneticPr fontId="3" type="noConversion"/>
  </si>
  <si>
    <t xml:space="preserve">  연구소</t>
    <phoneticPr fontId="3" type="noConversion"/>
  </si>
  <si>
    <t xml:space="preserve"> -  조선 / 중앙 / 동아 등 주요 언론/미디어社로부터 제공 받는 콘텐츠 비용</t>
    <phoneticPr fontId="3" type="noConversion"/>
  </si>
  <si>
    <t xml:space="preserve"> -  총원 : 33.2명, 특급 1.2명 / 고급 2.4명 / 중급 10.2명 / 초급 19.4명</t>
    <phoneticPr fontId="3" type="noConversion"/>
  </si>
  <si>
    <t xml:space="preserve"> -  총원 : 17.2명, 특급 5.2명 / 고급 3명 / 중급 8명 / 초급 1명</t>
    <phoneticPr fontId="3" type="noConversion"/>
  </si>
  <si>
    <t>※ 노무단가(月) : 최상 (8,134,214원), 고급 (6,351,342원), 중급 (4,981,725원), 초급 (3,979,456원)</t>
    <phoneticPr fontId="3" type="noConversion"/>
  </si>
  <si>
    <t xml:space="preserve">  Co-Location</t>
    <phoneticPr fontId="3" type="noConversion"/>
  </si>
  <si>
    <t xml:space="preserve">  Server</t>
    <phoneticPr fontId="3" type="noConversion"/>
  </si>
  <si>
    <t xml:space="preserve">  유지보수비</t>
    <phoneticPr fontId="3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</si>
  <si>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</si>
  <si>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</si>
  <si>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</si>
  <si>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</si>
  <si>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</si>
  <si>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</si>
  <si>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</si>
  <si>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</si>
  <si>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NewsQUE 시스템 및 운영 비용</t>
    <phoneticPr fontId="14" type="noConversion"/>
  </si>
  <si>
    <t>1. 코로케이션(Co-location)</t>
    <phoneticPr fontId="14" type="noConversion"/>
  </si>
  <si>
    <t>1) 기본 단가</t>
    <phoneticPr fontId="14" type="noConversion"/>
  </si>
  <si>
    <t>구분</t>
    <phoneticPr fontId="14" type="noConversion"/>
  </si>
  <si>
    <t>개수(EA)</t>
    <phoneticPr fontId="14" type="noConversion"/>
  </si>
  <si>
    <t>단가(만원)</t>
    <phoneticPr fontId="14" type="noConversion"/>
  </si>
  <si>
    <t>계/월(만원)</t>
    <phoneticPr fontId="14" type="noConversion"/>
  </si>
  <si>
    <t>비고</t>
    <phoneticPr fontId="14" type="noConversion"/>
  </si>
  <si>
    <t>회선(Traffice)</t>
    <phoneticPr fontId="14" type="noConversion"/>
  </si>
  <si>
    <t>1Gbps(1EA)</t>
    <phoneticPr fontId="14" type="noConversion"/>
  </si>
  <si>
    <t>상면(RACK)</t>
    <phoneticPr fontId="14" type="noConversion"/>
  </si>
  <si>
    <t>2) 코로케이션 운영 비용</t>
    <phoneticPr fontId="14" type="noConversion"/>
  </si>
  <si>
    <t>만원</t>
    <phoneticPr fontId="14" type="noConversion"/>
  </si>
  <si>
    <t>1월</t>
    <phoneticPr fontId="14" type="noConversion"/>
  </si>
  <si>
    <t>2월</t>
    <phoneticPr fontId="14" type="noConversion"/>
  </si>
  <si>
    <t>3월</t>
    <phoneticPr fontId="14" type="noConversion"/>
  </si>
  <si>
    <t>계</t>
    <phoneticPr fontId="14" type="noConversion"/>
  </si>
  <si>
    <t>상면(RACK)</t>
    <phoneticPr fontId="14" type="noConversion"/>
  </si>
  <si>
    <t>합계</t>
    <phoneticPr fontId="14" type="noConversion"/>
  </si>
  <si>
    <t>* 랙추가 및 트래픽 증가에 따라 비용이 증가 됩니다.</t>
    <phoneticPr fontId="14" type="noConversion"/>
  </si>
  <si>
    <t>* CDN 구성등 시스템구조 변경에 따라 금액이 변경 될 수 있습니다.</t>
    <phoneticPr fontId="14" type="noConversion"/>
  </si>
  <si>
    <t>2. 서버 (Server)</t>
    <phoneticPr fontId="14" type="noConversion"/>
  </si>
  <si>
    <t>1) 서버비용 비교</t>
    <phoneticPr fontId="14" type="noConversion"/>
  </si>
  <si>
    <t>구분</t>
    <phoneticPr fontId="14" type="noConversion"/>
  </si>
  <si>
    <t>Dedicated</t>
    <phoneticPr fontId="14" type="noConversion"/>
  </si>
  <si>
    <t>VM</t>
    <phoneticPr fontId="14" type="noConversion"/>
  </si>
  <si>
    <t>AWS(비용/대)</t>
    <phoneticPr fontId="14" type="noConversion"/>
  </si>
  <si>
    <t>AWS 소계($)</t>
    <phoneticPr fontId="14" type="noConversion"/>
  </si>
  <si>
    <t>AWS(월비용)</t>
    <phoneticPr fontId="14" type="noConversion"/>
  </si>
  <si>
    <t>KT (비용/대)</t>
    <phoneticPr fontId="14" type="noConversion"/>
  </si>
  <si>
    <t>KT(월비용)</t>
    <phoneticPr fontId="14" type="noConversion"/>
  </si>
  <si>
    <t>Cyworld
(비용/대)</t>
    <phoneticPr fontId="14" type="noConversion"/>
  </si>
  <si>
    <t>Cyworld
(월비용)</t>
    <phoneticPr fontId="14" type="noConversion"/>
  </si>
  <si>
    <t>비고</t>
    <phoneticPr fontId="14" type="noConversion"/>
  </si>
  <si>
    <t>API</t>
    <phoneticPr fontId="14" type="noConversion"/>
  </si>
  <si>
    <t>검색</t>
    <phoneticPr fontId="14" type="noConversion"/>
  </si>
  <si>
    <t>레디스</t>
    <phoneticPr fontId="14" type="noConversion"/>
  </si>
  <si>
    <t>하둡</t>
    <phoneticPr fontId="14" type="noConversion"/>
  </si>
  <si>
    <t>DB서버</t>
    <phoneticPr fontId="14" type="noConversion"/>
  </si>
  <si>
    <t>스토리지</t>
    <phoneticPr fontId="14" type="noConversion"/>
  </si>
  <si>
    <t>기타</t>
    <phoneticPr fontId="14" type="noConversion"/>
  </si>
  <si>
    <t>* DEV,QC, PRD 시스템</t>
    <phoneticPr fontId="14" type="noConversion"/>
  </si>
  <si>
    <t xml:space="preserve">* 시스템 규모 : 동시접속 6000명 ( 응답속도 0.03초 API를 6000명 접속 1초 이내 응답) </t>
    <phoneticPr fontId="14" type="noConversion"/>
  </si>
  <si>
    <t>2) 서버 운영 비용</t>
    <phoneticPr fontId="14" type="noConversion"/>
  </si>
  <si>
    <t>1월</t>
    <phoneticPr fontId="14" type="noConversion"/>
  </si>
  <si>
    <t>2월</t>
    <phoneticPr fontId="14" type="noConversion"/>
  </si>
  <si>
    <t>3월</t>
    <phoneticPr fontId="14" type="noConversion"/>
  </si>
  <si>
    <t>임대비용</t>
    <phoneticPr fontId="14" type="noConversion"/>
  </si>
  <si>
    <t>만원</t>
    <phoneticPr fontId="14" type="noConversion"/>
  </si>
  <si>
    <t>계</t>
    <phoneticPr fontId="14" type="noConversion"/>
  </si>
  <si>
    <t>co-location</t>
    <phoneticPr fontId="14" type="noConversion"/>
  </si>
  <si>
    <t>Server</t>
    <phoneticPr fontId="14" type="noConversion"/>
  </si>
  <si>
    <t>합 계</t>
    <phoneticPr fontId="14" type="noConversion"/>
  </si>
  <si>
    <t>CMS 개발</t>
    <phoneticPr fontId="3" type="noConversion"/>
  </si>
  <si>
    <t>수집 시스템 개발</t>
    <phoneticPr fontId="3" type="noConversion"/>
  </si>
  <si>
    <t>고급</t>
  </si>
  <si>
    <t>검색 시스템 개발</t>
    <phoneticPr fontId="3" type="noConversion"/>
  </si>
  <si>
    <t>시스템 운영</t>
    <phoneticPr fontId="3" type="noConversion"/>
  </si>
  <si>
    <t>보안 관리</t>
    <phoneticPr fontId="3" type="noConversion"/>
  </si>
  <si>
    <t>DB 운영</t>
    <phoneticPr fontId="3" type="noConversion"/>
  </si>
  <si>
    <t>고급</t>
    <phoneticPr fontId="3" type="noConversion"/>
  </si>
  <si>
    <t>네트웍 운영</t>
    <phoneticPr fontId="3" type="noConversion"/>
  </si>
  <si>
    <t>고급</t>
    <phoneticPr fontId="3" type="noConversion"/>
  </si>
  <si>
    <t>SE</t>
    <phoneticPr fontId="3" type="noConversion"/>
  </si>
  <si>
    <t>SE</t>
    <phoneticPr fontId="3" type="noConversion"/>
  </si>
  <si>
    <t>DBA</t>
    <phoneticPr fontId="3" type="noConversion"/>
  </si>
  <si>
    <t>CS</t>
    <phoneticPr fontId="3" type="noConversion"/>
  </si>
  <si>
    <t>기획</t>
    <phoneticPr fontId="3" type="noConversion"/>
  </si>
  <si>
    <t>연구소장</t>
    <phoneticPr fontId="3" type="noConversion"/>
  </si>
  <si>
    <t>기획팀장</t>
    <phoneticPr fontId="3" type="noConversion"/>
  </si>
  <si>
    <t>디자인팀장</t>
    <phoneticPr fontId="3" type="noConversion"/>
  </si>
  <si>
    <t>디자인</t>
    <phoneticPr fontId="3" type="noConversion"/>
  </si>
  <si>
    <t>개발</t>
    <phoneticPr fontId="3" type="noConversion"/>
  </si>
  <si>
    <t>시스템팀장</t>
    <phoneticPr fontId="3" type="noConversion"/>
  </si>
  <si>
    <t>보안팀장</t>
    <phoneticPr fontId="3" type="noConversion"/>
  </si>
  <si>
    <t>개발</t>
    <phoneticPr fontId="3" type="noConversion"/>
  </si>
  <si>
    <t>개발</t>
    <phoneticPr fontId="3" type="noConversion"/>
  </si>
  <si>
    <t>앱개발팀장</t>
    <phoneticPr fontId="3" type="noConversion"/>
  </si>
  <si>
    <t>서버개발팀장</t>
    <phoneticPr fontId="3" type="noConversion"/>
  </si>
  <si>
    <t>개발</t>
    <phoneticPr fontId="3" type="noConversion"/>
  </si>
  <si>
    <t>서버 개발</t>
    <phoneticPr fontId="3" type="noConversion"/>
  </si>
  <si>
    <t xml:space="preserve"> 서버 개발</t>
    <phoneticPr fontId="3" type="noConversion"/>
  </si>
  <si>
    <t xml:space="preserve"> 서버 개발</t>
    <phoneticPr fontId="3" type="noConversion"/>
  </si>
  <si>
    <t>디자인</t>
    <phoneticPr fontId="3" type="noConversion"/>
  </si>
  <si>
    <t>개발</t>
    <phoneticPr fontId="3" type="noConversion"/>
  </si>
  <si>
    <t>개발</t>
    <phoneticPr fontId="3" type="noConversion"/>
  </si>
  <si>
    <t>DB팀장</t>
    <phoneticPr fontId="3" type="noConversion"/>
  </si>
  <si>
    <t>시스템</t>
    <phoneticPr fontId="3" type="noConversion"/>
  </si>
  <si>
    <t>DB 운영</t>
    <phoneticPr fontId="3" type="noConversion"/>
  </si>
  <si>
    <t>계</t>
    <phoneticPr fontId="3" type="noConversion"/>
  </si>
  <si>
    <t>서비스 기획, 운영</t>
    <phoneticPr fontId="3" type="noConversion"/>
  </si>
  <si>
    <t>총괄</t>
    <phoneticPr fontId="3" type="noConversion"/>
  </si>
  <si>
    <t>3. OP(operator)운영 비용</t>
    <phoneticPr fontId="3" type="noConversion"/>
  </si>
  <si>
    <t>4. 시스템 운영 비용</t>
    <phoneticPr fontId="14" type="noConversion"/>
  </si>
  <si>
    <t>OP</t>
    <phoneticPr fontId="3" type="noConversion"/>
  </si>
  <si>
    <t>Disk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</si>
</sst>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24" formatCode="\$#,##0_);[Red]\(\$#,##0\)"/>
    <numFmt numFmtId="176" formatCode="_([$€-2]* #,##0.00_);_([$€-2]* \(#,##0.00\);_([$€-2]* &quot;-&quot;??_)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_-* #,##0.0_-;\-* #,##0.0_-;_-* &quot;-&quot;_-;_-@_-"/>
    <numFmt numFmtId="181" formatCode="_-* #,##0_-;\-* #,##0_-;_-* &quot;-&quot;??_-;_-@_-"/>
    <numFmt numFmtId="183" formatCode="_-* #,##0_-;\-* #,##0_-;_-* &quot;-&quot;_-;_-@_-"/>
  </numFmts>
  <fonts count="59">
    <font>
      <sz val="11"/>
      <color theme="1"/>
      <name val="나눔바른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나눔바른고딕"/>
      <family val="2"/>
      <charset val="129"/>
    </font>
    <font>
      <sz val="8"/>
      <name val="나눔바른고딕"/>
      <family val="2"/>
      <charset val="129"/>
    </font>
    <font>
      <sz val="10"/>
      <color theme="1"/>
      <name val="나눔바른고딕"/>
      <family val="2"/>
      <charset val="129"/>
    </font>
    <font>
      <b/>
      <sz val="10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i/>
      <sz val="9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9"/>
      <color theme="1"/>
      <name val="나눔바른고딕"/>
      <family val="3"/>
      <charset val="129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u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나눔바른고딕"/>
      <family val="3"/>
      <charset val="129"/>
    </font>
    <font>
      <sz val="8"/>
      <color theme="1"/>
      <name val="나눔바른고딕"/>
      <family val="2"/>
      <charset val="129"/>
    </font>
    <font>
      <b/>
      <sz val="8"/>
      <color theme="1"/>
      <name val="나눔바른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Verdana"/>
      <family val="2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Helv"/>
      <family val="2"/>
    </font>
    <font>
      <sz val="10"/>
      <name val="명조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나눔바른고딕"/>
      <family val="2"/>
      <charset val="129"/>
    </font>
    <font>
      <sz val="8.5"/>
      <color theme="1"/>
      <name val="나눔바른고딕"/>
      <family val="3"/>
      <charset val="129"/>
    </font>
    <font>
      <sz val="8.5"/>
      <color theme="1"/>
      <name val="Arial"/>
      <family val="2"/>
    </font>
    <font>
      <b/>
      <i/>
      <sz val="8.5"/>
      <color theme="0"/>
      <name val="나눔바른고딕"/>
      <family val="3"/>
      <charset val="129"/>
    </font>
    <font>
      <sz val="8.5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30" fillId="27" borderId="44" applyNumberFormat="0" applyAlignment="0" applyProtection="0">
      <alignment vertical="center"/>
    </xf>
    <xf numFmtId="0" fontId="31" fillId="28" borderId="45" applyNumberFormat="0" applyAlignment="0" applyProtection="0">
      <alignment vertical="center"/>
    </xf>
    <xf numFmtId="0" fontId="32" fillId="0" borderId="0"/>
    <xf numFmtId="176" fontId="3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0" borderId="46" applyNumberFormat="0" applyAlignment="0" applyProtection="0">
      <alignment horizontal="left" vertical="center"/>
    </xf>
    <xf numFmtId="0" fontId="36" fillId="0" borderId="47">
      <alignment horizontal="left" vertical="center"/>
    </xf>
    <xf numFmtId="0" fontId="37" fillId="0" borderId="48" applyNumberFormat="0" applyFill="0" applyAlignment="0" applyProtection="0">
      <alignment vertical="center"/>
    </xf>
    <xf numFmtId="0" fontId="38" fillId="0" borderId="49" applyNumberFormat="0" applyFill="0" applyAlignment="0" applyProtection="0">
      <alignment vertical="center"/>
    </xf>
    <xf numFmtId="0" fontId="39" fillId="0" borderId="5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4" borderId="44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29" fillId="30" borderId="52" applyNumberFormat="0" applyFont="0" applyAlignment="0" applyProtection="0">
      <alignment vertical="center"/>
    </xf>
    <xf numFmtId="0" fontId="44" fillId="27" borderId="53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5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0" fillId="27" borderId="44" applyNumberFormat="0" applyAlignment="0" applyProtection="0">
      <alignment vertical="center"/>
    </xf>
    <xf numFmtId="0" fontId="30" fillId="27" borderId="44" applyNumberForma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30" borderId="52" applyNumberFormat="0" applyFont="0" applyAlignment="0" applyProtection="0">
      <alignment vertical="center"/>
    </xf>
    <xf numFmtId="0" fontId="29" fillId="30" borderId="52" applyNumberFormat="0" applyFont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8" borderId="45" applyNumberFormat="0" applyAlignment="0" applyProtection="0">
      <alignment vertical="center"/>
    </xf>
    <xf numFmtId="0" fontId="31" fillId="28" borderId="45" applyNumberFormat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8" fillId="0" borderId="0"/>
    <xf numFmtId="0" fontId="49" fillId="0" borderId="55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6" fillId="0" borderId="54" applyNumberFormat="0" applyFill="0" applyAlignment="0" applyProtection="0">
      <alignment vertical="center"/>
    </xf>
    <xf numFmtId="0" fontId="46" fillId="0" borderId="54" applyNumberFormat="0" applyFill="0" applyAlignment="0" applyProtection="0">
      <alignment vertical="center"/>
    </xf>
    <xf numFmtId="0" fontId="40" fillId="14" borderId="44" applyNumberFormat="0" applyAlignment="0" applyProtection="0">
      <alignment vertical="center"/>
    </xf>
    <xf numFmtId="0" fontId="40" fillId="14" borderId="44" applyNumberFormat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38" fillId="0" borderId="49" applyNumberFormat="0" applyFill="0" applyAlignment="0" applyProtection="0">
      <alignment vertical="center"/>
    </xf>
    <xf numFmtId="0" fontId="38" fillId="0" borderId="49" applyNumberFormat="0" applyFill="0" applyAlignment="0" applyProtection="0">
      <alignment vertical="center"/>
    </xf>
    <xf numFmtId="0" fontId="39" fillId="0" borderId="50" applyNumberFormat="0" applyFill="0" applyAlignment="0" applyProtection="0">
      <alignment vertical="center"/>
    </xf>
    <xf numFmtId="0" fontId="39" fillId="0" borderId="5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44" fillId="27" borderId="53" applyNumberFormat="0" applyAlignment="0" applyProtection="0">
      <alignment vertical="center"/>
    </xf>
    <xf numFmtId="0" fontId="44" fillId="27" borderId="53" applyNumberFormat="0" applyAlignment="0" applyProtection="0">
      <alignment vertical="center"/>
    </xf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3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33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3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3" fontId="2" fillId="0" borderId="0" applyFont="0" applyFill="0" applyBorder="0" applyAlignment="0" applyProtection="0">
      <alignment vertical="center"/>
    </xf>
    <xf numFmtId="0" fontId="30" fillId="27" borderId="73" applyNumberFormat="0" applyAlignment="0" applyProtection="0">
      <alignment vertical="center"/>
    </xf>
    <xf numFmtId="0" fontId="36" fillId="0" borderId="74">
      <alignment horizontal="left" vertical="center"/>
    </xf>
    <xf numFmtId="0" fontId="40" fillId="14" borderId="73" applyNumberFormat="0" applyAlignment="0" applyProtection="0">
      <alignment vertical="center"/>
    </xf>
    <xf numFmtId="0" fontId="1" fillId="0" borderId="0">
      <alignment vertical="center"/>
    </xf>
    <xf numFmtId="0" fontId="29" fillId="30" borderId="75" applyNumberFormat="0" applyFont="0" applyAlignment="0" applyProtection="0">
      <alignment vertical="center"/>
    </xf>
    <xf numFmtId="0" fontId="44" fillId="27" borderId="76" applyNumberFormat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30" fillId="27" borderId="73" applyNumberFormat="0" applyAlignment="0" applyProtection="0">
      <alignment vertical="center"/>
    </xf>
    <xf numFmtId="0" fontId="30" fillId="27" borderId="73" applyNumberFormat="0" applyAlignment="0" applyProtection="0">
      <alignment vertical="center"/>
    </xf>
    <xf numFmtId="0" fontId="29" fillId="30" borderId="75" applyNumberFormat="0" applyFont="0" applyAlignment="0" applyProtection="0">
      <alignment vertical="center"/>
    </xf>
    <xf numFmtId="0" fontId="29" fillId="30" borderId="75" applyNumberFormat="0" applyFont="0" applyAlignment="0" applyProtection="0">
      <alignment vertical="center"/>
    </xf>
    <xf numFmtId="183" fontId="1" fillId="0" borderId="0" applyFont="0" applyFill="0" applyBorder="0" applyAlignment="0" applyProtection="0">
      <alignment vertical="center"/>
    </xf>
    <xf numFmtId="183" fontId="2" fillId="0" borderId="0" applyFont="0" applyFill="0" applyBorder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0" fillId="14" borderId="73" applyNumberFormat="0" applyAlignment="0" applyProtection="0">
      <alignment vertical="center"/>
    </xf>
    <xf numFmtId="0" fontId="40" fillId="14" borderId="73" applyNumberFormat="0" applyAlignment="0" applyProtection="0">
      <alignment vertical="center"/>
    </xf>
    <xf numFmtId="0" fontId="44" fillId="27" borderId="76" applyNumberFormat="0" applyAlignment="0" applyProtection="0">
      <alignment vertical="center"/>
    </xf>
    <xf numFmtId="0" fontId="44" fillId="27" borderId="7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4" xfId="0" quotePrefix="1" applyFont="1" applyFill="1" applyBorder="1" applyAlignment="1">
      <alignment horizontal="center" vertical="center"/>
    </xf>
    <xf numFmtId="41" fontId="10" fillId="2" borderId="7" xfId="1" quotePrefix="1" applyFont="1" applyFill="1" applyBorder="1" applyAlignment="1">
      <alignment horizontal="center" vertical="center"/>
    </xf>
    <xf numFmtId="41" fontId="7" fillId="0" borderId="7" xfId="1" applyFont="1" applyBorder="1">
      <alignment vertical="center"/>
    </xf>
    <xf numFmtId="41" fontId="10" fillId="0" borderId="7" xfId="1" applyFont="1" applyBorder="1">
      <alignment vertical="center"/>
    </xf>
    <xf numFmtId="41" fontId="7" fillId="0" borderId="27" xfId="1" applyFont="1" applyBorder="1">
      <alignment vertical="center"/>
    </xf>
    <xf numFmtId="41" fontId="10" fillId="0" borderId="1" xfId="1" applyFont="1" applyBorder="1">
      <alignment vertical="center"/>
    </xf>
    <xf numFmtId="0" fontId="9" fillId="0" borderId="11" xfId="0" applyFont="1" applyBorder="1">
      <alignment vertical="center"/>
    </xf>
    <xf numFmtId="41" fontId="11" fillId="2" borderId="7" xfId="1" quotePrefix="1" applyFont="1" applyFill="1" applyBorder="1" applyAlignment="1">
      <alignment horizontal="center" vertical="center"/>
    </xf>
    <xf numFmtId="41" fontId="11" fillId="2" borderId="14" xfId="1" quotePrefix="1" applyFont="1" applyFill="1" applyBorder="1" applyAlignment="1">
      <alignment horizontal="center" vertical="center"/>
    </xf>
    <xf numFmtId="41" fontId="11" fillId="2" borderId="0" xfId="1" quotePrefix="1" applyFont="1" applyFill="1" applyBorder="1" applyAlignment="1">
      <alignment horizontal="center" vertical="center"/>
    </xf>
    <xf numFmtId="41" fontId="11" fillId="2" borderId="17" xfId="1" quotePrefix="1" applyFont="1" applyFill="1" applyBorder="1" applyAlignment="1">
      <alignment horizontal="center" vertical="center"/>
    </xf>
    <xf numFmtId="41" fontId="12" fillId="0" borderId="1" xfId="1" applyFont="1" applyBorder="1">
      <alignment vertical="center"/>
    </xf>
    <xf numFmtId="41" fontId="12" fillId="0" borderId="15" xfId="1" applyFont="1" applyBorder="1">
      <alignment vertical="center"/>
    </xf>
    <xf numFmtId="41" fontId="12" fillId="0" borderId="2" xfId="1" applyFont="1" applyBorder="1">
      <alignment vertical="center"/>
    </xf>
    <xf numFmtId="41" fontId="12" fillId="0" borderId="18" xfId="1" applyFont="1" applyBorder="1">
      <alignment vertical="center"/>
    </xf>
    <xf numFmtId="41" fontId="12" fillId="0" borderId="7" xfId="1" applyFont="1" applyBorder="1">
      <alignment vertical="center"/>
    </xf>
    <xf numFmtId="41" fontId="12" fillId="0" borderId="14" xfId="1" applyFont="1" applyBorder="1">
      <alignment vertical="center"/>
    </xf>
    <xf numFmtId="41" fontId="12" fillId="0" borderId="0" xfId="1" applyFont="1" applyBorder="1">
      <alignment vertical="center"/>
    </xf>
    <xf numFmtId="41" fontId="12" fillId="0" borderId="17" xfId="1" applyFont="1" applyBorder="1">
      <alignment vertical="center"/>
    </xf>
    <xf numFmtId="41" fontId="12" fillId="0" borderId="4" xfId="1" applyFont="1" applyBorder="1">
      <alignment vertical="center"/>
    </xf>
    <xf numFmtId="41" fontId="12" fillId="0" borderId="16" xfId="1" applyFont="1" applyBorder="1">
      <alignment vertical="center"/>
    </xf>
    <xf numFmtId="41" fontId="12" fillId="0" borderId="5" xfId="1" applyFont="1" applyBorder="1">
      <alignment vertical="center"/>
    </xf>
    <xf numFmtId="41" fontId="12" fillId="0" borderId="19" xfId="1" applyFont="1" applyBorder="1">
      <alignment vertical="center"/>
    </xf>
    <xf numFmtId="41" fontId="12" fillId="0" borderId="8" xfId="1" applyFont="1" applyBorder="1">
      <alignment vertical="center"/>
    </xf>
    <xf numFmtId="41" fontId="12" fillId="0" borderId="27" xfId="1" applyFont="1" applyBorder="1">
      <alignment vertical="center"/>
    </xf>
    <xf numFmtId="41" fontId="12" fillId="0" borderId="28" xfId="1" applyFont="1" applyBorder="1">
      <alignment vertical="center"/>
    </xf>
    <xf numFmtId="41" fontId="12" fillId="0" borderId="25" xfId="1" applyFont="1" applyBorder="1">
      <alignment vertical="center"/>
    </xf>
    <xf numFmtId="41" fontId="12" fillId="0" borderId="29" xfId="1" applyFont="1" applyBorder="1">
      <alignment vertical="center"/>
    </xf>
    <xf numFmtId="41" fontId="12" fillId="0" borderId="41" xfId="1" applyFont="1" applyBorder="1">
      <alignment vertical="center"/>
    </xf>
    <xf numFmtId="0" fontId="6" fillId="4" borderId="2" xfId="0" applyFont="1" applyFill="1" applyBorder="1">
      <alignment vertical="center"/>
    </xf>
    <xf numFmtId="0" fontId="6" fillId="4" borderId="3" xfId="0" applyFont="1" applyFill="1" applyBorder="1">
      <alignment vertical="center"/>
    </xf>
    <xf numFmtId="41" fontId="11" fillId="4" borderId="12" xfId="1" applyFont="1" applyFill="1" applyBorder="1">
      <alignment vertical="center"/>
    </xf>
    <xf numFmtId="41" fontId="11" fillId="4" borderId="20" xfId="1" applyFont="1" applyFill="1" applyBorder="1">
      <alignment vertical="center"/>
    </xf>
    <xf numFmtId="41" fontId="11" fillId="4" borderId="13" xfId="1" applyFont="1" applyFill="1" applyBorder="1">
      <alignment vertical="center"/>
    </xf>
    <xf numFmtId="41" fontId="11" fillId="4" borderId="21" xfId="1" applyFont="1" applyFill="1" applyBorder="1">
      <alignment vertical="center"/>
    </xf>
    <xf numFmtId="41" fontId="11" fillId="4" borderId="7" xfId="1" applyFont="1" applyFill="1" applyBorder="1">
      <alignment vertical="center"/>
    </xf>
    <xf numFmtId="41" fontId="11" fillId="4" borderId="14" xfId="1" applyFont="1" applyFill="1" applyBorder="1">
      <alignment vertical="center"/>
    </xf>
    <xf numFmtId="41" fontId="11" fillId="4" borderId="0" xfId="1" applyFont="1" applyFill="1" applyBorder="1">
      <alignment vertical="center"/>
    </xf>
    <xf numFmtId="41" fontId="11" fillId="4" borderId="17" xfId="1" applyFont="1" applyFill="1" applyBorder="1">
      <alignment vertical="center"/>
    </xf>
    <xf numFmtId="41" fontId="11" fillId="4" borderId="1" xfId="1" applyFont="1" applyFill="1" applyBorder="1">
      <alignment vertical="center"/>
    </xf>
    <xf numFmtId="41" fontId="11" fillId="4" borderId="15" xfId="1" applyFont="1" applyFill="1" applyBorder="1">
      <alignment vertical="center"/>
    </xf>
    <xf numFmtId="41" fontId="11" fillId="4" borderId="2" xfId="1" applyFont="1" applyFill="1" applyBorder="1">
      <alignment vertical="center"/>
    </xf>
    <xf numFmtId="41" fontId="11" fillId="4" borderId="18" xfId="1" applyFont="1" applyFill="1" applyBorder="1">
      <alignment vertical="center"/>
    </xf>
    <xf numFmtId="41" fontId="11" fillId="4" borderId="3" xfId="1" applyFont="1" applyFill="1" applyBorder="1">
      <alignment vertical="center"/>
    </xf>
    <xf numFmtId="0" fontId="18" fillId="0" borderId="0" xfId="0" applyFont="1">
      <alignment vertical="center"/>
    </xf>
    <xf numFmtId="41" fontId="19" fillId="2" borderId="0" xfId="1" applyFont="1" applyFill="1">
      <alignment vertical="center"/>
    </xf>
    <xf numFmtId="0" fontId="4" fillId="2" borderId="0" xfId="0" applyFont="1" applyFill="1">
      <alignment vertical="center"/>
    </xf>
    <xf numFmtId="41" fontId="4" fillId="2" borderId="0" xfId="1" applyFont="1" applyFill="1" applyAlignment="1">
      <alignment horizontal="left" vertical="center"/>
    </xf>
    <xf numFmtId="41" fontId="19" fillId="2" borderId="0" xfId="0" applyNumberFormat="1" applyFont="1" applyFill="1">
      <alignment vertical="center"/>
    </xf>
    <xf numFmtId="0" fontId="19" fillId="2" borderId="0" xfId="0" applyFont="1" applyFill="1">
      <alignment vertical="center"/>
    </xf>
    <xf numFmtId="41" fontId="5" fillId="2" borderId="0" xfId="1" applyFont="1" applyFill="1">
      <alignment vertical="center"/>
    </xf>
    <xf numFmtId="41" fontId="20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41" fontId="4" fillId="2" borderId="5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1" fillId="0" borderId="0" xfId="2">
      <alignment vertical="center"/>
    </xf>
    <xf numFmtId="0" fontId="22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24" fillId="0" borderId="0" xfId="2" applyFont="1" applyFill="1" applyAlignment="1">
      <alignment vertical="center"/>
    </xf>
    <xf numFmtId="0" fontId="24" fillId="7" borderId="0" xfId="2" applyFont="1" applyFill="1" applyAlignment="1">
      <alignment vertical="center"/>
    </xf>
    <xf numFmtId="0" fontId="17" fillId="0" borderId="0" xfId="2" applyFont="1">
      <alignment vertical="center"/>
    </xf>
    <xf numFmtId="0" fontId="25" fillId="8" borderId="12" xfId="2" applyFont="1" applyFill="1" applyBorder="1" applyAlignment="1">
      <alignment horizontal="center" vertical="center"/>
    </xf>
    <xf numFmtId="0" fontId="25" fillId="8" borderId="13" xfId="2" applyFont="1" applyFill="1" applyBorder="1" applyAlignment="1">
      <alignment horizontal="center" vertical="center"/>
    </xf>
    <xf numFmtId="0" fontId="50" fillId="0" borderId="0" xfId="2" applyFont="1">
      <alignment vertical="center"/>
    </xf>
    <xf numFmtId="0" fontId="21" fillId="0" borderId="0" xfId="2" applyAlignment="1">
      <alignment horizontal="center" vertical="center"/>
    </xf>
    <xf numFmtId="0" fontId="51" fillId="0" borderId="2" xfId="2" applyFont="1" applyBorder="1" applyAlignment="1">
      <alignment horizontal="center" vertical="center"/>
    </xf>
    <xf numFmtId="0" fontId="51" fillId="0" borderId="1" xfId="2" applyFont="1" applyBorder="1" applyAlignment="1">
      <alignment horizontal="center" vertical="center"/>
    </xf>
    <xf numFmtId="0" fontId="51" fillId="0" borderId="9" xfId="2" applyFont="1" applyBorder="1" applyAlignment="1">
      <alignment horizontal="center" vertical="center"/>
    </xf>
    <xf numFmtId="0" fontId="51" fillId="0" borderId="3" xfId="2" applyFont="1" applyBorder="1" applyAlignment="1">
      <alignment horizontal="center" vertical="center"/>
    </xf>
    <xf numFmtId="179" fontId="51" fillId="0" borderId="2" xfId="2" applyNumberFormat="1" applyFont="1" applyBorder="1" applyAlignment="1">
      <alignment horizontal="center" vertical="center"/>
    </xf>
    <xf numFmtId="0" fontId="51" fillId="0" borderId="0" xfId="2" applyFont="1" applyBorder="1" applyAlignment="1">
      <alignment horizontal="center" vertical="center"/>
    </xf>
    <xf numFmtId="0" fontId="51" fillId="0" borderId="10" xfId="2" applyFont="1" applyBorder="1" applyAlignment="1">
      <alignment horizontal="center" vertical="center"/>
    </xf>
    <xf numFmtId="179" fontId="51" fillId="0" borderId="0" xfId="2" applyNumberFormat="1" applyFont="1" applyBorder="1" applyAlignment="1">
      <alignment horizontal="center" vertical="center"/>
    </xf>
    <xf numFmtId="0" fontId="51" fillId="0" borderId="55" xfId="2" applyFont="1" applyBorder="1" applyAlignment="1">
      <alignment horizontal="center" vertical="center"/>
    </xf>
    <xf numFmtId="0" fontId="51" fillId="0" borderId="57" xfId="2" applyFont="1" applyBorder="1" applyAlignment="1">
      <alignment horizontal="center" vertical="center"/>
    </xf>
    <xf numFmtId="179" fontId="51" fillId="0" borderId="55" xfId="2" applyNumberFormat="1" applyFont="1" applyBorder="1" applyAlignment="1">
      <alignment horizontal="center" vertical="center"/>
    </xf>
    <xf numFmtId="41" fontId="52" fillId="0" borderId="0" xfId="0" applyNumberFormat="1" applyFont="1">
      <alignment vertical="center"/>
    </xf>
    <xf numFmtId="0" fontId="52" fillId="0" borderId="0" xfId="0" applyFont="1">
      <alignment vertical="center"/>
    </xf>
    <xf numFmtId="180" fontId="19" fillId="2" borderId="0" xfId="0" applyNumberFormat="1" applyFont="1" applyFill="1">
      <alignment vertical="center"/>
    </xf>
    <xf numFmtId="180" fontId="20" fillId="2" borderId="0" xfId="0" applyNumberFormat="1" applyFont="1" applyFill="1">
      <alignment vertical="center"/>
    </xf>
    <xf numFmtId="180" fontId="4" fillId="2" borderId="0" xfId="0" applyNumberFormat="1" applyFont="1" applyFill="1">
      <alignment vertical="center"/>
    </xf>
    <xf numFmtId="0" fontId="53" fillId="0" borderId="36" xfId="0" applyFont="1" applyBorder="1">
      <alignment vertical="center"/>
    </xf>
    <xf numFmtId="41" fontId="54" fillId="0" borderId="35" xfId="1" applyFont="1" applyBorder="1">
      <alignment vertical="center"/>
    </xf>
    <xf numFmtId="41" fontId="54" fillId="0" borderId="37" xfId="1" applyFont="1" applyBorder="1">
      <alignment vertical="center"/>
    </xf>
    <xf numFmtId="41" fontId="54" fillId="0" borderId="38" xfId="1" applyFont="1" applyBorder="1">
      <alignment vertical="center"/>
    </xf>
    <xf numFmtId="41" fontId="54" fillId="0" borderId="39" xfId="1" applyFont="1" applyBorder="1">
      <alignment vertical="center"/>
    </xf>
    <xf numFmtId="0" fontId="53" fillId="0" borderId="10" xfId="0" applyFont="1" applyBorder="1">
      <alignment vertical="center"/>
    </xf>
    <xf numFmtId="41" fontId="54" fillId="0" borderId="7" xfId="1" applyFont="1" applyBorder="1">
      <alignment vertical="center"/>
    </xf>
    <xf numFmtId="41" fontId="54" fillId="0" borderId="14" xfId="1" applyFont="1" applyBorder="1">
      <alignment vertical="center"/>
    </xf>
    <xf numFmtId="41" fontId="54" fillId="0" borderId="0" xfId="1" applyFont="1" applyBorder="1">
      <alignment vertical="center"/>
    </xf>
    <xf numFmtId="41" fontId="54" fillId="0" borderId="17" xfId="1" applyFont="1" applyBorder="1">
      <alignment vertical="center"/>
    </xf>
    <xf numFmtId="0" fontId="53" fillId="0" borderId="11" xfId="0" applyFont="1" applyBorder="1">
      <alignment vertical="center"/>
    </xf>
    <xf numFmtId="41" fontId="54" fillId="0" borderId="4" xfId="1" applyFont="1" applyBorder="1">
      <alignment vertical="center"/>
    </xf>
    <xf numFmtId="41" fontId="54" fillId="0" borderId="16" xfId="1" applyFont="1" applyBorder="1">
      <alignment vertical="center"/>
    </xf>
    <xf numFmtId="41" fontId="54" fillId="0" borderId="5" xfId="1" applyFont="1" applyBorder="1">
      <alignment vertical="center"/>
    </xf>
    <xf numFmtId="41" fontId="54" fillId="0" borderId="19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6" fillId="5" borderId="59" xfId="0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59" xfId="0" applyBorder="1" applyAlignment="1">
      <alignment horizontal="right" vertical="center" wrapText="1"/>
    </xf>
    <xf numFmtId="0" fontId="0" fillId="0" borderId="59" xfId="0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6" borderId="59" xfId="0" applyFill="1" applyBorder="1" applyAlignment="1">
      <alignment horizontal="right" vertical="center"/>
    </xf>
    <xf numFmtId="0" fontId="17" fillId="6" borderId="59" xfId="0" applyFont="1" applyFill="1" applyBorder="1" applyAlignment="1">
      <alignment horizontal="right" vertical="center"/>
    </xf>
    <xf numFmtId="0" fontId="17" fillId="6" borderId="59" xfId="0" applyFont="1" applyFill="1" applyBorder="1">
      <alignment vertical="center"/>
    </xf>
    <xf numFmtId="0" fontId="17" fillId="4" borderId="0" xfId="2" applyFont="1" applyFill="1" applyAlignment="1">
      <alignment horizontal="left" vertical="center"/>
    </xf>
    <xf numFmtId="41" fontId="17" fillId="4" borderId="0" xfId="1" applyFont="1" applyFill="1" applyAlignment="1">
      <alignment horizontal="right" vertical="center"/>
    </xf>
    <xf numFmtId="0" fontId="17" fillId="4" borderId="0" xfId="2" applyFont="1" applyFill="1" applyAlignment="1">
      <alignment horizontal="right" vertical="center"/>
    </xf>
    <xf numFmtId="0" fontId="51" fillId="0" borderId="7" xfId="2" applyFont="1" applyBorder="1" applyAlignment="1">
      <alignment horizontal="center" vertical="center"/>
    </xf>
    <xf numFmtId="179" fontId="51" fillId="0" borderId="7" xfId="2" applyNumberFormat="1" applyFont="1" applyBorder="1" applyAlignment="1">
      <alignment horizontal="center" vertical="center"/>
    </xf>
    <xf numFmtId="179" fontId="51" fillId="0" borderId="58" xfId="2" applyNumberFormat="1" applyFont="1" applyBorder="1" applyAlignment="1">
      <alignment horizontal="center" vertical="center"/>
    </xf>
    <xf numFmtId="179" fontId="51" fillId="0" borderId="1" xfId="2" applyNumberFormat="1" applyFont="1" applyBorder="1" applyAlignment="1">
      <alignment horizontal="center" vertical="center"/>
    </xf>
    <xf numFmtId="179" fontId="50" fillId="8" borderId="2" xfId="2" applyNumberFormat="1" applyFont="1" applyFill="1" applyBorder="1" applyAlignment="1">
      <alignment horizontal="center" vertical="center"/>
    </xf>
    <xf numFmtId="179" fontId="50" fillId="8" borderId="0" xfId="2" applyNumberFormat="1" applyFont="1" applyFill="1" applyBorder="1" applyAlignment="1">
      <alignment horizontal="center" vertical="center"/>
    </xf>
    <xf numFmtId="179" fontId="50" fillId="8" borderId="55" xfId="2" applyNumberFormat="1" applyFont="1" applyFill="1" applyBorder="1" applyAlignment="1">
      <alignment horizontal="center" vertical="center"/>
    </xf>
    <xf numFmtId="0" fontId="0" fillId="0" borderId="11" xfId="0" applyFont="1" applyBorder="1">
      <alignment vertical="center"/>
    </xf>
    <xf numFmtId="41" fontId="12" fillId="0" borderId="6" xfId="1" applyFont="1" applyBorder="1">
      <alignment vertical="center"/>
    </xf>
    <xf numFmtId="41" fontId="55" fillId="31" borderId="0" xfId="0" applyNumberFormat="1" applyFont="1" applyFill="1">
      <alignment vertical="center"/>
    </xf>
    <xf numFmtId="180" fontId="55" fillId="31" borderId="0" xfId="0" applyNumberFormat="1" applyFont="1" applyFill="1">
      <alignment vertical="center"/>
    </xf>
    <xf numFmtId="0" fontId="56" fillId="4" borderId="0" xfId="2" applyFont="1" applyFill="1" applyAlignment="1">
      <alignment horizontal="center" vertical="center"/>
    </xf>
    <xf numFmtId="179" fontId="21" fillId="0" borderId="0" xfId="2" applyNumberFormat="1">
      <alignment vertical="center"/>
    </xf>
    <xf numFmtId="0" fontId="57" fillId="0" borderId="0" xfId="0" applyFont="1">
      <alignment vertical="center"/>
    </xf>
    <xf numFmtId="0" fontId="58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51" fillId="0" borderId="59" xfId="0" applyFont="1" applyBorder="1" applyAlignment="1">
      <alignment horizontal="center" vertical="center"/>
    </xf>
    <xf numFmtId="0" fontId="51" fillId="0" borderId="59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41" fontId="51" fillId="0" borderId="59" xfId="184" applyFont="1" applyBorder="1" applyAlignment="1">
      <alignment horizontal="center" vertical="center"/>
    </xf>
    <xf numFmtId="0" fontId="51" fillId="0" borderId="59" xfId="0" applyFont="1" applyBorder="1">
      <alignment vertical="center"/>
    </xf>
    <xf numFmtId="0" fontId="51" fillId="0" borderId="0" xfId="0" applyFont="1" applyBorder="1" applyAlignment="1">
      <alignment horizontal="left" vertical="center"/>
    </xf>
    <xf numFmtId="41" fontId="51" fillId="0" borderId="0" xfId="184" applyFont="1" applyBorder="1" applyAlignment="1">
      <alignment horizontal="center" vertical="center"/>
    </xf>
    <xf numFmtId="24" fontId="51" fillId="0" borderId="0" xfId="184" applyNumberFormat="1" applyFont="1" applyBorder="1" applyAlignment="1">
      <alignment horizontal="center" vertical="center"/>
    </xf>
    <xf numFmtId="0" fontId="51" fillId="0" borderId="0" xfId="0" applyFont="1" applyBorder="1">
      <alignment vertical="center"/>
    </xf>
    <xf numFmtId="41" fontId="51" fillId="0" borderId="0" xfId="184" applyFont="1" applyBorder="1">
      <alignment vertical="center"/>
    </xf>
    <xf numFmtId="41" fontId="51" fillId="0" borderId="0" xfId="184" applyNumberFormat="1" applyFont="1" applyBorder="1">
      <alignment vertical="center"/>
    </xf>
    <xf numFmtId="0" fontId="58" fillId="0" borderId="0" xfId="0" applyFont="1" applyBorder="1">
      <alignment vertical="center"/>
    </xf>
    <xf numFmtId="0" fontId="51" fillId="0" borderId="61" xfId="0" applyFont="1" applyBorder="1" applyAlignment="1">
      <alignment horizontal="center" vertical="center"/>
    </xf>
    <xf numFmtId="0" fontId="51" fillId="0" borderId="62" xfId="0" applyFont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51" fillId="0" borderId="69" xfId="0" applyFont="1" applyBorder="1" applyAlignment="1">
      <alignment horizontal="center" vertical="center"/>
    </xf>
    <xf numFmtId="0" fontId="51" fillId="0" borderId="62" xfId="0" applyFont="1" applyBorder="1" applyAlignment="1">
      <alignment horizontal="center" vertical="center" wrapText="1"/>
    </xf>
    <xf numFmtId="0" fontId="51" fillId="0" borderId="56" xfId="0" applyFont="1" applyBorder="1" applyAlignment="1">
      <alignment horizontal="center" vertical="center" wrapText="1"/>
    </xf>
    <xf numFmtId="0" fontId="51" fillId="0" borderId="62" xfId="0" applyFont="1" applyFill="1" applyBorder="1" applyAlignment="1">
      <alignment horizontal="center" vertical="center" wrapText="1"/>
    </xf>
    <xf numFmtId="0" fontId="51" fillId="0" borderId="63" xfId="0" applyFont="1" applyFill="1" applyBorder="1" applyAlignment="1">
      <alignment horizontal="center" vertical="center" wrapText="1"/>
    </xf>
    <xf numFmtId="0" fontId="58" fillId="0" borderId="60" xfId="0" applyFont="1" applyBorder="1" applyAlignment="1">
      <alignment horizontal="center" vertical="center"/>
    </xf>
    <xf numFmtId="41" fontId="51" fillId="0" borderId="61" xfId="184" applyFont="1" applyBorder="1" applyAlignment="1">
      <alignment horizontal="center" vertical="center"/>
    </xf>
    <xf numFmtId="41" fontId="51" fillId="0" borderId="64" xfId="184" applyFont="1" applyBorder="1">
      <alignment vertical="center"/>
    </xf>
    <xf numFmtId="41" fontId="51" fillId="0" borderId="59" xfId="184" applyFont="1" applyBorder="1">
      <alignment vertical="center"/>
    </xf>
    <xf numFmtId="41" fontId="51" fillId="0" borderId="70" xfId="184" applyNumberFormat="1" applyFont="1" applyBorder="1">
      <alignment vertical="center"/>
    </xf>
    <xf numFmtId="181" fontId="51" fillId="0" borderId="64" xfId="0" applyNumberFormat="1" applyFont="1" applyBorder="1">
      <alignment vertical="center"/>
    </xf>
    <xf numFmtId="41" fontId="58" fillId="0" borderId="65" xfId="0" applyNumberFormat="1" applyFont="1" applyBorder="1">
      <alignment vertical="center"/>
    </xf>
    <xf numFmtId="0" fontId="58" fillId="0" borderId="60" xfId="0" applyFont="1" applyBorder="1">
      <alignment vertical="center"/>
    </xf>
    <xf numFmtId="41" fontId="51" fillId="0" borderId="61" xfId="184" applyNumberFormat="1" applyFont="1" applyBorder="1" applyAlignment="1">
      <alignment horizontal="center" vertical="center"/>
    </xf>
    <xf numFmtId="41" fontId="51" fillId="0" borderId="66" xfId="184" applyFont="1" applyBorder="1">
      <alignment vertical="center"/>
    </xf>
    <xf numFmtId="41" fontId="51" fillId="0" borderId="71" xfId="184" applyFont="1" applyBorder="1">
      <alignment vertical="center"/>
    </xf>
    <xf numFmtId="41" fontId="51" fillId="0" borderId="67" xfId="184" applyNumberFormat="1" applyFont="1" applyBorder="1">
      <alignment vertical="center"/>
    </xf>
    <xf numFmtId="41" fontId="51" fillId="0" borderId="72" xfId="184" applyFont="1" applyBorder="1" applyAlignment="1">
      <alignment horizontal="center" vertical="center"/>
    </xf>
    <xf numFmtId="0" fontId="51" fillId="0" borderId="66" xfId="0" applyFont="1" applyBorder="1">
      <alignment vertical="center"/>
    </xf>
    <xf numFmtId="41" fontId="51" fillId="0" borderId="67" xfId="184" applyFont="1" applyBorder="1" applyAlignment="1">
      <alignment horizontal="center" vertical="center"/>
    </xf>
    <xf numFmtId="0" fontId="58" fillId="0" borderId="59" xfId="0" applyFont="1" applyBorder="1" applyAlignment="1">
      <alignment horizontal="center" vertical="center"/>
    </xf>
    <xf numFmtId="181" fontId="51" fillId="0" borderId="59" xfId="184" applyNumberFormat="1" applyFont="1" applyBorder="1" applyAlignment="1">
      <alignment horizontal="center" vertical="center"/>
    </xf>
    <xf numFmtId="0" fontId="58" fillId="0" borderId="59" xfId="0" applyFont="1" applyBorder="1">
      <alignment vertical="center"/>
    </xf>
    <xf numFmtId="41" fontId="51" fillId="2" borderId="59" xfId="184" applyFont="1" applyFill="1" applyBorder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3" borderId="31" xfId="0" quotePrefix="1" applyFont="1" applyFill="1" applyBorder="1" applyAlignment="1">
      <alignment horizontal="center" vertical="center"/>
    </xf>
    <xf numFmtId="0" fontId="5" fillId="3" borderId="22" xfId="0" quotePrefix="1" applyFont="1" applyFill="1" applyBorder="1" applyAlignment="1">
      <alignment horizontal="center" vertical="center"/>
    </xf>
    <xf numFmtId="0" fontId="5" fillId="3" borderId="30" xfId="0" quotePrefix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25" fillId="8" borderId="43" xfId="2" applyFont="1" applyFill="1" applyBorder="1" applyAlignment="1">
      <alignment horizontal="center" vertical="center"/>
    </xf>
    <xf numFmtId="0" fontId="25" fillId="8" borderId="22" xfId="2" applyFont="1" applyFill="1" applyBorder="1" applyAlignment="1">
      <alignment horizontal="center" vertical="center"/>
    </xf>
    <xf numFmtId="0" fontId="25" fillId="8" borderId="5" xfId="2" applyFont="1" applyFill="1" applyBorder="1" applyAlignment="1">
      <alignment horizontal="center" vertical="center"/>
    </xf>
    <xf numFmtId="0" fontId="25" fillId="8" borderId="42" xfId="2" applyFont="1" applyFill="1" applyBorder="1" applyAlignment="1">
      <alignment horizontal="center" vertical="center"/>
    </xf>
    <xf numFmtId="0" fontId="25" fillId="8" borderId="11" xfId="2" applyFont="1" applyFill="1" applyBorder="1" applyAlignment="1">
      <alignment horizontal="center" vertical="center"/>
    </xf>
    <xf numFmtId="0" fontId="25" fillId="8" borderId="23" xfId="2" applyFont="1" applyFill="1" applyBorder="1" applyAlignment="1">
      <alignment horizontal="center" vertical="center"/>
    </xf>
    <xf numFmtId="0" fontId="25" fillId="8" borderId="4" xfId="2" applyFont="1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</cellXfs>
  <cellStyles count="438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20% - 강조색1 2" xfId="9"/>
    <cellStyle name="20% - 강조색1 3" xfId="10"/>
    <cellStyle name="20% - 강조색2 2" xfId="11"/>
    <cellStyle name="20% - 강조색2 3" xfId="12"/>
    <cellStyle name="20% - 강조색3 2" xfId="13"/>
    <cellStyle name="20% - 강조색3 3" xfId="14"/>
    <cellStyle name="20% - 강조색4 2" xfId="15"/>
    <cellStyle name="20% - 강조색4 3" xfId="16"/>
    <cellStyle name="20% - 강조색5 2" xfId="17"/>
    <cellStyle name="20% - 강조색5 3" xfId="18"/>
    <cellStyle name="20% - 강조색6 2" xfId="19"/>
    <cellStyle name="20% - 강조색6 3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40% - 강조색1 2" xfId="27"/>
    <cellStyle name="40% - 강조색1 3" xfId="28"/>
    <cellStyle name="40% - 강조색2 2" xfId="29"/>
    <cellStyle name="40% - 강조색2 3" xfId="30"/>
    <cellStyle name="40% - 강조색3 2" xfId="31"/>
    <cellStyle name="40% - 강조색3 3" xfId="32"/>
    <cellStyle name="40% - 강조색4 2" xfId="33"/>
    <cellStyle name="40% - 강조색4 3" xfId="34"/>
    <cellStyle name="40% - 강조색5 2" xfId="35"/>
    <cellStyle name="40% - 강조색5 3" xfId="36"/>
    <cellStyle name="40% - 강조색6 2" xfId="37"/>
    <cellStyle name="40% - 강조색6 3" xfId="38"/>
    <cellStyle name="60% - Accent1" xfId="39"/>
    <cellStyle name="60% - Accent2" xfId="40"/>
    <cellStyle name="60% - Accent3" xfId="41"/>
    <cellStyle name="60% - Accent4" xfId="42"/>
    <cellStyle name="60% - Accent5" xfId="43"/>
    <cellStyle name="60% - Accent6" xfId="44"/>
    <cellStyle name="60% - 강조색1 2" xfId="45"/>
    <cellStyle name="60% - 강조색1 3" xfId="46"/>
    <cellStyle name="60% - 강조색2 2" xfId="47"/>
    <cellStyle name="60% - 강조색2 3" xfId="48"/>
    <cellStyle name="60% - 강조색3 2" xfId="49"/>
    <cellStyle name="60% - 강조색3 3" xfId="50"/>
    <cellStyle name="60% - 강조색4 2" xfId="51"/>
    <cellStyle name="60% - 강조색4 3" xfId="52"/>
    <cellStyle name="60% - 강조색5 2" xfId="53"/>
    <cellStyle name="60% - 강조색5 3" xfId="54"/>
    <cellStyle name="60% - 강조색6 2" xfId="55"/>
    <cellStyle name="60% - 강조색6 3" xfId="56"/>
    <cellStyle name="Accent1" xfId="57"/>
    <cellStyle name="Accent2" xfId="58"/>
    <cellStyle name="Accent3" xfId="59"/>
    <cellStyle name="Accent4" xfId="60"/>
    <cellStyle name="Accent5" xfId="61"/>
    <cellStyle name="Accent6" xfId="62"/>
    <cellStyle name="Bad" xfId="63"/>
    <cellStyle name="Calc Currency (0)" xfId="64"/>
    <cellStyle name="Calc Currency (0) 10" xfId="65"/>
    <cellStyle name="Calc Currency (0) 11" xfId="66"/>
    <cellStyle name="Calc Currency (0) 12" xfId="67"/>
    <cellStyle name="Calc Currency (0) 13" xfId="68"/>
    <cellStyle name="Calc Currency (0) 14" xfId="69"/>
    <cellStyle name="Calc Currency (0) 15" xfId="70"/>
    <cellStyle name="Calc Currency (0) 16" xfId="71"/>
    <cellStyle name="Calc Currency (0) 17" xfId="72"/>
    <cellStyle name="Calc Currency (0) 18" xfId="73"/>
    <cellStyle name="Calc Currency (0) 19" xfId="74"/>
    <cellStyle name="Calc Currency (0) 2" xfId="75"/>
    <cellStyle name="Calc Currency (0) 20" xfId="76"/>
    <cellStyle name="Calc Currency (0) 21" xfId="77"/>
    <cellStyle name="Calc Currency (0) 22" xfId="78"/>
    <cellStyle name="Calc Currency (0) 23" xfId="79"/>
    <cellStyle name="Calc Currency (0) 24" xfId="80"/>
    <cellStyle name="Calc Currency (0) 25" xfId="81"/>
    <cellStyle name="Calc Currency (0) 26" xfId="82"/>
    <cellStyle name="Calc Currency (0) 27" xfId="83"/>
    <cellStyle name="Calc Currency (0) 28" xfId="84"/>
    <cellStyle name="Calc Currency (0) 29" xfId="85"/>
    <cellStyle name="Calc Currency (0) 3" xfId="86"/>
    <cellStyle name="Calc Currency (0) 30" xfId="87"/>
    <cellStyle name="Calc Currency (0) 31" xfId="88"/>
    <cellStyle name="Calc Currency (0) 32" xfId="89"/>
    <cellStyle name="Calc Currency (0) 33" xfId="90"/>
    <cellStyle name="Calc Currency (0) 34" xfId="91"/>
    <cellStyle name="Calc Currency (0) 35" xfId="92"/>
    <cellStyle name="Calc Currency (0) 36" xfId="93"/>
    <cellStyle name="Calc Currency (0) 37" xfId="94"/>
    <cellStyle name="Calc Currency (0) 38" xfId="95"/>
    <cellStyle name="Calc Currency (0) 39" xfId="96"/>
    <cellStyle name="Calc Currency (0) 4" xfId="97"/>
    <cellStyle name="Calc Currency (0) 40" xfId="98"/>
    <cellStyle name="Calc Currency (0) 41" xfId="99"/>
    <cellStyle name="Calc Currency (0) 42" xfId="100"/>
    <cellStyle name="Calc Currency (0) 43" xfId="101"/>
    <cellStyle name="Calc Currency (0) 44" xfId="102"/>
    <cellStyle name="Calc Currency (0) 45" xfId="103"/>
    <cellStyle name="Calc Currency (0) 46" xfId="104"/>
    <cellStyle name="Calc Currency (0) 47" xfId="105"/>
    <cellStyle name="Calc Currency (0) 48" xfId="106"/>
    <cellStyle name="Calc Currency (0) 49" xfId="107"/>
    <cellStyle name="Calc Currency (0) 5" xfId="108"/>
    <cellStyle name="Calc Currency (0) 50" xfId="109"/>
    <cellStyle name="Calc Currency (0) 51" xfId="110"/>
    <cellStyle name="Calc Currency (0) 52" xfId="111"/>
    <cellStyle name="Calc Currency (0) 53" xfId="112"/>
    <cellStyle name="Calc Currency (0) 54" xfId="113"/>
    <cellStyle name="Calc Currency (0) 55" xfId="114"/>
    <cellStyle name="Calc Currency (0) 56" xfId="115"/>
    <cellStyle name="Calc Currency (0) 57" xfId="116"/>
    <cellStyle name="Calc Currency (0) 58" xfId="117"/>
    <cellStyle name="Calc Currency (0) 59" xfId="118"/>
    <cellStyle name="Calc Currency (0) 6" xfId="119"/>
    <cellStyle name="Calc Currency (0) 60" xfId="120"/>
    <cellStyle name="Calc Currency (0) 61" xfId="121"/>
    <cellStyle name="Calc Currency (0) 62" xfId="122"/>
    <cellStyle name="Calc Currency (0) 63" xfId="123"/>
    <cellStyle name="Calc Currency (0) 64" xfId="124"/>
    <cellStyle name="Calc Currency (0) 65" xfId="125"/>
    <cellStyle name="Calc Currency (0) 66" xfId="126"/>
    <cellStyle name="Calc Currency (0) 67" xfId="127"/>
    <cellStyle name="Calc Currency (0) 68" xfId="128"/>
    <cellStyle name="Calc Currency (0) 69" xfId="129"/>
    <cellStyle name="Calc Currency (0) 7" xfId="130"/>
    <cellStyle name="Calc Currency (0) 70" xfId="131"/>
    <cellStyle name="Calc Currency (0) 71" xfId="132"/>
    <cellStyle name="Calc Currency (0) 72" xfId="133"/>
    <cellStyle name="Calc Currency (0) 73" xfId="134"/>
    <cellStyle name="Calc Currency (0) 8" xfId="135"/>
    <cellStyle name="Calc Currency (0) 9" xfId="136"/>
    <cellStyle name="Calculation" xfId="137"/>
    <cellStyle name="Calculation 2" xfId="417"/>
    <cellStyle name="Check Cell" xfId="138"/>
    <cellStyle name="Currency1" xfId="139"/>
    <cellStyle name="Euro" xfId="140"/>
    <cellStyle name="Explanatory Text" xfId="141"/>
    <cellStyle name="Good" xfId="142"/>
    <cellStyle name="Header1" xfId="143"/>
    <cellStyle name="Header2" xfId="144"/>
    <cellStyle name="Header2 2" xfId="418"/>
    <cellStyle name="Heading 1" xfId="145"/>
    <cellStyle name="Heading 2" xfId="146"/>
    <cellStyle name="Heading 3" xfId="147"/>
    <cellStyle name="Heading 4" xfId="148"/>
    <cellStyle name="Input" xfId="149"/>
    <cellStyle name="Input 2" xfId="419"/>
    <cellStyle name="Linked Cell" xfId="150"/>
    <cellStyle name="Neutral" xfId="151"/>
    <cellStyle name="Normal 2" xfId="152"/>
    <cellStyle name="Normal 2 2" xfId="420"/>
    <cellStyle name="Note" xfId="153"/>
    <cellStyle name="Note 2" xfId="421"/>
    <cellStyle name="Output" xfId="154"/>
    <cellStyle name="Output 2" xfId="422"/>
    <cellStyle name="Title" xfId="155"/>
    <cellStyle name="Total" xfId="156"/>
    <cellStyle name="Total 2" xfId="423"/>
    <cellStyle name="Warning Text" xfId="157"/>
    <cellStyle name="강조색1 2" xfId="158"/>
    <cellStyle name="강조색1 3" xfId="159"/>
    <cellStyle name="강조색2 2" xfId="160"/>
    <cellStyle name="강조색2 3" xfId="161"/>
    <cellStyle name="강조색3 2" xfId="162"/>
    <cellStyle name="강조색3 3" xfId="163"/>
    <cellStyle name="강조색4 2" xfId="164"/>
    <cellStyle name="강조색4 3" xfId="165"/>
    <cellStyle name="강조색5 2" xfId="166"/>
    <cellStyle name="강조색5 3" xfId="167"/>
    <cellStyle name="강조색6 2" xfId="168"/>
    <cellStyle name="강조색6 3" xfId="169"/>
    <cellStyle name="경고문 2" xfId="170"/>
    <cellStyle name="경고문 3" xfId="171"/>
    <cellStyle name="계산 2" xfId="172"/>
    <cellStyle name="계산 2 2" xfId="424"/>
    <cellStyle name="계산 3" xfId="173"/>
    <cellStyle name="계산 3 2" xfId="425"/>
    <cellStyle name="나쁨 2" xfId="174"/>
    <cellStyle name="나쁨 3" xfId="175"/>
    <cellStyle name="메모 2" xfId="176"/>
    <cellStyle name="메모 2 2" xfId="426"/>
    <cellStyle name="메모 3" xfId="177"/>
    <cellStyle name="메모 3 2" xfId="427"/>
    <cellStyle name="보통 2" xfId="178"/>
    <cellStyle name="보통 3" xfId="179"/>
    <cellStyle name="설명 텍스트 2" xfId="180"/>
    <cellStyle name="설명 텍스트 3" xfId="181"/>
    <cellStyle name="셀 확인 2" xfId="182"/>
    <cellStyle name="셀 확인 3" xfId="183"/>
    <cellStyle name="쉼표 [0]" xfId="1" builtinId="6"/>
    <cellStyle name="쉼표 [0] 2" xfId="184"/>
    <cellStyle name="쉼표 [0] 2 2" xfId="428"/>
    <cellStyle name="쉼표 [0] 3" xfId="185"/>
    <cellStyle name="쉼표 [0] 3 2" xfId="429"/>
    <cellStyle name="쉼표 [0] 4" xfId="416"/>
    <cellStyle name="스타일 1" xfId="186"/>
    <cellStyle name="안건회계법인" xfId="187"/>
    <cellStyle name="연결된 셀 2" xfId="188"/>
    <cellStyle name="연결된 셀 3" xfId="189"/>
    <cellStyle name="요약 2" xfId="190"/>
    <cellStyle name="요약 2 2" xfId="430"/>
    <cellStyle name="요약 3" xfId="191"/>
    <cellStyle name="요약 3 2" xfId="431"/>
    <cellStyle name="입력 2" xfId="192"/>
    <cellStyle name="입력 2 2" xfId="432"/>
    <cellStyle name="입력 3" xfId="193"/>
    <cellStyle name="입력 3 2" xfId="433"/>
    <cellStyle name="제목 1 2" xfId="194"/>
    <cellStyle name="제목 1 3" xfId="195"/>
    <cellStyle name="제목 2 2" xfId="196"/>
    <cellStyle name="제목 2 3" xfId="197"/>
    <cellStyle name="제목 3 2" xfId="198"/>
    <cellStyle name="제목 3 3" xfId="199"/>
    <cellStyle name="제목 4 2" xfId="200"/>
    <cellStyle name="제목 4 3" xfId="201"/>
    <cellStyle name="제목 5" xfId="202"/>
    <cellStyle name="제목 6" xfId="203"/>
    <cellStyle name="좋음 2" xfId="204"/>
    <cellStyle name="좋음 3" xfId="205"/>
    <cellStyle name="출력 2" xfId="206"/>
    <cellStyle name="출력 2 2" xfId="434"/>
    <cellStyle name="출력 3" xfId="207"/>
    <cellStyle name="출력 3 2" xfId="435"/>
    <cellStyle name="콤마 [0]_~0021290" xfId="208"/>
    <cellStyle name="콤마_~0021290" xfId="209"/>
    <cellStyle name="표준" xfId="0" builtinId="0"/>
    <cellStyle name="표준 2" xfId="2"/>
    <cellStyle name="표준 2 10" xfId="210"/>
    <cellStyle name="표준 2 11" xfId="211"/>
    <cellStyle name="표준 2 12" xfId="212"/>
    <cellStyle name="표준 2 13" xfId="213"/>
    <cellStyle name="표준 2 14" xfId="214"/>
    <cellStyle name="표준 2 15" xfId="215"/>
    <cellStyle name="표준 2 16" xfId="216"/>
    <cellStyle name="표준 2 17" xfId="217"/>
    <cellStyle name="표준 2 18" xfId="218"/>
    <cellStyle name="표준 2 19" xfId="219"/>
    <cellStyle name="표준 2 2" xfId="220"/>
    <cellStyle name="표준 2 20" xfId="221"/>
    <cellStyle name="표준 2 21" xfId="222"/>
    <cellStyle name="표준 2 22" xfId="223"/>
    <cellStyle name="표준 2 23" xfId="224"/>
    <cellStyle name="표준 2 24" xfId="225"/>
    <cellStyle name="표준 2 25" xfId="226"/>
    <cellStyle name="표준 2 26" xfId="227"/>
    <cellStyle name="표준 2 27" xfId="228"/>
    <cellStyle name="표준 2 28" xfId="229"/>
    <cellStyle name="표준 2 29" xfId="230"/>
    <cellStyle name="표준 2 3" xfId="231"/>
    <cellStyle name="표준 2 30" xfId="232"/>
    <cellStyle name="표준 2 31" xfId="233"/>
    <cellStyle name="표준 2 32" xfId="234"/>
    <cellStyle name="표준 2 33" xfId="235"/>
    <cellStyle name="표준 2 34" xfId="236"/>
    <cellStyle name="표준 2 35" xfId="237"/>
    <cellStyle name="표준 2 36" xfId="238"/>
    <cellStyle name="표준 2 37" xfId="239"/>
    <cellStyle name="표준 2 38" xfId="240"/>
    <cellStyle name="표준 2 39" xfId="241"/>
    <cellStyle name="표준 2 4" xfId="242"/>
    <cellStyle name="표준 2 40" xfId="243"/>
    <cellStyle name="표준 2 41" xfId="244"/>
    <cellStyle name="표준 2 42" xfId="245"/>
    <cellStyle name="표준 2 43" xfId="246"/>
    <cellStyle name="표준 2 44" xfId="247"/>
    <cellStyle name="표준 2 45" xfId="248"/>
    <cellStyle name="표준 2 46" xfId="249"/>
    <cellStyle name="표준 2 47" xfId="250"/>
    <cellStyle name="표준 2 48" xfId="251"/>
    <cellStyle name="표준 2 49" xfId="252"/>
    <cellStyle name="표준 2 5" xfId="253"/>
    <cellStyle name="표준 2 50" xfId="254"/>
    <cellStyle name="표준 2 51" xfId="255"/>
    <cellStyle name="표준 2 52" xfId="256"/>
    <cellStyle name="표준 2 53" xfId="257"/>
    <cellStyle name="표준 2 54" xfId="258"/>
    <cellStyle name="표준 2 55" xfId="259"/>
    <cellStyle name="표준 2 56" xfId="260"/>
    <cellStyle name="표준 2 57" xfId="261"/>
    <cellStyle name="표준 2 58" xfId="262"/>
    <cellStyle name="표준 2 59" xfId="263"/>
    <cellStyle name="표준 2 6" xfId="264"/>
    <cellStyle name="표준 2 60" xfId="265"/>
    <cellStyle name="표준 2 61" xfId="266"/>
    <cellStyle name="표준 2 62" xfId="267"/>
    <cellStyle name="표준 2 63" xfId="268"/>
    <cellStyle name="표준 2 64" xfId="269"/>
    <cellStyle name="표준 2 65" xfId="270"/>
    <cellStyle name="표준 2 66" xfId="271"/>
    <cellStyle name="표준 2 67" xfId="272"/>
    <cellStyle name="표준 2 68" xfId="273"/>
    <cellStyle name="표준 2 69" xfId="274"/>
    <cellStyle name="표준 2 7" xfId="275"/>
    <cellStyle name="표준 2 70" xfId="276"/>
    <cellStyle name="표준 2 71" xfId="277"/>
    <cellStyle name="표준 2 72" xfId="278"/>
    <cellStyle name="표준 2 73" xfId="279"/>
    <cellStyle name="표준 2 74" xfId="280"/>
    <cellStyle name="표준 2 75" xfId="281"/>
    <cellStyle name="표준 2 76" xfId="282"/>
    <cellStyle name="표준 2 76 2" xfId="436"/>
    <cellStyle name="표준 2 8" xfId="283"/>
    <cellStyle name="표준 2 9" xfId="284"/>
    <cellStyle name="표준 29" xfId="285"/>
    <cellStyle name="표준 3" xfId="286"/>
    <cellStyle name="표준 3 2" xfId="287"/>
    <cellStyle name="표준 30" xfId="288"/>
    <cellStyle name="표준 31" xfId="289"/>
    <cellStyle name="표준 32" xfId="290"/>
    <cellStyle name="표준 32 2" xfId="291"/>
    <cellStyle name="표준 32 3" xfId="292"/>
    <cellStyle name="표준 33" xfId="293"/>
    <cellStyle name="표준 33 2" xfId="294"/>
    <cellStyle name="표준 33 3" xfId="295"/>
    <cellStyle name="표준 34" xfId="296"/>
    <cellStyle name="표준 34 2" xfId="297"/>
    <cellStyle name="표준 34 3" xfId="298"/>
    <cellStyle name="표준 35" xfId="299"/>
    <cellStyle name="표준 35 2" xfId="300"/>
    <cellStyle name="표준 35 3" xfId="301"/>
    <cellStyle name="표준 37 2" xfId="302"/>
    <cellStyle name="표준 37 3" xfId="303"/>
    <cellStyle name="표준 38 2" xfId="304"/>
    <cellStyle name="표준 38 3" xfId="305"/>
    <cellStyle name="표준 39 2" xfId="306"/>
    <cellStyle name="표준 39 3" xfId="307"/>
    <cellStyle name="표준 4" xfId="308"/>
    <cellStyle name="표준 4 2" xfId="309"/>
    <cellStyle name="표준 4 3" xfId="310"/>
    <cellStyle name="표준 4 4" xfId="437"/>
    <cellStyle name="표준 5" xfId="311"/>
    <cellStyle name="표준 5 2" xfId="312"/>
    <cellStyle name="표준 54" xfId="313"/>
    <cellStyle name="표준 54 10" xfId="314"/>
    <cellStyle name="표준 54 11" xfId="315"/>
    <cellStyle name="표준 54 12" xfId="316"/>
    <cellStyle name="표준 54 13" xfId="317"/>
    <cellStyle name="표준 54 2" xfId="318"/>
    <cellStyle name="표준 54 3" xfId="319"/>
    <cellStyle name="표준 54 4" xfId="320"/>
    <cellStyle name="표준 54 5" xfId="321"/>
    <cellStyle name="표준 54 6" xfId="322"/>
    <cellStyle name="표준 54 7" xfId="323"/>
    <cellStyle name="표준 54 8" xfId="324"/>
    <cellStyle name="표준 54 9" xfId="325"/>
    <cellStyle name="표준 55" xfId="326"/>
    <cellStyle name="표준 55 10" xfId="327"/>
    <cellStyle name="표준 55 11" xfId="328"/>
    <cellStyle name="표준 55 12" xfId="329"/>
    <cellStyle name="표준 55 13" xfId="330"/>
    <cellStyle name="표준 55 2" xfId="331"/>
    <cellStyle name="표준 55 3" xfId="332"/>
    <cellStyle name="표준 55 4" xfId="333"/>
    <cellStyle name="표준 55 5" xfId="334"/>
    <cellStyle name="표준 55 6" xfId="335"/>
    <cellStyle name="표준 55 7" xfId="336"/>
    <cellStyle name="표준 55 8" xfId="337"/>
    <cellStyle name="표준 55 9" xfId="338"/>
    <cellStyle name="표준 56" xfId="339"/>
    <cellStyle name="표준 56 10" xfId="340"/>
    <cellStyle name="표준 56 11" xfId="341"/>
    <cellStyle name="표준 56 12" xfId="342"/>
    <cellStyle name="표준 56 13" xfId="343"/>
    <cellStyle name="표준 56 2" xfId="344"/>
    <cellStyle name="표준 56 3" xfId="345"/>
    <cellStyle name="표준 56 4" xfId="346"/>
    <cellStyle name="표준 56 5" xfId="347"/>
    <cellStyle name="표준 56 6" xfId="348"/>
    <cellStyle name="표준 56 7" xfId="349"/>
    <cellStyle name="표준 56 8" xfId="350"/>
    <cellStyle name="표준 56 9" xfId="351"/>
    <cellStyle name="표준 57" xfId="352"/>
    <cellStyle name="표준 57 10" xfId="353"/>
    <cellStyle name="표준 57 11" xfId="354"/>
    <cellStyle name="표준 57 12" xfId="355"/>
    <cellStyle name="표준 57 13" xfId="356"/>
    <cellStyle name="표준 57 2" xfId="357"/>
    <cellStyle name="표준 57 3" xfId="358"/>
    <cellStyle name="표준 57 4" xfId="359"/>
    <cellStyle name="표준 57 5" xfId="360"/>
    <cellStyle name="표준 57 6" xfId="361"/>
    <cellStyle name="표준 57 7" xfId="362"/>
    <cellStyle name="표준 57 8" xfId="363"/>
    <cellStyle name="표준 57 9" xfId="364"/>
    <cellStyle name="표준 58" xfId="365"/>
    <cellStyle name="표준 58 10" xfId="366"/>
    <cellStyle name="표준 58 11" xfId="367"/>
    <cellStyle name="표준 58 12" xfId="368"/>
    <cellStyle name="표준 58 13" xfId="369"/>
    <cellStyle name="표준 58 2" xfId="370"/>
    <cellStyle name="표준 58 3" xfId="371"/>
    <cellStyle name="표준 58 4" xfId="372"/>
    <cellStyle name="표준 58 5" xfId="373"/>
    <cellStyle name="표준 58 6" xfId="374"/>
    <cellStyle name="표준 58 7" xfId="375"/>
    <cellStyle name="표준 58 8" xfId="376"/>
    <cellStyle name="표준 58 9" xfId="377"/>
    <cellStyle name="표준 59" xfId="378"/>
    <cellStyle name="표준 59 10" xfId="379"/>
    <cellStyle name="표준 59 11" xfId="380"/>
    <cellStyle name="표준 59 12" xfId="381"/>
    <cellStyle name="표준 59 13" xfId="382"/>
    <cellStyle name="표준 59 2" xfId="383"/>
    <cellStyle name="표준 59 3" xfId="384"/>
    <cellStyle name="표준 59 4" xfId="385"/>
    <cellStyle name="표준 59 5" xfId="386"/>
    <cellStyle name="표준 59 6" xfId="387"/>
    <cellStyle name="표준 59 7" xfId="388"/>
    <cellStyle name="표준 59 8" xfId="389"/>
    <cellStyle name="표준 59 9" xfId="390"/>
    <cellStyle name="표준 6 2" xfId="391"/>
    <cellStyle name="표준 60" xfId="392"/>
    <cellStyle name="표준 60 10" xfId="393"/>
    <cellStyle name="표준 60 11" xfId="394"/>
    <cellStyle name="표준 60 12" xfId="395"/>
    <cellStyle name="표준 60 13" xfId="396"/>
    <cellStyle name="표준 60 2" xfId="397"/>
    <cellStyle name="표준 60 3" xfId="398"/>
    <cellStyle name="표준 60 4" xfId="399"/>
    <cellStyle name="표준 60 5" xfId="400"/>
    <cellStyle name="표준 60 6" xfId="401"/>
    <cellStyle name="표준 60 7" xfId="402"/>
    <cellStyle name="표준 60 8" xfId="403"/>
    <cellStyle name="표준 60 9" xfId="404"/>
    <cellStyle name="표준 61" xfId="405"/>
    <cellStyle name="표준 62" xfId="406"/>
    <cellStyle name="표준 63" xfId="407"/>
    <cellStyle name="표준 64" xfId="408"/>
    <cellStyle name="표준 65" xfId="409"/>
    <cellStyle name="표준 66" xfId="410"/>
    <cellStyle name="표준 67" xfId="411"/>
    <cellStyle name="표준 69" xfId="412"/>
    <cellStyle name="표준 70" xfId="413"/>
    <cellStyle name="표준 71" xfId="414"/>
    <cellStyle name="표준 72" xfId="4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4</xdr:row>
      <xdr:rowOff>9525</xdr:rowOff>
    </xdr:from>
    <xdr:to>
      <xdr:col>10</xdr:col>
      <xdr:colOff>514350</xdr:colOff>
      <xdr:row>19</xdr:row>
      <xdr:rowOff>176213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680" t="41755" r="16526" b="31784"/>
        <a:stretch/>
      </xdr:blipFill>
      <xdr:spPr>
        <a:xfrm>
          <a:off x="895350" y="771525"/>
          <a:ext cx="7239000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46"/>
  <sheetViews>
    <sheetView showGridLines="0" zoomScaleNormal="100" workbookViewId="0">
      <selection activeCell="N18" sqref="N18"/>
    </sheetView>
  </sheetViews>
  <sheetFormatPr defaultColWidth="8.875" defaultRowHeight="23.1" customHeight="1"/>
  <cols>
    <col min="1" max="1" width="2.75" style="1" customWidth="1"/>
    <col min="2" max="2" width="4.5" style="1" customWidth="1"/>
    <col min="3" max="3" width="14.25" style="1" customWidth="1"/>
    <col min="4" max="18" width="8.75" style="1" customWidth="1"/>
    <col min="19" max="19" width="50.125" style="1" customWidth="1"/>
    <col min="20" max="20" width="4.25" style="1" customWidth="1"/>
    <col min="21" max="16384" width="8.875" style="1"/>
  </cols>
  <sheetData>
    <row r="1" spans="2:19" ht="9.75" customHeight="1"/>
    <row r="2" spans="2:19" ht="42.75" customHeight="1">
      <c r="B2" s="67" t="s">
        <v>61</v>
      </c>
    </row>
    <row r="3" spans="2:19" ht="15" customHeight="1" thickBot="1">
      <c r="R3" s="2"/>
      <c r="S3" s="2"/>
    </row>
    <row r="4" spans="2:19" s="7" customFormat="1" ht="15.75" customHeight="1">
      <c r="B4" s="200" t="s">
        <v>19</v>
      </c>
      <c r="C4" s="201"/>
      <c r="D4" s="192" t="s">
        <v>13</v>
      </c>
      <c r="E4" s="20"/>
      <c r="F4" s="194" t="s">
        <v>14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8" t="s">
        <v>20</v>
      </c>
    </row>
    <row r="5" spans="2:19" s="7" customFormat="1" ht="21" customHeight="1" thickBot="1">
      <c r="B5" s="202"/>
      <c r="C5" s="203"/>
      <c r="D5" s="193"/>
      <c r="E5" s="21" t="s">
        <v>0</v>
      </c>
      <c r="F5" s="195"/>
      <c r="G5" s="22" t="s">
        <v>1</v>
      </c>
      <c r="H5" s="23" t="s">
        <v>2</v>
      </c>
      <c r="I5" s="23" t="s">
        <v>3</v>
      </c>
      <c r="J5" s="23" t="s">
        <v>4</v>
      </c>
      <c r="K5" s="23" t="s">
        <v>5</v>
      </c>
      <c r="L5" s="23" t="s">
        <v>6</v>
      </c>
      <c r="M5" s="23" t="s">
        <v>7</v>
      </c>
      <c r="N5" s="23" t="s">
        <v>8</v>
      </c>
      <c r="O5" s="23" t="s">
        <v>9</v>
      </c>
      <c r="P5" s="23" t="s">
        <v>10</v>
      </c>
      <c r="Q5" s="23" t="s">
        <v>11</v>
      </c>
      <c r="R5" s="23" t="s">
        <v>12</v>
      </c>
      <c r="S5" s="199"/>
    </row>
    <row r="6" spans="2:19" s="14" customFormat="1" ht="24" customHeight="1" thickTop="1">
      <c r="B6" s="196" t="s">
        <v>17</v>
      </c>
      <c r="C6" s="197"/>
      <c r="D6" s="30">
        <f>E6</f>
        <v>50.5</v>
      </c>
      <c r="E6" s="31">
        <f t="shared" ref="E6:R6" si="0">E7+E13+E17+E21+E25</f>
        <v>50.5</v>
      </c>
      <c r="F6" s="32">
        <f t="shared" ref="F6:F28" si="1">SUM(G6:R6)</f>
        <v>8826.7447157439983</v>
      </c>
      <c r="G6" s="33">
        <f t="shared" si="0"/>
        <v>660.60372631200005</v>
      </c>
      <c r="H6" s="32">
        <f t="shared" si="0"/>
        <v>690.10372631200005</v>
      </c>
      <c r="I6" s="32">
        <f t="shared" si="0"/>
        <v>731.77039297866679</v>
      </c>
      <c r="J6" s="32">
        <f t="shared" si="0"/>
        <v>731.77039297866679</v>
      </c>
      <c r="K6" s="32">
        <f t="shared" si="0"/>
        <v>731.77039297866679</v>
      </c>
      <c r="L6" s="32">
        <f t="shared" si="0"/>
        <v>740.10372631200005</v>
      </c>
      <c r="M6" s="32">
        <f t="shared" si="0"/>
        <v>740.10372631200005</v>
      </c>
      <c r="N6" s="32">
        <f t="shared" si="0"/>
        <v>740.10372631200005</v>
      </c>
      <c r="O6" s="32">
        <f t="shared" si="0"/>
        <v>765.10372631200005</v>
      </c>
      <c r="P6" s="32">
        <f t="shared" si="0"/>
        <v>765.10372631200005</v>
      </c>
      <c r="Q6" s="32">
        <f t="shared" si="0"/>
        <v>765.10372631200005</v>
      </c>
      <c r="R6" s="32">
        <f t="shared" si="0"/>
        <v>765.10372631200005</v>
      </c>
      <c r="S6" s="24"/>
    </row>
    <row r="7" spans="2:19" s="10" customFormat="1" ht="24" customHeight="1">
      <c r="B7" s="52" t="s">
        <v>22</v>
      </c>
      <c r="C7" s="53"/>
      <c r="D7" s="54">
        <f t="shared" ref="D7:D28" si="2">E7</f>
        <v>50.5</v>
      </c>
      <c r="E7" s="55">
        <f t="shared" ref="E7:R7" si="3">E8+E9</f>
        <v>50.5</v>
      </c>
      <c r="F7" s="56">
        <f t="shared" si="1"/>
        <v>2015.5</v>
      </c>
      <c r="G7" s="57">
        <f t="shared" si="3"/>
        <v>93</v>
      </c>
      <c r="H7" s="56">
        <f t="shared" si="3"/>
        <v>122.5</v>
      </c>
      <c r="I7" s="56">
        <f t="shared" si="3"/>
        <v>164.16666666666669</v>
      </c>
      <c r="J7" s="56">
        <f t="shared" si="3"/>
        <v>164.16666666666669</v>
      </c>
      <c r="K7" s="56">
        <f t="shared" si="3"/>
        <v>164.16666666666669</v>
      </c>
      <c r="L7" s="56">
        <f t="shared" si="3"/>
        <v>172.50000000000003</v>
      </c>
      <c r="M7" s="56">
        <f t="shared" si="3"/>
        <v>172.50000000000003</v>
      </c>
      <c r="N7" s="56">
        <f t="shared" si="3"/>
        <v>172.50000000000003</v>
      </c>
      <c r="O7" s="56">
        <f t="shared" si="3"/>
        <v>197.50000000000003</v>
      </c>
      <c r="P7" s="56">
        <f t="shared" si="3"/>
        <v>197.50000000000003</v>
      </c>
      <c r="Q7" s="56">
        <f t="shared" si="3"/>
        <v>197.50000000000003</v>
      </c>
      <c r="R7" s="56">
        <f t="shared" si="3"/>
        <v>197.50000000000003</v>
      </c>
      <c r="S7" s="28"/>
    </row>
    <row r="8" spans="2:19" s="15" customFormat="1" ht="24" customHeight="1">
      <c r="B8" s="16"/>
      <c r="C8" s="17" t="s">
        <v>15</v>
      </c>
      <c r="D8" s="34">
        <f t="shared" si="2"/>
        <v>50.5</v>
      </c>
      <c r="E8" s="35">
        <v>50.5</v>
      </c>
      <c r="F8" s="36">
        <f t="shared" si="1"/>
        <v>1440.5</v>
      </c>
      <c r="G8" s="37">
        <v>93</v>
      </c>
      <c r="H8" s="36">
        <v>122.5</v>
      </c>
      <c r="I8" s="36">
        <v>122.5</v>
      </c>
      <c r="J8" s="36">
        <v>122.5</v>
      </c>
      <c r="K8" s="36">
        <v>122.5</v>
      </c>
      <c r="L8" s="36">
        <v>122.5</v>
      </c>
      <c r="M8" s="36">
        <v>122.5</v>
      </c>
      <c r="N8" s="36">
        <v>122.5</v>
      </c>
      <c r="O8" s="36">
        <v>122.5</v>
      </c>
      <c r="P8" s="36">
        <v>122.5</v>
      </c>
      <c r="Q8" s="36">
        <v>122.5</v>
      </c>
      <c r="R8" s="36">
        <v>122.5</v>
      </c>
      <c r="S8" s="25" t="s">
        <v>112</v>
      </c>
    </row>
    <row r="9" spans="2:19" s="15" customFormat="1" ht="24" customHeight="1">
      <c r="B9" s="16"/>
      <c r="C9" s="18" t="s">
        <v>16</v>
      </c>
      <c r="D9" s="38">
        <f t="shared" si="2"/>
        <v>0</v>
      </c>
      <c r="E9" s="39">
        <f>SUM(E10:E12)</f>
        <v>0</v>
      </c>
      <c r="F9" s="40">
        <f t="shared" si="1"/>
        <v>575.00000000000023</v>
      </c>
      <c r="G9" s="41">
        <f t="shared" ref="G9:R9" si="4">SUM(G10:G12)</f>
        <v>0</v>
      </c>
      <c r="H9" s="40">
        <f t="shared" si="4"/>
        <v>0</v>
      </c>
      <c r="I9" s="40">
        <f t="shared" si="4"/>
        <v>41.6666666666667</v>
      </c>
      <c r="J9" s="40">
        <f t="shared" si="4"/>
        <v>41.6666666666667</v>
      </c>
      <c r="K9" s="40">
        <f t="shared" si="4"/>
        <v>41.6666666666667</v>
      </c>
      <c r="L9" s="40">
        <f t="shared" si="4"/>
        <v>50.000000000000028</v>
      </c>
      <c r="M9" s="40">
        <f t="shared" si="4"/>
        <v>50.000000000000028</v>
      </c>
      <c r="N9" s="40">
        <f t="shared" si="4"/>
        <v>50.000000000000028</v>
      </c>
      <c r="O9" s="40">
        <f t="shared" si="4"/>
        <v>75.000000000000028</v>
      </c>
      <c r="P9" s="40">
        <f t="shared" si="4"/>
        <v>75.000000000000028</v>
      </c>
      <c r="Q9" s="40">
        <f t="shared" si="4"/>
        <v>75.000000000000028</v>
      </c>
      <c r="R9" s="40">
        <f t="shared" si="4"/>
        <v>75.000000000000028</v>
      </c>
      <c r="S9" s="25" t="s">
        <v>25</v>
      </c>
    </row>
    <row r="10" spans="2:19" s="11" customFormat="1" ht="24" customHeight="1">
      <c r="B10" s="12"/>
      <c r="C10" s="105" t="s">
        <v>64</v>
      </c>
      <c r="D10" s="106">
        <f t="shared" si="2"/>
        <v>0</v>
      </c>
      <c r="E10" s="107">
        <v>0</v>
      </c>
      <c r="F10" s="108">
        <f t="shared" si="1"/>
        <v>416.66666666666691</v>
      </c>
      <c r="G10" s="109">
        <v>0</v>
      </c>
      <c r="H10" s="108">
        <v>0</v>
      </c>
      <c r="I10" s="108">
        <v>41.6666666666667</v>
      </c>
      <c r="J10" s="108">
        <v>41.6666666666667</v>
      </c>
      <c r="K10" s="108">
        <v>41.6666666666667</v>
      </c>
      <c r="L10" s="108">
        <v>41.6666666666667</v>
      </c>
      <c r="M10" s="108">
        <v>41.6666666666667</v>
      </c>
      <c r="N10" s="108">
        <v>41.6666666666667</v>
      </c>
      <c r="O10" s="108">
        <v>41.6666666666667</v>
      </c>
      <c r="P10" s="108">
        <v>41.6666666666667</v>
      </c>
      <c r="Q10" s="108">
        <v>41.6666666666667</v>
      </c>
      <c r="R10" s="108">
        <v>41.6666666666667</v>
      </c>
      <c r="S10" s="25"/>
    </row>
    <row r="11" spans="2:19" s="11" customFormat="1" ht="24" customHeight="1">
      <c r="B11" s="12"/>
      <c r="C11" s="110" t="s">
        <v>65</v>
      </c>
      <c r="D11" s="111">
        <f t="shared" si="2"/>
        <v>0</v>
      </c>
      <c r="E11" s="112">
        <v>0</v>
      </c>
      <c r="F11" s="113">
        <f t="shared" si="1"/>
        <v>58.333333333333307</v>
      </c>
      <c r="G11" s="114">
        <v>0</v>
      </c>
      <c r="H11" s="113">
        <v>0</v>
      </c>
      <c r="I11" s="113">
        <v>0</v>
      </c>
      <c r="J11" s="113">
        <v>0</v>
      </c>
      <c r="K11" s="113">
        <v>0</v>
      </c>
      <c r="L11" s="113">
        <v>8.3333333333333304</v>
      </c>
      <c r="M11" s="113">
        <v>8.3333333333333304</v>
      </c>
      <c r="N11" s="113">
        <v>8.3333333333333304</v>
      </c>
      <c r="O11" s="113">
        <v>8.3333333333333304</v>
      </c>
      <c r="P11" s="113">
        <v>8.3333333333333304</v>
      </c>
      <c r="Q11" s="113">
        <v>8.3333333333333304</v>
      </c>
      <c r="R11" s="113">
        <v>8.3333333333333304</v>
      </c>
      <c r="S11" s="25"/>
    </row>
    <row r="12" spans="2:19" s="11" customFormat="1" ht="24" customHeight="1">
      <c r="B12" s="13"/>
      <c r="C12" s="115" t="s">
        <v>66</v>
      </c>
      <c r="D12" s="116">
        <f t="shared" si="2"/>
        <v>0</v>
      </c>
      <c r="E12" s="117">
        <v>0</v>
      </c>
      <c r="F12" s="118">
        <f t="shared" si="1"/>
        <v>100</v>
      </c>
      <c r="G12" s="119"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25</v>
      </c>
      <c r="P12" s="118">
        <v>25</v>
      </c>
      <c r="Q12" s="118">
        <v>25</v>
      </c>
      <c r="R12" s="118">
        <v>25</v>
      </c>
      <c r="S12" s="25"/>
    </row>
    <row r="13" spans="2:19" s="10" customFormat="1" ht="24" customHeight="1">
      <c r="B13" s="52" t="s">
        <v>18</v>
      </c>
      <c r="C13" s="53"/>
      <c r="D13" s="58">
        <f t="shared" si="2"/>
        <v>0</v>
      </c>
      <c r="E13" s="59">
        <f t="shared" ref="E13" si="5">SUM(E14:E16)</f>
        <v>0</v>
      </c>
      <c r="F13" s="60">
        <f t="shared" si="1"/>
        <v>2973.4021435199998</v>
      </c>
      <c r="G13" s="61">
        <f>SUM(G14:G16)</f>
        <v>247.78351196</v>
      </c>
      <c r="H13" s="60">
        <f t="shared" ref="H13:R13" si="6">SUM(H14:H16)</f>
        <v>247.78351196</v>
      </c>
      <c r="I13" s="60">
        <f t="shared" si="6"/>
        <v>247.78351196</v>
      </c>
      <c r="J13" s="60">
        <f t="shared" si="6"/>
        <v>247.78351196</v>
      </c>
      <c r="K13" s="60">
        <f t="shared" si="6"/>
        <v>247.78351196</v>
      </c>
      <c r="L13" s="60">
        <f t="shared" si="6"/>
        <v>247.78351196</v>
      </c>
      <c r="M13" s="60">
        <f t="shared" si="6"/>
        <v>247.78351196</v>
      </c>
      <c r="N13" s="60">
        <f t="shared" si="6"/>
        <v>247.78351196</v>
      </c>
      <c r="O13" s="60">
        <f t="shared" si="6"/>
        <v>247.78351196</v>
      </c>
      <c r="P13" s="60">
        <f t="shared" si="6"/>
        <v>247.78351196</v>
      </c>
      <c r="Q13" s="60">
        <f t="shared" si="6"/>
        <v>247.78351196</v>
      </c>
      <c r="R13" s="60">
        <f t="shared" si="6"/>
        <v>247.78351196</v>
      </c>
      <c r="S13" s="25" t="s">
        <v>27</v>
      </c>
    </row>
    <row r="14" spans="2:19" ht="24" customHeight="1">
      <c r="B14" s="3"/>
      <c r="C14" s="17" t="s">
        <v>110</v>
      </c>
      <c r="D14" s="34">
        <f t="shared" si="2"/>
        <v>0</v>
      </c>
      <c r="E14" s="35"/>
      <c r="F14" s="36">
        <f t="shared" si="1"/>
        <v>1711.1798059200003</v>
      </c>
      <c r="G14" s="37">
        <f>($H$46)/1000000</f>
        <v>142.59831715999999</v>
      </c>
      <c r="H14" s="36">
        <f t="shared" ref="H14:R14" si="7">($H$46)/1000000</f>
        <v>142.59831715999999</v>
      </c>
      <c r="I14" s="36">
        <f t="shared" si="7"/>
        <v>142.59831715999999</v>
      </c>
      <c r="J14" s="36">
        <f t="shared" si="7"/>
        <v>142.59831715999999</v>
      </c>
      <c r="K14" s="36">
        <f t="shared" si="7"/>
        <v>142.59831715999999</v>
      </c>
      <c r="L14" s="36">
        <f t="shared" si="7"/>
        <v>142.59831715999999</v>
      </c>
      <c r="M14" s="36">
        <f t="shared" si="7"/>
        <v>142.59831715999999</v>
      </c>
      <c r="N14" s="36">
        <f t="shared" si="7"/>
        <v>142.59831715999999</v>
      </c>
      <c r="O14" s="36">
        <f t="shared" si="7"/>
        <v>142.59831715999999</v>
      </c>
      <c r="P14" s="36">
        <f t="shared" si="7"/>
        <v>142.59831715999999</v>
      </c>
      <c r="Q14" s="36">
        <f t="shared" si="7"/>
        <v>142.59831715999999</v>
      </c>
      <c r="R14" s="36">
        <f t="shared" si="7"/>
        <v>142.59831715999999</v>
      </c>
      <c r="S14" s="25" t="s">
        <v>113</v>
      </c>
    </row>
    <row r="15" spans="2:19" ht="24" customHeight="1">
      <c r="B15" s="4"/>
      <c r="C15" s="141" t="s">
        <v>111</v>
      </c>
      <c r="D15" s="42">
        <f t="shared" si="2"/>
        <v>0</v>
      </c>
      <c r="E15" s="43"/>
      <c r="F15" s="44">
        <f t="shared" si="1"/>
        <v>1262.2223376000002</v>
      </c>
      <c r="G15" s="45">
        <f>($H$38)/1000000</f>
        <v>105.1851948</v>
      </c>
      <c r="H15" s="44">
        <f t="shared" ref="H15:R15" si="8">($H$38)/1000000</f>
        <v>105.1851948</v>
      </c>
      <c r="I15" s="44">
        <f t="shared" si="8"/>
        <v>105.1851948</v>
      </c>
      <c r="J15" s="44">
        <f t="shared" si="8"/>
        <v>105.1851948</v>
      </c>
      <c r="K15" s="44">
        <f t="shared" si="8"/>
        <v>105.1851948</v>
      </c>
      <c r="L15" s="44">
        <f t="shared" si="8"/>
        <v>105.1851948</v>
      </c>
      <c r="M15" s="44">
        <f t="shared" si="8"/>
        <v>105.1851948</v>
      </c>
      <c r="N15" s="44">
        <f t="shared" si="8"/>
        <v>105.1851948</v>
      </c>
      <c r="O15" s="44">
        <f t="shared" si="8"/>
        <v>105.1851948</v>
      </c>
      <c r="P15" s="44">
        <f t="shared" si="8"/>
        <v>105.1851948</v>
      </c>
      <c r="Q15" s="44">
        <f t="shared" si="8"/>
        <v>105.1851948</v>
      </c>
      <c r="R15" s="142">
        <f t="shared" si="8"/>
        <v>105.1851948</v>
      </c>
      <c r="S15" s="25" t="s">
        <v>114</v>
      </c>
    </row>
    <row r="16" spans="2:19" ht="24" hidden="1" customHeight="1">
      <c r="B16" s="4"/>
      <c r="C16" s="29" t="s">
        <v>21</v>
      </c>
      <c r="D16" s="42">
        <f t="shared" si="2"/>
        <v>0</v>
      </c>
      <c r="E16" s="43"/>
      <c r="F16" s="44">
        <f t="shared" si="1"/>
        <v>0</v>
      </c>
      <c r="G16" s="45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25" t="s">
        <v>63</v>
      </c>
    </row>
    <row r="17" spans="2:19" s="10" customFormat="1" ht="24" customHeight="1">
      <c r="B17" s="52" t="s">
        <v>23</v>
      </c>
      <c r="C17" s="53"/>
      <c r="D17" s="58">
        <f t="shared" si="2"/>
        <v>0</v>
      </c>
      <c r="E17" s="59">
        <f t="shared" ref="E17" si="9">E13*110%</f>
        <v>0</v>
      </c>
      <c r="F17" s="60">
        <f t="shared" si="1"/>
        <v>3270.7423578720004</v>
      </c>
      <c r="G17" s="61">
        <f>SUM(G18:G20)</f>
        <v>272.56186315600002</v>
      </c>
      <c r="H17" s="60">
        <f t="shared" ref="H17:R17" si="10">SUM(H18:H20)</f>
        <v>272.56186315600002</v>
      </c>
      <c r="I17" s="60">
        <f t="shared" si="10"/>
        <v>272.56186315600002</v>
      </c>
      <c r="J17" s="60">
        <f t="shared" si="10"/>
        <v>272.56186315600002</v>
      </c>
      <c r="K17" s="60">
        <f t="shared" si="10"/>
        <v>272.56186315600002</v>
      </c>
      <c r="L17" s="60">
        <f t="shared" si="10"/>
        <v>272.56186315600002</v>
      </c>
      <c r="M17" s="60">
        <f t="shared" si="10"/>
        <v>272.56186315600002</v>
      </c>
      <c r="N17" s="60">
        <f t="shared" si="10"/>
        <v>272.56186315600002</v>
      </c>
      <c r="O17" s="60">
        <f t="shared" si="10"/>
        <v>272.56186315600002</v>
      </c>
      <c r="P17" s="60">
        <f t="shared" si="10"/>
        <v>272.56186315600002</v>
      </c>
      <c r="Q17" s="60">
        <f t="shared" si="10"/>
        <v>272.56186315600002</v>
      </c>
      <c r="R17" s="60">
        <f t="shared" si="10"/>
        <v>272.56186315600002</v>
      </c>
      <c r="S17" s="25" t="s">
        <v>108</v>
      </c>
    </row>
    <row r="18" spans="2:19" ht="24" customHeight="1">
      <c r="B18" s="3"/>
      <c r="C18" s="17" t="s">
        <v>110</v>
      </c>
      <c r="D18" s="34">
        <f t="shared" si="2"/>
        <v>0</v>
      </c>
      <c r="E18" s="35"/>
      <c r="F18" s="36">
        <f t="shared" si="1"/>
        <v>1882.2977865120004</v>
      </c>
      <c r="G18" s="37">
        <f>G14*110%</f>
        <v>156.858148876</v>
      </c>
      <c r="H18" s="36">
        <f t="shared" ref="H18:R18" si="11">H14*110%</f>
        <v>156.858148876</v>
      </c>
      <c r="I18" s="36">
        <f t="shared" si="11"/>
        <v>156.858148876</v>
      </c>
      <c r="J18" s="36">
        <f t="shared" si="11"/>
        <v>156.858148876</v>
      </c>
      <c r="K18" s="36">
        <f t="shared" si="11"/>
        <v>156.858148876</v>
      </c>
      <c r="L18" s="36">
        <f t="shared" si="11"/>
        <v>156.858148876</v>
      </c>
      <c r="M18" s="36">
        <f t="shared" si="11"/>
        <v>156.858148876</v>
      </c>
      <c r="N18" s="36">
        <f t="shared" si="11"/>
        <v>156.858148876</v>
      </c>
      <c r="O18" s="36">
        <f t="shared" si="11"/>
        <v>156.858148876</v>
      </c>
      <c r="P18" s="36">
        <f t="shared" si="11"/>
        <v>156.858148876</v>
      </c>
      <c r="Q18" s="36">
        <f t="shared" si="11"/>
        <v>156.858148876</v>
      </c>
      <c r="R18" s="36">
        <f t="shared" si="11"/>
        <v>156.858148876</v>
      </c>
      <c r="S18" s="25"/>
    </row>
    <row r="19" spans="2:19" ht="24" customHeight="1">
      <c r="B19" s="3"/>
      <c r="C19" s="141" t="s">
        <v>111</v>
      </c>
      <c r="D19" s="38">
        <f t="shared" si="2"/>
        <v>0</v>
      </c>
      <c r="E19" s="39"/>
      <c r="F19" s="40">
        <f t="shared" si="1"/>
        <v>1388.4445713600001</v>
      </c>
      <c r="G19" s="41">
        <f>G15*110%</f>
        <v>115.70371428000001</v>
      </c>
      <c r="H19" s="40">
        <f t="shared" ref="H19:R19" si="12">H15*110%</f>
        <v>115.70371428000001</v>
      </c>
      <c r="I19" s="40">
        <f t="shared" si="12"/>
        <v>115.70371428000001</v>
      </c>
      <c r="J19" s="40">
        <f t="shared" si="12"/>
        <v>115.70371428000001</v>
      </c>
      <c r="K19" s="40">
        <f t="shared" si="12"/>
        <v>115.70371428000001</v>
      </c>
      <c r="L19" s="40">
        <f t="shared" si="12"/>
        <v>115.70371428000001</v>
      </c>
      <c r="M19" s="40">
        <f t="shared" si="12"/>
        <v>115.70371428000001</v>
      </c>
      <c r="N19" s="40">
        <f t="shared" si="12"/>
        <v>115.70371428000001</v>
      </c>
      <c r="O19" s="40">
        <f t="shared" si="12"/>
        <v>115.70371428000001</v>
      </c>
      <c r="P19" s="40">
        <f t="shared" si="12"/>
        <v>115.70371428000001</v>
      </c>
      <c r="Q19" s="40">
        <f t="shared" si="12"/>
        <v>115.70371428000001</v>
      </c>
      <c r="R19" s="40">
        <f t="shared" si="12"/>
        <v>115.70371428000001</v>
      </c>
      <c r="S19" s="25"/>
    </row>
    <row r="20" spans="2:19" ht="24" hidden="1" customHeight="1">
      <c r="B20" s="3"/>
      <c r="C20" s="6"/>
      <c r="D20" s="38">
        <f t="shared" si="2"/>
        <v>0</v>
      </c>
      <c r="E20" s="39"/>
      <c r="F20" s="40">
        <f t="shared" si="1"/>
        <v>0</v>
      </c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6"/>
      <c r="S20" s="25"/>
    </row>
    <row r="21" spans="2:19" s="10" customFormat="1" ht="24" customHeight="1">
      <c r="B21" s="52" t="s">
        <v>24</v>
      </c>
      <c r="C21" s="53"/>
      <c r="D21" s="62">
        <f t="shared" si="2"/>
        <v>0</v>
      </c>
      <c r="E21" s="63">
        <f>SUM(E22:E24)</f>
        <v>0</v>
      </c>
      <c r="F21" s="64">
        <f t="shared" si="1"/>
        <v>269.75999999999993</v>
      </c>
      <c r="G21" s="65">
        <f>SUM(G22:G24)</f>
        <v>22.48</v>
      </c>
      <c r="H21" s="64">
        <f t="shared" ref="H21:R21" si="13">SUM(H22:H24)</f>
        <v>22.48</v>
      </c>
      <c r="I21" s="64">
        <f t="shared" si="13"/>
        <v>22.48</v>
      </c>
      <c r="J21" s="64">
        <f t="shared" si="13"/>
        <v>22.48</v>
      </c>
      <c r="K21" s="64">
        <f t="shared" si="13"/>
        <v>22.48</v>
      </c>
      <c r="L21" s="64">
        <f t="shared" si="13"/>
        <v>22.48</v>
      </c>
      <c r="M21" s="64">
        <f t="shared" si="13"/>
        <v>22.48</v>
      </c>
      <c r="N21" s="64">
        <f t="shared" si="13"/>
        <v>22.48</v>
      </c>
      <c r="O21" s="64">
        <f t="shared" si="13"/>
        <v>22.48</v>
      </c>
      <c r="P21" s="64">
        <f t="shared" si="13"/>
        <v>22.48</v>
      </c>
      <c r="Q21" s="64">
        <f t="shared" si="13"/>
        <v>22.48</v>
      </c>
      <c r="R21" s="66">
        <f t="shared" si="13"/>
        <v>22.48</v>
      </c>
      <c r="S21" s="26"/>
    </row>
    <row r="22" spans="2:19" ht="24" customHeight="1">
      <c r="B22" s="3"/>
      <c r="C22" s="5" t="s">
        <v>116</v>
      </c>
      <c r="D22" s="34">
        <f t="shared" si="2"/>
        <v>0</v>
      </c>
      <c r="E22" s="35">
        <v>0</v>
      </c>
      <c r="F22" s="36">
        <f t="shared" si="1"/>
        <v>115.19999999999997</v>
      </c>
      <c r="G22" s="37">
        <v>9.6</v>
      </c>
      <c r="H22" s="36">
        <v>9.6</v>
      </c>
      <c r="I22" s="36">
        <v>9.6</v>
      </c>
      <c r="J22" s="36">
        <v>9.6</v>
      </c>
      <c r="K22" s="36">
        <v>9.6</v>
      </c>
      <c r="L22" s="36">
        <v>9.6</v>
      </c>
      <c r="M22" s="36">
        <v>9.6</v>
      </c>
      <c r="N22" s="36">
        <v>9.6</v>
      </c>
      <c r="O22" s="36">
        <v>9.6</v>
      </c>
      <c r="P22" s="36">
        <v>9.6</v>
      </c>
      <c r="Q22" s="36">
        <v>9.6</v>
      </c>
      <c r="R22" s="36">
        <v>9.6</v>
      </c>
      <c r="S22" s="25"/>
    </row>
    <row r="23" spans="2:19" ht="24" customHeight="1">
      <c r="B23" s="3"/>
      <c r="C23" s="6" t="s">
        <v>117</v>
      </c>
      <c r="D23" s="38">
        <f t="shared" si="2"/>
        <v>0</v>
      </c>
      <c r="E23" s="39">
        <v>0</v>
      </c>
      <c r="F23" s="40">
        <f t="shared" si="1"/>
        <v>85.800000000000011</v>
      </c>
      <c r="G23" s="41">
        <v>7.15</v>
      </c>
      <c r="H23" s="40">
        <v>7.15</v>
      </c>
      <c r="I23" s="40">
        <v>7.15</v>
      </c>
      <c r="J23" s="40">
        <v>7.15</v>
      </c>
      <c r="K23" s="40">
        <v>7.15</v>
      </c>
      <c r="L23" s="40">
        <v>7.15</v>
      </c>
      <c r="M23" s="40">
        <v>7.15</v>
      </c>
      <c r="N23" s="40">
        <v>7.15</v>
      </c>
      <c r="O23" s="40">
        <v>7.15</v>
      </c>
      <c r="P23" s="40">
        <v>7.15</v>
      </c>
      <c r="Q23" s="40">
        <v>7.15</v>
      </c>
      <c r="R23" s="40">
        <v>7.15</v>
      </c>
      <c r="S23" s="25"/>
    </row>
    <row r="24" spans="2:19" ht="24" customHeight="1">
      <c r="B24" s="3"/>
      <c r="C24" s="6" t="s">
        <v>118</v>
      </c>
      <c r="D24" s="38">
        <f t="shared" si="2"/>
        <v>0</v>
      </c>
      <c r="E24" s="39">
        <v>0</v>
      </c>
      <c r="F24" s="40">
        <f t="shared" si="1"/>
        <v>68.760000000000019</v>
      </c>
      <c r="G24" s="41">
        <v>5.73</v>
      </c>
      <c r="H24" s="40">
        <v>5.73</v>
      </c>
      <c r="I24" s="40">
        <v>5.73</v>
      </c>
      <c r="J24" s="40">
        <v>5.73</v>
      </c>
      <c r="K24" s="40">
        <v>5.73</v>
      </c>
      <c r="L24" s="40">
        <v>5.73</v>
      </c>
      <c r="M24" s="40">
        <v>5.73</v>
      </c>
      <c r="N24" s="40">
        <v>5.73</v>
      </c>
      <c r="O24" s="40">
        <v>5.73</v>
      </c>
      <c r="P24" s="40">
        <v>5.73</v>
      </c>
      <c r="Q24" s="40">
        <v>5.73</v>
      </c>
      <c r="R24" s="46">
        <v>5.73</v>
      </c>
      <c r="S24" s="25"/>
    </row>
    <row r="25" spans="2:19" s="10" customFormat="1" ht="24" customHeight="1">
      <c r="B25" s="52" t="s">
        <v>26</v>
      </c>
      <c r="C25" s="53"/>
      <c r="D25" s="62">
        <f t="shared" si="2"/>
        <v>0</v>
      </c>
      <c r="E25" s="63">
        <f>E13*10%</f>
        <v>0</v>
      </c>
      <c r="F25" s="64">
        <f t="shared" si="1"/>
        <v>297.34021435200009</v>
      </c>
      <c r="G25" s="65">
        <f t="shared" ref="G25:R25" si="14">G13*10%</f>
        <v>24.778351196000003</v>
      </c>
      <c r="H25" s="64">
        <f t="shared" si="14"/>
        <v>24.778351196000003</v>
      </c>
      <c r="I25" s="64">
        <f t="shared" si="14"/>
        <v>24.778351196000003</v>
      </c>
      <c r="J25" s="64">
        <f t="shared" si="14"/>
        <v>24.778351196000003</v>
      </c>
      <c r="K25" s="64">
        <f t="shared" si="14"/>
        <v>24.778351196000003</v>
      </c>
      <c r="L25" s="64">
        <f t="shared" si="14"/>
        <v>24.778351196000003</v>
      </c>
      <c r="M25" s="64">
        <f t="shared" si="14"/>
        <v>24.778351196000003</v>
      </c>
      <c r="N25" s="64">
        <f t="shared" si="14"/>
        <v>24.778351196000003</v>
      </c>
      <c r="O25" s="64">
        <f t="shared" si="14"/>
        <v>24.778351196000003</v>
      </c>
      <c r="P25" s="64">
        <f t="shared" si="14"/>
        <v>24.778351196000003</v>
      </c>
      <c r="Q25" s="64">
        <f t="shared" si="14"/>
        <v>24.778351196000003</v>
      </c>
      <c r="R25" s="66">
        <f t="shared" si="14"/>
        <v>24.778351196000003</v>
      </c>
      <c r="S25" s="25" t="s">
        <v>109</v>
      </c>
    </row>
    <row r="26" spans="2:19" ht="24" customHeight="1">
      <c r="B26" s="3"/>
      <c r="C26" s="5"/>
      <c r="D26" s="34">
        <f t="shared" si="2"/>
        <v>0</v>
      </c>
      <c r="E26" s="35"/>
      <c r="F26" s="36">
        <f t="shared" si="1"/>
        <v>0</v>
      </c>
      <c r="G26" s="37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25"/>
    </row>
    <row r="27" spans="2:19" ht="24" customHeight="1">
      <c r="B27" s="3"/>
      <c r="C27" s="6"/>
      <c r="D27" s="38">
        <f t="shared" si="2"/>
        <v>0</v>
      </c>
      <c r="E27" s="39"/>
      <c r="F27" s="40">
        <f t="shared" si="1"/>
        <v>0</v>
      </c>
      <c r="G27" s="41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25"/>
    </row>
    <row r="28" spans="2:19" ht="24" customHeight="1" thickBot="1">
      <c r="B28" s="8"/>
      <c r="C28" s="9"/>
      <c r="D28" s="47">
        <f t="shared" si="2"/>
        <v>0</v>
      </c>
      <c r="E28" s="48"/>
      <c r="F28" s="49">
        <f t="shared" si="1"/>
        <v>0</v>
      </c>
      <c r="G28" s="50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1"/>
      <c r="S28" s="27"/>
    </row>
    <row r="29" spans="2:19" ht="23.1" customHeight="1">
      <c r="B29" s="1" t="s">
        <v>115</v>
      </c>
    </row>
    <row r="32" spans="2:19" ht="23.1" customHeight="1">
      <c r="C32" s="76"/>
      <c r="D32" s="77" t="s">
        <v>62</v>
      </c>
      <c r="E32" s="77" t="s">
        <v>29</v>
      </c>
      <c r="F32" s="77" t="s">
        <v>30</v>
      </c>
      <c r="G32" s="77" t="s">
        <v>31</v>
      </c>
      <c r="H32" s="78" t="s">
        <v>35</v>
      </c>
      <c r="J32" s="76"/>
      <c r="K32" s="77" t="s">
        <v>62</v>
      </c>
      <c r="L32" s="77" t="s">
        <v>29</v>
      </c>
      <c r="M32" s="77" t="s">
        <v>30</v>
      </c>
      <c r="N32" s="77" t="s">
        <v>31</v>
      </c>
      <c r="O32" s="78" t="s">
        <v>35</v>
      </c>
    </row>
    <row r="33" spans="3:15" ht="23.1" customHeight="1">
      <c r="C33" s="73" t="s">
        <v>28</v>
      </c>
      <c r="D33" s="68">
        <v>8134214</v>
      </c>
      <c r="E33" s="68">
        <v>6351342</v>
      </c>
      <c r="F33" s="68">
        <v>4981725</v>
      </c>
      <c r="G33" s="68">
        <v>3979456</v>
      </c>
      <c r="H33" s="75"/>
      <c r="J33" s="73" t="s">
        <v>28</v>
      </c>
      <c r="K33" s="68"/>
      <c r="L33" s="68"/>
      <c r="M33" s="68"/>
      <c r="N33" s="68"/>
      <c r="O33" s="75"/>
    </row>
    <row r="34" spans="3:15" ht="23.1" customHeight="1">
      <c r="C34" s="70" t="s">
        <v>62</v>
      </c>
      <c r="D34" s="71">
        <f>D33*K34</f>
        <v>42297912.800000004</v>
      </c>
      <c r="E34" s="72"/>
      <c r="F34" s="72"/>
      <c r="G34" s="72"/>
      <c r="H34" s="74">
        <f>SUM(D34:G34)</f>
        <v>42297912.800000004</v>
      </c>
      <c r="J34" s="70" t="s">
        <v>62</v>
      </c>
      <c r="K34" s="102">
        <v>5.2</v>
      </c>
      <c r="L34" s="102"/>
      <c r="M34" s="102"/>
      <c r="N34" s="102"/>
      <c r="O34" s="103">
        <f>SUM(K34:N34)</f>
        <v>5.2</v>
      </c>
    </row>
    <row r="35" spans="3:15" ht="23.1" customHeight="1">
      <c r="C35" s="70" t="s">
        <v>32</v>
      </c>
      <c r="D35" s="72"/>
      <c r="E35" s="71">
        <f>E33*L35</f>
        <v>19054026</v>
      </c>
      <c r="F35" s="72"/>
      <c r="G35" s="72"/>
      <c r="H35" s="74">
        <f t="shared" ref="H35:H36" si="15">SUM(D35:G35)</f>
        <v>19054026</v>
      </c>
      <c r="J35" s="70" t="s">
        <v>32</v>
      </c>
      <c r="K35" s="102"/>
      <c r="L35" s="102">
        <v>3</v>
      </c>
      <c r="M35" s="102"/>
      <c r="N35" s="102"/>
      <c r="O35" s="103">
        <f t="shared" ref="O35:O36" si="16">SUM(K35:N35)</f>
        <v>3</v>
      </c>
    </row>
    <row r="36" spans="3:15" ht="23.1" customHeight="1">
      <c r="C36" s="70" t="s">
        <v>33</v>
      </c>
      <c r="D36" s="72"/>
      <c r="E36" s="72"/>
      <c r="F36" s="71">
        <f>F33*M36</f>
        <v>39853800</v>
      </c>
      <c r="G36" s="72"/>
      <c r="H36" s="74">
        <f t="shared" si="15"/>
        <v>39853800</v>
      </c>
      <c r="J36" s="70" t="s">
        <v>30</v>
      </c>
      <c r="K36" s="102"/>
      <c r="L36" s="102"/>
      <c r="M36" s="102">
        <v>8</v>
      </c>
      <c r="N36" s="102"/>
      <c r="O36" s="103">
        <f t="shared" si="16"/>
        <v>8</v>
      </c>
    </row>
    <row r="37" spans="3:15" ht="23.1" customHeight="1">
      <c r="C37" s="70" t="s">
        <v>34</v>
      </c>
      <c r="D37" s="72"/>
      <c r="E37" s="72"/>
      <c r="F37" s="72"/>
      <c r="G37" s="71">
        <f>G33*N37</f>
        <v>3979456</v>
      </c>
      <c r="H37" s="74">
        <f>SUM(D37:G37)</f>
        <v>3979456</v>
      </c>
      <c r="J37" s="70" t="s">
        <v>31</v>
      </c>
      <c r="K37" s="102"/>
      <c r="L37" s="102"/>
      <c r="M37" s="102"/>
      <c r="N37" s="102">
        <v>1</v>
      </c>
      <c r="O37" s="103">
        <f>SUM(K37:N37)</f>
        <v>1</v>
      </c>
    </row>
    <row r="38" spans="3:15" ht="23.1" customHeight="1">
      <c r="C38" s="69"/>
      <c r="D38" s="69"/>
      <c r="E38" s="69"/>
      <c r="F38" s="69"/>
      <c r="G38" s="69"/>
      <c r="H38" s="143">
        <f>SUM(H34:H37)</f>
        <v>105185194.80000001</v>
      </c>
      <c r="I38" s="100"/>
      <c r="J38" s="69"/>
      <c r="K38" s="104"/>
      <c r="L38" s="104"/>
      <c r="M38" s="104"/>
      <c r="N38" s="104"/>
      <c r="O38" s="144">
        <f>SUM(O34:O37)</f>
        <v>17.2</v>
      </c>
    </row>
    <row r="39" spans="3:15" ht="23.1" customHeight="1">
      <c r="I39" s="101"/>
    </row>
    <row r="40" spans="3:15" ht="23.1" customHeight="1">
      <c r="C40" s="76"/>
      <c r="D40" s="77" t="s">
        <v>62</v>
      </c>
      <c r="E40" s="77" t="s">
        <v>29</v>
      </c>
      <c r="F40" s="77" t="s">
        <v>30</v>
      </c>
      <c r="G40" s="77" t="s">
        <v>31</v>
      </c>
      <c r="H40" s="78" t="s">
        <v>35</v>
      </c>
      <c r="I40" s="101"/>
      <c r="J40" s="76"/>
      <c r="K40" s="77" t="s">
        <v>62</v>
      </c>
      <c r="L40" s="77" t="s">
        <v>29</v>
      </c>
      <c r="M40" s="77" t="s">
        <v>30</v>
      </c>
      <c r="N40" s="77" t="s">
        <v>31</v>
      </c>
      <c r="O40" s="78" t="s">
        <v>35</v>
      </c>
    </row>
    <row r="41" spans="3:15" ht="23.1" customHeight="1">
      <c r="C41" s="73" t="s">
        <v>36</v>
      </c>
      <c r="D41" s="68">
        <v>8134214</v>
      </c>
      <c r="E41" s="68">
        <v>6351342</v>
      </c>
      <c r="F41" s="68">
        <v>4981725</v>
      </c>
      <c r="G41" s="68">
        <v>3979456</v>
      </c>
      <c r="H41" s="75"/>
      <c r="I41" s="101"/>
      <c r="J41" s="73" t="s">
        <v>36</v>
      </c>
      <c r="K41" s="68"/>
      <c r="L41" s="68"/>
      <c r="M41" s="68"/>
      <c r="N41" s="68"/>
      <c r="O41" s="75"/>
    </row>
    <row r="42" spans="3:15" ht="23.1" customHeight="1">
      <c r="C42" s="70" t="s">
        <v>62</v>
      </c>
      <c r="D42" s="71">
        <f>D41*K42</f>
        <v>9761056.7999999989</v>
      </c>
      <c r="E42" s="72"/>
      <c r="F42" s="72"/>
      <c r="G42" s="72"/>
      <c r="H42" s="74">
        <f>SUM(D42:G42)</f>
        <v>9761056.7999999989</v>
      </c>
      <c r="I42" s="101"/>
      <c r="J42" s="70" t="s">
        <v>62</v>
      </c>
      <c r="K42" s="102">
        <v>1.2</v>
      </c>
      <c r="L42" s="102"/>
      <c r="M42" s="102"/>
      <c r="N42" s="102"/>
      <c r="O42" s="103">
        <f>SUM(K42:N42)</f>
        <v>1.2</v>
      </c>
    </row>
    <row r="43" spans="3:15" ht="23.1" customHeight="1">
      <c r="C43" s="70" t="s">
        <v>32</v>
      </c>
      <c r="D43" s="72"/>
      <c r="E43" s="71">
        <f>E41*L43</f>
        <v>14099979.240000002</v>
      </c>
      <c r="F43" s="72"/>
      <c r="G43" s="72"/>
      <c r="H43" s="74">
        <f t="shared" ref="H43:H45" si="17">SUM(D43:G43)</f>
        <v>14099979.240000002</v>
      </c>
      <c r="I43" s="101"/>
      <c r="J43" s="70" t="s">
        <v>32</v>
      </c>
      <c r="K43" s="102"/>
      <c r="L43" s="102">
        <v>2.2200000000000002</v>
      </c>
      <c r="M43" s="102"/>
      <c r="N43" s="102"/>
      <c r="O43" s="103">
        <f t="shared" ref="O43:O44" si="18">SUM(K43:N43)</f>
        <v>2.2200000000000002</v>
      </c>
    </row>
    <row r="44" spans="3:15" ht="23.1" customHeight="1">
      <c r="C44" s="70" t="s">
        <v>33</v>
      </c>
      <c r="D44" s="72"/>
      <c r="E44" s="72"/>
      <c r="F44" s="71">
        <f>F41*M44</f>
        <v>47027484</v>
      </c>
      <c r="G44" s="72"/>
      <c r="H44" s="74">
        <f t="shared" si="17"/>
        <v>47027484</v>
      </c>
      <c r="I44" s="101"/>
      <c r="J44" s="70" t="s">
        <v>30</v>
      </c>
      <c r="K44" s="102"/>
      <c r="L44" s="102"/>
      <c r="M44" s="102">
        <v>9.44</v>
      </c>
      <c r="N44" s="102"/>
      <c r="O44" s="103">
        <f t="shared" si="18"/>
        <v>9.44</v>
      </c>
    </row>
    <row r="45" spans="3:15" ht="23.1" customHeight="1">
      <c r="C45" s="70" t="s">
        <v>34</v>
      </c>
      <c r="D45" s="72"/>
      <c r="E45" s="72"/>
      <c r="F45" s="72"/>
      <c r="G45" s="71">
        <f>G41*N45</f>
        <v>71709797.120000005</v>
      </c>
      <c r="H45" s="74">
        <f t="shared" si="17"/>
        <v>71709797.120000005</v>
      </c>
      <c r="I45" s="101"/>
      <c r="J45" s="70" t="s">
        <v>31</v>
      </c>
      <c r="K45" s="102"/>
      <c r="L45" s="102"/>
      <c r="M45" s="102"/>
      <c r="N45" s="102">
        <v>18.02</v>
      </c>
      <c r="O45" s="103">
        <f>SUM(K45:N45)</f>
        <v>18.02</v>
      </c>
    </row>
    <row r="46" spans="3:15" ht="23.1" customHeight="1">
      <c r="C46" s="69"/>
      <c r="D46" s="69"/>
      <c r="E46" s="69"/>
      <c r="F46" s="69"/>
      <c r="G46" s="69"/>
      <c r="H46" s="143">
        <f>SUM(H42:H45)</f>
        <v>142598317.16</v>
      </c>
      <c r="I46" s="100"/>
      <c r="J46" s="69"/>
      <c r="K46" s="104"/>
      <c r="L46" s="104"/>
      <c r="M46" s="104"/>
      <c r="N46" s="104"/>
      <c r="O46" s="144">
        <f>SUM(O42:O45)</f>
        <v>30.88</v>
      </c>
    </row>
  </sheetData>
  <mergeCells count="5">
    <mergeCell ref="D4:D5"/>
    <mergeCell ref="F4:F5"/>
    <mergeCell ref="B6:C6"/>
    <mergeCell ref="S4:S5"/>
    <mergeCell ref="B4:C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8"/>
  <sheetViews>
    <sheetView showGridLines="0" zoomScale="85" zoomScaleNormal="85" workbookViewId="0">
      <selection activeCell="D21" sqref="D21"/>
    </sheetView>
  </sheetViews>
  <sheetFormatPr defaultColWidth="8.875" defaultRowHeight="25.5" customHeight="1"/>
  <cols>
    <col min="1" max="1" width="7.25" style="79" customWidth="1"/>
    <col min="2" max="2" width="6.875" style="79" customWidth="1"/>
    <col min="3" max="3" width="9.375" style="79" customWidth="1"/>
    <col min="4" max="4" width="40" style="88" customWidth="1"/>
    <col min="5" max="6" width="9.5" style="79" customWidth="1"/>
    <col min="7" max="16" width="8.875" style="79"/>
    <col min="17" max="18" width="8" style="79" customWidth="1"/>
    <col min="19" max="16384" width="8.875" style="79"/>
  </cols>
  <sheetData>
    <row r="1" spans="1:26" ht="15" customHeight="1">
      <c r="D1" s="79"/>
    </row>
    <row r="2" spans="1:26" ht="15" customHeight="1">
      <c r="D2" s="79"/>
    </row>
    <row r="3" spans="1:26" s="81" customFormat="1" ht="32.1" customHeight="1">
      <c r="B3" s="67" t="s">
        <v>60</v>
      </c>
      <c r="I3" s="80"/>
      <c r="M3" s="82"/>
      <c r="O3" s="83"/>
      <c r="S3" s="82"/>
      <c r="U3" s="82"/>
      <c r="Y3" s="83"/>
    </row>
    <row r="4" spans="1:26" ht="19.5" customHeight="1" thickBot="1">
      <c r="D4" s="79"/>
    </row>
    <row r="5" spans="1:26" s="84" customFormat="1" ht="24" customHeight="1">
      <c r="B5" s="205" t="s">
        <v>37</v>
      </c>
      <c r="C5" s="207" t="s">
        <v>38</v>
      </c>
      <c r="D5" s="205" t="s">
        <v>39</v>
      </c>
      <c r="E5" s="209" t="s">
        <v>40</v>
      </c>
      <c r="F5" s="209" t="s">
        <v>41</v>
      </c>
      <c r="G5" s="204" t="s">
        <v>53</v>
      </c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V5" s="84" t="s">
        <v>48</v>
      </c>
      <c r="W5" s="84" t="s">
        <v>49</v>
      </c>
      <c r="X5" s="84" t="s">
        <v>51</v>
      </c>
      <c r="Y5" s="84" t="s">
        <v>52</v>
      </c>
    </row>
    <row r="6" spans="1:26" s="84" customFormat="1" ht="24.75" customHeight="1">
      <c r="B6" s="206"/>
      <c r="C6" s="208"/>
      <c r="D6" s="206"/>
      <c r="E6" s="210"/>
      <c r="F6" s="208"/>
      <c r="G6" s="85">
        <v>1</v>
      </c>
      <c r="H6" s="86">
        <v>2</v>
      </c>
      <c r="I6" s="86">
        <v>3</v>
      </c>
      <c r="J6" s="86">
        <v>4</v>
      </c>
      <c r="K6" s="86">
        <v>5</v>
      </c>
      <c r="L6" s="86">
        <v>6</v>
      </c>
      <c r="M6" s="86">
        <v>7</v>
      </c>
      <c r="N6" s="86">
        <v>8</v>
      </c>
      <c r="O6" s="86">
        <v>9</v>
      </c>
      <c r="P6" s="86">
        <v>10</v>
      </c>
      <c r="Q6" s="86">
        <v>11</v>
      </c>
      <c r="R6" s="86">
        <v>12</v>
      </c>
      <c r="V6" s="84" t="s">
        <v>107</v>
      </c>
      <c r="W6" s="84" t="s">
        <v>42</v>
      </c>
      <c r="X6" s="84" t="s">
        <v>43</v>
      </c>
      <c r="Y6" s="84" t="s">
        <v>44</v>
      </c>
      <c r="Z6" s="84" t="s">
        <v>59</v>
      </c>
    </row>
    <row r="7" spans="1:26" s="87" customFormat="1" ht="27" customHeight="1">
      <c r="A7" s="145" t="s">
        <v>195</v>
      </c>
      <c r="B7" s="89">
        <v>1</v>
      </c>
      <c r="C7" s="90" t="s">
        <v>106</v>
      </c>
      <c r="D7" s="91" t="s">
        <v>218</v>
      </c>
      <c r="E7" s="92" t="s">
        <v>47</v>
      </c>
      <c r="F7" s="138">
        <v>0.5</v>
      </c>
      <c r="G7" s="137">
        <f>F7</f>
        <v>0.5</v>
      </c>
      <c r="H7" s="93">
        <f>G7</f>
        <v>0.5</v>
      </c>
      <c r="I7" s="93">
        <f>H7</f>
        <v>0.5</v>
      </c>
      <c r="J7" s="93">
        <f>I7</f>
        <v>0.5</v>
      </c>
      <c r="K7" s="93">
        <f t="shared" ref="K7:R7" si="0">J7</f>
        <v>0.5</v>
      </c>
      <c r="L7" s="93">
        <f t="shared" si="0"/>
        <v>0.5</v>
      </c>
      <c r="M7" s="93">
        <f t="shared" si="0"/>
        <v>0.5</v>
      </c>
      <c r="N7" s="93">
        <f t="shared" si="0"/>
        <v>0.5</v>
      </c>
      <c r="O7" s="93">
        <f t="shared" si="0"/>
        <v>0.5</v>
      </c>
      <c r="P7" s="93">
        <f t="shared" si="0"/>
        <v>0.5</v>
      </c>
      <c r="Q7" s="93">
        <f t="shared" si="0"/>
        <v>0.5</v>
      </c>
      <c r="R7" s="93">
        <f t="shared" si="0"/>
        <v>0.5</v>
      </c>
    </row>
    <row r="8" spans="1:26" s="87" customFormat="1" ht="27" customHeight="1">
      <c r="A8" s="145" t="s">
        <v>196</v>
      </c>
      <c r="B8" s="94">
        <v>2</v>
      </c>
      <c r="C8" s="95" t="s">
        <v>45</v>
      </c>
      <c r="D8" s="95" t="s">
        <v>217</v>
      </c>
      <c r="E8" s="95" t="s">
        <v>47</v>
      </c>
      <c r="F8" s="139">
        <v>0.5</v>
      </c>
      <c r="G8" s="134">
        <f t="shared" ref="G8:R26" si="1">F8</f>
        <v>0.5</v>
      </c>
      <c r="H8" s="96">
        <f t="shared" si="1"/>
        <v>0.5</v>
      </c>
      <c r="I8" s="96">
        <f t="shared" si="1"/>
        <v>0.5</v>
      </c>
      <c r="J8" s="96">
        <f t="shared" si="1"/>
        <v>0.5</v>
      </c>
      <c r="K8" s="96">
        <f t="shared" si="1"/>
        <v>0.5</v>
      </c>
      <c r="L8" s="96">
        <f t="shared" si="1"/>
        <v>0.5</v>
      </c>
      <c r="M8" s="96">
        <f t="shared" si="1"/>
        <v>0.5</v>
      </c>
      <c r="N8" s="96">
        <f t="shared" si="1"/>
        <v>0.5</v>
      </c>
      <c r="O8" s="96">
        <f t="shared" si="1"/>
        <v>0.5</v>
      </c>
      <c r="P8" s="96">
        <f t="shared" si="1"/>
        <v>0.5</v>
      </c>
      <c r="Q8" s="96">
        <f t="shared" si="1"/>
        <v>0.5</v>
      </c>
      <c r="R8" s="96">
        <f t="shared" si="1"/>
        <v>0.5</v>
      </c>
    </row>
    <row r="9" spans="1:26" s="87" customFormat="1" ht="27" customHeight="1">
      <c r="A9" s="145" t="s">
        <v>194</v>
      </c>
      <c r="B9" s="94">
        <v>3</v>
      </c>
      <c r="C9" s="95" t="s">
        <v>45</v>
      </c>
      <c r="D9" s="95" t="s">
        <v>217</v>
      </c>
      <c r="E9" s="95" t="s">
        <v>50</v>
      </c>
      <c r="F9" s="139">
        <v>1</v>
      </c>
      <c r="G9" s="135">
        <f t="shared" si="1"/>
        <v>1</v>
      </c>
      <c r="H9" s="96">
        <f t="shared" si="1"/>
        <v>1</v>
      </c>
      <c r="I9" s="96">
        <f t="shared" si="1"/>
        <v>1</v>
      </c>
      <c r="J9" s="96">
        <f t="shared" si="1"/>
        <v>1</v>
      </c>
      <c r="K9" s="96">
        <f t="shared" si="1"/>
        <v>1</v>
      </c>
      <c r="L9" s="96">
        <f t="shared" si="1"/>
        <v>1</v>
      </c>
      <c r="M9" s="96">
        <f t="shared" si="1"/>
        <v>1</v>
      </c>
      <c r="N9" s="96">
        <f t="shared" si="1"/>
        <v>1</v>
      </c>
      <c r="O9" s="96">
        <f t="shared" si="1"/>
        <v>1</v>
      </c>
      <c r="P9" s="96">
        <f t="shared" si="1"/>
        <v>1</v>
      </c>
      <c r="Q9" s="96">
        <f t="shared" si="1"/>
        <v>1</v>
      </c>
      <c r="R9" s="96">
        <f t="shared" si="1"/>
        <v>1</v>
      </c>
    </row>
    <row r="10" spans="1:26" s="87" customFormat="1" ht="27" customHeight="1">
      <c r="A10" s="145" t="s">
        <v>193</v>
      </c>
      <c r="B10" s="94">
        <v>4</v>
      </c>
      <c r="C10" s="95" t="s">
        <v>45</v>
      </c>
      <c r="D10" s="95" t="s">
        <v>67</v>
      </c>
      <c r="E10" s="95" t="s">
        <v>50</v>
      </c>
      <c r="F10" s="139">
        <v>1</v>
      </c>
      <c r="G10" s="135">
        <f t="shared" si="1"/>
        <v>1</v>
      </c>
      <c r="H10" s="96">
        <f t="shared" si="1"/>
        <v>1</v>
      </c>
      <c r="I10" s="96">
        <f t="shared" si="1"/>
        <v>1</v>
      </c>
      <c r="J10" s="96">
        <f t="shared" si="1"/>
        <v>1</v>
      </c>
      <c r="K10" s="96">
        <f t="shared" si="1"/>
        <v>1</v>
      </c>
      <c r="L10" s="96">
        <f t="shared" si="1"/>
        <v>1</v>
      </c>
      <c r="M10" s="96">
        <f t="shared" si="1"/>
        <v>1</v>
      </c>
      <c r="N10" s="96">
        <f t="shared" si="1"/>
        <v>1</v>
      </c>
      <c r="O10" s="96">
        <f t="shared" si="1"/>
        <v>1</v>
      </c>
      <c r="P10" s="96">
        <f t="shared" si="1"/>
        <v>1</v>
      </c>
      <c r="Q10" s="96">
        <f t="shared" si="1"/>
        <v>1</v>
      </c>
      <c r="R10" s="96">
        <f t="shared" si="1"/>
        <v>1</v>
      </c>
    </row>
    <row r="11" spans="1:26" s="87" customFormat="1" ht="27" customHeight="1">
      <c r="A11" s="145" t="s">
        <v>197</v>
      </c>
      <c r="B11" s="94">
        <v>5</v>
      </c>
      <c r="C11" s="95" t="s">
        <v>54</v>
      </c>
      <c r="D11" s="95" t="s">
        <v>210</v>
      </c>
      <c r="E11" s="95" t="s">
        <v>47</v>
      </c>
      <c r="F11" s="139">
        <v>0.5</v>
      </c>
      <c r="G11" s="135">
        <f t="shared" si="1"/>
        <v>0.5</v>
      </c>
      <c r="H11" s="96">
        <f t="shared" si="1"/>
        <v>0.5</v>
      </c>
      <c r="I11" s="96">
        <f t="shared" si="1"/>
        <v>0.5</v>
      </c>
      <c r="J11" s="96">
        <f t="shared" si="1"/>
        <v>0.5</v>
      </c>
      <c r="K11" s="96">
        <f t="shared" si="1"/>
        <v>0.5</v>
      </c>
      <c r="L11" s="96">
        <f t="shared" si="1"/>
        <v>0.5</v>
      </c>
      <c r="M11" s="96">
        <f t="shared" si="1"/>
        <v>0.5</v>
      </c>
      <c r="N11" s="96">
        <f t="shared" si="1"/>
        <v>0.5</v>
      </c>
      <c r="O11" s="96">
        <f t="shared" si="1"/>
        <v>0.5</v>
      </c>
      <c r="P11" s="96">
        <f t="shared" si="1"/>
        <v>0.5</v>
      </c>
      <c r="Q11" s="96">
        <f t="shared" si="1"/>
        <v>0.5</v>
      </c>
      <c r="R11" s="96">
        <f t="shared" si="1"/>
        <v>0.5</v>
      </c>
    </row>
    <row r="12" spans="1:26" s="87" customFormat="1" ht="27" customHeight="1">
      <c r="A12" s="145" t="s">
        <v>198</v>
      </c>
      <c r="B12" s="94">
        <v>6</v>
      </c>
      <c r="C12" s="95" t="s">
        <v>54</v>
      </c>
      <c r="D12" s="95" t="s">
        <v>210</v>
      </c>
      <c r="E12" s="95" t="s">
        <v>50</v>
      </c>
      <c r="F12" s="139">
        <v>1</v>
      </c>
      <c r="G12" s="135">
        <f t="shared" si="1"/>
        <v>1</v>
      </c>
      <c r="H12" s="96">
        <f t="shared" si="1"/>
        <v>1</v>
      </c>
      <c r="I12" s="96">
        <f t="shared" si="1"/>
        <v>1</v>
      </c>
      <c r="J12" s="96">
        <f t="shared" si="1"/>
        <v>1</v>
      </c>
      <c r="K12" s="96">
        <f t="shared" si="1"/>
        <v>1</v>
      </c>
      <c r="L12" s="96">
        <f t="shared" si="1"/>
        <v>1</v>
      </c>
      <c r="M12" s="96">
        <f t="shared" si="1"/>
        <v>1</v>
      </c>
      <c r="N12" s="96">
        <f t="shared" si="1"/>
        <v>1</v>
      </c>
      <c r="O12" s="96">
        <f t="shared" si="1"/>
        <v>1</v>
      </c>
      <c r="P12" s="96">
        <f t="shared" si="1"/>
        <v>1</v>
      </c>
      <c r="Q12" s="96">
        <f t="shared" si="1"/>
        <v>1</v>
      </c>
      <c r="R12" s="96">
        <f t="shared" si="1"/>
        <v>1</v>
      </c>
    </row>
    <row r="13" spans="1:26" s="87" customFormat="1" ht="27" customHeight="1">
      <c r="A13" s="145" t="s">
        <v>205</v>
      </c>
      <c r="B13" s="94">
        <v>7</v>
      </c>
      <c r="C13" s="95" t="s">
        <v>206</v>
      </c>
      <c r="D13" s="95" t="s">
        <v>207</v>
      </c>
      <c r="E13" s="95" t="s">
        <v>47</v>
      </c>
      <c r="F13" s="139">
        <v>0.5</v>
      </c>
      <c r="G13" s="135">
        <f t="shared" ref="G13:R13" si="2">F13</f>
        <v>0.5</v>
      </c>
      <c r="H13" s="96">
        <f t="shared" si="2"/>
        <v>0.5</v>
      </c>
      <c r="I13" s="96">
        <f t="shared" si="2"/>
        <v>0.5</v>
      </c>
      <c r="J13" s="96">
        <f t="shared" si="2"/>
        <v>0.5</v>
      </c>
      <c r="K13" s="96">
        <f t="shared" si="2"/>
        <v>0.5</v>
      </c>
      <c r="L13" s="96">
        <f t="shared" si="2"/>
        <v>0.5</v>
      </c>
      <c r="M13" s="96">
        <f t="shared" si="2"/>
        <v>0.5</v>
      </c>
      <c r="N13" s="96">
        <f t="shared" si="2"/>
        <v>0.5</v>
      </c>
      <c r="O13" s="96">
        <f t="shared" si="2"/>
        <v>0.5</v>
      </c>
      <c r="P13" s="96">
        <f t="shared" si="2"/>
        <v>0.5</v>
      </c>
      <c r="Q13" s="96">
        <f t="shared" si="2"/>
        <v>0.5</v>
      </c>
      <c r="R13" s="96">
        <f t="shared" si="2"/>
        <v>0.5</v>
      </c>
    </row>
    <row r="14" spans="1:26" s="87" customFormat="1" ht="27" customHeight="1">
      <c r="A14" s="145" t="s">
        <v>211</v>
      </c>
      <c r="B14" s="94">
        <v>8</v>
      </c>
      <c r="C14" s="95" t="s">
        <v>55</v>
      </c>
      <c r="D14" s="95" t="s">
        <v>208</v>
      </c>
      <c r="E14" s="95" t="s">
        <v>182</v>
      </c>
      <c r="F14" s="139">
        <v>1</v>
      </c>
      <c r="G14" s="135">
        <f t="shared" si="1"/>
        <v>1</v>
      </c>
      <c r="H14" s="96">
        <f t="shared" si="1"/>
        <v>1</v>
      </c>
      <c r="I14" s="96">
        <f t="shared" si="1"/>
        <v>1</v>
      </c>
      <c r="J14" s="96">
        <f t="shared" si="1"/>
        <v>1</v>
      </c>
      <c r="K14" s="96">
        <f t="shared" si="1"/>
        <v>1</v>
      </c>
      <c r="L14" s="96">
        <f t="shared" si="1"/>
        <v>1</v>
      </c>
      <c r="M14" s="96">
        <f t="shared" si="1"/>
        <v>1</v>
      </c>
      <c r="N14" s="96">
        <f t="shared" si="1"/>
        <v>1</v>
      </c>
      <c r="O14" s="96">
        <f t="shared" si="1"/>
        <v>1</v>
      </c>
      <c r="P14" s="96">
        <f t="shared" si="1"/>
        <v>1</v>
      </c>
      <c r="Q14" s="96">
        <f t="shared" si="1"/>
        <v>1</v>
      </c>
      <c r="R14" s="96">
        <f t="shared" si="1"/>
        <v>1</v>
      </c>
    </row>
    <row r="15" spans="1:26" s="87" customFormat="1" ht="27" customHeight="1">
      <c r="A15" s="145" t="s">
        <v>212</v>
      </c>
      <c r="B15" s="94">
        <v>9</v>
      </c>
      <c r="C15" s="95" t="s">
        <v>55</v>
      </c>
      <c r="D15" s="95" t="s">
        <v>209</v>
      </c>
      <c r="E15" s="95" t="s">
        <v>182</v>
      </c>
      <c r="F15" s="139">
        <v>1</v>
      </c>
      <c r="G15" s="135">
        <f t="shared" si="1"/>
        <v>1</v>
      </c>
      <c r="H15" s="96">
        <f t="shared" si="1"/>
        <v>1</v>
      </c>
      <c r="I15" s="96">
        <f t="shared" si="1"/>
        <v>1</v>
      </c>
      <c r="J15" s="96">
        <f t="shared" si="1"/>
        <v>1</v>
      </c>
      <c r="K15" s="96">
        <f t="shared" si="1"/>
        <v>1</v>
      </c>
      <c r="L15" s="96">
        <f t="shared" si="1"/>
        <v>1</v>
      </c>
      <c r="M15" s="96">
        <f t="shared" si="1"/>
        <v>1</v>
      </c>
      <c r="N15" s="96">
        <f t="shared" si="1"/>
        <v>1</v>
      </c>
      <c r="O15" s="96">
        <f t="shared" si="1"/>
        <v>1</v>
      </c>
      <c r="P15" s="96">
        <f t="shared" si="1"/>
        <v>1</v>
      </c>
      <c r="Q15" s="96">
        <f t="shared" si="1"/>
        <v>1</v>
      </c>
      <c r="R15" s="96">
        <f t="shared" si="1"/>
        <v>1</v>
      </c>
    </row>
    <row r="16" spans="1:26" s="87" customFormat="1" ht="27" customHeight="1">
      <c r="A16" s="145" t="s">
        <v>199</v>
      </c>
      <c r="B16" s="94">
        <v>11</v>
      </c>
      <c r="C16" s="95" t="s">
        <v>55</v>
      </c>
      <c r="D16" s="95" t="s">
        <v>180</v>
      </c>
      <c r="E16" s="95" t="s">
        <v>56</v>
      </c>
      <c r="F16" s="139">
        <v>1</v>
      </c>
      <c r="G16" s="135">
        <f t="shared" ref="G16:R16" si="3">F16</f>
        <v>1</v>
      </c>
      <c r="H16" s="96">
        <f t="shared" si="3"/>
        <v>1</v>
      </c>
      <c r="I16" s="96">
        <f t="shared" si="3"/>
        <v>1</v>
      </c>
      <c r="J16" s="96">
        <f t="shared" si="3"/>
        <v>1</v>
      </c>
      <c r="K16" s="96">
        <f t="shared" si="3"/>
        <v>1</v>
      </c>
      <c r="L16" s="96">
        <f t="shared" si="3"/>
        <v>1</v>
      </c>
      <c r="M16" s="96">
        <f t="shared" si="3"/>
        <v>1</v>
      </c>
      <c r="N16" s="96">
        <f t="shared" si="3"/>
        <v>1</v>
      </c>
      <c r="O16" s="96">
        <f t="shared" si="3"/>
        <v>1</v>
      </c>
      <c r="P16" s="96">
        <f t="shared" si="3"/>
        <v>1</v>
      </c>
      <c r="Q16" s="96">
        <f t="shared" si="3"/>
        <v>1</v>
      </c>
      <c r="R16" s="96">
        <f t="shared" si="3"/>
        <v>1</v>
      </c>
    </row>
    <row r="17" spans="1:18" s="87" customFormat="1" ht="27" customHeight="1">
      <c r="A17" s="145" t="s">
        <v>203</v>
      </c>
      <c r="B17" s="94">
        <v>12</v>
      </c>
      <c r="C17" s="95" t="s">
        <v>55</v>
      </c>
      <c r="D17" s="95" t="s">
        <v>181</v>
      </c>
      <c r="E17" s="95" t="s">
        <v>182</v>
      </c>
      <c r="F17" s="139">
        <v>1</v>
      </c>
      <c r="G17" s="135">
        <f t="shared" ref="G17:R17" si="4">F17</f>
        <v>1</v>
      </c>
      <c r="H17" s="96">
        <f t="shared" si="4"/>
        <v>1</v>
      </c>
      <c r="I17" s="96">
        <f t="shared" si="4"/>
        <v>1</v>
      </c>
      <c r="J17" s="96">
        <f t="shared" si="4"/>
        <v>1</v>
      </c>
      <c r="K17" s="96">
        <f t="shared" si="4"/>
        <v>1</v>
      </c>
      <c r="L17" s="96">
        <f t="shared" si="4"/>
        <v>1</v>
      </c>
      <c r="M17" s="96">
        <f t="shared" si="4"/>
        <v>1</v>
      </c>
      <c r="N17" s="96">
        <f t="shared" si="4"/>
        <v>1</v>
      </c>
      <c r="O17" s="96">
        <f t="shared" si="4"/>
        <v>1</v>
      </c>
      <c r="P17" s="96">
        <f t="shared" si="4"/>
        <v>1</v>
      </c>
      <c r="Q17" s="96">
        <f t="shared" si="4"/>
        <v>1</v>
      </c>
      <c r="R17" s="96">
        <f t="shared" si="4"/>
        <v>1</v>
      </c>
    </row>
    <row r="18" spans="1:18" s="87" customFormat="1" ht="27" customHeight="1">
      <c r="A18" s="145" t="s">
        <v>202</v>
      </c>
      <c r="B18" s="94">
        <v>13</v>
      </c>
      <c r="C18" s="95" t="s">
        <v>55</v>
      </c>
      <c r="D18" s="95" t="s">
        <v>183</v>
      </c>
      <c r="E18" s="95" t="s">
        <v>189</v>
      </c>
      <c r="F18" s="139">
        <v>1</v>
      </c>
      <c r="G18" s="135">
        <f>F18</f>
        <v>1</v>
      </c>
      <c r="H18" s="96">
        <f>G18</f>
        <v>1</v>
      </c>
      <c r="I18" s="96">
        <f t="shared" ref="I18:R18" si="5">H18</f>
        <v>1</v>
      </c>
      <c r="J18" s="96">
        <f t="shared" si="5"/>
        <v>1</v>
      </c>
      <c r="K18" s="96">
        <f t="shared" si="5"/>
        <v>1</v>
      </c>
      <c r="L18" s="96">
        <f t="shared" si="5"/>
        <v>1</v>
      </c>
      <c r="M18" s="96">
        <f t="shared" si="5"/>
        <v>1</v>
      </c>
      <c r="N18" s="96">
        <f t="shared" si="5"/>
        <v>1</v>
      </c>
      <c r="O18" s="96">
        <f t="shared" si="5"/>
        <v>1</v>
      </c>
      <c r="P18" s="96">
        <f t="shared" si="5"/>
        <v>1</v>
      </c>
      <c r="Q18" s="96">
        <f t="shared" si="5"/>
        <v>1</v>
      </c>
      <c r="R18" s="96">
        <f t="shared" si="5"/>
        <v>1</v>
      </c>
    </row>
    <row r="19" spans="1:18" s="87" customFormat="1" ht="27" customHeight="1">
      <c r="A19" s="145" t="s">
        <v>204</v>
      </c>
      <c r="B19" s="94">
        <v>14</v>
      </c>
      <c r="C19" s="95" t="s">
        <v>55</v>
      </c>
      <c r="D19" s="95" t="s">
        <v>57</v>
      </c>
      <c r="E19" s="95" t="s">
        <v>48</v>
      </c>
      <c r="F19" s="139">
        <v>0.5</v>
      </c>
      <c r="G19" s="135">
        <f t="shared" si="1"/>
        <v>0.5</v>
      </c>
      <c r="H19" s="96">
        <f t="shared" si="1"/>
        <v>0.5</v>
      </c>
      <c r="I19" s="96">
        <f t="shared" si="1"/>
        <v>0.5</v>
      </c>
      <c r="J19" s="96">
        <f t="shared" si="1"/>
        <v>0.5</v>
      </c>
      <c r="K19" s="96">
        <f t="shared" si="1"/>
        <v>0.5</v>
      </c>
      <c r="L19" s="96">
        <f t="shared" si="1"/>
        <v>0.5</v>
      </c>
      <c r="M19" s="96">
        <f t="shared" si="1"/>
        <v>0.5</v>
      </c>
      <c r="N19" s="96">
        <f t="shared" si="1"/>
        <v>0.5</v>
      </c>
      <c r="O19" s="96">
        <f t="shared" si="1"/>
        <v>0.5</v>
      </c>
      <c r="P19" s="96">
        <f t="shared" si="1"/>
        <v>0.5</v>
      </c>
      <c r="Q19" s="96">
        <f t="shared" si="1"/>
        <v>0.5</v>
      </c>
      <c r="R19" s="96">
        <f t="shared" si="1"/>
        <v>0.5</v>
      </c>
    </row>
    <row r="20" spans="1:18" s="87" customFormat="1" ht="27" customHeight="1">
      <c r="A20" s="145" t="s">
        <v>199</v>
      </c>
      <c r="B20" s="94">
        <v>15</v>
      </c>
      <c r="C20" s="95" t="s">
        <v>55</v>
      </c>
      <c r="D20" s="95" t="s">
        <v>57</v>
      </c>
      <c r="E20" s="95" t="s">
        <v>182</v>
      </c>
      <c r="F20" s="139">
        <v>1</v>
      </c>
      <c r="G20" s="135">
        <f t="shared" si="1"/>
        <v>1</v>
      </c>
      <c r="H20" s="96">
        <f t="shared" si="1"/>
        <v>1</v>
      </c>
      <c r="I20" s="96">
        <f t="shared" si="1"/>
        <v>1</v>
      </c>
      <c r="J20" s="96">
        <f t="shared" si="1"/>
        <v>1</v>
      </c>
      <c r="K20" s="96">
        <f t="shared" si="1"/>
        <v>1</v>
      </c>
      <c r="L20" s="96">
        <f t="shared" si="1"/>
        <v>1</v>
      </c>
      <c r="M20" s="96">
        <f t="shared" si="1"/>
        <v>1</v>
      </c>
      <c r="N20" s="96">
        <f t="shared" si="1"/>
        <v>1</v>
      </c>
      <c r="O20" s="96">
        <f t="shared" si="1"/>
        <v>1</v>
      </c>
      <c r="P20" s="96">
        <f t="shared" si="1"/>
        <v>1</v>
      </c>
      <c r="Q20" s="96">
        <f t="shared" si="1"/>
        <v>1</v>
      </c>
      <c r="R20" s="96">
        <f t="shared" si="1"/>
        <v>1</v>
      </c>
    </row>
    <row r="21" spans="1:18" s="87" customFormat="1" ht="27" customHeight="1">
      <c r="A21" s="145" t="s">
        <v>200</v>
      </c>
      <c r="B21" s="94">
        <v>17</v>
      </c>
      <c r="C21" s="95" t="s">
        <v>58</v>
      </c>
      <c r="D21" s="95" t="s">
        <v>184</v>
      </c>
      <c r="E21" s="95" t="s">
        <v>48</v>
      </c>
      <c r="F21" s="139">
        <v>0.5</v>
      </c>
      <c r="G21" s="135">
        <f t="shared" si="1"/>
        <v>0.5</v>
      </c>
      <c r="H21" s="96">
        <f t="shared" ref="H21:R21" si="6">G21</f>
        <v>0.5</v>
      </c>
      <c r="I21" s="96">
        <f t="shared" si="6"/>
        <v>0.5</v>
      </c>
      <c r="J21" s="96">
        <f t="shared" si="6"/>
        <v>0.5</v>
      </c>
      <c r="K21" s="96">
        <f t="shared" si="6"/>
        <v>0.5</v>
      </c>
      <c r="L21" s="96">
        <f t="shared" si="6"/>
        <v>0.5</v>
      </c>
      <c r="M21" s="96">
        <f t="shared" si="6"/>
        <v>0.5</v>
      </c>
      <c r="N21" s="96">
        <f t="shared" si="6"/>
        <v>0.5</v>
      </c>
      <c r="O21" s="96">
        <f t="shared" si="6"/>
        <v>0.5</v>
      </c>
      <c r="P21" s="96">
        <f t="shared" si="6"/>
        <v>0.5</v>
      </c>
      <c r="Q21" s="96">
        <f t="shared" si="6"/>
        <v>0.5</v>
      </c>
      <c r="R21" s="96">
        <f t="shared" si="6"/>
        <v>0.5</v>
      </c>
    </row>
    <row r="22" spans="1:18" s="87" customFormat="1" ht="27" customHeight="1">
      <c r="A22" s="145" t="s">
        <v>190</v>
      </c>
      <c r="B22" s="94">
        <v>18</v>
      </c>
      <c r="C22" s="95" t="s">
        <v>58</v>
      </c>
      <c r="D22" s="95" t="s">
        <v>184</v>
      </c>
      <c r="E22" s="95" t="s">
        <v>56</v>
      </c>
      <c r="F22" s="139">
        <v>1</v>
      </c>
      <c r="G22" s="135">
        <f t="shared" si="1"/>
        <v>1</v>
      </c>
      <c r="H22" s="96">
        <f t="shared" ref="H22:R22" si="7">G22</f>
        <v>1</v>
      </c>
      <c r="I22" s="96">
        <f t="shared" si="7"/>
        <v>1</v>
      </c>
      <c r="J22" s="96">
        <f t="shared" si="7"/>
        <v>1</v>
      </c>
      <c r="K22" s="96">
        <f t="shared" si="7"/>
        <v>1</v>
      </c>
      <c r="L22" s="96">
        <f t="shared" si="7"/>
        <v>1</v>
      </c>
      <c r="M22" s="96">
        <f t="shared" si="7"/>
        <v>1</v>
      </c>
      <c r="N22" s="96">
        <f t="shared" si="7"/>
        <v>1</v>
      </c>
      <c r="O22" s="96">
        <f t="shared" si="7"/>
        <v>1</v>
      </c>
      <c r="P22" s="96">
        <f t="shared" si="7"/>
        <v>1</v>
      </c>
      <c r="Q22" s="96">
        <f t="shared" si="7"/>
        <v>1</v>
      </c>
      <c r="R22" s="96">
        <f t="shared" si="7"/>
        <v>1</v>
      </c>
    </row>
    <row r="23" spans="1:18" s="87" customFormat="1" ht="27" customHeight="1">
      <c r="A23" s="145" t="s">
        <v>191</v>
      </c>
      <c r="B23" s="94">
        <v>19</v>
      </c>
      <c r="C23" s="95" t="s">
        <v>58</v>
      </c>
      <c r="D23" s="95" t="s">
        <v>188</v>
      </c>
      <c r="E23" s="95" t="s">
        <v>182</v>
      </c>
      <c r="F23" s="139">
        <v>1</v>
      </c>
      <c r="G23" s="135">
        <f t="shared" si="1"/>
        <v>1</v>
      </c>
      <c r="H23" s="96">
        <f t="shared" ref="H23:R24" si="8">G23</f>
        <v>1</v>
      </c>
      <c r="I23" s="96">
        <f t="shared" si="8"/>
        <v>1</v>
      </c>
      <c r="J23" s="96">
        <f t="shared" si="8"/>
        <v>1</v>
      </c>
      <c r="K23" s="96">
        <f t="shared" si="8"/>
        <v>1</v>
      </c>
      <c r="L23" s="96">
        <f t="shared" si="8"/>
        <v>1</v>
      </c>
      <c r="M23" s="96">
        <f t="shared" si="8"/>
        <v>1</v>
      </c>
      <c r="N23" s="96">
        <f t="shared" si="8"/>
        <v>1</v>
      </c>
      <c r="O23" s="96">
        <f t="shared" si="8"/>
        <v>1</v>
      </c>
      <c r="P23" s="96">
        <f t="shared" si="8"/>
        <v>1</v>
      </c>
      <c r="Q23" s="96">
        <f t="shared" si="8"/>
        <v>1</v>
      </c>
      <c r="R23" s="96">
        <f t="shared" si="8"/>
        <v>1</v>
      </c>
    </row>
    <row r="24" spans="1:18" s="87" customFormat="1" ht="27" customHeight="1">
      <c r="A24" s="145" t="s">
        <v>213</v>
      </c>
      <c r="B24" s="94">
        <v>20</v>
      </c>
      <c r="C24" s="95" t="s">
        <v>214</v>
      </c>
      <c r="D24" s="95" t="s">
        <v>215</v>
      </c>
      <c r="E24" s="95" t="s">
        <v>47</v>
      </c>
      <c r="F24" s="139">
        <v>0.5</v>
      </c>
      <c r="G24" s="135">
        <f t="shared" ref="G24" si="9">F24</f>
        <v>0.5</v>
      </c>
      <c r="H24" s="96">
        <f t="shared" si="8"/>
        <v>0.5</v>
      </c>
      <c r="I24" s="96">
        <f t="shared" si="8"/>
        <v>0.5</v>
      </c>
      <c r="J24" s="96">
        <f t="shared" si="8"/>
        <v>0.5</v>
      </c>
      <c r="K24" s="96">
        <f t="shared" si="8"/>
        <v>0.5</v>
      </c>
      <c r="L24" s="96">
        <f t="shared" si="8"/>
        <v>0.5</v>
      </c>
      <c r="M24" s="96">
        <f t="shared" si="8"/>
        <v>0.5</v>
      </c>
      <c r="N24" s="96">
        <f t="shared" si="8"/>
        <v>0.5</v>
      </c>
      <c r="O24" s="96">
        <f t="shared" si="8"/>
        <v>0.5</v>
      </c>
      <c r="P24" s="96">
        <f t="shared" si="8"/>
        <v>0.5</v>
      </c>
      <c r="Q24" s="96">
        <f t="shared" si="8"/>
        <v>0.5</v>
      </c>
      <c r="R24" s="96">
        <f t="shared" si="8"/>
        <v>0.5</v>
      </c>
    </row>
    <row r="25" spans="1:18" s="87" customFormat="1" ht="27" customHeight="1">
      <c r="A25" s="145" t="s">
        <v>192</v>
      </c>
      <c r="B25" s="94">
        <v>21</v>
      </c>
      <c r="C25" s="95" t="s">
        <v>58</v>
      </c>
      <c r="D25" s="95" t="s">
        <v>186</v>
      </c>
      <c r="E25" s="95" t="s">
        <v>187</v>
      </c>
      <c r="F25" s="139">
        <v>1</v>
      </c>
      <c r="G25" s="135">
        <f t="shared" si="1"/>
        <v>1</v>
      </c>
      <c r="H25" s="96">
        <f t="shared" ref="H25:R25" si="10">G25</f>
        <v>1</v>
      </c>
      <c r="I25" s="96">
        <f t="shared" si="10"/>
        <v>1</v>
      </c>
      <c r="J25" s="96">
        <f t="shared" si="10"/>
        <v>1</v>
      </c>
      <c r="K25" s="96">
        <f t="shared" si="10"/>
        <v>1</v>
      </c>
      <c r="L25" s="96">
        <f t="shared" si="10"/>
        <v>1</v>
      </c>
      <c r="M25" s="96">
        <f t="shared" si="10"/>
        <v>1</v>
      </c>
      <c r="N25" s="96">
        <f t="shared" si="10"/>
        <v>1</v>
      </c>
      <c r="O25" s="96">
        <f t="shared" si="10"/>
        <v>1</v>
      </c>
      <c r="P25" s="96">
        <f t="shared" si="10"/>
        <v>1</v>
      </c>
      <c r="Q25" s="96">
        <f t="shared" si="10"/>
        <v>1</v>
      </c>
      <c r="R25" s="96">
        <f t="shared" si="10"/>
        <v>1</v>
      </c>
    </row>
    <row r="26" spans="1:18" s="87" customFormat="1" ht="27" customHeight="1">
      <c r="A26" s="145" t="s">
        <v>201</v>
      </c>
      <c r="B26" s="97">
        <v>22</v>
      </c>
      <c r="C26" s="98" t="s">
        <v>58</v>
      </c>
      <c r="D26" s="98" t="s">
        <v>185</v>
      </c>
      <c r="E26" s="98" t="s">
        <v>48</v>
      </c>
      <c r="F26" s="140">
        <v>0.5</v>
      </c>
      <c r="G26" s="136">
        <f t="shared" si="1"/>
        <v>0.5</v>
      </c>
      <c r="H26" s="99">
        <f t="shared" ref="H26:R26" si="11">G26</f>
        <v>0.5</v>
      </c>
      <c r="I26" s="99">
        <f t="shared" si="11"/>
        <v>0.5</v>
      </c>
      <c r="J26" s="99">
        <f t="shared" si="11"/>
        <v>0.5</v>
      </c>
      <c r="K26" s="99">
        <f t="shared" si="11"/>
        <v>0.5</v>
      </c>
      <c r="L26" s="99">
        <f t="shared" si="11"/>
        <v>0.5</v>
      </c>
      <c r="M26" s="99">
        <f t="shared" si="11"/>
        <v>0.5</v>
      </c>
      <c r="N26" s="99">
        <f t="shared" si="11"/>
        <v>0.5</v>
      </c>
      <c r="O26" s="99">
        <f t="shared" si="11"/>
        <v>0.5</v>
      </c>
      <c r="P26" s="99">
        <f t="shared" si="11"/>
        <v>0.5</v>
      </c>
      <c r="Q26" s="99">
        <f t="shared" si="11"/>
        <v>0.5</v>
      </c>
      <c r="R26" s="99">
        <f t="shared" si="11"/>
        <v>0.5</v>
      </c>
    </row>
    <row r="27" spans="1:18" ht="25.5" customHeight="1">
      <c r="F27" s="146"/>
    </row>
    <row r="28" spans="1:18" ht="25.5" customHeight="1">
      <c r="D28" s="79"/>
      <c r="E28" s="131" t="s">
        <v>216</v>
      </c>
      <c r="F28" s="132">
        <f>SUM(F7:F26)</f>
        <v>16</v>
      </c>
      <c r="G28" s="133"/>
    </row>
  </sheetData>
  <autoFilter ref="A6:Z26"/>
  <mergeCells count="6">
    <mergeCell ref="G5:R5"/>
    <mergeCell ref="B5:B6"/>
    <mergeCell ref="C5:C6"/>
    <mergeCell ref="D5:D6"/>
    <mergeCell ref="E5:E6"/>
    <mergeCell ref="F5:F6"/>
  </mergeCells>
  <phoneticPr fontId="3" type="noConversion"/>
  <dataValidations count="3">
    <dataValidation type="list" allowBlank="1" showInputMessage="1" showErrorMessage="1" sqref="C7">
      <formula1>$V$6:$Z$6</formula1>
    </dataValidation>
    <dataValidation type="list" allowBlank="1" showInputMessage="1" showErrorMessage="1" sqref="C8:C26">
      <formula1>$W$6:$Z$6</formula1>
    </dataValidation>
    <dataValidation type="list" allowBlank="1" showInputMessage="1" showErrorMessage="1" sqref="E7:E26">
      <formula1>$V$5:$Y$5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W47"/>
  <sheetViews>
    <sheetView showGridLines="0" tabSelected="1" zoomScale="85" zoomScaleNormal="85" workbookViewId="0">
      <selection activeCell="F6" sqref="F6"/>
    </sheetView>
  </sheetViews>
  <sheetFormatPr defaultColWidth="8.875" defaultRowHeight="13.5"/>
  <cols>
    <col min="1" max="1" width="3.875" style="148" customWidth="1"/>
    <col min="2" max="16" width="10.375" style="148" customWidth="1"/>
    <col min="17" max="16384" width="8.875" style="148"/>
  </cols>
  <sheetData>
    <row r="2" spans="2:16" ht="20.100000000000001" customHeight="1">
      <c r="B2" s="147" t="s">
        <v>127</v>
      </c>
    </row>
    <row r="3" spans="2:16" s="149" customFormat="1" ht="12.75" customHeight="1"/>
    <row r="4" spans="2:16" ht="20.100000000000001" customHeight="1">
      <c r="B4" s="150" t="s">
        <v>128</v>
      </c>
    </row>
    <row r="5" spans="2:16" ht="20.100000000000001" customHeight="1">
      <c r="B5" s="150" t="s">
        <v>129</v>
      </c>
    </row>
    <row r="6" spans="2:16" ht="20.100000000000001" customHeight="1">
      <c r="B6" s="151" t="s">
        <v>130</v>
      </c>
      <c r="C6" s="151" t="s">
        <v>131</v>
      </c>
      <c r="D6" s="151" t="s">
        <v>132</v>
      </c>
      <c r="E6" s="151" t="s">
        <v>133</v>
      </c>
      <c r="F6" s="152" t="s">
        <v>134</v>
      </c>
    </row>
    <row r="7" spans="2:16" ht="20.100000000000001" customHeight="1">
      <c r="B7" s="151" t="s">
        <v>135</v>
      </c>
      <c r="C7" s="151">
        <v>1</v>
      </c>
      <c r="D7" s="151">
        <v>800</v>
      </c>
      <c r="E7" s="151">
        <f>C7*D7</f>
        <v>800</v>
      </c>
      <c r="F7" s="151" t="s">
        <v>136</v>
      </c>
    </row>
    <row r="8" spans="2:16" ht="20.100000000000001" customHeight="1">
      <c r="B8" s="151" t="s">
        <v>137</v>
      </c>
      <c r="C8" s="151">
        <v>8</v>
      </c>
      <c r="D8" s="151">
        <v>70</v>
      </c>
      <c r="E8" s="151">
        <f>C8*D8</f>
        <v>560</v>
      </c>
      <c r="F8" s="151"/>
    </row>
    <row r="9" spans="2:16" s="149" customFormat="1" ht="12.75" customHeight="1">
      <c r="B9" s="153"/>
      <c r="C9" s="153"/>
      <c r="D9" s="153"/>
      <c r="E9" s="153"/>
      <c r="F9" s="153"/>
    </row>
    <row r="10" spans="2:16" ht="20.100000000000001" customHeight="1">
      <c r="B10" s="154" t="s">
        <v>138</v>
      </c>
      <c r="N10" s="155"/>
      <c r="O10" s="155"/>
      <c r="P10" s="155" t="s">
        <v>139</v>
      </c>
    </row>
    <row r="11" spans="2:16" s="149" customFormat="1" ht="20.100000000000001" customHeight="1">
      <c r="B11" s="151" t="s">
        <v>130</v>
      </c>
      <c r="C11" s="151" t="s">
        <v>140</v>
      </c>
      <c r="D11" s="151" t="s">
        <v>141</v>
      </c>
      <c r="E11" s="151" t="s">
        <v>142</v>
      </c>
      <c r="F11" s="151" t="s">
        <v>119</v>
      </c>
      <c r="G11" s="151" t="s">
        <v>120</v>
      </c>
      <c r="H11" s="151" t="s">
        <v>121</v>
      </c>
      <c r="I11" s="151" t="s">
        <v>122</v>
      </c>
      <c r="J11" s="151" t="s">
        <v>123</v>
      </c>
      <c r="K11" s="151" t="s">
        <v>124</v>
      </c>
      <c r="L11" s="151" t="s">
        <v>125</v>
      </c>
      <c r="M11" s="151" t="s">
        <v>126</v>
      </c>
      <c r="N11" s="151" t="s">
        <v>46</v>
      </c>
      <c r="O11" s="151" t="s">
        <v>143</v>
      </c>
      <c r="P11" s="151" t="s">
        <v>134</v>
      </c>
    </row>
    <row r="12" spans="2:16" s="149" customFormat="1" ht="20.100000000000001" customHeight="1">
      <c r="B12" s="151" t="s">
        <v>135</v>
      </c>
      <c r="C12" s="151">
        <f>$E$7</f>
        <v>800</v>
      </c>
      <c r="D12" s="151">
        <f t="shared" ref="D12:N12" si="0">$E$7</f>
        <v>800</v>
      </c>
      <c r="E12" s="151">
        <f t="shared" si="0"/>
        <v>800</v>
      </c>
      <c r="F12" s="151">
        <f t="shared" si="0"/>
        <v>800</v>
      </c>
      <c r="G12" s="151">
        <f t="shared" si="0"/>
        <v>800</v>
      </c>
      <c r="H12" s="151">
        <f t="shared" si="0"/>
        <v>800</v>
      </c>
      <c r="I12" s="151">
        <f t="shared" si="0"/>
        <v>800</v>
      </c>
      <c r="J12" s="151">
        <f t="shared" si="0"/>
        <v>800</v>
      </c>
      <c r="K12" s="151">
        <f t="shared" si="0"/>
        <v>800</v>
      </c>
      <c r="L12" s="151">
        <f t="shared" si="0"/>
        <v>800</v>
      </c>
      <c r="M12" s="151">
        <f t="shared" si="0"/>
        <v>800</v>
      </c>
      <c r="N12" s="151">
        <f t="shared" si="0"/>
        <v>800</v>
      </c>
      <c r="O12" s="156">
        <f>SUM(C12:N12)</f>
        <v>9600</v>
      </c>
      <c r="P12" s="157"/>
    </row>
    <row r="13" spans="2:16" s="149" customFormat="1" ht="20.100000000000001" customHeight="1">
      <c r="B13" s="151" t="s">
        <v>144</v>
      </c>
      <c r="C13" s="151">
        <f>$E$8</f>
        <v>560</v>
      </c>
      <c r="D13" s="151">
        <f t="shared" ref="D13:N13" si="1">$E$8</f>
        <v>560</v>
      </c>
      <c r="E13" s="151">
        <f t="shared" si="1"/>
        <v>560</v>
      </c>
      <c r="F13" s="151">
        <f t="shared" si="1"/>
        <v>560</v>
      </c>
      <c r="G13" s="151">
        <f t="shared" si="1"/>
        <v>560</v>
      </c>
      <c r="H13" s="151">
        <f t="shared" si="1"/>
        <v>560</v>
      </c>
      <c r="I13" s="151">
        <f t="shared" si="1"/>
        <v>560</v>
      </c>
      <c r="J13" s="151">
        <f t="shared" si="1"/>
        <v>560</v>
      </c>
      <c r="K13" s="151">
        <f t="shared" si="1"/>
        <v>560</v>
      </c>
      <c r="L13" s="151">
        <f t="shared" si="1"/>
        <v>560</v>
      </c>
      <c r="M13" s="151">
        <f t="shared" si="1"/>
        <v>560</v>
      </c>
      <c r="N13" s="151">
        <f t="shared" si="1"/>
        <v>560</v>
      </c>
      <c r="O13" s="156">
        <f t="shared" ref="O13:O14" si="2">SUM(C13:N13)</f>
        <v>6720</v>
      </c>
      <c r="P13" s="157"/>
    </row>
    <row r="14" spans="2:16" s="149" customFormat="1" ht="19.5" customHeight="1">
      <c r="B14" s="151" t="s">
        <v>145</v>
      </c>
      <c r="C14" s="151">
        <f>SUM(C12:C13)</f>
        <v>1360</v>
      </c>
      <c r="D14" s="151">
        <f t="shared" ref="D14:N14" si="3">SUM(D12:D13)</f>
        <v>1360</v>
      </c>
      <c r="E14" s="151">
        <f t="shared" si="3"/>
        <v>1360</v>
      </c>
      <c r="F14" s="151">
        <f t="shared" si="3"/>
        <v>1360</v>
      </c>
      <c r="G14" s="151">
        <f t="shared" si="3"/>
        <v>1360</v>
      </c>
      <c r="H14" s="151">
        <f t="shared" si="3"/>
        <v>1360</v>
      </c>
      <c r="I14" s="151">
        <f t="shared" si="3"/>
        <v>1360</v>
      </c>
      <c r="J14" s="151">
        <f t="shared" si="3"/>
        <v>1360</v>
      </c>
      <c r="K14" s="151">
        <f t="shared" si="3"/>
        <v>1360</v>
      </c>
      <c r="L14" s="151">
        <f t="shared" si="3"/>
        <v>1360</v>
      </c>
      <c r="M14" s="151">
        <f t="shared" si="3"/>
        <v>1360</v>
      </c>
      <c r="N14" s="151">
        <f t="shared" si="3"/>
        <v>1360</v>
      </c>
      <c r="O14" s="156">
        <f t="shared" si="2"/>
        <v>16320</v>
      </c>
      <c r="P14" s="157"/>
    </row>
    <row r="15" spans="2:16" s="149" customFormat="1" ht="19.5" customHeight="1">
      <c r="B15" s="158" t="s">
        <v>146</v>
      </c>
      <c r="C15" s="153"/>
      <c r="D15" s="159"/>
      <c r="E15" s="159"/>
      <c r="F15" s="160"/>
      <c r="G15" s="160"/>
      <c r="H15" s="159"/>
      <c r="I15" s="161"/>
      <c r="J15" s="161"/>
      <c r="K15" s="161"/>
      <c r="L15" s="161"/>
      <c r="M15" s="161"/>
      <c r="N15" s="161"/>
      <c r="O15" s="161"/>
    </row>
    <row r="16" spans="2:16" s="149" customFormat="1" ht="19.5" customHeight="1">
      <c r="B16" s="158" t="s">
        <v>147</v>
      </c>
      <c r="C16" s="153"/>
      <c r="D16" s="159"/>
      <c r="E16" s="159"/>
      <c r="F16" s="160"/>
      <c r="G16" s="160"/>
      <c r="H16" s="159"/>
      <c r="I16" s="161"/>
      <c r="J16" s="161"/>
      <c r="K16" s="161"/>
      <c r="L16" s="161"/>
      <c r="M16" s="161"/>
      <c r="N16" s="161"/>
      <c r="O16" s="161"/>
    </row>
    <row r="17" spans="2:23" ht="19.5" customHeight="1">
      <c r="B17" s="153"/>
      <c r="C17" s="153"/>
      <c r="D17" s="153"/>
      <c r="E17" s="153"/>
      <c r="F17" s="162"/>
      <c r="G17" s="162"/>
      <c r="H17" s="163"/>
      <c r="I17" s="162"/>
      <c r="J17" s="159"/>
      <c r="K17" s="161"/>
      <c r="L17" s="159"/>
      <c r="M17" s="164"/>
      <c r="W17" s="158"/>
    </row>
    <row r="18" spans="2:23" ht="19.5" customHeight="1">
      <c r="B18" s="150" t="s">
        <v>148</v>
      </c>
    </row>
    <row r="19" spans="2:23" ht="19.5" customHeight="1" thickBot="1">
      <c r="B19" s="150" t="s">
        <v>149</v>
      </c>
    </row>
    <row r="20" spans="2:23" ht="27">
      <c r="B20" s="151" t="s">
        <v>150</v>
      </c>
      <c r="C20" s="151" t="s">
        <v>151</v>
      </c>
      <c r="D20" s="151" t="s">
        <v>152</v>
      </c>
      <c r="E20" s="165" t="s">
        <v>222</v>
      </c>
      <c r="F20" s="166" t="s">
        <v>153</v>
      </c>
      <c r="G20" s="167" t="s">
        <v>154</v>
      </c>
      <c r="H20" s="168" t="s">
        <v>155</v>
      </c>
      <c r="I20" s="169" t="s">
        <v>156</v>
      </c>
      <c r="J20" s="170" t="s">
        <v>157</v>
      </c>
      <c r="K20" s="171" t="s">
        <v>158</v>
      </c>
      <c r="L20" s="172" t="s">
        <v>159</v>
      </c>
      <c r="M20" s="173" t="s">
        <v>160</v>
      </c>
    </row>
    <row r="21" spans="2:23" ht="19.5" customHeight="1">
      <c r="B21" s="151" t="s">
        <v>161</v>
      </c>
      <c r="C21" s="151">
        <v>35</v>
      </c>
      <c r="D21" s="156">
        <f>C21*2</f>
        <v>70</v>
      </c>
      <c r="E21" s="174"/>
      <c r="F21" s="175">
        <v>730</v>
      </c>
      <c r="G21" s="176">
        <f>C21*F21</f>
        <v>25550</v>
      </c>
      <c r="H21" s="177">
        <f>G21*1100</f>
        <v>28105000</v>
      </c>
      <c r="I21" s="175">
        <v>667000</v>
      </c>
      <c r="J21" s="174">
        <f>C21*I21</f>
        <v>23345000</v>
      </c>
      <c r="K21" s="178">
        <v>380000</v>
      </c>
      <c r="L21" s="179">
        <f>(C21*K21)</f>
        <v>13300000</v>
      </c>
      <c r="M21" s="180"/>
    </row>
    <row r="22" spans="2:23" ht="19.5" customHeight="1">
      <c r="B22" s="151" t="s">
        <v>162</v>
      </c>
      <c r="C22" s="151">
        <v>8</v>
      </c>
      <c r="D22" s="156">
        <v>12</v>
      </c>
      <c r="E22" s="174"/>
      <c r="F22" s="175">
        <v>792</v>
      </c>
      <c r="G22" s="176">
        <f t="shared" ref="G22:G27" si="4">C22*F22</f>
        <v>6336</v>
      </c>
      <c r="H22" s="177">
        <f t="shared" ref="H22:H27" si="5">G22*1100</f>
        <v>6969600</v>
      </c>
      <c r="I22" s="175">
        <v>846000</v>
      </c>
      <c r="J22" s="174">
        <f t="shared" ref="J22:J27" si="6">C22*I22</f>
        <v>6768000</v>
      </c>
      <c r="K22" s="178">
        <v>460000</v>
      </c>
      <c r="L22" s="179">
        <f>(C22*K22)</f>
        <v>3680000</v>
      </c>
      <c r="M22" s="180"/>
      <c r="N22" s="149"/>
      <c r="O22" s="149"/>
    </row>
    <row r="23" spans="2:23" ht="19.5" customHeight="1">
      <c r="B23" s="151" t="s">
        <v>163</v>
      </c>
      <c r="C23" s="151">
        <v>6</v>
      </c>
      <c r="D23" s="156"/>
      <c r="E23" s="174"/>
      <c r="F23" s="175">
        <v>792</v>
      </c>
      <c r="G23" s="176">
        <f t="shared" si="4"/>
        <v>4752</v>
      </c>
      <c r="H23" s="177">
        <f t="shared" si="5"/>
        <v>5227200</v>
      </c>
      <c r="I23" s="175">
        <v>846000</v>
      </c>
      <c r="J23" s="174">
        <f t="shared" si="6"/>
        <v>5076000</v>
      </c>
      <c r="K23" s="178">
        <v>460000</v>
      </c>
      <c r="L23" s="179">
        <f t="shared" ref="L23:L27" si="7">(C23*K23)</f>
        <v>2760000</v>
      </c>
      <c r="M23" s="180"/>
      <c r="N23" s="149"/>
      <c r="O23" s="149"/>
    </row>
    <row r="24" spans="2:23" ht="19.5" customHeight="1">
      <c r="B24" s="151" t="s">
        <v>164</v>
      </c>
      <c r="C24" s="151">
        <v>14</v>
      </c>
      <c r="D24" s="156">
        <v>4</v>
      </c>
      <c r="E24" s="181">
        <v>12</v>
      </c>
      <c r="F24" s="175">
        <v>763</v>
      </c>
      <c r="G24" s="176">
        <f t="shared" si="4"/>
        <v>10682</v>
      </c>
      <c r="H24" s="177">
        <f t="shared" si="5"/>
        <v>11750200</v>
      </c>
      <c r="I24" s="175">
        <v>667000</v>
      </c>
      <c r="J24" s="174">
        <f t="shared" si="6"/>
        <v>9338000</v>
      </c>
      <c r="K24" s="178">
        <v>450000</v>
      </c>
      <c r="L24" s="179">
        <f t="shared" si="7"/>
        <v>6300000</v>
      </c>
      <c r="M24" s="180"/>
      <c r="N24" s="149"/>
      <c r="O24" s="149"/>
    </row>
    <row r="25" spans="2:23" ht="19.5" customHeight="1">
      <c r="B25" s="151" t="s">
        <v>165</v>
      </c>
      <c r="C25" s="151">
        <v>10</v>
      </c>
      <c r="D25" s="156"/>
      <c r="E25" s="174">
        <v>12</v>
      </c>
      <c r="F25" s="175">
        <v>944</v>
      </c>
      <c r="G25" s="176">
        <f t="shared" si="4"/>
        <v>9440</v>
      </c>
      <c r="H25" s="177">
        <f>(G25*1100)+650000</f>
        <v>11034000</v>
      </c>
      <c r="I25" s="175">
        <v>856000</v>
      </c>
      <c r="J25" s="174">
        <f>C25*I25</f>
        <v>8560000</v>
      </c>
      <c r="K25" s="178">
        <v>700000</v>
      </c>
      <c r="L25" s="179">
        <f t="shared" si="7"/>
        <v>7000000</v>
      </c>
      <c r="M25" s="180"/>
    </row>
    <row r="26" spans="2:23" ht="19.5" customHeight="1">
      <c r="B26" s="151" t="s">
        <v>166</v>
      </c>
      <c r="C26" s="151">
        <v>4</v>
      </c>
      <c r="D26" s="156"/>
      <c r="E26" s="174">
        <v>15</v>
      </c>
      <c r="F26" s="175">
        <v>888</v>
      </c>
      <c r="G26" s="176">
        <f t="shared" si="4"/>
        <v>3552</v>
      </c>
      <c r="H26" s="177">
        <f>(G26*1100)+750000</f>
        <v>4657200</v>
      </c>
      <c r="I26" s="175">
        <v>866000</v>
      </c>
      <c r="J26" s="174">
        <f>C26*I26</f>
        <v>3464000</v>
      </c>
      <c r="K26" s="178">
        <v>750000</v>
      </c>
      <c r="L26" s="179">
        <f t="shared" si="7"/>
        <v>3000000</v>
      </c>
      <c r="M26" s="180"/>
    </row>
    <row r="27" spans="2:23" ht="19.5" customHeight="1">
      <c r="B27" s="151" t="s">
        <v>167</v>
      </c>
      <c r="C27" s="151">
        <v>13</v>
      </c>
      <c r="D27" s="156">
        <v>20</v>
      </c>
      <c r="E27" s="174"/>
      <c r="F27" s="175">
        <v>792</v>
      </c>
      <c r="G27" s="176">
        <f t="shared" si="4"/>
        <v>10296</v>
      </c>
      <c r="H27" s="177">
        <f t="shared" si="5"/>
        <v>11325600</v>
      </c>
      <c r="I27" s="175">
        <v>773100</v>
      </c>
      <c r="J27" s="174">
        <f t="shared" si="6"/>
        <v>10050300</v>
      </c>
      <c r="K27" s="178">
        <v>460000</v>
      </c>
      <c r="L27" s="179">
        <f t="shared" si="7"/>
        <v>5980000</v>
      </c>
      <c r="M27" s="180"/>
    </row>
    <row r="28" spans="2:23" ht="19.5" customHeight="1" thickBot="1">
      <c r="B28" s="151" t="s">
        <v>145</v>
      </c>
      <c r="C28" s="151">
        <f>SUM(C21:C27)</f>
        <v>90</v>
      </c>
      <c r="D28" s="151"/>
      <c r="E28" s="165"/>
      <c r="F28" s="182"/>
      <c r="G28" s="183">
        <f>SUM(G21:G26)</f>
        <v>60312</v>
      </c>
      <c r="H28" s="184">
        <f>SUM(H21:H27)</f>
        <v>79068800</v>
      </c>
      <c r="I28" s="182"/>
      <c r="J28" s="185">
        <f>SUM(J21:J27)</f>
        <v>66601300</v>
      </c>
      <c r="K28" s="186"/>
      <c r="L28" s="187">
        <f>SUM(L21:L27)</f>
        <v>42020000</v>
      </c>
      <c r="M28" s="180"/>
      <c r="W28" s="158"/>
    </row>
    <row r="29" spans="2:23" ht="19.5" customHeight="1">
      <c r="B29" s="158" t="s">
        <v>168</v>
      </c>
      <c r="C29" s="153"/>
      <c r="D29" s="153"/>
      <c r="E29" s="153"/>
      <c r="F29" s="162"/>
      <c r="G29" s="162"/>
      <c r="H29" s="163"/>
      <c r="I29" s="162"/>
      <c r="J29" s="159"/>
      <c r="K29" s="161"/>
      <c r="L29" s="159"/>
      <c r="M29" s="164"/>
      <c r="W29" s="158"/>
    </row>
    <row r="30" spans="2:23" ht="19.5" customHeight="1">
      <c r="B30" s="158" t="s">
        <v>169</v>
      </c>
      <c r="C30" s="153"/>
      <c r="D30" s="153"/>
      <c r="E30" s="153"/>
      <c r="F30" s="162"/>
      <c r="G30" s="162"/>
      <c r="H30" s="163"/>
      <c r="I30" s="162"/>
      <c r="J30" s="159"/>
      <c r="K30" s="161"/>
      <c r="L30" s="159"/>
      <c r="M30" s="164"/>
      <c r="W30" s="158"/>
    </row>
    <row r="31" spans="2:23" ht="19.5" customHeight="1">
      <c r="B31" s="153"/>
      <c r="C31" s="153"/>
      <c r="D31" s="153"/>
      <c r="E31" s="153"/>
      <c r="F31" s="162"/>
      <c r="G31" s="162"/>
      <c r="H31" s="163"/>
      <c r="I31" s="162"/>
      <c r="J31" s="159"/>
      <c r="K31" s="161"/>
      <c r="L31" s="159"/>
      <c r="M31" s="164"/>
      <c r="W31" s="158"/>
    </row>
    <row r="32" spans="2:23" ht="19.5" customHeight="1">
      <c r="B32" s="150" t="s">
        <v>170</v>
      </c>
      <c r="C32" s="153"/>
      <c r="D32" s="153"/>
      <c r="E32" s="153"/>
      <c r="F32" s="162"/>
      <c r="G32" s="162"/>
      <c r="H32" s="163"/>
      <c r="I32" s="162"/>
      <c r="J32" s="159"/>
      <c r="K32" s="161"/>
      <c r="L32" s="159"/>
      <c r="M32" s="164"/>
      <c r="P32" s="155" t="s">
        <v>139</v>
      </c>
      <c r="W32" s="158"/>
    </row>
    <row r="33" spans="2:16" ht="19.5" customHeight="1">
      <c r="B33" s="151" t="s">
        <v>150</v>
      </c>
      <c r="C33" s="151" t="s">
        <v>171</v>
      </c>
      <c r="D33" s="151" t="s">
        <v>172</v>
      </c>
      <c r="E33" s="151" t="s">
        <v>173</v>
      </c>
      <c r="F33" s="151" t="s">
        <v>119</v>
      </c>
      <c r="G33" s="151" t="s">
        <v>120</v>
      </c>
      <c r="H33" s="151" t="s">
        <v>121</v>
      </c>
      <c r="I33" s="151" t="s">
        <v>122</v>
      </c>
      <c r="J33" s="151" t="s">
        <v>123</v>
      </c>
      <c r="K33" s="151" t="s">
        <v>124</v>
      </c>
      <c r="L33" s="151" t="s">
        <v>125</v>
      </c>
      <c r="M33" s="151" t="s">
        <v>126</v>
      </c>
      <c r="N33" s="151" t="s">
        <v>46</v>
      </c>
      <c r="O33" s="188" t="s">
        <v>145</v>
      </c>
      <c r="P33" s="188" t="s">
        <v>160</v>
      </c>
    </row>
    <row r="34" spans="2:16" ht="19.5" customHeight="1">
      <c r="B34" s="151" t="s">
        <v>174</v>
      </c>
      <c r="C34" s="189">
        <f>L28/10000</f>
        <v>4202</v>
      </c>
      <c r="D34" s="189">
        <f>$C$34</f>
        <v>4202</v>
      </c>
      <c r="E34" s="189">
        <f t="shared" ref="E34:N34" si="8">$C$34</f>
        <v>4202</v>
      </c>
      <c r="F34" s="189">
        <f t="shared" si="8"/>
        <v>4202</v>
      </c>
      <c r="G34" s="189">
        <f t="shared" si="8"/>
        <v>4202</v>
      </c>
      <c r="H34" s="189">
        <f t="shared" si="8"/>
        <v>4202</v>
      </c>
      <c r="I34" s="189">
        <f t="shared" si="8"/>
        <v>4202</v>
      </c>
      <c r="J34" s="189">
        <f t="shared" si="8"/>
        <v>4202</v>
      </c>
      <c r="K34" s="189">
        <f t="shared" si="8"/>
        <v>4202</v>
      </c>
      <c r="L34" s="189">
        <f t="shared" si="8"/>
        <v>4202</v>
      </c>
      <c r="M34" s="189">
        <f t="shared" si="8"/>
        <v>4202</v>
      </c>
      <c r="N34" s="189">
        <f t="shared" si="8"/>
        <v>4202</v>
      </c>
      <c r="O34" s="156">
        <f>SUM(C34:N34)</f>
        <v>50424</v>
      </c>
      <c r="P34" s="190"/>
    </row>
    <row r="35" spans="2:16" ht="19.5" customHeight="1">
      <c r="B35" s="153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64"/>
    </row>
    <row r="36" spans="2:16" ht="19.5" customHeight="1">
      <c r="B36" s="215" t="s">
        <v>219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5" t="s">
        <v>139</v>
      </c>
    </row>
    <row r="37" spans="2:16" ht="19.5" customHeight="1">
      <c r="B37" s="151" t="s">
        <v>130</v>
      </c>
      <c r="C37" s="151" t="s">
        <v>140</v>
      </c>
      <c r="D37" s="151" t="s">
        <v>141</v>
      </c>
      <c r="E37" s="151" t="s">
        <v>142</v>
      </c>
      <c r="F37" s="151" t="s">
        <v>119</v>
      </c>
      <c r="G37" s="151" t="s">
        <v>120</v>
      </c>
      <c r="H37" s="151" t="s">
        <v>121</v>
      </c>
      <c r="I37" s="151" t="s">
        <v>122</v>
      </c>
      <c r="J37" s="151" t="s">
        <v>123</v>
      </c>
      <c r="K37" s="151" t="s">
        <v>124</v>
      </c>
      <c r="L37" s="151" t="s">
        <v>125</v>
      </c>
      <c r="M37" s="151" t="s">
        <v>126</v>
      </c>
      <c r="N37" s="151" t="s">
        <v>46</v>
      </c>
      <c r="O37" s="188" t="s">
        <v>103</v>
      </c>
      <c r="P37" s="188" t="s">
        <v>134</v>
      </c>
    </row>
    <row r="38" spans="2:16" ht="19.5" customHeight="1">
      <c r="B38" s="151" t="s">
        <v>174</v>
      </c>
      <c r="C38" s="189">
        <v>1500</v>
      </c>
      <c r="D38" s="189">
        <v>1500</v>
      </c>
      <c r="E38" s="189">
        <v>1500</v>
      </c>
      <c r="F38" s="189">
        <v>1500</v>
      </c>
      <c r="G38" s="189">
        <v>1500</v>
      </c>
      <c r="H38" s="189">
        <v>1500</v>
      </c>
      <c r="I38" s="189">
        <v>1500</v>
      </c>
      <c r="J38" s="189">
        <v>1500</v>
      </c>
      <c r="K38" s="189">
        <v>1500</v>
      </c>
      <c r="L38" s="189">
        <v>1500</v>
      </c>
      <c r="M38" s="189">
        <v>1500</v>
      </c>
      <c r="N38" s="189">
        <v>1500</v>
      </c>
      <c r="O38" s="156">
        <f>SUM(C38:N38)</f>
        <v>18000</v>
      </c>
      <c r="P38" s="190"/>
    </row>
    <row r="39" spans="2:16" ht="19.5" customHeight="1">
      <c r="B39" s="153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64"/>
    </row>
    <row r="40" spans="2:16" ht="19.5" customHeight="1">
      <c r="B40" s="150" t="s">
        <v>220</v>
      </c>
      <c r="G40" s="149"/>
      <c r="P40" s="155" t="s">
        <v>175</v>
      </c>
    </row>
    <row r="41" spans="2:16" ht="19.5" customHeight="1">
      <c r="B41" s="151" t="s">
        <v>150</v>
      </c>
      <c r="C41" s="151" t="s">
        <v>171</v>
      </c>
      <c r="D41" s="151" t="s">
        <v>172</v>
      </c>
      <c r="E41" s="151" t="s">
        <v>173</v>
      </c>
      <c r="F41" s="151" t="s">
        <v>119</v>
      </c>
      <c r="G41" s="151" t="s">
        <v>120</v>
      </c>
      <c r="H41" s="151" t="s">
        <v>121</v>
      </c>
      <c r="I41" s="151" t="s">
        <v>122</v>
      </c>
      <c r="J41" s="151" t="s">
        <v>123</v>
      </c>
      <c r="K41" s="151" t="s">
        <v>124</v>
      </c>
      <c r="L41" s="151" t="s">
        <v>125</v>
      </c>
      <c r="M41" s="151" t="s">
        <v>126</v>
      </c>
      <c r="N41" s="151" t="s">
        <v>46</v>
      </c>
      <c r="O41" s="188" t="s">
        <v>176</v>
      </c>
      <c r="P41" s="188" t="s">
        <v>160</v>
      </c>
    </row>
    <row r="42" spans="2:16" ht="19.5" customHeight="1">
      <c r="B42" s="151" t="s">
        <v>177</v>
      </c>
      <c r="C42" s="156">
        <f>C14</f>
        <v>1360</v>
      </c>
      <c r="D42" s="156">
        <f>D14</f>
        <v>1360</v>
      </c>
      <c r="E42" s="156">
        <f>E14</f>
        <v>1360</v>
      </c>
      <c r="F42" s="156">
        <f>F14</f>
        <v>1360</v>
      </c>
      <c r="G42" s="156">
        <f>G14</f>
        <v>1360</v>
      </c>
      <c r="H42" s="156">
        <f>H14</f>
        <v>1360</v>
      </c>
      <c r="I42" s="156">
        <f>I14</f>
        <v>1360</v>
      </c>
      <c r="J42" s="156">
        <f>J14</f>
        <v>1360</v>
      </c>
      <c r="K42" s="156">
        <f>K14</f>
        <v>1360</v>
      </c>
      <c r="L42" s="156">
        <f>L14</f>
        <v>1360</v>
      </c>
      <c r="M42" s="156">
        <f>M14</f>
        <v>1360</v>
      </c>
      <c r="N42" s="156">
        <f>N14</f>
        <v>1360</v>
      </c>
      <c r="O42" s="156">
        <f>SUM(C42:N42)</f>
        <v>16320</v>
      </c>
      <c r="P42" s="190"/>
    </row>
    <row r="43" spans="2:16" ht="19.5" customHeight="1">
      <c r="B43" s="151" t="s">
        <v>178</v>
      </c>
      <c r="C43" s="156">
        <f>C34</f>
        <v>4202</v>
      </c>
      <c r="D43" s="156">
        <f t="shared" ref="D43:N43" si="9">D34</f>
        <v>4202</v>
      </c>
      <c r="E43" s="156">
        <f t="shared" si="9"/>
        <v>4202</v>
      </c>
      <c r="F43" s="156">
        <f t="shared" si="9"/>
        <v>4202</v>
      </c>
      <c r="G43" s="156">
        <f t="shared" si="9"/>
        <v>4202</v>
      </c>
      <c r="H43" s="156">
        <f t="shared" si="9"/>
        <v>4202</v>
      </c>
      <c r="I43" s="156">
        <f t="shared" si="9"/>
        <v>4202</v>
      </c>
      <c r="J43" s="156">
        <f t="shared" si="9"/>
        <v>4202</v>
      </c>
      <c r="K43" s="156">
        <f t="shared" si="9"/>
        <v>4202</v>
      </c>
      <c r="L43" s="156">
        <f t="shared" si="9"/>
        <v>4202</v>
      </c>
      <c r="M43" s="156">
        <f t="shared" si="9"/>
        <v>4202</v>
      </c>
      <c r="N43" s="156">
        <f t="shared" si="9"/>
        <v>4202</v>
      </c>
      <c r="O43" s="156">
        <f>SUM(C43:N43)</f>
        <v>50424</v>
      </c>
      <c r="P43" s="190"/>
    </row>
    <row r="44" spans="2:16" ht="19.5" customHeight="1">
      <c r="B44" s="151" t="s">
        <v>221</v>
      </c>
      <c r="C44" s="156">
        <f>C38</f>
        <v>1500</v>
      </c>
      <c r="D44" s="156">
        <f t="shared" ref="D44:N44" si="10">D38</f>
        <v>1500</v>
      </c>
      <c r="E44" s="156">
        <f t="shared" si="10"/>
        <v>1500</v>
      </c>
      <c r="F44" s="156">
        <f t="shared" si="10"/>
        <v>1500</v>
      </c>
      <c r="G44" s="156">
        <f t="shared" si="10"/>
        <v>1500</v>
      </c>
      <c r="H44" s="156">
        <f t="shared" si="10"/>
        <v>1500</v>
      </c>
      <c r="I44" s="156">
        <f t="shared" si="10"/>
        <v>1500</v>
      </c>
      <c r="J44" s="156">
        <f t="shared" si="10"/>
        <v>1500</v>
      </c>
      <c r="K44" s="156">
        <f t="shared" si="10"/>
        <v>1500</v>
      </c>
      <c r="L44" s="156">
        <f t="shared" si="10"/>
        <v>1500</v>
      </c>
      <c r="M44" s="156">
        <f t="shared" si="10"/>
        <v>1500</v>
      </c>
      <c r="N44" s="156">
        <f t="shared" si="10"/>
        <v>1500</v>
      </c>
      <c r="O44" s="156">
        <f>SUM(C44:N44)</f>
        <v>18000</v>
      </c>
      <c r="P44" s="190"/>
    </row>
    <row r="45" spans="2:16" ht="19.5" customHeight="1">
      <c r="B45" s="151" t="s">
        <v>179</v>
      </c>
      <c r="C45" s="156">
        <f>SUM(C42:C44)</f>
        <v>7062</v>
      </c>
      <c r="D45" s="156">
        <f t="shared" ref="D45:N45" si="11">SUM(D42:D44)</f>
        <v>7062</v>
      </c>
      <c r="E45" s="156">
        <f t="shared" si="11"/>
        <v>7062</v>
      </c>
      <c r="F45" s="156">
        <f t="shared" si="11"/>
        <v>7062</v>
      </c>
      <c r="G45" s="156">
        <f t="shared" si="11"/>
        <v>7062</v>
      </c>
      <c r="H45" s="156">
        <f t="shared" si="11"/>
        <v>7062</v>
      </c>
      <c r="I45" s="156">
        <f t="shared" si="11"/>
        <v>7062</v>
      </c>
      <c r="J45" s="156">
        <f t="shared" si="11"/>
        <v>7062</v>
      </c>
      <c r="K45" s="156">
        <f t="shared" si="11"/>
        <v>7062</v>
      </c>
      <c r="L45" s="156">
        <f t="shared" si="11"/>
        <v>7062</v>
      </c>
      <c r="M45" s="156">
        <f t="shared" si="11"/>
        <v>7062</v>
      </c>
      <c r="N45" s="156">
        <f t="shared" si="11"/>
        <v>7062</v>
      </c>
      <c r="O45" s="191">
        <f>SUM(C45:N45)</f>
        <v>84744</v>
      </c>
      <c r="P45" s="190"/>
    </row>
    <row r="46" spans="2:16" ht="19.5" customHeight="1"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</row>
    <row r="47" spans="2:16" ht="19.5" customHeight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showGridLines="0" zoomScale="115" zoomScaleNormal="115" workbookViewId="0">
      <selection activeCell="H19" sqref="A2:H19"/>
    </sheetView>
  </sheetViews>
  <sheetFormatPr defaultRowHeight="13.5"/>
  <cols>
    <col min="2" max="2" width="27.625" bestFit="1" customWidth="1"/>
    <col min="3" max="7" width="9.375" customWidth="1"/>
    <col min="8" max="8" width="27.5" bestFit="1" customWidth="1"/>
  </cols>
  <sheetData>
    <row r="2" spans="1:8" ht="17.25">
      <c r="A2" s="213" t="s">
        <v>68</v>
      </c>
      <c r="B2" s="213"/>
      <c r="C2" s="213"/>
      <c r="D2" s="213"/>
      <c r="E2" s="213"/>
      <c r="F2" s="213"/>
      <c r="G2" s="213"/>
      <c r="H2" s="213"/>
    </row>
    <row r="4" spans="1:8" ht="16.5">
      <c r="A4" t="s">
        <v>69</v>
      </c>
    </row>
    <row r="5" spans="1:8" ht="16.5">
      <c r="A5" t="s">
        <v>70</v>
      </c>
    </row>
    <row r="7" spans="1:8" ht="16.5">
      <c r="A7" s="212" t="s">
        <v>71</v>
      </c>
      <c r="B7" s="212" t="s">
        <v>72</v>
      </c>
      <c r="C7" s="212" t="s">
        <v>73</v>
      </c>
      <c r="D7" s="212"/>
      <c r="E7" s="212"/>
      <c r="F7" s="212"/>
      <c r="G7" s="212" t="s">
        <v>74</v>
      </c>
      <c r="H7" s="212" t="s">
        <v>75</v>
      </c>
    </row>
    <row r="8" spans="1:8" ht="16.5">
      <c r="A8" s="212"/>
      <c r="B8" s="212"/>
      <c r="C8" s="123" t="s">
        <v>76</v>
      </c>
      <c r="D8" s="123" t="s">
        <v>77</v>
      </c>
      <c r="E8" s="123" t="s">
        <v>78</v>
      </c>
      <c r="F8" s="123" t="s">
        <v>79</v>
      </c>
      <c r="G8" s="212"/>
      <c r="H8" s="212"/>
    </row>
    <row r="9" spans="1:8" ht="22.5" customHeight="1">
      <c r="A9" s="214" t="s">
        <v>80</v>
      </c>
      <c r="B9" s="124" t="s">
        <v>81</v>
      </c>
      <c r="C9" s="125" t="s">
        <v>82</v>
      </c>
      <c r="D9" s="126"/>
      <c r="E9" s="126">
        <v>1</v>
      </c>
      <c r="F9" s="126"/>
      <c r="G9" s="126">
        <f>SUM(C9:F9)</f>
        <v>1</v>
      </c>
      <c r="H9" s="124" t="s">
        <v>83</v>
      </c>
    </row>
    <row r="10" spans="1:8" ht="22.5" customHeight="1">
      <c r="A10" s="214"/>
      <c r="B10" s="124" t="s">
        <v>84</v>
      </c>
      <c r="C10" s="125"/>
      <c r="D10" s="126"/>
      <c r="E10" s="126">
        <v>1</v>
      </c>
      <c r="F10" s="126"/>
      <c r="G10" s="126">
        <f t="shared" ref="G10:G17" si="0">SUM(C10:F10)</f>
        <v>1</v>
      </c>
      <c r="H10" s="124" t="s">
        <v>85</v>
      </c>
    </row>
    <row r="11" spans="1:8" ht="22.5" customHeight="1">
      <c r="A11" s="127" t="s">
        <v>86</v>
      </c>
      <c r="B11" s="124" t="s">
        <v>87</v>
      </c>
      <c r="C11" s="126" t="s">
        <v>82</v>
      </c>
      <c r="D11" s="126"/>
      <c r="E11" s="126">
        <v>1</v>
      </c>
      <c r="F11" s="126"/>
      <c r="G11" s="126">
        <f t="shared" si="0"/>
        <v>1</v>
      </c>
      <c r="H11" s="124" t="s">
        <v>88</v>
      </c>
    </row>
    <row r="12" spans="1:8" ht="22.5" customHeight="1">
      <c r="A12" s="214" t="s">
        <v>89</v>
      </c>
      <c r="B12" s="124" t="s">
        <v>90</v>
      </c>
      <c r="C12" s="126" t="s">
        <v>82</v>
      </c>
      <c r="D12" s="126">
        <v>1</v>
      </c>
      <c r="E12" s="126">
        <v>1</v>
      </c>
      <c r="F12" s="126"/>
      <c r="G12" s="126">
        <f t="shared" si="0"/>
        <v>2</v>
      </c>
      <c r="H12" s="124" t="s">
        <v>91</v>
      </c>
    </row>
    <row r="13" spans="1:8" ht="22.5" customHeight="1">
      <c r="A13" s="214"/>
      <c r="B13" s="124" t="s">
        <v>92</v>
      </c>
      <c r="C13" s="126">
        <v>1</v>
      </c>
      <c r="D13" s="126"/>
      <c r="E13" s="126">
        <v>2</v>
      </c>
      <c r="F13" s="126"/>
      <c r="G13" s="126">
        <f t="shared" si="0"/>
        <v>3</v>
      </c>
      <c r="H13" s="124" t="s">
        <v>93</v>
      </c>
    </row>
    <row r="14" spans="1:8" ht="22.5" customHeight="1">
      <c r="A14" s="214"/>
      <c r="B14" s="124" t="s">
        <v>94</v>
      </c>
      <c r="C14" s="126"/>
      <c r="D14" s="126">
        <v>1</v>
      </c>
      <c r="E14" s="126">
        <v>1</v>
      </c>
      <c r="F14" s="126"/>
      <c r="G14" s="126">
        <f t="shared" si="0"/>
        <v>2</v>
      </c>
      <c r="H14" s="124" t="s">
        <v>95</v>
      </c>
    </row>
    <row r="15" spans="1:8" ht="22.5" customHeight="1">
      <c r="A15" s="214"/>
      <c r="B15" s="124" t="s">
        <v>96</v>
      </c>
      <c r="C15" s="126">
        <v>1</v>
      </c>
      <c r="D15" s="126"/>
      <c r="E15" s="126"/>
      <c r="F15" s="126"/>
      <c r="G15" s="126">
        <f t="shared" si="0"/>
        <v>1</v>
      </c>
      <c r="H15" s="124" t="s">
        <v>97</v>
      </c>
    </row>
    <row r="16" spans="1:8" ht="22.5" customHeight="1">
      <c r="A16" s="214" t="s">
        <v>98</v>
      </c>
      <c r="B16" s="124" t="s">
        <v>99</v>
      </c>
      <c r="C16" s="126" t="s">
        <v>82</v>
      </c>
      <c r="D16" s="126">
        <v>1</v>
      </c>
      <c r="E16" s="126">
        <v>1</v>
      </c>
      <c r="F16" s="126">
        <v>1</v>
      </c>
      <c r="G16" s="126">
        <f t="shared" si="0"/>
        <v>3</v>
      </c>
      <c r="H16" s="124" t="s">
        <v>100</v>
      </c>
    </row>
    <row r="17" spans="1:9" ht="22.5" customHeight="1">
      <c r="A17" s="214"/>
      <c r="B17" s="124" t="s">
        <v>101</v>
      </c>
      <c r="C17" s="126" t="s">
        <v>82</v>
      </c>
      <c r="D17" s="126"/>
      <c r="E17" s="126"/>
      <c r="F17" s="126"/>
      <c r="G17" s="126">
        <f t="shared" si="0"/>
        <v>0</v>
      </c>
      <c r="H17" s="124" t="s">
        <v>102</v>
      </c>
    </row>
    <row r="18" spans="1:9" ht="22.5" customHeight="1">
      <c r="A18" s="211" t="s">
        <v>103</v>
      </c>
      <c r="B18" s="211"/>
      <c r="C18" s="128">
        <f>SUM(C9:C17)</f>
        <v>2</v>
      </c>
      <c r="D18" s="128">
        <f t="shared" ref="D18:F18" si="1">SUM(D9:D17)</f>
        <v>3</v>
      </c>
      <c r="E18" s="128">
        <f t="shared" si="1"/>
        <v>8</v>
      </c>
      <c r="F18" s="128">
        <f t="shared" si="1"/>
        <v>1</v>
      </c>
      <c r="G18" s="129">
        <f>SUM(G9:G17)</f>
        <v>14</v>
      </c>
      <c r="H18" s="130" t="s">
        <v>104</v>
      </c>
    </row>
    <row r="19" spans="1:9">
      <c r="A19" s="120"/>
      <c r="B19" s="121" t="s">
        <v>105</v>
      </c>
      <c r="C19" s="120">
        <v>12</v>
      </c>
      <c r="D19" s="122">
        <v>9</v>
      </c>
      <c r="E19" s="120">
        <v>6</v>
      </c>
      <c r="F19" s="120"/>
      <c r="G19" s="120"/>
      <c r="H19" s="121"/>
    </row>
    <row r="20" spans="1:9">
      <c r="A20" s="121"/>
      <c r="B20" s="121"/>
      <c r="C20" s="121"/>
      <c r="D20" s="121"/>
      <c r="E20" s="121"/>
      <c r="F20" s="121"/>
      <c r="G20" s="121"/>
      <c r="H20" s="121"/>
      <c r="I20" s="121"/>
    </row>
    <row r="21" spans="1:9">
      <c r="A21" s="121"/>
      <c r="B21" s="121"/>
      <c r="C21" s="121"/>
      <c r="D21" s="121"/>
      <c r="E21" s="121"/>
      <c r="F21" s="121"/>
      <c r="G21" s="121"/>
      <c r="H21" s="121"/>
      <c r="I21" s="121"/>
    </row>
    <row r="22" spans="1:9">
      <c r="A22" s="121"/>
      <c r="B22" s="121"/>
      <c r="C22" s="121"/>
      <c r="D22" s="121"/>
      <c r="E22" s="121"/>
      <c r="F22" s="121"/>
      <c r="G22" s="121"/>
      <c r="H22" s="121"/>
      <c r="I22" s="121"/>
    </row>
    <row r="23" spans="1:9">
      <c r="A23" s="121"/>
      <c r="B23" s="121"/>
      <c r="C23" s="121"/>
      <c r="D23" s="121"/>
      <c r="E23" s="121"/>
      <c r="F23" s="121"/>
      <c r="G23" s="121"/>
      <c r="H23" s="121"/>
      <c r="I23" s="121"/>
    </row>
  </sheetData>
  <mergeCells count="10">
    <mergeCell ref="A18:B18"/>
    <mergeCell ref="B7:B8"/>
    <mergeCell ref="H7:H8"/>
    <mergeCell ref="A2:H2"/>
    <mergeCell ref="A7:A8"/>
    <mergeCell ref="C7:F7"/>
    <mergeCell ref="G7:G8"/>
    <mergeCell ref="A9:A10"/>
    <mergeCell ref="A12:A15"/>
    <mergeCell ref="A16:A1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1" sqref="H31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요약 A)</vt:lpstr>
      <vt:lpstr>2. 인력</vt:lpstr>
      <vt:lpstr>4. 장비</vt:lpstr>
      <vt:lpstr>연구소 인력</vt:lpstr>
      <vt:lpstr>평균 임금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옥 무용</dc:creator>
  <cp:lastModifiedBy>cyworld</cp:lastModifiedBy>
  <dcterms:created xsi:type="dcterms:W3CDTF">2017-10-16T03:10:06Z</dcterms:created>
  <dcterms:modified xsi:type="dcterms:W3CDTF">2018-02-22T03:11:29Z</dcterms:modified>
</cp:coreProperties>
</file>