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<sst xmlns="http://schemas.openxmlformats.org/spreadsheetml/2006/main" uniqueCount="650">
  <si>
    <t>潍坊振兴焦化有限公司安全生产KPI指标报表（隐患动态跟踪表）</t>
  </si>
  <si>
    <t>2020年2月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</si>
  <si>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</si>
  <si>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</si>
  <si>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</si>
  <si>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</si>
  <si>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</si>
  <si>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</si>
  <si>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</si>
  <si>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</si>
  <si>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</si>
  <si>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</si>
  <si>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</si>
  <si>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</si>
  <si>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</si>
  <si>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</si>
  <si>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</si>
  <si>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</si>
  <si>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</si>
  <si>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</si>
  <si>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</si>
  <si>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</si>
  <si>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</si>
  <si>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</si>
  <si>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</si>
  <si>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</si>
  <si>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</si>
  <si>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</si>
  <si>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</si>
  <si>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</si>
  <si>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</si>
  <si>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</si>
  <si>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</si>
  <si>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</si>
  <si>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</si>
  <si>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</si>
  <si>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</si>
  <si>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</si>
  <si>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</si>
  <si>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20-1-12</t>
  </si>
  <si>
    <t>炼焦车间</t>
  </si>
  <si>
    <t>煤饼砸中头部，抢救无效死亡。</t>
  </si>
  <si>
    <t>待整改</t>
  </si>
  <si>
    <t>一般</t>
  </si>
  <si>
    <t>隐患排查</t>
  </si>
  <si>
    <t>行为性危险有害因素</t>
  </si>
  <si>
    <t>物理性危险和有害因素</t>
  </si>
  <si>
    <t>室外作业场地环境不良</t>
  </si>
  <si>
    <t>职业安全卫生责任制未落实</t>
  </si>
  <si>
    <t>马同波</t>
  </si>
  <si>
    <t>董永涛</t>
  </si>
  <si>
    <t>20-3-7</t>
  </si>
  <si>
    <t>拦焦</t>
  </si>
  <si>
    <t>人员伤害</t>
  </si>
  <si>
    <t>C4</t>
  </si>
  <si>
    <t>F2</t>
  </si>
  <si>
    <t>II</t>
  </si>
  <si>
    <t>工艺安全信息</t>
  </si>
  <si>
    <t>× 加强打饼操作
× 清理现场人员保持安全距离</t>
  </si>
  <si>
    <t>0%</t>
  </si>
  <si>
    <t>20-1-13</t>
  </si>
  <si>
    <t>砸中头部，抢救无效死亡。</t>
  </si>
  <si>
    <t>已整改</t>
  </si>
  <si>
    <t>中等</t>
  </si>
  <si>
    <t>王安博</t>
  </si>
  <si>
    <t>熄焦泵房</t>
  </si>
  <si>
    <t>机械完整性</t>
  </si>
  <si>
    <t>√ 现场人员禁止通行
√ 及时维修处理</t>
  </si>
  <si>
    <t>100%</t>
  </si>
  <si>
    <t>20-3-15</t>
  </si>
  <si>
    <t>20-1-14</t>
  </si>
  <si>
    <t>5.5.炼焦车间</t>
  </si>
  <si>
    <t>住院10天，休养三个月</t>
  </si>
  <si>
    <t>关闭</t>
  </si>
  <si>
    <t>其他行为性危险和有害因素</t>
  </si>
  <si>
    <t>孙超</t>
  </si>
  <si>
    <t>脱硫塔</t>
  </si>
  <si>
    <t>经设计院专业设计，施工符合要求</t>
  </si>
  <si>
    <t>C3</t>
  </si>
  <si>
    <t>F4</t>
  </si>
  <si>
    <t>I</t>
  </si>
  <si>
    <t>20-1-18</t>
  </si>
  <si>
    <t>干熄焦</t>
  </si>
  <si>
    <t>损工三个月</t>
  </si>
  <si>
    <t>防护缺陷</t>
  </si>
  <si>
    <t>建筑物和其他结构缺陷</t>
  </si>
  <si>
    <t>董孝文</t>
  </si>
  <si>
    <t>20-3-2</t>
  </si>
  <si>
    <t>环境除尘二层</t>
  </si>
  <si>
    <t>规范安装爬梯防止人员失足跌落</t>
  </si>
  <si>
    <t>F3</t>
  </si>
  <si>
    <t>√ 爬梯加装护栏，使用宽踏板，防止人员攀爬过程中失足跌落</t>
  </si>
  <si>
    <t>20-2-11</t>
  </si>
  <si>
    <t>20-1-19</t>
  </si>
  <si>
    <t>化产车间西硫铵</t>
  </si>
  <si>
    <t>造成环境污染</t>
  </si>
  <si>
    <t>辨识功能缺陷</t>
  </si>
  <si>
    <t>设备、设施、工具、附件缺陷</t>
  </si>
  <si>
    <t>其他作业环境不良</t>
  </si>
  <si>
    <t>其他管理因素缺陷</t>
  </si>
  <si>
    <t>化产车间</t>
  </si>
  <si>
    <t>赵兴家</t>
  </si>
  <si>
    <t>刘永鹏</t>
  </si>
  <si>
    <t>20-2-20</t>
  </si>
  <si>
    <t>西硫铵</t>
  </si>
  <si>
    <t>环境污染</t>
  </si>
  <si>
    <t>C1</t>
  </si>
  <si>
    <t>IV</t>
  </si>
  <si>
    <t>√ 加固堵漏泄漏点</t>
  </si>
  <si>
    <t>20-2-5</t>
  </si>
  <si>
    <t>20-1-20</t>
  </si>
  <si>
    <t>风机初冷器</t>
  </si>
  <si>
    <t>蒸汽泄露，人员手部烫伤</t>
  </si>
  <si>
    <t>胡福颖</t>
  </si>
  <si>
    <t>三号初冷器</t>
  </si>
  <si>
    <t>C2</t>
  </si>
  <si>
    <t>√ 压盘根，处理阀门漏点</t>
  </si>
  <si>
    <t>20-2-8</t>
  </si>
  <si>
    <t>污水处理预处理</t>
  </si>
  <si>
    <t>电机烧毁，经济损失2万元。</t>
  </si>
  <si>
    <t>室内作业环境不良</t>
  </si>
  <si>
    <t>污水处理车间</t>
  </si>
  <si>
    <t>逯洪帅</t>
  </si>
  <si>
    <t>张林蕾</t>
  </si>
  <si>
    <t>除油池北侧</t>
  </si>
  <si>
    <t>财产损失</t>
  </si>
  <si>
    <t>√ 添加防护罩</t>
  </si>
  <si>
    <t>20-2-12</t>
  </si>
  <si>
    <t>整改完成</t>
  </si>
  <si>
    <t>20-1-21</t>
  </si>
  <si>
    <t>化产车间，深度脫硫</t>
  </si>
  <si>
    <t>蒸汽泄露造成操作人员手腕烫伤</t>
  </si>
  <si>
    <t>其他物理性危险和有害因素</t>
  </si>
  <si>
    <t>杨兰</t>
  </si>
  <si>
    <t>20-2-21</t>
  </si>
  <si>
    <t>深度脱硫1#熔硫釜</t>
  </si>
  <si>
    <t>III</t>
  </si>
  <si>
    <t>√ 停蒸汽排空置换泄压，焊补漏点</t>
  </si>
  <si>
    <t>乔玉杰</t>
  </si>
  <si>
    <t>两盐大屋北侧</t>
  </si>
  <si>
    <t>√ 更换阀门</t>
  </si>
  <si>
    <t>20-1-22</t>
  </si>
  <si>
    <t>张昆</t>
  </si>
  <si>
    <t>初冷器喷洒</t>
  </si>
  <si>
    <t>√ 粘补泄漏点</t>
  </si>
  <si>
    <t>化产车间粗苯</t>
  </si>
  <si>
    <t>维修工脸部烫伤住院治疗15天在家修养一个月后正常上班</t>
  </si>
  <si>
    <t>夏海美</t>
  </si>
  <si>
    <t>粗苯北系统西框架</t>
  </si>
  <si>
    <t>√ 泄压后置换合格，处理漏点</t>
  </si>
  <si>
    <t>化产车间北脱硫</t>
  </si>
  <si>
    <t>颈部被划伤，去医务室包扎后复工，无损工</t>
  </si>
  <si>
    <t>李振英</t>
  </si>
  <si>
    <t>硫磺室南墙上部管架</t>
  </si>
  <si>
    <t>√ 清理旧铝皮</t>
  </si>
  <si>
    <t>化产车间MVR工段</t>
  </si>
  <si>
    <t>被未保温的蒸汽阀门及管道烫伤，简单处理后继续工作。</t>
  </si>
  <si>
    <t>王彩红</t>
  </si>
  <si>
    <t>二楼蒸汽管道</t>
  </si>
  <si>
    <t>√ 管线保温</t>
  </si>
  <si>
    <t>20-1-23</t>
  </si>
  <si>
    <t>被溅出的80℃的母液烫伤，用水清洗后继续工作。</t>
  </si>
  <si>
    <t>马卫东</t>
  </si>
  <si>
    <t>三楼晶浆罐上方</t>
  </si>
  <si>
    <t>√ 清理处理漏点</t>
  </si>
  <si>
    <t>化产车间南冷凝</t>
  </si>
  <si>
    <t>摔倒造成腿部扭伤，住院治疗5天，家中休养15天，损工20天</t>
  </si>
  <si>
    <t>付晓寺</t>
  </si>
  <si>
    <t>南风机初冷器</t>
  </si>
  <si>
    <t>风险判断错误</t>
  </si>
  <si>
    <t>化产车间南脱硫岗位</t>
  </si>
  <si>
    <t>井盖缺失造成巡检人员腿部擦伤</t>
  </si>
  <si>
    <t>秦顺东</t>
  </si>
  <si>
    <t>脱硫箱南侧</t>
  </si>
  <si>
    <t>损工一周应为C3</t>
  </si>
  <si>
    <t>就医简单包扎后，立即复工。</t>
  </si>
  <si>
    <t>刘明壮</t>
  </si>
  <si>
    <t>北脱硫屋前框架</t>
  </si>
  <si>
    <t>√ 清理铝皮</t>
  </si>
  <si>
    <t>两盐</t>
  </si>
  <si>
    <t>一名操作工被掉落的管道砸伤肩部，造成肩部骨折，损工三个月</t>
  </si>
  <si>
    <t>高卫东</t>
  </si>
  <si>
    <t>两盐东侧框架顶部</t>
  </si>
  <si>
    <t>√ 拆除废旧管道</t>
  </si>
  <si>
    <t>一名操作工被铝皮划伤手臂，简单处理后复工</t>
  </si>
  <si>
    <t>刘帅</t>
  </si>
  <si>
    <t>热水槽南侧框架</t>
  </si>
  <si>
    <t>粗苯</t>
  </si>
  <si>
    <t>脚部扭伤，损工三天。</t>
  </si>
  <si>
    <t>标志缺陷</t>
  </si>
  <si>
    <t>李金芳</t>
  </si>
  <si>
    <t>制氮机组</t>
  </si>
  <si>
    <t>√ 悬挂警示标识</t>
  </si>
  <si>
    <t>20-1-29</t>
  </si>
  <si>
    <t>备煤西线岗位及配电室</t>
  </si>
  <si>
    <t>电击伤 损工30天</t>
  </si>
  <si>
    <t>备煤车间</t>
  </si>
  <si>
    <t>郭焕雷</t>
  </si>
  <si>
    <t>张永生</t>
  </si>
  <si>
    <t>20-3-1</t>
  </si>
  <si>
    <t>西四</t>
  </si>
  <si>
    <t>√ 做好防护
√ 整改套管</t>
  </si>
  <si>
    <t>20-2-1</t>
  </si>
  <si>
    <t>备煤东线岗位及配电室</t>
  </si>
  <si>
    <t>人员摔倒 不影响工作</t>
  </si>
  <si>
    <t>东五</t>
  </si>
  <si>
    <t>√ 加强巡查
√ 尽快修复</t>
  </si>
  <si>
    <t>20-2-7</t>
  </si>
  <si>
    <t>造成直接经济损失五十万</t>
  </si>
  <si>
    <t>董黎明</t>
  </si>
  <si>
    <t>于观彦</t>
  </si>
  <si>
    <t>焦炉地下室南端</t>
  </si>
  <si>
    <t>× 维修加固
× 加强巡检巡查</t>
  </si>
  <si>
    <t>20-2-6</t>
  </si>
  <si>
    <t>电缆连电无法生产，经济损失50万元</t>
  </si>
  <si>
    <t>脚手架、阶梯或活动梯架缺陷</t>
  </si>
  <si>
    <t>职业安全卫生管理规章制度不完善</t>
  </si>
  <si>
    <t>王军</t>
  </si>
  <si>
    <t>捣固机南端</t>
  </si>
  <si>
    <t>√ 恢复电缆盖板
√ 加强用电设施防护</t>
  </si>
  <si>
    <t>20-3-19</t>
  </si>
  <si>
    <t>造成人员手部骨折，住院治疗半月，回家修养二月的损工事件</t>
  </si>
  <si>
    <t>范树超</t>
  </si>
  <si>
    <t>房军</t>
  </si>
  <si>
    <t>5.5米熄焦池</t>
  </si>
  <si>
    <t>× 清理彩钢瓦
× 现场保持整洁</t>
  </si>
  <si>
    <t>头部着地，造成一人死亡</t>
  </si>
  <si>
    <t>孙希昱</t>
  </si>
  <si>
    <t>焦炉机侧烟道走廊南端</t>
  </si>
  <si>
    <t>√ 移除支架
√ 清理现场</t>
  </si>
  <si>
    <t>备煤煤线岗位及配电室</t>
  </si>
  <si>
    <t>20-3-8</t>
  </si>
  <si>
    <t>煤九</t>
  </si>
  <si>
    <t>√ 抓紧修理
√ 加强巡查</t>
  </si>
  <si>
    <t>造成鼻梁骨骨折，休养15天损工事件</t>
  </si>
  <si>
    <t>赵林忠</t>
  </si>
  <si>
    <t>20-3-9</t>
  </si>
  <si>
    <t>炉顶区</t>
  </si>
  <si>
    <t>× 整理胶管
× 规范放置</t>
  </si>
  <si>
    <t>划伤左小腿，损工七天</t>
  </si>
  <si>
    <t>张立德</t>
  </si>
  <si>
    <t>刘冲</t>
  </si>
  <si>
    <t>煤九岗位除尘罩倾斜，脱落，人员经过时易造成安全事故</t>
  </si>
  <si>
    <t>标准、流程</t>
  </si>
  <si>
    <t>√ 将除尘罩重新固定
√ 教育人员经过时注意安全，防止意外伤害</t>
  </si>
  <si>
    <t>煤九除尘罩脱落，人员经过造成伤害事故，将除尘罩重新固定，并教育职工注意安全</t>
  </si>
  <si>
    <t>5.5米焦炉本体</t>
  </si>
  <si>
    <t>操作工，在工作中稍有不注意，容易绊倒</t>
  </si>
  <si>
    <t>周方宾</t>
  </si>
  <si>
    <t>刘国成</t>
  </si>
  <si>
    <t>炉顶区域南端</t>
  </si>
  <si>
    <t>× 清理胶管
× 保持现场整洁</t>
  </si>
  <si>
    <t>南风机</t>
  </si>
  <si>
    <t>一名操作人员砸伤手臂，损工7天</t>
  </si>
  <si>
    <t>刘建平</t>
  </si>
  <si>
    <t>风机房二楼 刘建平</t>
  </si>
  <si>
    <t>√ 加固横梁铁管</t>
  </si>
  <si>
    <t>一名职工触电身亡。</t>
  </si>
  <si>
    <t>洗焦泵房</t>
  </si>
  <si>
    <t>√ 清理电缆
√ 规范接线</t>
  </si>
  <si>
    <t>20-3-16</t>
  </si>
  <si>
    <t>5.5米炉顶</t>
  </si>
  <si>
    <t>造成膝盖骨骨裂，住院治疗30天，在家修养60天的损工事件</t>
  </si>
  <si>
    <t>秦有杰</t>
  </si>
  <si>
    <t>焦侧集气管平台</t>
  </si>
  <si>
    <t>√ 焊接开焊铁板
√ 加强日常巡检巡查</t>
  </si>
  <si>
    <t>一人右前臂骨折 损工121天</t>
  </si>
  <si>
    <t>20-3-10</t>
  </si>
  <si>
    <t>煤五</t>
  </si>
  <si>
    <t>√ 加强巡检 整改拆除</t>
  </si>
  <si>
    <t>20-2-10</t>
  </si>
  <si>
    <t>一人触电死亡</t>
  </si>
  <si>
    <t>王胜</t>
  </si>
  <si>
    <t>炉顶南头</t>
  </si>
  <si>
    <t>√ 规范接线
√ 保障线路绝缘良好</t>
  </si>
  <si>
    <t>人员受伤或死亡吊装物损坏</t>
  </si>
  <si>
    <t>秦国平</t>
  </si>
  <si>
    <t>20-4-9</t>
  </si>
  <si>
    <t>炉顶北头</t>
  </si>
  <si>
    <t>√ 更换吊钩
√ 加强检查</t>
  </si>
  <si>
    <t>皮带断裂摔飞</t>
  </si>
  <si>
    <t>紧急</t>
  </si>
  <si>
    <t>1818除尘</t>
  </si>
  <si>
    <t>1618除尘风机皮带断裂，人员巡检时，皮带甩出，砸伤人员，需立即更换</t>
  </si>
  <si>
    <t>√ 更换新的皮带
√ 教育职工巡检时，注意设备设施是否完整可靠，加强责任心</t>
  </si>
  <si>
    <t>1618除尘风机皮带断裂，人员巡检时造成伤害事故，及时更换皮带，防止安全事故的发生</t>
  </si>
  <si>
    <t>再生器平台底部冰凌坠落造成操作人员肩部轻微擦伤</t>
  </si>
  <si>
    <t>南再生器</t>
  </si>
  <si>
    <t>√ 清理冰凌</t>
  </si>
  <si>
    <t>5.5米焦炉</t>
  </si>
  <si>
    <t>致使一人跌落，重伤头部，送医抢救无效死亡</t>
  </si>
  <si>
    <t>宋华秀</t>
  </si>
  <si>
    <t>焦炉炉顶</t>
  </si>
  <si>
    <t>√ 加固平台
√ 更换铁板</t>
  </si>
  <si>
    <t>腿部骨折</t>
  </si>
  <si>
    <t>王海涛</t>
  </si>
  <si>
    <t>送煤车</t>
  </si>
  <si>
    <t>加长护栏存在车辆碰撞隐患，职工上下车，按照车间规定，车辆停稳方能上下执行。</t>
  </si>
  <si>
    <t>一人轻伤</t>
  </si>
  <si>
    <t>李夕良</t>
  </si>
  <si>
    <t>焦炉地下室</t>
  </si>
  <si>
    <t>× 清除钢筋
× 加强防范</t>
  </si>
  <si>
    <t>致使一名操作人员煤气轻微中毒，经过四个小时休息恢复正常</t>
  </si>
  <si>
    <t>任成华</t>
  </si>
  <si>
    <t>外供煤气水封</t>
  </si>
  <si>
    <t>F1</t>
  </si>
  <si>
    <t>√ 维修人员进行堵漏或更换水封
√ 设立警戒线，巡检人员佩戴便携式CO报警仪</t>
  </si>
  <si>
    <t>20-2-9</t>
  </si>
  <si>
    <t>带入皮带机，造成挤伤</t>
  </si>
  <si>
    <t>西五</t>
  </si>
  <si>
    <t>西五后尾滚筒破损，造成皮带划伤和人员伤害，及时更换破损滚筒，避免事故发生</t>
  </si>
  <si>
    <t>√ 更换滚筒
√ 加强训练力度，发现问题及时处理</t>
  </si>
  <si>
    <t>滚筒破裂易发生设备和人身伤害事故，及时更换防止事故发生，人员巡检要加强力度，发现隐患并及时整改</t>
  </si>
  <si>
    <t>压力表无法显示正常系统压力，可能造成罐内液位溢出，污染地面</t>
  </si>
  <si>
    <t>李贞涛</t>
  </si>
  <si>
    <t>20-3-12</t>
  </si>
  <si>
    <t>剩余氨水槽</t>
  </si>
  <si>
    <t>√ 进行检验，张贴标签</t>
  </si>
  <si>
    <t>5.5米焦炉机侧</t>
  </si>
  <si>
    <t>造成一人右脚骨折，损工7个月</t>
  </si>
  <si>
    <t>姚兴军</t>
  </si>
  <si>
    <t>推焦车</t>
  </si>
  <si>
    <t>× 恢复篦子板
× 加强防范</t>
  </si>
  <si>
    <t>腿部轻微伤，损工四天</t>
  </si>
  <si>
    <t>深度脱硫北</t>
  </si>
  <si>
    <t>√ 盖板复位</t>
  </si>
  <si>
    <t>北脱硫</t>
  </si>
  <si>
    <t>手臂轻微烫伤</t>
  </si>
  <si>
    <t>杨光伟</t>
  </si>
  <si>
    <t>蒸氨塔</t>
  </si>
  <si>
    <t>√ 紧阀门盘根</t>
  </si>
  <si>
    <t>20-2-23</t>
  </si>
  <si>
    <t>电机短路烧毁，造成财产损失8000元</t>
  </si>
  <si>
    <t>刘少勇</t>
  </si>
  <si>
    <t>北泵房顶部</t>
  </si>
  <si>
    <t>√ 加固或更换穿线管接头</t>
  </si>
  <si>
    <t>铝皮坠落划伤右手臂，简单处理，正常上班！</t>
  </si>
  <si>
    <t>邢玉坤</t>
  </si>
  <si>
    <t>捕酸器回流管保温</t>
  </si>
  <si>
    <t>√ 加固保温层铝皮</t>
  </si>
  <si>
    <t>南化产风机岗位</t>
  </si>
  <si>
    <t>含氧超标会导致爆炸影响后续工段生产</t>
  </si>
  <si>
    <t>刘立聪</t>
  </si>
  <si>
    <t>2号电捕出口</t>
  </si>
  <si>
    <t>√ 停电捕置换更换</t>
  </si>
  <si>
    <t>化产车间深度脱硫</t>
  </si>
  <si>
    <t>到医务室治疗后在家休养15天后正常上班</t>
  </si>
  <si>
    <t>王海国</t>
  </si>
  <si>
    <t>熔硫釜一层</t>
  </si>
  <si>
    <t>√ 处理蒸汽漏点</t>
  </si>
  <si>
    <t>铁管刮落，人员右手臂受伤，简单处理正常上班</t>
  </si>
  <si>
    <t>张广顺</t>
  </si>
  <si>
    <t>南侧电缆桥架</t>
  </si>
  <si>
    <t>√ 清除铁管</t>
  </si>
  <si>
    <t>风机中控室</t>
  </si>
  <si>
    <t>集气管长时间正压，焦炉冒烟冒火重大环保事故</t>
  </si>
  <si>
    <t>焦炉</t>
  </si>
  <si>
    <t>√ 及时调节，排除机侧板故障</t>
  </si>
  <si>
    <t>造成1人小腿骨折，住院治疗一月，在家休养2月，损工3个月</t>
  </si>
  <si>
    <t>李爱华</t>
  </si>
  <si>
    <t>20-3-17</t>
  </si>
  <si>
    <t>焦侧上升管通廊平台</t>
  </si>
  <si>
    <t>√ 整平铺板
√ 焊接加固</t>
  </si>
  <si>
    <t>化产车间南脱硫</t>
  </si>
  <si>
    <t>摔伤右小腿骨折，入院治疗一月，出院休息三月复I</t>
  </si>
  <si>
    <t>李兴</t>
  </si>
  <si>
    <t>泡沬槽顶部</t>
  </si>
  <si>
    <t>√ 加固周围护栏</t>
  </si>
  <si>
    <t>20-2-13</t>
  </si>
  <si>
    <t>操作人员从爬梯跌落，造成人身伤害。</t>
  </si>
  <si>
    <t>风机房西侧  王 军</t>
  </si>
  <si>
    <t>√ 悬挂警示牌</t>
  </si>
  <si>
    <t>一人肩部轻微擦伤不影响正常工作</t>
  </si>
  <si>
    <t>张晓雷</t>
  </si>
  <si>
    <t>初冷器二层平台</t>
  </si>
  <si>
    <t>√ 清理铁皮</t>
  </si>
  <si>
    <t>烧坏电机，造成损失2000元。</t>
  </si>
  <si>
    <t>电伤害</t>
  </si>
  <si>
    <t>付洪国</t>
  </si>
  <si>
    <t>脱硫废水回收泵</t>
  </si>
  <si>
    <t>√ 更换线路套管</t>
  </si>
  <si>
    <t>20-2-29</t>
  </si>
  <si>
    <t>人员被少量硫酸溅到脸部用清水冲洗后送医处理后正常工作</t>
  </si>
  <si>
    <t>硫酸储槽放空管</t>
  </si>
  <si>
    <t>√ 更换放空管线
√ 吹扫后，焊补漏点</t>
  </si>
  <si>
    <t>铝皮脱落，划伤巡检工颈部，无损工。</t>
  </si>
  <si>
    <t>付海德</t>
  </si>
  <si>
    <t>西硫铵母液储槽南</t>
  </si>
  <si>
    <t>√ 加固铝皮</t>
  </si>
  <si>
    <t>化产车间南循环水</t>
  </si>
  <si>
    <t>人员绊倒，胳膊擦伤</t>
  </si>
  <si>
    <t>刘永先</t>
  </si>
  <si>
    <t>电解水处理器操作室西</t>
  </si>
  <si>
    <t>√ 理顺捆绑线路或者安装套管</t>
  </si>
  <si>
    <t>一名操作工被铁管砸中肩部，造成肩部红肿，简单处理后复工</t>
  </si>
  <si>
    <t>南脱硫配电室前</t>
  </si>
  <si>
    <t>左手被电机防护罩划伤，损工3天。</t>
  </si>
  <si>
    <t>母液低位槽液下泵</t>
  </si>
  <si>
    <t>√ 更换防护罩</t>
  </si>
  <si>
    <t>5.5煤塔</t>
  </si>
  <si>
    <t>抢救无效，当场死亡</t>
  </si>
  <si>
    <t>孙洪涛</t>
  </si>
  <si>
    <t>√ 割除钢筋
√ 加强监控</t>
  </si>
  <si>
    <t>20-3-11</t>
  </si>
  <si>
    <t>造成右臂骨关节损伤，休息15天后复工。</t>
  </si>
  <si>
    <t>孙绍华</t>
  </si>
  <si>
    <t>20-3-13</t>
  </si>
  <si>
    <t>熔硫釜二楼</t>
  </si>
  <si>
    <t>√ 清理铁板杂物</t>
  </si>
  <si>
    <t>20-2-15</t>
  </si>
  <si>
    <t>环保事故</t>
  </si>
  <si>
    <t>熄焦道轨</t>
  </si>
  <si>
    <t>√ 封堵漏点
√ 清理现场积水</t>
  </si>
  <si>
    <t>人员煤气中毒，送医治疗一周后康复出院，继续工作。</t>
  </si>
  <si>
    <t>14#煤气水封</t>
  </si>
  <si>
    <t>√ 拆除煤气水封遮挡篷布，保持水位正常</t>
  </si>
  <si>
    <t>20-2-17</t>
  </si>
  <si>
    <t>不慎被岩棉、杂物砸伤，休息半天后继续工作。</t>
  </si>
  <si>
    <t>粗苯东侧管道框架</t>
  </si>
  <si>
    <t>√ 清理岩棉杂物</t>
  </si>
  <si>
    <t>手腕烫伤</t>
  </si>
  <si>
    <t>张伟波</t>
  </si>
  <si>
    <t>西硫铵氨气管线</t>
  </si>
  <si>
    <t>√ 氨气管线放空阀门安装放空管</t>
  </si>
  <si>
    <t>一人左肩部骨裂损工一个月</t>
  </si>
  <si>
    <t>党传清</t>
  </si>
  <si>
    <t>√ 拆除脚手板
√ 将木板捆绑牢固</t>
  </si>
  <si>
    <t>污水处理三号站</t>
  </si>
  <si>
    <t>造成右手麻痹，手臂酸痛的轻微医疗伤害事件</t>
  </si>
  <si>
    <t>鹿敏敏</t>
  </si>
  <si>
    <t>污水处理3#站</t>
  </si>
  <si>
    <t>排查隐患合理，有很好的警示作用</t>
  </si>
  <si>
    <t>√ 更换穿线管，规范接地线</t>
  </si>
  <si>
    <t>烫伤</t>
  </si>
  <si>
    <t>高联名</t>
  </si>
  <si>
    <t>深度脱硫二号熔硫釜</t>
  </si>
  <si>
    <t>√ 设置压力表警示红线</t>
  </si>
  <si>
    <t>20-2-18</t>
  </si>
  <si>
    <t>膝盖擦伤，损工两天。</t>
  </si>
  <si>
    <t>粗苯南系统蒸汽管道支</t>
  </si>
  <si>
    <t>√ 修复支架</t>
  </si>
  <si>
    <t>20-2-14</t>
  </si>
  <si>
    <t>造成右手麻痹，胳膊麻木的轻微医疗事件。</t>
  </si>
  <si>
    <t>潘曰山</t>
  </si>
  <si>
    <t>西硫铵三楼操作室</t>
  </si>
  <si>
    <t>√ 更换线路</t>
  </si>
  <si>
    <t>一巡检工右腿小腿骨折，损工60天</t>
  </si>
  <si>
    <t>吴轲</t>
  </si>
  <si>
    <t>√ 盖板复位，遮挡好地沟</t>
  </si>
  <si>
    <t>造成面部划伤，送医务室诊断后轻微划伤，消毒复工。</t>
  </si>
  <si>
    <t>夏园园</t>
  </si>
  <si>
    <t>取暖罐回水管道上部</t>
  </si>
  <si>
    <t>√ 加固保温铝皮</t>
  </si>
  <si>
    <t>限工三个月</t>
  </si>
  <si>
    <t>张迎华</t>
  </si>
  <si>
    <t>√ 加固管托</t>
  </si>
  <si>
    <t>于松江</t>
  </si>
  <si>
    <t>初冷器二屋平台</t>
  </si>
  <si>
    <t>× 设立警示牌</t>
  </si>
  <si>
    <t>后果：煤气轻微中毒，输氧3天，休息7天后复工</t>
  </si>
  <si>
    <t>职业健康管理不完善</t>
  </si>
  <si>
    <t>刘善华</t>
  </si>
  <si>
    <t>电捕测氧仪</t>
  </si>
  <si>
    <t>√ 更换胶皮管</t>
  </si>
  <si>
    <t>一名操作工摔倒腿部擦破皮肤简单包扎后能正常工作</t>
  </si>
  <si>
    <t>外部检查</t>
  </si>
  <si>
    <t>刘良永</t>
  </si>
  <si>
    <t>20-3-14</t>
  </si>
  <si>
    <t>西硫铵南地沟盖板</t>
  </si>
  <si>
    <t>√ 规范放置排放地沟盖板</t>
  </si>
  <si>
    <t>一人右手挤伤 损工60天</t>
  </si>
  <si>
    <t>√ 加强巡查
√ 尽快更换</t>
  </si>
  <si>
    <t>一人右手前臂骨折 损工91天</t>
  </si>
  <si>
    <t>√ 尽快更换
√ 加强巡查</t>
  </si>
  <si>
    <t>右手腕骨折，损工60天</t>
  </si>
  <si>
    <t>操作错误</t>
  </si>
  <si>
    <t>于刚华</t>
  </si>
  <si>
    <t>压滤机房</t>
  </si>
  <si>
    <t>两项隐患是一模一样的，重复发送</t>
  </si>
  <si>
    <t>√ 防护罩恢复原位，加强巡检</t>
  </si>
  <si>
    <t>烫伤腿部，送医治疗五天后复工</t>
  </si>
  <si>
    <t>北脱硫南草坪</t>
  </si>
  <si>
    <t>√ 维修疏水阀</t>
  </si>
  <si>
    <t>造成局部红肿，简单处理后不影响正常工作</t>
  </si>
  <si>
    <t>刘胜胜</t>
  </si>
  <si>
    <t>深度脱硫二层平台</t>
  </si>
  <si>
    <t>√ 清除杂物铝皮</t>
  </si>
  <si>
    <t>人员腿部轻微擦伤</t>
  </si>
  <si>
    <t>刘建萍</t>
  </si>
  <si>
    <t>西硫铵西侧马路</t>
  </si>
  <si>
    <t>√ 规范盖板到有效位置</t>
  </si>
  <si>
    <t>砸伤肩部，医务室治疗，家中休息两天，损工两天</t>
  </si>
  <si>
    <t>刘建明</t>
  </si>
  <si>
    <t>脱硫南框架</t>
  </si>
  <si>
    <t>√ 清除铝皮</t>
  </si>
  <si>
    <t>就医抢救无效死亡。</t>
  </si>
  <si>
    <t>送煤车除尘</t>
  </si>
  <si>
    <t>√ 增设护栏
√ 按照高处作业规范办理票证，安全带高挂低用</t>
  </si>
  <si>
    <t>20-2-16</t>
  </si>
  <si>
    <t>冰凌掉落，肩部轻微擦伤</t>
  </si>
  <si>
    <t>王璇</t>
  </si>
  <si>
    <t>粗苯南管架</t>
  </si>
  <si>
    <t>√ 清除管架上部冰凌</t>
  </si>
  <si>
    <t>造成设备损坏，经济损失50万元</t>
  </si>
  <si>
    <t>孙文鹏</t>
  </si>
  <si>
    <t>2号提升井2层</t>
  </si>
  <si>
    <t>信号线关系到提升机的稳定运行，需加强保护</t>
  </si>
  <si>
    <t>√ 对信号线裸露部分进行套管保护，防止老化失灵</t>
  </si>
  <si>
    <t>一人扭伤脚踝 不影响工作</t>
  </si>
  <si>
    <t>√ 维修注意安全
√ 加强巡查</t>
  </si>
  <si>
    <t>20-2-19</t>
  </si>
  <si>
    <t>泄露硫酸造成脚部轻度灼伤。</t>
  </si>
  <si>
    <t>刘洪光</t>
  </si>
  <si>
    <t>20-3-18</t>
  </si>
  <si>
    <t>硫酸贮槽放空管线</t>
  </si>
  <si>
    <t>√ 更换腐蚀段管线</t>
  </si>
  <si>
    <t>1名操作工从25米的高处坠落，造成1人死亡事故</t>
  </si>
  <si>
    <t>安全环保处</t>
  </si>
  <si>
    <t>程建华</t>
  </si>
  <si>
    <t>南脱硫2#塔中上部</t>
  </si>
  <si>
    <t>× 维修用铁丝，铁板捆绑加固。
× 设立警戒线，联系外协人员防腐或加固
× 无特殊原因，巡检人员禁止攀爬</t>
  </si>
  <si>
    <t>轻伤、重伤、死亡</t>
  </si>
  <si>
    <t>低温物质</t>
  </si>
  <si>
    <t>李栋</t>
  </si>
  <si>
    <t>北班长室门口</t>
  </si>
  <si>
    <t>隐患描述不符合，不完整。危害后果很严重的错误，判断错误！</t>
  </si>
  <si>
    <t>人员手臂骨折，损工两个月</t>
  </si>
  <si>
    <t>初冷器平台</t>
  </si>
  <si>
    <t>√ 清理杂物</t>
  </si>
  <si>
    <t>左腿脚腕扭伤，损工两天</t>
  </si>
  <si>
    <t>刘国强</t>
  </si>
  <si>
    <t>办公室一楼</t>
  </si>
  <si>
    <t>√ 清理规范放置自行车</t>
  </si>
  <si>
    <t>操作工轻微昏迷，住院治疗5天，休假10天。</t>
  </si>
  <si>
    <t>刘强</t>
  </si>
  <si>
    <t>√ 安装防雨罩，检修气体报警仪</t>
  </si>
  <si>
    <t>左脚脚踝骨折，住院治疗2个月</t>
  </si>
  <si>
    <t>刘桂亮</t>
  </si>
  <si>
    <t>√ 更换平台踏板</t>
  </si>
  <si>
    <t>一人右前臂骨折 损工122天</t>
  </si>
  <si>
    <t>20-3-21</t>
  </si>
  <si>
    <t>煤八北面</t>
  </si>
  <si>
    <t>√ 注意巡查
√ 抓紧修理</t>
  </si>
  <si>
    <t>2万-10万的财产损失</t>
  </si>
  <si>
    <t>王玉辉</t>
  </si>
  <si>
    <t>刘宁</t>
  </si>
  <si>
    <t>20-3-20</t>
  </si>
  <si>
    <t>熄焦车不得进入提升中的罐下</t>
  </si>
  <si>
    <t>√ 干熄罐上下提升过程中，熄焦司机不得将熄焦车开入提升机下</t>
  </si>
  <si>
    <t>20-3-3</t>
  </si>
  <si>
    <t>对干熄车重申要求干熄罐下下提升过程中车辆需在提升机外，防止罐掉落伤人</t>
  </si>
  <si>
    <t>干熄焦区域</t>
  </si>
  <si>
    <t>人员摔倒，手部擦伤</t>
  </si>
  <si>
    <t>刘萌</t>
  </si>
  <si>
    <t>郭峰祥</t>
  </si>
  <si>
    <t>21-4-20</t>
  </si>
  <si>
    <t>环境除尘放灰平台</t>
  </si>
  <si>
    <t>安全意识较强，能在习以为常的环境中中发现潜在隐患。</t>
  </si>
  <si>
    <t>× 悬挂警示标志，提醒人员注意安全。
× 根据生产运行情况，择机对管线进行更改，防止阻碍通行路线。</t>
  </si>
  <si>
    <t>汽轮机系统</t>
  </si>
  <si>
    <t>一人员烫伤，损工一个月</t>
  </si>
  <si>
    <t>祝国杰</t>
  </si>
  <si>
    <t>主控楼东南角主蒸汽疏</t>
  </si>
  <si>
    <t>处理漏点防止伤人</t>
  </si>
  <si>
    <t>√ 处理漏点，防止高温蒸汽烫伤</t>
  </si>
  <si>
    <t>一人损工7天</t>
  </si>
  <si>
    <t>丁杰</t>
  </si>
  <si>
    <t>20-3-25</t>
  </si>
  <si>
    <t>3号站</t>
  </si>
  <si>
    <t>√ 更换盖板</t>
  </si>
  <si>
    <t>20-2-22</t>
  </si>
  <si>
    <t>一人右手腕骨折，损工76天。</t>
  </si>
  <si>
    <t>丁曰海</t>
  </si>
  <si>
    <t>刘锡玉</t>
  </si>
  <si>
    <t>班长值班室</t>
  </si>
  <si>
    <t>√ 严格按照临时用电安全规定进行用电，特别对跨门窗电源线路采取防护措施。</t>
  </si>
  <si>
    <t>休班1天</t>
  </si>
  <si>
    <t>监护失误</t>
  </si>
  <si>
    <t>王占伟</t>
  </si>
  <si>
    <t>重复提报</t>
  </si>
  <si>
    <t>脚部受伤，误工9天</t>
  </si>
  <si>
    <t>赵延朋</t>
  </si>
  <si>
    <t>班长值班人员前</t>
  </si>
  <si>
    <t>标题与描述不符。</t>
  </si>
  <si>
    <t>√ 加强辨识，做好防范。</t>
  </si>
  <si>
    <t>皮带机岗位</t>
  </si>
  <si>
    <t>脚部受伤，误工24天</t>
  </si>
  <si>
    <t>杨小军</t>
  </si>
  <si>
    <t>√ 落实登高作业安全规定，加强辨识，做好防范。</t>
  </si>
  <si>
    <t>刘洪芳</t>
  </si>
  <si>
    <t>20-3-23</t>
  </si>
  <si>
    <t>风机区域</t>
  </si>
  <si>
    <t>√ 焊接漏点</t>
  </si>
  <si>
    <t>致使阀门损坏，经济损失1万元</t>
  </si>
  <si>
    <t>禚金伟</t>
  </si>
  <si>
    <t>主控楼楼顶</t>
  </si>
  <si>
    <t>限位块方便操作观察阀门开启度，应保持正常</t>
  </si>
  <si>
    <t>√ 固定限位块，方便操作观察阀门开启度</t>
  </si>
  <si>
    <t>限位块已固定。</t>
  </si>
  <si>
    <t>在家休息一天。</t>
  </si>
  <si>
    <t>粗苯区域</t>
  </si>
  <si>
    <t>隐患描述不完整，危害严重程度判断错误，休息一天应为C3</t>
  </si>
  <si>
    <t>20-2-24</t>
  </si>
  <si>
    <t>20-3-26</t>
  </si>
  <si>
    <t>西二</t>
  </si>
  <si>
    <t>√ 加强巡查 注意安全</t>
  </si>
  <si>
    <t>20-2-26</t>
  </si>
  <si>
    <t>20-2-25</t>
  </si>
  <si>
    <t>人员烫伤</t>
  </si>
  <si>
    <t>李刚</t>
  </si>
  <si>
    <t>干熄焦锅炉</t>
  </si>
  <si>
    <t>员工责任心强，定时巡检及时发现问题。</t>
  </si>
  <si>
    <t>√ 巡检关闭蒸汽阀门，联系仪表工立即更换新电接点。</t>
  </si>
  <si>
    <t>已更换新电接点。</t>
  </si>
  <si>
    <t>高压油泵电机烧毁，经济损失35000元。</t>
  </si>
  <si>
    <t>戴晓宁</t>
  </si>
  <si>
    <t>干熄焦汽轮机零米</t>
  </si>
  <si>
    <t>电气设备需保持干燥，防止进水</t>
  </si>
  <si>
    <t>√ 处理漏水点，防止电机进水造成电气损坏</t>
  </si>
  <si>
    <t>漏水点已处理。</t>
  </si>
  <si>
    <t>左腿小腿骨骨裂</t>
  </si>
  <si>
    <t>张海娜</t>
  </si>
  <si>
    <t>20-3-27</t>
  </si>
  <si>
    <t>预处理水解酸化池</t>
  </si>
  <si>
    <t>一人脚踝受伤 休息一会不影响工作</t>
  </si>
  <si>
    <t>东四</t>
  </si>
  <si>
    <t>√ 注意巡查
√ 尽快加固</t>
  </si>
  <si>
    <t>20-2-27</t>
  </si>
  <si>
    <t>砸伤，划伤，人员损工五天</t>
  </si>
  <si>
    <t>洗车机处</t>
  </si>
  <si>
    <t>洗车机上方管道铝皮，下方人员经过较多，如脱落容易砸伤行人，需立即固定</t>
  </si>
  <si>
    <t>√ 安排维修人员进行固定
√ 安排人员监督好防止人员经过时不注意</t>
  </si>
  <si>
    <t>上方管道铝皮包扎固定，防止掉落砸伤人员</t>
  </si>
  <si>
    <t>人员绊倒，损工七天</t>
  </si>
  <si>
    <t>机头护栏开焊，容易引起划伤绊倒等安全事故，应及时修复</t>
  </si>
  <si>
    <t>工艺安全分析</t>
  </si>
  <si>
    <t>√ 联系维修人员对护栏进行焊补
√ 操作工巡检时，要及时发现隐患，杜绝事故发生</t>
  </si>
  <si>
    <t>西四机头护栏固定焊接后，人员巡检时经过不会再有绊倒伤害事故的发生</t>
  </si>
  <si>
    <t>20-2-28</t>
  </si>
  <si>
    <t>污水处理车间深度处理</t>
  </si>
  <si>
    <t>接地线未连接电机老化漏电导致触电身亡</t>
  </si>
  <si>
    <t>李娟娟</t>
  </si>
  <si>
    <t>20-4-3</t>
  </si>
  <si>
    <t>泵房</t>
  </si>
  <si>
    <t>√ 连接接地线</t>
  </si>
  <si>
    <t>电伤！损工五天！</t>
  </si>
  <si>
    <t>收发室</t>
  </si>
  <si>
    <t>电暖气线路破损，容易电伤人员，引起触电事故</t>
  </si>
  <si>
    <t>√ 重新固定包扎线路
√ 人员使用过程中注意安全</t>
  </si>
  <si>
    <t>电暖气线路重新包扎，防止线头裸露，引起触电事故。同时人员使用时注意安全。</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</si>
</sst>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00"/>
      <name val="Arial"/>
    </font>
    <font>
      <b val="0"/>
      <i val="0"/>
      <strike val="0"/>
      <u val="none"/>
      <sz val="8"/>
      <color rgb="0000CD"/>
      <name val="Arial"/>
    </font>
    <font>
      <b val="0"/>
      <i val="0"/>
      <strike val="0"/>
      <u val="none"/>
      <sz val="8"/>
      <color rgb="DC143C"/>
      <name val="Arial"/>
    </font>
  </fonts>
  <fills count="9">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F8F8FF"/>
        <bgColor rgb="FF000000"/>
      </patternFill>
    </fill>
    <fill>
      <patternFill patternType="solid">
        <fgColor rgb="FF90EE90"/>
        <bgColor rgb="FF000000"/>
      </patternFill>
    </fill>
    <fill>
      <patternFill patternType="solid">
        <fgColor rgb="FF3CB37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6">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www.henontech.com/fieldsafety/harzard/harzard_show.php?rid=2536&amp;url=harzardrecs.php" TargetMode="External"/><Relationship Id="rId_hyperlink_2" Type="http://schemas.openxmlformats.org/officeDocument/2006/relationships/hyperlink" Target="http://www.henontech.com/fieldsafety/harzard/harzard_show.php?rid=2537&amp;url=harzardrecs.php" TargetMode="External"/><Relationship Id="rId_hyperlink_3" Type="http://schemas.openxmlformats.org/officeDocument/2006/relationships/hyperlink" Target="http://www.henontech.com/fieldsafety/harzard/harzard_show.php?rid=2545&amp;url=harzardrecs.php" TargetMode="External"/><Relationship Id="rId_hyperlink_4" Type="http://schemas.openxmlformats.org/officeDocument/2006/relationships/hyperlink" Target="http://www.henontech.com/fieldsafety/harzard/harzard_show.php?rid=2564&amp;url=harzardrecs.php" TargetMode="External"/><Relationship Id="rId_hyperlink_5" Type="http://schemas.openxmlformats.org/officeDocument/2006/relationships/hyperlink" Target="http://www.henontech.com/fieldsafety/harzard/harzard_show.php?rid=2575&amp;url=harzardrecs.php" TargetMode="External"/><Relationship Id="rId_hyperlink_6" Type="http://schemas.openxmlformats.org/officeDocument/2006/relationships/hyperlink" Target="http://www.henontech.com/fieldsafety/harzard/harzard_show.php?rid=2580&amp;url=harzardrecs.php" TargetMode="External"/><Relationship Id="rId_hyperlink_7" Type="http://schemas.openxmlformats.org/officeDocument/2006/relationships/hyperlink" Target="http://www.henontech.com/fieldsafety/harzard/harzard_show.php?rid=2591&amp;url=harzardrecs.php" TargetMode="External"/><Relationship Id="rId_hyperlink_8" Type="http://schemas.openxmlformats.org/officeDocument/2006/relationships/hyperlink" Target="http://www.henontech.com/fieldsafety/harzard/harzard_show.php?rid=2597&amp;url=harzardrecs.php" TargetMode="External"/><Relationship Id="rId_hyperlink_9" Type="http://schemas.openxmlformats.org/officeDocument/2006/relationships/hyperlink" Target="http://www.henontech.com/fieldsafety/harzard/harzard_show.php?rid=2613&amp;url=harzardrecs.php" TargetMode="External"/><Relationship Id="rId_hyperlink_10" Type="http://schemas.openxmlformats.org/officeDocument/2006/relationships/hyperlink" Target="http://www.henontech.com/fieldsafety/harzard/harzard_show.php?rid=2614&amp;url=harzardrecs.php" TargetMode="External"/><Relationship Id="rId_hyperlink_11" Type="http://schemas.openxmlformats.org/officeDocument/2006/relationships/hyperlink" Target="http://www.henontech.com/fieldsafety/harzard/harzard_show.php?rid=2616&amp;url=harzardrecs.php" TargetMode="External"/><Relationship Id="rId_hyperlink_12" Type="http://schemas.openxmlformats.org/officeDocument/2006/relationships/hyperlink" Target="http://www.henontech.com/fieldsafety/harzard/harzard_show.php?rid=2618&amp;url=harzardrecs.php" TargetMode="External"/><Relationship Id="rId_hyperlink_13" Type="http://schemas.openxmlformats.org/officeDocument/2006/relationships/hyperlink" Target="http://www.henontech.com/fieldsafety/harzard/harzard_show.php?rid=2621&amp;url=harzardrecs.php" TargetMode="External"/><Relationship Id="rId_hyperlink_14" Type="http://schemas.openxmlformats.org/officeDocument/2006/relationships/hyperlink" Target="http://www.henontech.com/fieldsafety/harzard/harzard_show.php?rid=2623&amp;url=harzardrecs.php" TargetMode="External"/><Relationship Id="rId_hyperlink_15" Type="http://schemas.openxmlformats.org/officeDocument/2006/relationships/hyperlink" Target="http://www.henontech.com/fieldsafety/harzard/harzard_show.php?rid=2628&amp;url=harzardrecs.php" TargetMode="External"/><Relationship Id="rId_hyperlink_16" Type="http://schemas.openxmlformats.org/officeDocument/2006/relationships/hyperlink" Target="http://www.henontech.com/fieldsafety/harzard/harzard_show.php?rid=2629&amp;url=harzardrecs.php" TargetMode="External"/><Relationship Id="rId_hyperlink_17" Type="http://schemas.openxmlformats.org/officeDocument/2006/relationships/hyperlink" Target="http://www.henontech.com/fieldsafety/harzard/harzard_show.php?rid=2631&amp;url=harzardrecs.php" TargetMode="External"/><Relationship Id="rId_hyperlink_18" Type="http://schemas.openxmlformats.org/officeDocument/2006/relationships/hyperlink" Target="http://www.henontech.com/fieldsafety/harzard/harzard_show.php?rid=2634&amp;url=harzardrecs.php" TargetMode="External"/><Relationship Id="rId_hyperlink_19" Type="http://schemas.openxmlformats.org/officeDocument/2006/relationships/hyperlink" Target="http://www.henontech.com/fieldsafety/harzard/harzard_show.php?rid=2635&amp;url=harzardrecs.php" TargetMode="External"/><Relationship Id="rId_hyperlink_20" Type="http://schemas.openxmlformats.org/officeDocument/2006/relationships/hyperlink" Target="http://www.henontech.com/fieldsafety/harzard/harzard_show.php?rid=2636&amp;url=harzardrecs.php" TargetMode="External"/><Relationship Id="rId_hyperlink_21" Type="http://schemas.openxmlformats.org/officeDocument/2006/relationships/hyperlink" Target="http://www.henontech.com/fieldsafety/harzard/harzard_show.php?rid=2647&amp;url=harzardrecs.php" TargetMode="External"/><Relationship Id="rId_hyperlink_22" Type="http://schemas.openxmlformats.org/officeDocument/2006/relationships/hyperlink" Target="http://www.henontech.com/fieldsafety/harzard/harzard_show.php?rid=2648&amp;url=harzardrecs.php" TargetMode="External"/><Relationship Id="rId_hyperlink_23" Type="http://schemas.openxmlformats.org/officeDocument/2006/relationships/hyperlink" Target="http://www.henontech.com/fieldsafety/harzard/harzard_show.php?rid=2668&amp;url=harzardrecs.php" TargetMode="External"/><Relationship Id="rId_hyperlink_24" Type="http://schemas.openxmlformats.org/officeDocument/2006/relationships/hyperlink" Target="http://www.henontech.com/fieldsafety/harzard/harzard_show.php?rid=2669&amp;url=harzardrecs.php" TargetMode="External"/><Relationship Id="rId_hyperlink_25" Type="http://schemas.openxmlformats.org/officeDocument/2006/relationships/hyperlink" Target="http://www.henontech.com/fieldsafety/harzard/harzard_show.php?rid=2670&amp;url=harzardrecs.php" TargetMode="External"/><Relationship Id="rId_hyperlink_26" Type="http://schemas.openxmlformats.org/officeDocument/2006/relationships/hyperlink" Target="http://www.henontech.com/fieldsafety/harzard/harzard_show.php?rid=2671&amp;url=harzardrecs.php" TargetMode="External"/><Relationship Id="rId_hyperlink_27" Type="http://schemas.openxmlformats.org/officeDocument/2006/relationships/hyperlink" Target="http://www.henontech.com/fieldsafety/harzard/harzard_show.php?rid=2672&amp;url=harzardrecs.php" TargetMode="External"/><Relationship Id="rId_hyperlink_28" Type="http://schemas.openxmlformats.org/officeDocument/2006/relationships/hyperlink" Target="http://www.henontech.com/fieldsafety/harzard/harzard_show.php?rid=2673&amp;url=harzardrecs.php" TargetMode="External"/><Relationship Id="rId_hyperlink_29" Type="http://schemas.openxmlformats.org/officeDocument/2006/relationships/hyperlink" Target="http://www.henontech.com/fieldsafety/harzard/harzard_show.php?rid=2674&amp;url=harzardrecs.php" TargetMode="External"/><Relationship Id="rId_hyperlink_30" Type="http://schemas.openxmlformats.org/officeDocument/2006/relationships/hyperlink" Target="http://www.henontech.com/fieldsafety/harzard/harzard_show.php?rid=2675&amp;url=harzardrecs.php" TargetMode="External"/><Relationship Id="rId_hyperlink_31" Type="http://schemas.openxmlformats.org/officeDocument/2006/relationships/hyperlink" Target="http://www.henontech.com/fieldsafety/harzard/harzard_show.php?rid=2676&amp;url=harzardrecs.php" TargetMode="External"/><Relationship Id="rId_hyperlink_32" Type="http://schemas.openxmlformats.org/officeDocument/2006/relationships/hyperlink" Target="http://www.henontech.com/fieldsafety/harzard/harzard_show.php?rid=2677&amp;url=harzardrecs.php" TargetMode="External"/><Relationship Id="rId_hyperlink_33" Type="http://schemas.openxmlformats.org/officeDocument/2006/relationships/hyperlink" Target="http://www.henontech.com/fieldsafety/harzard/harzard_show.php?rid=2678&amp;url=harzardrecs.php" TargetMode="External"/><Relationship Id="rId_hyperlink_34" Type="http://schemas.openxmlformats.org/officeDocument/2006/relationships/hyperlink" Target="http://www.henontech.com/fieldsafety/harzard/harzard_show.php?rid=2679&amp;url=harzardrecs.php" TargetMode="External"/><Relationship Id="rId_hyperlink_35" Type="http://schemas.openxmlformats.org/officeDocument/2006/relationships/hyperlink" Target="http://www.henontech.com/fieldsafety/harzard/harzard_show.php?rid=2680&amp;url=harzardrecs.php" TargetMode="External"/><Relationship Id="rId_hyperlink_36" Type="http://schemas.openxmlformats.org/officeDocument/2006/relationships/hyperlink" Target="http://www.henontech.com/fieldsafety/harzard/harzard_show.php?rid=2681&amp;url=harzardrecs.php" TargetMode="External"/><Relationship Id="rId_hyperlink_37" Type="http://schemas.openxmlformats.org/officeDocument/2006/relationships/hyperlink" Target="http://www.henontech.com/fieldsafety/harzard/harzard_show.php?rid=2682&amp;url=harzardrecs.php" TargetMode="External"/><Relationship Id="rId_hyperlink_38" Type="http://schemas.openxmlformats.org/officeDocument/2006/relationships/hyperlink" Target="http://www.henontech.com/fieldsafety/harzard/harzard_show.php?rid=2683&amp;url=harzardrecs.php" TargetMode="External"/><Relationship Id="rId_hyperlink_39" Type="http://schemas.openxmlformats.org/officeDocument/2006/relationships/hyperlink" Target="http://www.henontech.com/fieldsafety/harzard/harzard_show.php?rid=2684&amp;url=harzardrecs.php" TargetMode="External"/><Relationship Id="rId_hyperlink_40" Type="http://schemas.openxmlformats.org/officeDocument/2006/relationships/hyperlink" Target="http://www.henontech.com/fieldsafety/harzard/harzard_show.php?rid=2685&amp;url=harzardrecs.php" TargetMode="External"/><Relationship Id="rId_hyperlink_41" Type="http://schemas.openxmlformats.org/officeDocument/2006/relationships/hyperlink" Target="http://www.henontech.com/fieldsafety/harzard/harzard_show.php?rid=2686&amp;url=harzardrecs.php" TargetMode="External"/><Relationship Id="rId_hyperlink_42" Type="http://schemas.openxmlformats.org/officeDocument/2006/relationships/hyperlink" Target="http://www.henontech.com/fieldsafety/harzard/harzard_show.php?rid=2687&amp;url=harzardrecs.php" TargetMode="External"/><Relationship Id="rId_hyperlink_43" Type="http://schemas.openxmlformats.org/officeDocument/2006/relationships/hyperlink" Target="http://www.henontech.com/fieldsafety/harzard/harzard_show.php?rid=2688&amp;url=harzardrecs.php" TargetMode="External"/><Relationship Id="rId_hyperlink_44" Type="http://schemas.openxmlformats.org/officeDocument/2006/relationships/hyperlink" Target="http://www.henontech.com/fieldsafety/harzard/harzard_show.php?rid=2689&amp;url=harzardrecs.php" TargetMode="External"/><Relationship Id="rId_hyperlink_45" Type="http://schemas.openxmlformats.org/officeDocument/2006/relationships/hyperlink" Target="http://www.henontech.com/fieldsafety/harzard/harzard_show.php?rid=2690&amp;url=harzardrecs.php" TargetMode="External"/><Relationship Id="rId_hyperlink_46" Type="http://schemas.openxmlformats.org/officeDocument/2006/relationships/hyperlink" Target="http://www.henontech.com/fieldsafety/harzard/harzard_show.php?rid=2691&amp;url=harzardrecs.php" TargetMode="External"/><Relationship Id="rId_hyperlink_47" Type="http://schemas.openxmlformats.org/officeDocument/2006/relationships/hyperlink" Target="http://www.henontech.com/fieldsafety/harzard/harzard_show.php?rid=2692&amp;url=harzardrecs.php" TargetMode="External"/><Relationship Id="rId_hyperlink_48" Type="http://schemas.openxmlformats.org/officeDocument/2006/relationships/hyperlink" Target="http://www.henontech.com/fieldsafety/harzard/harzard_show.php?rid=2693&amp;url=harzardrecs.php" TargetMode="External"/><Relationship Id="rId_hyperlink_49" Type="http://schemas.openxmlformats.org/officeDocument/2006/relationships/hyperlink" Target="http://www.henontech.com/fieldsafety/harzard/harzard_show.php?rid=2694&amp;url=harzardrecs.php" TargetMode="External"/><Relationship Id="rId_hyperlink_50" Type="http://schemas.openxmlformats.org/officeDocument/2006/relationships/hyperlink" Target="http://www.henontech.com/fieldsafety/harzard/harzard_show.php?rid=2695&amp;url=harzardrecs.php" TargetMode="External"/><Relationship Id="rId_hyperlink_51" Type="http://schemas.openxmlformats.org/officeDocument/2006/relationships/hyperlink" Target="http://www.henontech.com/fieldsafety/harzard/harzard_show.php?rid=2696&amp;url=harzardrecs.php" TargetMode="External"/><Relationship Id="rId_hyperlink_52" Type="http://schemas.openxmlformats.org/officeDocument/2006/relationships/hyperlink" Target="http://www.henontech.com/fieldsafety/harzard/harzard_show.php?rid=2697&amp;url=harzardrecs.php" TargetMode="External"/><Relationship Id="rId_hyperlink_53" Type="http://schemas.openxmlformats.org/officeDocument/2006/relationships/hyperlink" Target="http://www.henontech.com/fieldsafety/harzard/harzard_show.php?rid=2698&amp;url=harzardrecs.php" TargetMode="External"/><Relationship Id="rId_hyperlink_54" Type="http://schemas.openxmlformats.org/officeDocument/2006/relationships/hyperlink" Target="http://www.henontech.com/fieldsafety/harzard/harzard_show.php?rid=2699&amp;url=harzardrecs.php" TargetMode="External"/><Relationship Id="rId_hyperlink_55" Type="http://schemas.openxmlformats.org/officeDocument/2006/relationships/hyperlink" Target="http://www.henontech.com/fieldsafety/harzard/harzard_show.php?rid=2700&amp;url=harzardrecs.php" TargetMode="External"/><Relationship Id="rId_hyperlink_56" Type="http://schemas.openxmlformats.org/officeDocument/2006/relationships/hyperlink" Target="http://www.henontech.com/fieldsafety/harzard/harzard_show.php?rid=2701&amp;url=harzardrecs.php" TargetMode="External"/><Relationship Id="rId_hyperlink_57" Type="http://schemas.openxmlformats.org/officeDocument/2006/relationships/hyperlink" Target="http://www.henontech.com/fieldsafety/harzard/harzard_show.php?rid=2702&amp;url=harzardrecs.php" TargetMode="External"/><Relationship Id="rId_hyperlink_58" Type="http://schemas.openxmlformats.org/officeDocument/2006/relationships/hyperlink" Target="http://www.henontech.com/fieldsafety/harzard/harzard_show.php?rid=2703&amp;url=harzardrecs.php" TargetMode="External"/><Relationship Id="rId_hyperlink_59" Type="http://schemas.openxmlformats.org/officeDocument/2006/relationships/hyperlink" Target="http://www.henontech.com/fieldsafety/harzard/harzard_show.php?rid=2704&amp;url=harzardrecs.php" TargetMode="External"/><Relationship Id="rId_hyperlink_60" Type="http://schemas.openxmlformats.org/officeDocument/2006/relationships/hyperlink" Target="http://www.henontech.com/fieldsafety/harzard/harzard_show.php?rid=2705&amp;url=harzardrecs.php" TargetMode="External"/><Relationship Id="rId_hyperlink_61" Type="http://schemas.openxmlformats.org/officeDocument/2006/relationships/hyperlink" Target="http://www.henontech.com/fieldsafety/harzard/harzard_show.php?rid=2706&amp;url=harzardrecs.php" TargetMode="External"/><Relationship Id="rId_hyperlink_62" Type="http://schemas.openxmlformats.org/officeDocument/2006/relationships/hyperlink" Target="http://www.henontech.com/fieldsafety/harzard/harzard_show.php?rid=2707&amp;url=harzardrecs.php" TargetMode="External"/><Relationship Id="rId_hyperlink_63" Type="http://schemas.openxmlformats.org/officeDocument/2006/relationships/hyperlink" Target="http://www.henontech.com/fieldsafety/harzard/harzard_show.php?rid=2708&amp;url=harzardrecs.php" TargetMode="External"/><Relationship Id="rId_hyperlink_64" Type="http://schemas.openxmlformats.org/officeDocument/2006/relationships/hyperlink" Target="http://www.henontech.com/fieldsafety/harzard/harzard_show.php?rid=2709&amp;url=harzardrecs.php" TargetMode="External"/><Relationship Id="rId_hyperlink_65" Type="http://schemas.openxmlformats.org/officeDocument/2006/relationships/hyperlink" Target="http://www.henontech.com/fieldsafety/harzard/harzard_show.php?rid=2710&amp;url=harzardrecs.php" TargetMode="External"/><Relationship Id="rId_hyperlink_66" Type="http://schemas.openxmlformats.org/officeDocument/2006/relationships/hyperlink" Target="http://www.henontech.com/fieldsafety/harzard/harzard_show.php?rid=2711&amp;url=harzardrecs.php" TargetMode="External"/><Relationship Id="rId_hyperlink_67" Type="http://schemas.openxmlformats.org/officeDocument/2006/relationships/hyperlink" Target="http://www.henontech.com/fieldsafety/harzard/harzard_show.php?rid=2712&amp;url=harzardrecs.php" TargetMode="External"/><Relationship Id="rId_hyperlink_68" Type="http://schemas.openxmlformats.org/officeDocument/2006/relationships/hyperlink" Target="http://www.henontech.com/fieldsafety/harzard/harzard_show.php?rid=2713&amp;url=harzardrecs.php" TargetMode="External"/><Relationship Id="rId_hyperlink_69" Type="http://schemas.openxmlformats.org/officeDocument/2006/relationships/hyperlink" Target="http://www.henontech.com/fieldsafety/harzard/harzard_show.php?rid=2714&amp;url=harzardrecs.php" TargetMode="External"/><Relationship Id="rId_hyperlink_70" Type="http://schemas.openxmlformats.org/officeDocument/2006/relationships/hyperlink" Target="http://www.henontech.com/fieldsafety/harzard/harzard_show.php?rid=2715&amp;url=harzardrecs.php" TargetMode="External"/><Relationship Id="rId_hyperlink_71" Type="http://schemas.openxmlformats.org/officeDocument/2006/relationships/hyperlink" Target="http://www.henontech.com/fieldsafety/harzard/harzard_show.php?rid=2716&amp;url=harzardrecs.php" TargetMode="External"/><Relationship Id="rId_hyperlink_72" Type="http://schemas.openxmlformats.org/officeDocument/2006/relationships/hyperlink" Target="http://www.henontech.com/fieldsafety/harzard/harzard_show.php?rid=2717&amp;url=harzardrecs.php" TargetMode="External"/><Relationship Id="rId_hyperlink_73" Type="http://schemas.openxmlformats.org/officeDocument/2006/relationships/hyperlink" Target="http://www.henontech.com/fieldsafety/harzard/harzard_show.php?rid=2718&amp;url=harzardrecs.php" TargetMode="External"/><Relationship Id="rId_hyperlink_74" Type="http://schemas.openxmlformats.org/officeDocument/2006/relationships/hyperlink" Target="http://www.henontech.com/fieldsafety/harzard/harzard_show.php?rid=2719&amp;url=harzardrecs.php" TargetMode="External"/><Relationship Id="rId_hyperlink_75" Type="http://schemas.openxmlformats.org/officeDocument/2006/relationships/hyperlink" Target="http://www.henontech.com/fieldsafety/harzard/harzard_show.php?rid=2720&amp;url=harzardrecs.php" TargetMode="External"/><Relationship Id="rId_hyperlink_76" Type="http://schemas.openxmlformats.org/officeDocument/2006/relationships/hyperlink" Target="http://www.henontech.com/fieldsafety/harzard/harzard_show.php?rid=2721&amp;url=harzardrecs.php" TargetMode="External"/><Relationship Id="rId_hyperlink_77" Type="http://schemas.openxmlformats.org/officeDocument/2006/relationships/hyperlink" Target="http://www.henontech.com/fieldsafety/harzard/harzard_show.php?rid=2722&amp;url=harzardrecs.php" TargetMode="External"/><Relationship Id="rId_hyperlink_78" Type="http://schemas.openxmlformats.org/officeDocument/2006/relationships/hyperlink" Target="http://www.henontech.com/fieldsafety/harzard/harzard_show.php?rid=2723&amp;url=harzardrecs.php" TargetMode="External"/><Relationship Id="rId_hyperlink_79" Type="http://schemas.openxmlformats.org/officeDocument/2006/relationships/hyperlink" Target="http://www.henontech.com/fieldsafety/harzard/harzard_show.php?rid=2724&amp;url=harzardrecs.php" TargetMode="External"/><Relationship Id="rId_hyperlink_80" Type="http://schemas.openxmlformats.org/officeDocument/2006/relationships/hyperlink" Target="http://www.henontech.com/fieldsafety/harzard/harzard_show.php?rid=2725&amp;url=harzardrecs.php" TargetMode="External"/><Relationship Id="rId_hyperlink_81" Type="http://schemas.openxmlformats.org/officeDocument/2006/relationships/hyperlink" Target="http://www.henontech.com/fieldsafety/harzard/harzard_show.php?rid=2726&amp;url=harzardrecs.php" TargetMode="External"/><Relationship Id="rId_hyperlink_82" Type="http://schemas.openxmlformats.org/officeDocument/2006/relationships/hyperlink" Target="http://www.henontech.com/fieldsafety/harzard/harzard_show.php?rid=2727&amp;url=harzardrecs.php" TargetMode="External"/><Relationship Id="rId_hyperlink_83" Type="http://schemas.openxmlformats.org/officeDocument/2006/relationships/hyperlink" Target="http://www.henontech.com/fieldsafety/harzard/harzard_show.php?rid=2728&amp;url=harzardrecs.php" TargetMode="External"/><Relationship Id="rId_hyperlink_84" Type="http://schemas.openxmlformats.org/officeDocument/2006/relationships/hyperlink" Target="http://www.henontech.com/fieldsafety/harzard/harzard_show.php?rid=2729&amp;url=harzardrecs.php" TargetMode="External"/><Relationship Id="rId_hyperlink_85" Type="http://schemas.openxmlformats.org/officeDocument/2006/relationships/hyperlink" Target="http://www.henontech.com/fieldsafety/harzard/harzard_show.php?rid=2730&amp;url=harzardrecs.php" TargetMode="External"/><Relationship Id="rId_hyperlink_86" Type="http://schemas.openxmlformats.org/officeDocument/2006/relationships/hyperlink" Target="http://www.henontech.com/fieldsafety/harzard/harzard_show.php?rid=2731&amp;url=harzardrecs.php" TargetMode="External"/><Relationship Id="rId_hyperlink_87" Type="http://schemas.openxmlformats.org/officeDocument/2006/relationships/hyperlink" Target="http://www.henontech.com/fieldsafety/harzard/harzard_show.php?rid=2732&amp;url=harzardrecs.php" TargetMode="External"/><Relationship Id="rId_hyperlink_88" Type="http://schemas.openxmlformats.org/officeDocument/2006/relationships/hyperlink" Target="http://www.henontech.com/fieldsafety/harzard/harzard_show.php?rid=2733&amp;url=harzardrecs.php" TargetMode="External"/><Relationship Id="rId_hyperlink_89" Type="http://schemas.openxmlformats.org/officeDocument/2006/relationships/hyperlink" Target="http://www.henontech.com/fieldsafety/harzard/harzard_show.php?rid=2741&amp;url=harzardrecs.php" TargetMode="External"/><Relationship Id="rId_hyperlink_90" Type="http://schemas.openxmlformats.org/officeDocument/2006/relationships/hyperlink" Target="http://www.henontech.com/fieldsafety/harzard/harzard_show.php?rid=2743&amp;url=harzardrecs.php" TargetMode="External"/><Relationship Id="rId_hyperlink_91" Type="http://schemas.openxmlformats.org/officeDocument/2006/relationships/hyperlink" Target="http://www.henontech.com/fieldsafety/harzard/harzard_show.php?rid=2749&amp;url=harzardrecs.php" TargetMode="External"/><Relationship Id="rId_hyperlink_92" Type="http://schemas.openxmlformats.org/officeDocument/2006/relationships/hyperlink" Target="http://www.henontech.com/fieldsafety/harzard/harzard_show.php?rid=2752&amp;url=harzardrecs.php" TargetMode="External"/><Relationship Id="rId_hyperlink_93" Type="http://schemas.openxmlformats.org/officeDocument/2006/relationships/hyperlink" Target="http://www.henontech.com/fieldsafety/harzard/harzard_show.php?rid=2753&amp;url=harzardrecs.php" TargetMode="External"/><Relationship Id="rId_hyperlink_94" Type="http://schemas.openxmlformats.org/officeDocument/2006/relationships/hyperlink" Target="http://www.henontech.com/fieldsafety/harzard/harzard_show.php?rid=2754&amp;url=harzardrecs.php" TargetMode="External"/><Relationship Id="rId_hyperlink_95" Type="http://schemas.openxmlformats.org/officeDocument/2006/relationships/hyperlink" Target="http://www.henontech.com/fieldsafety/harzard/harzard_show.php?rid=2755&amp;url=harzardrecs.php" TargetMode="External"/><Relationship Id="rId_hyperlink_96" Type="http://schemas.openxmlformats.org/officeDocument/2006/relationships/hyperlink" Target="http://www.henontech.com/fieldsafety/harzard/harzard_show.php?rid=2756&amp;url=harzardrecs.php" TargetMode="External"/><Relationship Id="rId_hyperlink_97" Type="http://schemas.openxmlformats.org/officeDocument/2006/relationships/hyperlink" Target="http://www.henontech.com/fieldsafety/harzard/harzard_show.php?rid=2757&amp;url=harzardrecs.php" TargetMode="External"/><Relationship Id="rId_hyperlink_98" Type="http://schemas.openxmlformats.org/officeDocument/2006/relationships/hyperlink" Target="http://www.henontech.com/fieldsafety/harzard/harzard_show.php?rid=2758&amp;url=harzardrecs.php" TargetMode="External"/><Relationship Id="rId_hyperlink_99" Type="http://schemas.openxmlformats.org/officeDocument/2006/relationships/hyperlink" Target="http://www.henontech.com/fieldsafety/harzard/harzard_show.php?rid=2759&amp;url=harzardrecs.php" TargetMode="External"/><Relationship Id="rId_hyperlink_100" Type="http://schemas.openxmlformats.org/officeDocument/2006/relationships/hyperlink" Target="http://www.henontech.com/fieldsafety/harzard/harzard_show.php?rid=2760&amp;url=harzardrecs.php" TargetMode="External"/><Relationship Id="rId_hyperlink_101" Type="http://schemas.openxmlformats.org/officeDocument/2006/relationships/hyperlink" Target="http://www.henontech.com/fieldsafety/harzard/harzard_show.php?rid=2762&amp;url=harzardrecs.php" TargetMode="External"/><Relationship Id="rId_hyperlink_102" Type="http://schemas.openxmlformats.org/officeDocument/2006/relationships/hyperlink" Target="http://www.henontech.com/fieldsafety/harzard/harzard_show.php?rid=2763&amp;url=harzardrecs.php" TargetMode="External"/><Relationship Id="rId_hyperlink_103" Type="http://schemas.openxmlformats.org/officeDocument/2006/relationships/hyperlink" Target="http://www.henontech.com/fieldsafety/harzard/harzard_show.php?rid=2764&amp;url=harzardrecs.php" TargetMode="External"/><Relationship Id="rId_hyperlink_104" Type="http://schemas.openxmlformats.org/officeDocument/2006/relationships/hyperlink" Target="http://www.henontech.com/fieldsafety/harzard/harzard_show.php?rid=2765&amp;url=harzardrecs.php" TargetMode="External"/><Relationship Id="rId_hyperlink_105" Type="http://schemas.openxmlformats.org/officeDocument/2006/relationships/hyperlink" Target="http://www.henontech.com/fieldsafety/harzard/harzard_show.php?rid=2769&amp;url=harzardrecs.php" TargetMode="External"/><Relationship Id="rId_hyperlink_106" Type="http://schemas.openxmlformats.org/officeDocument/2006/relationships/hyperlink" Target="http://www.henontech.com/fieldsafety/harzard/harzard_show.php?rid=2770&amp;url=harzardrecs.php" TargetMode="External"/><Relationship Id="rId_hyperlink_107" Type="http://schemas.openxmlformats.org/officeDocument/2006/relationships/hyperlink" Target="http://www.henontech.com/fieldsafety/harzard/harzard_show.php?rid=2771&amp;url=harzardrecs.php" TargetMode="External"/><Relationship Id="rId_hyperlink_108" Type="http://schemas.openxmlformats.org/officeDocument/2006/relationships/hyperlink" Target="http://www.henontech.com/fieldsafety/harzard/harzard_show.php?rid=2772&amp;url=harzardrecs.php" TargetMode="External"/><Relationship Id="rId_hyperlink_109" Type="http://schemas.openxmlformats.org/officeDocument/2006/relationships/hyperlink" Target="http://www.henontech.com/fieldsafety/harzard/harzard_show.php?rid=2773&amp;url=harzardrecs.php" TargetMode="External"/><Relationship Id="rId_hyperlink_110" Type="http://schemas.openxmlformats.org/officeDocument/2006/relationships/hyperlink" Target="http://www.henontech.com/fieldsafety/harzard/harzard_show.php?rid=2774&amp;url=harzardrecs.php" TargetMode="External"/><Relationship Id="rId_hyperlink_111" Type="http://schemas.openxmlformats.org/officeDocument/2006/relationships/hyperlink" Target="http://www.henontech.com/fieldsafety/harzard/harzard_show.php?rid=2775&amp;url=harzardrecs.php" TargetMode="External"/><Relationship Id="rId_hyperlink_112" Type="http://schemas.openxmlformats.org/officeDocument/2006/relationships/hyperlink" Target="http://www.henontech.com/fieldsafety/harzard/harzard_show.php?rid=2776&amp;url=harzardrecs.php" TargetMode="External"/><Relationship Id="rId_hyperlink_113" Type="http://schemas.openxmlformats.org/officeDocument/2006/relationships/hyperlink" Target="http://www.henontech.com/fieldsafety/harzard/harzard_show.php?rid=2777&amp;url=harzardrecs.php" TargetMode="External"/><Relationship Id="rId_hyperlink_114" Type="http://schemas.openxmlformats.org/officeDocument/2006/relationships/hyperlink" Target="http://www.henontech.com/fieldsafety/harzard/harzard_show.php?rid=2778&amp;url=harzardrecs.php" TargetMode="External"/><Relationship Id="rId_hyperlink_115" Type="http://schemas.openxmlformats.org/officeDocument/2006/relationships/hyperlink" Target="http://www.henontech.com/fieldsafety/harzard/harzard_show.php?rid=2780&amp;url=harzardrecs.php" TargetMode="External"/><Relationship Id="rId_hyperlink_116" Type="http://schemas.openxmlformats.org/officeDocument/2006/relationships/hyperlink" Target="http://www.henontech.com/fieldsafety/harzard/harzard_show.php?rid=2781&amp;url=harzardrecs.php" TargetMode="External"/><Relationship Id="rId_hyperlink_117" Type="http://schemas.openxmlformats.org/officeDocument/2006/relationships/hyperlink" Target="http://www.henontech.com/fieldsafety/harzard/harzard_show.php?rid=2783&amp;url=harzardrecs.php" TargetMode="External"/><Relationship Id="rId_hyperlink_118" Type="http://schemas.openxmlformats.org/officeDocument/2006/relationships/hyperlink" Target="http://www.henontech.com/fieldsafety/harzard/harzard_show.php?rid=2784&amp;url=harzardrecs.php" TargetMode="External"/><Relationship Id="rId_hyperlink_119" Type="http://schemas.openxmlformats.org/officeDocument/2006/relationships/hyperlink" Target="http://www.henontech.com/fieldsafety/harzard/harzard_show.php?rid=2785&amp;url=harzardrecs.php" TargetMode="External"/><Relationship Id="rId_hyperlink_120" Type="http://schemas.openxmlformats.org/officeDocument/2006/relationships/hyperlink" Target="http://www.henontech.com/fieldsafety/harzard/harzard_show.php?rid=2786&amp;url=harzardrecs.php" TargetMode="External"/><Relationship Id="rId_hyperlink_121" Type="http://schemas.openxmlformats.org/officeDocument/2006/relationships/hyperlink" Target="http://www.henontech.com/fieldsafety/harzard/harzard_show.php?rid=2790&amp;url=harzardrecs.php" TargetMode="External"/><Relationship Id="rId_hyperlink_122" Type="http://schemas.openxmlformats.org/officeDocument/2006/relationships/hyperlink" Target="http://www.henontech.com/fieldsafety/harzard/harzard_show.php?rid=2791&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127"/>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ustomHeight="1" ht="42">
      <c r="A6" s="19">
        <v>1</v>
      </c>
      <c r="B6" s="19" t="s">
        <v>39</v>
      </c>
      <c r="C6" s="19" t="s">
        <v>40</v>
      </c>
      <c r="D6" s="19" t="str">
        <f>HYPERLINK("http://www.henontech.com/fieldsafety/harzard/harzard_show.php?rid=2536&amp;url=harzardrecs.php","送煤掉前头，拦焦一名操作人员在扒煤过程中，被高处再次跌落的煤饼砸中头部，送医抢救无效死亡。")</f>
        <v>送煤掉前头，拦焦一名操作人员在扒煤过程中，被高处再次跌落的煤饼砸中头部，送医抢救无效死亡。</v>
      </c>
      <c r="E6" s="19" t="s">
        <v>41</v>
      </c>
      <c r="F6" s="20" t="s">
        <v>42</v>
      </c>
      <c r="G6" s="21" t="s">
        <v>43</v>
      </c>
      <c r="H6" s="19" t="s">
        <v>44</v>
      </c>
      <c r="I6" s="19" t="s">
        <v>45</v>
      </c>
      <c r="J6" s="19" t="s">
        <v>46</v>
      </c>
      <c r="K6" s="19" t="s">
        <v>47</v>
      </c>
      <c r="L6" s="19" t="s">
        <v>48</v>
      </c>
      <c r="M6" s="19" t="s">
        <v>40</v>
      </c>
      <c r="N6" s="19" t="s">
        <v>49</v>
      </c>
      <c r="O6" s="19" t="s">
        <v>40</v>
      </c>
      <c r="P6" s="19" t="s">
        <v>50</v>
      </c>
      <c r="Q6" s="19" t="s">
        <v>51</v>
      </c>
      <c r="R6" s="19" t="s">
        <v>52</v>
      </c>
      <c r="S6" s="19"/>
      <c r="T6" s="19" t="s">
        <v>53</v>
      </c>
      <c r="U6" s="19" t="s">
        <v>54</v>
      </c>
      <c r="V6" s="19" t="s">
        <v>55</v>
      </c>
      <c r="W6" s="19" t="s">
        <v>56</v>
      </c>
      <c r="X6" s="19" t="s">
        <v>57</v>
      </c>
      <c r="Y6" s="19"/>
      <c r="Z6" s="19" t="s">
        <v>58</v>
      </c>
      <c r="AA6" s="19">
        <v>2</v>
      </c>
      <c r="AB6" s="19"/>
      <c r="AC6" s="19" t="s">
        <v>59</v>
      </c>
      <c r="AD6" s="19"/>
      <c r="AE6" s="19"/>
      <c r="AF6" s="19"/>
    </row>
    <row r="7" spans="1:34" customHeight="1" ht="42">
      <c r="A7" s="19">
        <v>2</v>
      </c>
      <c r="B7" s="19" t="s">
        <v>60</v>
      </c>
      <c r="C7" s="19" t="s">
        <v>40</v>
      </c>
      <c r="D7" s="19" t="str">
        <f>HYPERLINK("http://www.henontech.com/fieldsafety/harzard/harzard_show.php?rid=2537&amp;url=harzardrecs.php","一操作工在经过熄焦泵房安全门处，安全门脱落砸中操作工头部，当场昏迷，送医抢救。")</f>
        <v>一操作工在经过熄焦泵房安全门处，安全门脱落砸中操作工头部，当场昏迷，送医抢救。</v>
      </c>
      <c r="E7" s="19" t="s">
        <v>61</v>
      </c>
      <c r="F7" s="22" t="s">
        <v>62</v>
      </c>
      <c r="G7" s="23" t="s">
        <v>63</v>
      </c>
      <c r="H7" s="19" t="s">
        <v>44</v>
      </c>
      <c r="I7" s="19" t="s">
        <v>45</v>
      </c>
      <c r="J7" s="19" t="s">
        <v>46</v>
      </c>
      <c r="K7" s="19" t="s">
        <v>47</v>
      </c>
      <c r="L7" s="19" t="s">
        <v>48</v>
      </c>
      <c r="M7" s="19" t="s">
        <v>40</v>
      </c>
      <c r="N7" s="19" t="s">
        <v>50</v>
      </c>
      <c r="O7" s="19" t="s">
        <v>40</v>
      </c>
      <c r="P7" s="19" t="s">
        <v>64</v>
      </c>
      <c r="Q7" s="19" t="s">
        <v>51</v>
      </c>
      <c r="R7" s="19" t="s">
        <v>65</v>
      </c>
      <c r="S7" s="19"/>
      <c r="T7" s="19" t="s">
        <v>53</v>
      </c>
      <c r="U7" s="19" t="s">
        <v>54</v>
      </c>
      <c r="V7" s="19" t="s">
        <v>55</v>
      </c>
      <c r="W7" s="19" t="s">
        <v>56</v>
      </c>
      <c r="X7" s="19" t="s">
        <v>66</v>
      </c>
      <c r="Y7" s="19"/>
      <c r="Z7" s="19" t="s">
        <v>67</v>
      </c>
      <c r="AA7" s="19">
        <v>2</v>
      </c>
      <c r="AB7" s="19">
        <v>2</v>
      </c>
      <c r="AC7" s="19" t="s">
        <v>68</v>
      </c>
      <c r="AD7" s="19" t="s">
        <v>64</v>
      </c>
      <c r="AE7" s="19" t="s">
        <v>69</v>
      </c>
      <c r="AF7" s="19"/>
    </row>
    <row r="8" spans="1:34">
      <c r="A8" s="19">
        <v>3</v>
      </c>
      <c r="B8" s="19" t="s">
        <v>70</v>
      </c>
      <c r="C8" s="19" t="s">
        <v>71</v>
      </c>
      <c r="D8" s="19" t="str">
        <f>HYPERLINK("http://www.henontech.com/fieldsafety/harzard/harzard_show.php?rid=2545&amp;url=harzardrecs.php","操作工巡检时右脚不慎落入空荡处，使右脚骨折，送医院救治")</f>
        <v>操作工巡检时右脚不慎落入空荡处，使右脚骨折，送医院救治</v>
      </c>
      <c r="E8" s="19" t="s">
        <v>72</v>
      </c>
      <c r="F8" s="24" t="s">
        <v>73</v>
      </c>
      <c r="G8" s="21" t="s">
        <v>43</v>
      </c>
      <c r="H8" s="19" t="s">
        <v>44</v>
      </c>
      <c r="I8" s="19" t="s">
        <v>74</v>
      </c>
      <c r="J8" s="19" t="s">
        <v>46</v>
      </c>
      <c r="K8" s="19"/>
      <c r="L8" s="19"/>
      <c r="M8" s="19" t="s">
        <v>40</v>
      </c>
      <c r="N8" s="19" t="s">
        <v>75</v>
      </c>
      <c r="O8" s="19"/>
      <c r="P8" s="19"/>
      <c r="Q8" s="19"/>
      <c r="R8" s="19" t="s">
        <v>76</v>
      </c>
      <c r="S8" s="19" t="s">
        <v>77</v>
      </c>
      <c r="T8" s="19" t="s">
        <v>53</v>
      </c>
      <c r="U8" s="19" t="s">
        <v>78</v>
      </c>
      <c r="V8" s="19" t="s">
        <v>79</v>
      </c>
      <c r="W8" s="19" t="s">
        <v>80</v>
      </c>
      <c r="X8" s="19"/>
      <c r="Y8" s="19"/>
      <c r="Z8" s="19"/>
      <c r="AA8" s="19">
        <v>0</v>
      </c>
      <c r="AB8" s="19"/>
      <c r="AC8" s="19" t="s">
        <v>59</v>
      </c>
      <c r="AD8" s="19"/>
      <c r="AE8" s="19"/>
      <c r="AF8" s="19"/>
    </row>
    <row r="9" spans="1:34">
      <c r="A9" s="19">
        <v>4</v>
      </c>
      <c r="B9" s="19" t="s">
        <v>81</v>
      </c>
      <c r="C9" s="19" t="s">
        <v>82</v>
      </c>
      <c r="D9" s="19" t="str">
        <f>HYPERLINK("http://www.henontech.com/fieldsafety/harzard/harzard_show.php?rid=2564&amp;url=harzardrecs.php","干熄焦环境除尘二层一阶梯踏板过细.未装护栏，一人员在下行过程中，踏板开焊，人员从阶梯空隙跌落至平台，导致左腿部擦伤.左脚腕骨折，送医治疗，损工三个月。")</f>
        <v>干熄焦环境除尘二层一阶梯踏板过细.未装护栏，一人员在下行过程中，踏板开焊，人员从阶梯空隙跌落至平台，导致左腿部擦伤.左脚腕骨折，送医治疗，损工三个月。</v>
      </c>
      <c r="E9" s="19" t="s">
        <v>83</v>
      </c>
      <c r="F9" s="22" t="s">
        <v>62</v>
      </c>
      <c r="G9" s="21" t="s">
        <v>43</v>
      </c>
      <c r="H9" s="19" t="s">
        <v>44</v>
      </c>
      <c r="I9" s="19" t="s">
        <v>74</v>
      </c>
      <c r="J9" s="19" t="s">
        <v>84</v>
      </c>
      <c r="K9" s="19" t="s">
        <v>85</v>
      </c>
      <c r="L9" s="19"/>
      <c r="M9" s="19" t="s">
        <v>40</v>
      </c>
      <c r="N9" s="19" t="s">
        <v>86</v>
      </c>
      <c r="O9" s="19" t="s">
        <v>40</v>
      </c>
      <c r="P9" s="19" t="s">
        <v>64</v>
      </c>
      <c r="Q9" s="19" t="s">
        <v>87</v>
      </c>
      <c r="R9" s="19" t="s">
        <v>88</v>
      </c>
      <c r="S9" s="19" t="s">
        <v>89</v>
      </c>
      <c r="T9" s="19" t="s">
        <v>53</v>
      </c>
      <c r="U9" s="19" t="s">
        <v>78</v>
      </c>
      <c r="V9" s="19" t="s">
        <v>90</v>
      </c>
      <c r="W9" s="19" t="s">
        <v>56</v>
      </c>
      <c r="X9" s="19" t="s">
        <v>66</v>
      </c>
      <c r="Y9" s="19"/>
      <c r="Z9" s="19" t="s">
        <v>91</v>
      </c>
      <c r="AA9" s="19">
        <v>1</v>
      </c>
      <c r="AB9" s="19">
        <v>1</v>
      </c>
      <c r="AC9" s="19" t="s">
        <v>68</v>
      </c>
      <c r="AD9" s="19" t="s">
        <v>64</v>
      </c>
      <c r="AE9" s="19" t="s">
        <v>92</v>
      </c>
      <c r="AF9" s="19"/>
    </row>
    <row r="10" spans="1:34">
      <c r="A10" s="19">
        <v>5</v>
      </c>
      <c r="B10" s="19" t="s">
        <v>93</v>
      </c>
      <c r="C10" s="19" t="s">
        <v>94</v>
      </c>
      <c r="D10" s="19" t="str">
        <f>HYPERLINK("http://www.henontech.com/fieldsafety/harzard/harzard_show.php?rid=2575&amp;url=harzardrecs.php","西硫铵岗位日常巡检时发现西备用饱和器大母液泵出口反冲管泄露母液，如果发现不及时，东饱和器无法使用需切换西备用饱和器时，可能会造成大母液泵出口反冲管泄露大量母液腐蚀地面，造成环保事故")</f>
        <v>西硫铵岗位日常巡检时发现西备用饱和器大母液泵出口反冲管泄露母液，如果发现不及时，东饱和器无法使用需切换西备用饱和器时，可能会造成大母液泵出口反冲管泄露大量母液腐蚀地面，造成环保事故</v>
      </c>
      <c r="E10" s="19" t="s">
        <v>95</v>
      </c>
      <c r="F10" s="22" t="s">
        <v>62</v>
      </c>
      <c r="G10" s="21" t="s">
        <v>43</v>
      </c>
      <c r="H10" s="19" t="s">
        <v>44</v>
      </c>
      <c r="I10" s="19" t="s">
        <v>96</v>
      </c>
      <c r="J10" s="19" t="s">
        <v>97</v>
      </c>
      <c r="K10" s="19" t="s">
        <v>98</v>
      </c>
      <c r="L10" s="19" t="s">
        <v>99</v>
      </c>
      <c r="M10" s="19" t="s">
        <v>100</v>
      </c>
      <c r="N10" s="19" t="s">
        <v>101</v>
      </c>
      <c r="O10" s="19" t="s">
        <v>100</v>
      </c>
      <c r="P10" s="19" t="s">
        <v>102</v>
      </c>
      <c r="Q10" s="19" t="s">
        <v>103</v>
      </c>
      <c r="R10" s="19" t="s">
        <v>104</v>
      </c>
      <c r="S10" s="19"/>
      <c r="T10" s="19" t="s">
        <v>105</v>
      </c>
      <c r="U10" s="19" t="s">
        <v>106</v>
      </c>
      <c r="V10" s="19" t="s">
        <v>90</v>
      </c>
      <c r="W10" s="19" t="s">
        <v>107</v>
      </c>
      <c r="X10" s="19"/>
      <c r="Y10" s="19"/>
      <c r="Z10" s="19" t="s">
        <v>108</v>
      </c>
      <c r="AA10" s="19">
        <v>1</v>
      </c>
      <c r="AB10" s="19">
        <v>1</v>
      </c>
      <c r="AC10" s="19" t="s">
        <v>68</v>
      </c>
      <c r="AD10" s="19" t="s">
        <v>102</v>
      </c>
      <c r="AE10" s="19" t="s">
        <v>109</v>
      </c>
      <c r="AF10" s="19"/>
    </row>
    <row r="11" spans="1:34">
      <c r="A11" s="19">
        <v>6</v>
      </c>
      <c r="B11" s="19" t="s">
        <v>110</v>
      </c>
      <c r="C11" s="19" t="s">
        <v>111</v>
      </c>
      <c r="D11" s="19" t="str">
        <f>HYPERLINK("http://www.henontech.com/fieldsafety/harzard/harzard_show.php?rid=2580&amp;url=harzardrecs.php","三号初冷器下液管蒸汽吹扫阀门盘根泄露，一名操作工在进行下液管吹扫过程中，由于个人防护不到位有可能会造成手部烫伤，去医务室处理后，不影响工作")</f>
        <v>三号初冷器下液管蒸汽吹扫阀门盘根泄露，一名操作工在进行下液管吹扫过程中，由于个人防护不到位有可能会造成手部烫伤，去医务室处理后，不影响工作</v>
      </c>
      <c r="E11" s="19" t="s">
        <v>112</v>
      </c>
      <c r="F11" s="22" t="s">
        <v>62</v>
      </c>
      <c r="G11" s="21" t="s">
        <v>43</v>
      </c>
      <c r="H11" s="19" t="s">
        <v>44</v>
      </c>
      <c r="I11" s="19" t="s">
        <v>74</v>
      </c>
      <c r="J11" s="19" t="s">
        <v>97</v>
      </c>
      <c r="K11" s="19" t="s">
        <v>47</v>
      </c>
      <c r="L11" s="19"/>
      <c r="M11" s="19" t="s">
        <v>100</v>
      </c>
      <c r="N11" s="19" t="s">
        <v>113</v>
      </c>
      <c r="O11" s="19" t="s">
        <v>100</v>
      </c>
      <c r="P11" s="19" t="s">
        <v>102</v>
      </c>
      <c r="Q11" s="19" t="s">
        <v>103</v>
      </c>
      <c r="R11" s="19" t="s">
        <v>114</v>
      </c>
      <c r="S11" s="19"/>
      <c r="T11" s="19" t="s">
        <v>53</v>
      </c>
      <c r="U11" s="19" t="s">
        <v>115</v>
      </c>
      <c r="V11" s="19" t="s">
        <v>55</v>
      </c>
      <c r="W11" s="19" t="s">
        <v>107</v>
      </c>
      <c r="X11" s="19"/>
      <c r="Y11" s="19"/>
      <c r="Z11" s="19" t="s">
        <v>116</v>
      </c>
      <c r="AA11" s="19">
        <v>1</v>
      </c>
      <c r="AB11" s="19">
        <v>1</v>
      </c>
      <c r="AC11" s="19" t="s">
        <v>68</v>
      </c>
      <c r="AD11" s="19" t="s">
        <v>102</v>
      </c>
      <c r="AE11" s="19" t="s">
        <v>117</v>
      </c>
      <c r="AF11" s="19"/>
    </row>
    <row r="12" spans="1:34">
      <c r="A12" s="19">
        <v>7</v>
      </c>
      <c r="B12" s="19" t="s">
        <v>110</v>
      </c>
      <c r="C12" s="19" t="s">
        <v>118</v>
      </c>
      <c r="D12" s="19" t="str">
        <f>HYPERLINK("http://www.henontech.com/fieldsafety/harzard/harzard_show.php?rid=2591&amp;url=harzardrecs.php","当下雨天气时，因浓水外送泵无防雨罩，雨水渗入电机内部，因断路保护器失效，电机烧毁，造成经济损失2万元。")</f>
        <v>当下雨天气时，因浓水外送泵无防雨罩，雨水渗入电机内部，因断路保护器失效，电机烧毁，造成经济损失2万元。</v>
      </c>
      <c r="E12" s="19" t="s">
        <v>119</v>
      </c>
      <c r="F12" s="22" t="s">
        <v>62</v>
      </c>
      <c r="G12" s="21" t="s">
        <v>43</v>
      </c>
      <c r="H12" s="19" t="s">
        <v>44</v>
      </c>
      <c r="I12" s="19"/>
      <c r="J12" s="19" t="s">
        <v>84</v>
      </c>
      <c r="K12" s="19" t="s">
        <v>120</v>
      </c>
      <c r="L12" s="19"/>
      <c r="M12" s="19" t="s">
        <v>121</v>
      </c>
      <c r="N12" s="19" t="s">
        <v>122</v>
      </c>
      <c r="O12" s="19" t="s">
        <v>121</v>
      </c>
      <c r="P12" s="19" t="s">
        <v>123</v>
      </c>
      <c r="Q12" s="19" t="s">
        <v>103</v>
      </c>
      <c r="R12" s="19" t="s">
        <v>124</v>
      </c>
      <c r="S12" s="19"/>
      <c r="T12" s="19" t="s">
        <v>125</v>
      </c>
      <c r="U12" s="19" t="s">
        <v>106</v>
      </c>
      <c r="V12" s="19" t="s">
        <v>90</v>
      </c>
      <c r="W12" s="19" t="s">
        <v>107</v>
      </c>
      <c r="X12" s="19" t="s">
        <v>66</v>
      </c>
      <c r="Y12" s="19" t="s">
        <v>66</v>
      </c>
      <c r="Z12" s="19" t="s">
        <v>126</v>
      </c>
      <c r="AA12" s="19">
        <v>1</v>
      </c>
      <c r="AB12" s="19">
        <v>1</v>
      </c>
      <c r="AC12" s="19" t="s">
        <v>68</v>
      </c>
      <c r="AD12" s="19" t="s">
        <v>123</v>
      </c>
      <c r="AE12" s="19" t="s">
        <v>127</v>
      </c>
      <c r="AF12" s="19" t="s">
        <v>128</v>
      </c>
    </row>
    <row r="13" spans="1:34">
      <c r="A13" s="19">
        <v>8</v>
      </c>
      <c r="B13" s="19" t="s">
        <v>129</v>
      </c>
      <c r="C13" s="19" t="s">
        <v>130</v>
      </c>
      <c r="D13" s="19" t="str">
        <f>HYPERLINK("http://www.henontech.com/fieldsafety/harzard/harzard_show.php?rid=2597&amp;url=harzardrecs.php","深度脱硫1#熔硫釜蒸汽出口管道上漏点蒸汽泄漏，如果一名操作人员在开关阀门时手腕被泄漏出的蒸汽烫伤，到医务室治疗后在家休养15天，后正常上班。")</f>
        <v>深度脱硫1#熔硫釜蒸汽出口管道上漏点蒸汽泄漏，如果一名操作人员在开关阀门时手腕被泄漏出的蒸汽烫伤，到医务室治疗后在家休养15天，后正常上班。</v>
      </c>
      <c r="E13" s="19" t="s">
        <v>131</v>
      </c>
      <c r="F13" s="22" t="s">
        <v>62</v>
      </c>
      <c r="G13" s="21" t="s">
        <v>43</v>
      </c>
      <c r="H13" s="19" t="s">
        <v>44</v>
      </c>
      <c r="I13" s="19" t="s">
        <v>74</v>
      </c>
      <c r="J13" s="19" t="s">
        <v>132</v>
      </c>
      <c r="K13" s="19" t="s">
        <v>47</v>
      </c>
      <c r="L13" s="19" t="s">
        <v>99</v>
      </c>
      <c r="M13" s="19" t="s">
        <v>100</v>
      </c>
      <c r="N13" s="19" t="s">
        <v>133</v>
      </c>
      <c r="O13" s="19" t="s">
        <v>100</v>
      </c>
      <c r="P13" s="19" t="s">
        <v>102</v>
      </c>
      <c r="Q13" s="19" t="s">
        <v>134</v>
      </c>
      <c r="R13" s="19" t="s">
        <v>135</v>
      </c>
      <c r="S13" s="19"/>
      <c r="T13" s="19" t="s">
        <v>53</v>
      </c>
      <c r="U13" s="19" t="s">
        <v>78</v>
      </c>
      <c r="V13" s="19" t="s">
        <v>55</v>
      </c>
      <c r="W13" s="19" t="s">
        <v>136</v>
      </c>
      <c r="X13" s="19"/>
      <c r="Y13" s="19"/>
      <c r="Z13" s="19" t="s">
        <v>137</v>
      </c>
      <c r="AA13" s="19">
        <v>1</v>
      </c>
      <c r="AB13" s="19">
        <v>1</v>
      </c>
      <c r="AC13" s="19" t="s">
        <v>68</v>
      </c>
      <c r="AD13" s="19" t="s">
        <v>102</v>
      </c>
      <c r="AE13" s="19" t="s">
        <v>109</v>
      </c>
      <c r="AF13" s="19"/>
    </row>
    <row r="14" spans="1:34">
      <c r="A14" s="19">
        <v>9</v>
      </c>
      <c r="B14" s="19" t="s">
        <v>129</v>
      </c>
      <c r="C14" s="19" t="s">
        <v>94</v>
      </c>
      <c r="D14" s="19" t="str">
        <f>HYPERLINK("http://www.henontech.com/fieldsafety/harzard/harzard_show.php?rid=2613&amp;url=harzardrecs.php","日常巡检时发现西硫铵南两盐大屋北侧原料储罐往外渗液，经检查是蒸汽放空阀门坏造成大量蒸汽冷凝水进入原料罐，如果发现不及时，可能会造成大量脱硫液泄漏腐蚀地面，造成环境污染。")</f>
        <v>日常巡检时发现西硫铵南两盐大屋北侧原料储罐往外渗液，经检查是蒸汽放空阀门坏造成大量蒸汽冷凝水进入原料罐，如果发现不及时，可能会造成大量脱硫液泄漏腐蚀地面，造成环境污染。</v>
      </c>
      <c r="E14" s="19" t="s">
        <v>95</v>
      </c>
      <c r="F14" s="22" t="s">
        <v>62</v>
      </c>
      <c r="G14" s="21" t="s">
        <v>43</v>
      </c>
      <c r="H14" s="19" t="s">
        <v>44</v>
      </c>
      <c r="I14" s="19" t="s">
        <v>74</v>
      </c>
      <c r="J14" s="19"/>
      <c r="K14" s="19"/>
      <c r="L14" s="19"/>
      <c r="M14" s="19" t="s">
        <v>100</v>
      </c>
      <c r="N14" s="19" t="s">
        <v>138</v>
      </c>
      <c r="O14" s="19" t="s">
        <v>100</v>
      </c>
      <c r="P14" s="19" t="s">
        <v>102</v>
      </c>
      <c r="Q14" s="19" t="s">
        <v>87</v>
      </c>
      <c r="R14" s="19" t="s">
        <v>139</v>
      </c>
      <c r="S14" s="19"/>
      <c r="T14" s="19" t="s">
        <v>105</v>
      </c>
      <c r="U14" s="19" t="s">
        <v>106</v>
      </c>
      <c r="V14" s="19" t="s">
        <v>90</v>
      </c>
      <c r="W14" s="19" t="s">
        <v>107</v>
      </c>
      <c r="X14" s="19"/>
      <c r="Y14" s="19"/>
      <c r="Z14" s="19" t="s">
        <v>140</v>
      </c>
      <c r="AA14" s="19">
        <v>1</v>
      </c>
      <c r="AB14" s="19">
        <v>1</v>
      </c>
      <c r="AC14" s="19" t="s">
        <v>68</v>
      </c>
      <c r="AD14" s="19" t="s">
        <v>102</v>
      </c>
      <c r="AE14" s="19" t="s">
        <v>109</v>
      </c>
      <c r="AF14" s="19"/>
    </row>
    <row r="15" spans="1:34">
      <c r="A15" s="19">
        <v>10</v>
      </c>
      <c r="B15" s="19" t="s">
        <v>141</v>
      </c>
      <c r="C15" s="19" t="s">
        <v>111</v>
      </c>
      <c r="D15" s="19" t="str">
        <f>HYPERLINK("http://www.henontech.com/fieldsafety/harzard/harzard_show.php?rid=2614&amp;url=harzardrecs.php","操作工在初冷器巡检时发展初冷器喷洒管有泄露点，如果操作人员发展不及时可能有大量氨水与焦油泄漏，造成环境污染。")</f>
        <v>操作工在初冷器巡检时发展初冷器喷洒管有泄露点，如果操作人员发展不及时可能有大量氨水与焦油泄漏，造成环境污染。</v>
      </c>
      <c r="E15" s="19" t="s">
        <v>95</v>
      </c>
      <c r="F15" s="22" t="s">
        <v>62</v>
      </c>
      <c r="G15" s="21" t="s">
        <v>43</v>
      </c>
      <c r="H15" s="19" t="s">
        <v>44</v>
      </c>
      <c r="I15" s="19"/>
      <c r="J15" s="19"/>
      <c r="K15" s="19" t="s">
        <v>98</v>
      </c>
      <c r="L15" s="19" t="s">
        <v>99</v>
      </c>
      <c r="M15" s="19" t="s">
        <v>100</v>
      </c>
      <c r="N15" s="19" t="s">
        <v>142</v>
      </c>
      <c r="O15" s="19" t="s">
        <v>100</v>
      </c>
      <c r="P15" s="19" t="s">
        <v>102</v>
      </c>
      <c r="Q15" s="19" t="s">
        <v>87</v>
      </c>
      <c r="R15" s="19" t="s">
        <v>143</v>
      </c>
      <c r="S15" s="19"/>
      <c r="T15" s="19" t="s">
        <v>105</v>
      </c>
      <c r="U15" s="19" t="s">
        <v>115</v>
      </c>
      <c r="V15" s="19" t="s">
        <v>90</v>
      </c>
      <c r="W15" s="19" t="s">
        <v>136</v>
      </c>
      <c r="X15" s="19"/>
      <c r="Y15" s="19"/>
      <c r="Z15" s="19" t="s">
        <v>144</v>
      </c>
      <c r="AA15" s="19">
        <v>1</v>
      </c>
      <c r="AB15" s="19">
        <v>1</v>
      </c>
      <c r="AC15" s="19" t="s">
        <v>68</v>
      </c>
      <c r="AD15" s="19" t="s">
        <v>102</v>
      </c>
      <c r="AE15" s="19" t="s">
        <v>117</v>
      </c>
      <c r="AF15" s="19"/>
    </row>
    <row r="16" spans="1:34">
      <c r="A16" s="19">
        <v>11</v>
      </c>
      <c r="B16" s="19" t="s">
        <v>141</v>
      </c>
      <c r="C16" s="19" t="s">
        <v>145</v>
      </c>
      <c r="D16" s="19" t="str">
        <f>HYPERLINK("http://www.henontech.com/fieldsafety/harzard/harzard_show.php?rid=2616&amp;url=harzardrecs.php","粗苯北系统西框架蒸汽阀门上部法兰泄露，假如两名维修工在更换蒸汽阀门上部法兰垫子时，一名维修工脸部被蒸汽烫伤到医院治疗15天在家休养一个月后正常上班。")</f>
        <v>粗苯北系统西框架蒸汽阀门上部法兰泄露，假如两名维修工在更换蒸汽阀门上部法兰垫子时，一名维修工脸部被蒸汽烫伤到医院治疗15天在家休养一个月后正常上班。</v>
      </c>
      <c r="E16" s="19" t="s">
        <v>146</v>
      </c>
      <c r="F16" s="22" t="s">
        <v>62</v>
      </c>
      <c r="G16" s="21" t="s">
        <v>43</v>
      </c>
      <c r="H16" s="19" t="s">
        <v>44</v>
      </c>
      <c r="I16" s="19" t="s">
        <v>74</v>
      </c>
      <c r="J16" s="19" t="s">
        <v>132</v>
      </c>
      <c r="K16" s="19" t="s">
        <v>47</v>
      </c>
      <c r="L16" s="19" t="s">
        <v>99</v>
      </c>
      <c r="M16" s="19" t="s">
        <v>100</v>
      </c>
      <c r="N16" s="19" t="s">
        <v>147</v>
      </c>
      <c r="O16" s="19" t="s">
        <v>100</v>
      </c>
      <c r="P16" s="19" t="s">
        <v>102</v>
      </c>
      <c r="Q16" s="19" t="s">
        <v>87</v>
      </c>
      <c r="R16" s="19" t="s">
        <v>148</v>
      </c>
      <c r="S16" s="19"/>
      <c r="T16" s="19" t="s">
        <v>53</v>
      </c>
      <c r="U16" s="19" t="s">
        <v>78</v>
      </c>
      <c r="V16" s="19" t="s">
        <v>55</v>
      </c>
      <c r="W16" s="19" t="s">
        <v>136</v>
      </c>
      <c r="X16" s="19"/>
      <c r="Y16" s="19"/>
      <c r="Z16" s="19" t="s">
        <v>149</v>
      </c>
      <c r="AA16" s="19">
        <v>1</v>
      </c>
      <c r="AB16" s="19">
        <v>1</v>
      </c>
      <c r="AC16" s="19" t="s">
        <v>68</v>
      </c>
      <c r="AD16" s="19" t="s">
        <v>102</v>
      </c>
      <c r="AE16" s="19" t="s">
        <v>109</v>
      </c>
      <c r="AF16" s="19"/>
    </row>
    <row r="17" spans="1:34">
      <c r="A17" s="19">
        <v>12</v>
      </c>
      <c r="B17" s="19" t="s">
        <v>141</v>
      </c>
      <c r="C17" s="19" t="s">
        <v>150</v>
      </c>
      <c r="D17" s="19" t="str">
        <f>HYPERLINK("http://www.henontech.com/fieldsafety/harzard/harzard_show.php?rid=2618&amp;url=harzardrecs.php","硫磺室南墙上部管架一蒸汽管线外包铝皮腐蚀坏，假如大风天气一名操作工在巡检经过此处时，可能被掉落的铝皮划伤颈部，去医务室简单包扎后复工")</f>
        <v>硫磺室南墙上部管架一蒸汽管线外包铝皮腐蚀坏，假如大风天气一名操作工在巡检经过此处时，可能被掉落的铝皮划伤颈部，去医务室简单包扎后复工</v>
      </c>
      <c r="E17" s="19" t="s">
        <v>151</v>
      </c>
      <c r="F17" s="22" t="s">
        <v>62</v>
      </c>
      <c r="G17" s="21" t="s">
        <v>43</v>
      </c>
      <c r="H17" s="19" t="s">
        <v>44</v>
      </c>
      <c r="I17" s="19" t="s">
        <v>96</v>
      </c>
      <c r="J17" s="19" t="s">
        <v>97</v>
      </c>
      <c r="K17" s="19" t="s">
        <v>47</v>
      </c>
      <c r="L17" s="19"/>
      <c r="M17" s="19" t="s">
        <v>100</v>
      </c>
      <c r="N17" s="19" t="s">
        <v>152</v>
      </c>
      <c r="O17" s="19" t="s">
        <v>100</v>
      </c>
      <c r="P17" s="19" t="s">
        <v>102</v>
      </c>
      <c r="Q17" s="19" t="s">
        <v>87</v>
      </c>
      <c r="R17" s="19" t="s">
        <v>153</v>
      </c>
      <c r="S17" s="19"/>
      <c r="T17" s="19" t="s">
        <v>53</v>
      </c>
      <c r="U17" s="19" t="s">
        <v>115</v>
      </c>
      <c r="V17" s="19" t="s">
        <v>55</v>
      </c>
      <c r="W17" s="19" t="s">
        <v>107</v>
      </c>
      <c r="X17" s="19"/>
      <c r="Y17" s="19"/>
      <c r="Z17" s="19" t="s">
        <v>154</v>
      </c>
      <c r="AA17" s="19">
        <v>1</v>
      </c>
      <c r="AB17" s="19">
        <v>1</v>
      </c>
      <c r="AC17" s="19" t="s">
        <v>68</v>
      </c>
      <c r="AD17" s="19" t="s">
        <v>102</v>
      </c>
      <c r="AE17" s="19" t="s">
        <v>109</v>
      </c>
      <c r="AF17" s="19"/>
    </row>
    <row r="18" spans="1:34">
      <c r="A18" s="19">
        <v>13</v>
      </c>
      <c r="B18" s="19" t="s">
        <v>141</v>
      </c>
      <c r="C18" s="19" t="s">
        <v>155</v>
      </c>
      <c r="D18" s="19" t="str">
        <f>HYPERLINK("http://www.henontech.com/fieldsafety/harzard/harzard_show.php?rid=2621&amp;url=harzardrecs.php","一名操作工在巡检操作的过程中，被未保温的蒸汽阀门及管道烫伤，简单处理后继续工作。")</f>
        <v>一名操作工在巡检操作的过程中，被未保温的蒸汽阀门及管道烫伤，简单处理后继续工作。</v>
      </c>
      <c r="E18" s="19" t="s">
        <v>156</v>
      </c>
      <c r="F18" s="22" t="s">
        <v>62</v>
      </c>
      <c r="G18" s="21" t="s">
        <v>43</v>
      </c>
      <c r="H18" s="19" t="s">
        <v>44</v>
      </c>
      <c r="I18" s="19" t="s">
        <v>74</v>
      </c>
      <c r="J18" s="19" t="s">
        <v>97</v>
      </c>
      <c r="K18" s="19" t="s">
        <v>98</v>
      </c>
      <c r="L18" s="19" t="s">
        <v>99</v>
      </c>
      <c r="M18" s="19" t="s">
        <v>100</v>
      </c>
      <c r="N18" s="19" t="s">
        <v>157</v>
      </c>
      <c r="O18" s="19" t="s">
        <v>100</v>
      </c>
      <c r="P18" s="19" t="s">
        <v>102</v>
      </c>
      <c r="Q18" s="19" t="s">
        <v>87</v>
      </c>
      <c r="R18" s="19" t="s">
        <v>158</v>
      </c>
      <c r="S18" s="19"/>
      <c r="T18" s="19" t="s">
        <v>53</v>
      </c>
      <c r="U18" s="19" t="s">
        <v>106</v>
      </c>
      <c r="V18" s="19" t="s">
        <v>79</v>
      </c>
      <c r="W18" s="19" t="s">
        <v>107</v>
      </c>
      <c r="X18" s="19"/>
      <c r="Y18" s="19"/>
      <c r="Z18" s="19" t="s">
        <v>159</v>
      </c>
      <c r="AA18" s="19">
        <v>1</v>
      </c>
      <c r="AB18" s="19">
        <v>1</v>
      </c>
      <c r="AC18" s="19" t="s">
        <v>68</v>
      </c>
      <c r="AD18" s="19" t="s">
        <v>102</v>
      </c>
      <c r="AE18" s="19" t="s">
        <v>109</v>
      </c>
      <c r="AF18" s="19"/>
    </row>
    <row r="19" spans="1:34">
      <c r="A19" s="19">
        <v>14</v>
      </c>
      <c r="B19" s="19" t="s">
        <v>160</v>
      </c>
      <c r="C19" s="19" t="s">
        <v>155</v>
      </c>
      <c r="D19" s="19" t="str">
        <f>HYPERLINK("http://www.henontech.com/fieldsafety/harzard/harzard_show.php?rid=2623&amp;url=harzardrecs.php","旋液分离器上部有漏点，操作工在巡检、取样化验的过程中，被溅出的80℃的母液烫伤，用水清洗后继续工作。")</f>
        <v>旋液分离器上部有漏点，操作工在巡检、取样化验的过程中，被溅出的80℃的母液烫伤，用水清洗后继续工作。</v>
      </c>
      <c r="E19" s="19" t="s">
        <v>161</v>
      </c>
      <c r="F19" s="22" t="s">
        <v>62</v>
      </c>
      <c r="G19" s="21" t="s">
        <v>43</v>
      </c>
      <c r="H19" s="19" t="s">
        <v>44</v>
      </c>
      <c r="I19" s="19" t="s">
        <v>74</v>
      </c>
      <c r="J19" s="19" t="s">
        <v>97</v>
      </c>
      <c r="K19" s="19" t="s">
        <v>98</v>
      </c>
      <c r="L19" s="19" t="s">
        <v>99</v>
      </c>
      <c r="M19" s="19" t="s">
        <v>100</v>
      </c>
      <c r="N19" s="19" t="s">
        <v>162</v>
      </c>
      <c r="O19" s="19" t="s">
        <v>100</v>
      </c>
      <c r="P19" s="19" t="s">
        <v>102</v>
      </c>
      <c r="Q19" s="19" t="s">
        <v>87</v>
      </c>
      <c r="R19" s="19" t="s">
        <v>163</v>
      </c>
      <c r="S19" s="19"/>
      <c r="T19" s="19" t="s">
        <v>53</v>
      </c>
      <c r="U19" s="19" t="s">
        <v>106</v>
      </c>
      <c r="V19" s="19" t="s">
        <v>79</v>
      </c>
      <c r="W19" s="19" t="s">
        <v>107</v>
      </c>
      <c r="X19" s="19"/>
      <c r="Y19" s="19"/>
      <c r="Z19" s="19" t="s">
        <v>164</v>
      </c>
      <c r="AA19" s="19">
        <v>1</v>
      </c>
      <c r="AB19" s="19">
        <v>1</v>
      </c>
      <c r="AC19" s="19" t="s">
        <v>68</v>
      </c>
      <c r="AD19" s="19" t="s">
        <v>102</v>
      </c>
      <c r="AE19" s="19" t="s">
        <v>109</v>
      </c>
      <c r="AF19" s="19"/>
    </row>
    <row r="20" spans="1:34">
      <c r="A20" s="19">
        <v>15</v>
      </c>
      <c r="B20" s="19" t="s">
        <v>160</v>
      </c>
      <c r="C20" s="19" t="s">
        <v>165</v>
      </c>
      <c r="D20" s="19" t="str">
        <f>HYPERLINK("http://www.henontech.com/fieldsafety/harzard/harzard_show.php?rid=2628&amp;url=harzardrecs.php","下雪后爬梯上积雪未及时清理，一名职工上爬梯时未抓牢扶手，摔倒造成腿部扭伤")</f>
        <v>下雪后爬梯上积雪未及时清理，一名职工上爬梯时未抓牢扶手，摔倒造成腿部扭伤</v>
      </c>
      <c r="E20" s="19" t="s">
        <v>166</v>
      </c>
      <c r="F20" s="24" t="s">
        <v>73</v>
      </c>
      <c r="G20" s="21" t="s">
        <v>43</v>
      </c>
      <c r="H20" s="19" t="s">
        <v>44</v>
      </c>
      <c r="I20" s="19" t="s">
        <v>96</v>
      </c>
      <c r="J20" s="19"/>
      <c r="K20" s="19"/>
      <c r="L20" s="19"/>
      <c r="M20" s="19" t="s">
        <v>100</v>
      </c>
      <c r="N20" s="19" t="s">
        <v>167</v>
      </c>
      <c r="O20" s="19"/>
      <c r="P20" s="19"/>
      <c r="Q20" s="19"/>
      <c r="R20" s="19" t="s">
        <v>168</v>
      </c>
      <c r="S20" s="19" t="s">
        <v>169</v>
      </c>
      <c r="T20" s="19" t="s">
        <v>53</v>
      </c>
      <c r="U20" s="19" t="s">
        <v>115</v>
      </c>
      <c r="V20" s="19" t="s">
        <v>90</v>
      </c>
      <c r="W20" s="19" t="s">
        <v>136</v>
      </c>
      <c r="X20" s="19"/>
      <c r="Y20" s="19"/>
      <c r="Z20" s="19"/>
      <c r="AA20" s="19">
        <v>0</v>
      </c>
      <c r="AB20" s="19"/>
      <c r="AC20" s="19" t="s">
        <v>59</v>
      </c>
      <c r="AD20" s="19"/>
      <c r="AE20" s="19"/>
      <c r="AF20" s="19"/>
    </row>
    <row r="21" spans="1:34">
      <c r="A21" s="19">
        <v>16</v>
      </c>
      <c r="B21" s="19" t="s">
        <v>160</v>
      </c>
      <c r="C21" s="19" t="s">
        <v>170</v>
      </c>
      <c r="D21" s="19" t="str">
        <f>HYPERLINK("http://www.henontech.com/fieldsafety/harzard/harzard_show.php?rid=2629&amp;url=harzardrecs.php","脱硫箱南侧废水井井盖缺失，如果一操作人员巡检到此，未看到井盖缺失，失足坠入井中造成腿部擦伤，请假一周，损工一周。")</f>
        <v>脱硫箱南侧废水井井盖缺失，如果一操作人员巡检到此，未看到井盖缺失，失足坠入井中造成腿部擦伤，请假一周，损工一周。</v>
      </c>
      <c r="E21" s="19" t="s">
        <v>171</v>
      </c>
      <c r="F21" s="24" t="s">
        <v>73</v>
      </c>
      <c r="G21" s="21" t="s">
        <v>43</v>
      </c>
      <c r="H21" s="19" t="s">
        <v>44</v>
      </c>
      <c r="I21" s="19" t="s">
        <v>74</v>
      </c>
      <c r="J21" s="19" t="s">
        <v>97</v>
      </c>
      <c r="K21" s="19" t="s">
        <v>98</v>
      </c>
      <c r="L21" s="19" t="s">
        <v>99</v>
      </c>
      <c r="M21" s="19" t="s">
        <v>100</v>
      </c>
      <c r="N21" s="19" t="s">
        <v>172</v>
      </c>
      <c r="O21" s="19"/>
      <c r="P21" s="19"/>
      <c r="Q21" s="19"/>
      <c r="R21" s="19" t="s">
        <v>173</v>
      </c>
      <c r="S21" s="19" t="s">
        <v>174</v>
      </c>
      <c r="T21" s="19" t="s">
        <v>53</v>
      </c>
      <c r="U21" s="19" t="s">
        <v>115</v>
      </c>
      <c r="V21" s="19" t="s">
        <v>90</v>
      </c>
      <c r="W21" s="19" t="s">
        <v>136</v>
      </c>
      <c r="X21" s="19"/>
      <c r="Y21" s="19"/>
      <c r="Z21" s="19"/>
      <c r="AA21" s="19">
        <v>0</v>
      </c>
      <c r="AB21" s="19"/>
      <c r="AC21" s="19" t="s">
        <v>59</v>
      </c>
      <c r="AD21" s="19"/>
      <c r="AE21" s="19"/>
      <c r="AF21" s="19"/>
    </row>
    <row r="22" spans="1:34">
      <c r="A22" s="19">
        <v>17</v>
      </c>
      <c r="B22" s="19" t="s">
        <v>160</v>
      </c>
      <c r="C22" s="19" t="s">
        <v>150</v>
      </c>
      <c r="D22" s="19" t="str">
        <f>HYPERLINK("http://www.henontech.com/fieldsafety/harzard/harzard_show.php?rid=2631&amp;url=harzardrecs.php","北脱硫屋前框架保温铝皮脱落在大风天气一名操作工巡检时经过此处，脱落铝皮滑伤颈部，送医务室。")</f>
        <v>北脱硫屋前框架保温铝皮脱落在大风天气一名操作工巡检时经过此处，脱落铝皮滑伤颈部，送医务室。</v>
      </c>
      <c r="E22" s="19" t="s">
        <v>175</v>
      </c>
      <c r="F22" s="22" t="s">
        <v>62</v>
      </c>
      <c r="G22" s="21" t="s">
        <v>43</v>
      </c>
      <c r="H22" s="19" t="s">
        <v>44</v>
      </c>
      <c r="I22" s="19" t="s">
        <v>96</v>
      </c>
      <c r="J22" s="19" t="s">
        <v>97</v>
      </c>
      <c r="K22" s="19" t="s">
        <v>120</v>
      </c>
      <c r="L22" s="19" t="s">
        <v>99</v>
      </c>
      <c r="M22" s="19" t="s">
        <v>100</v>
      </c>
      <c r="N22" s="19" t="s">
        <v>176</v>
      </c>
      <c r="O22" s="19" t="s">
        <v>100</v>
      </c>
      <c r="P22" s="19" t="s">
        <v>102</v>
      </c>
      <c r="Q22" s="19" t="s">
        <v>87</v>
      </c>
      <c r="R22" s="19" t="s">
        <v>177</v>
      </c>
      <c r="S22" s="19"/>
      <c r="T22" s="19" t="s">
        <v>53</v>
      </c>
      <c r="U22" s="19" t="s">
        <v>115</v>
      </c>
      <c r="V22" s="19" t="s">
        <v>55</v>
      </c>
      <c r="W22" s="19" t="s">
        <v>107</v>
      </c>
      <c r="X22" s="19"/>
      <c r="Y22" s="19"/>
      <c r="Z22" s="19" t="s">
        <v>178</v>
      </c>
      <c r="AA22" s="19">
        <v>1</v>
      </c>
      <c r="AB22" s="19">
        <v>1</v>
      </c>
      <c r="AC22" s="19" t="s">
        <v>68</v>
      </c>
      <c r="AD22" s="19" t="s">
        <v>102</v>
      </c>
      <c r="AE22" s="19" t="s">
        <v>109</v>
      </c>
      <c r="AF22" s="19"/>
    </row>
    <row r="23" spans="1:34">
      <c r="A23" s="19">
        <v>18</v>
      </c>
      <c r="B23" s="19" t="s">
        <v>160</v>
      </c>
      <c r="C23" s="19" t="s">
        <v>179</v>
      </c>
      <c r="D23" s="19" t="str">
        <f>HYPERLINK("http://www.henontech.com/fieldsafety/harzard/harzard_show.php?rid=2634&amp;url=harzardrecs.php","两盐东侧框架顶部有一根废弃的管道未及时撤除，假如大风天气一名操作工巡检时经过此处，有可能会被掉落的管道砸伤肩部，造成肩部骨折，送医院就医后在家疗养三个月复工。")</f>
        <v>两盐东侧框架顶部有一根废弃的管道未及时撤除，假如大风天气一名操作工巡检时经过此处，有可能会被掉落的管道砸伤肩部，造成肩部骨折，送医院就医后在家疗养三个月复工。</v>
      </c>
      <c r="E23" s="19" t="s">
        <v>180</v>
      </c>
      <c r="F23" s="22" t="s">
        <v>62</v>
      </c>
      <c r="G23" s="21" t="s">
        <v>43</v>
      </c>
      <c r="H23" s="19" t="s">
        <v>44</v>
      </c>
      <c r="I23" s="19" t="s">
        <v>96</v>
      </c>
      <c r="J23" s="19" t="s">
        <v>84</v>
      </c>
      <c r="K23" s="19" t="s">
        <v>98</v>
      </c>
      <c r="L23" s="19" t="s">
        <v>99</v>
      </c>
      <c r="M23" s="19" t="s">
        <v>100</v>
      </c>
      <c r="N23" s="19" t="s">
        <v>181</v>
      </c>
      <c r="O23" s="19" t="s">
        <v>100</v>
      </c>
      <c r="P23" s="19" t="s">
        <v>102</v>
      </c>
      <c r="Q23" s="19" t="s">
        <v>87</v>
      </c>
      <c r="R23" s="19" t="s">
        <v>182</v>
      </c>
      <c r="S23" s="19"/>
      <c r="T23" s="19" t="s">
        <v>53</v>
      </c>
      <c r="U23" s="19" t="s">
        <v>78</v>
      </c>
      <c r="V23" s="19" t="s">
        <v>55</v>
      </c>
      <c r="W23" s="19" t="s">
        <v>136</v>
      </c>
      <c r="X23" s="19"/>
      <c r="Y23" s="19"/>
      <c r="Z23" s="19" t="s">
        <v>183</v>
      </c>
      <c r="AA23" s="19">
        <v>1</v>
      </c>
      <c r="AB23" s="19">
        <v>1</v>
      </c>
      <c r="AC23" s="19" t="s">
        <v>68</v>
      </c>
      <c r="AD23" s="19" t="s">
        <v>102</v>
      </c>
      <c r="AE23" s="19" t="s">
        <v>109</v>
      </c>
      <c r="AF23" s="19"/>
    </row>
    <row r="24" spans="1:34">
      <c r="A24" s="19">
        <v>19</v>
      </c>
      <c r="B24" s="19" t="s">
        <v>160</v>
      </c>
      <c r="C24" s="19" t="s">
        <v>94</v>
      </c>
      <c r="D24" s="19" t="str">
        <f>HYPERLINK("http://www.henontech.com/fieldsafety/harzard/harzard_show.php?rid=2635&amp;url=harzardrecs.php","西硫铵热水槽南侧框架管道上面有一块铝皮损坏，一名操作工如果在大风天气巡检时经过此处，有可能会被掉落的铝皮划伤手臂，造成轻微伤害，简单处理后复工。")</f>
        <v>西硫铵热水槽南侧框架管道上面有一块铝皮损坏，一名操作工如果在大风天气巡检时经过此处，有可能会被掉落的铝皮划伤手臂，造成轻微伤害，简单处理后复工。</v>
      </c>
      <c r="E24" s="19" t="s">
        <v>184</v>
      </c>
      <c r="F24" s="22" t="s">
        <v>62</v>
      </c>
      <c r="G24" s="21" t="s">
        <v>43</v>
      </c>
      <c r="H24" s="19" t="s">
        <v>44</v>
      </c>
      <c r="I24" s="19" t="s">
        <v>96</v>
      </c>
      <c r="J24" s="19" t="s">
        <v>84</v>
      </c>
      <c r="K24" s="19" t="s">
        <v>98</v>
      </c>
      <c r="L24" s="19" t="s">
        <v>99</v>
      </c>
      <c r="M24" s="19" t="s">
        <v>100</v>
      </c>
      <c r="N24" s="19" t="s">
        <v>185</v>
      </c>
      <c r="O24" s="19" t="s">
        <v>100</v>
      </c>
      <c r="P24" s="19" t="s">
        <v>102</v>
      </c>
      <c r="Q24" s="19" t="s">
        <v>87</v>
      </c>
      <c r="R24" s="19" t="s">
        <v>186</v>
      </c>
      <c r="S24" s="19"/>
      <c r="T24" s="19" t="s">
        <v>53</v>
      </c>
      <c r="U24" s="19" t="s">
        <v>115</v>
      </c>
      <c r="V24" s="19" t="s">
        <v>55</v>
      </c>
      <c r="W24" s="19" t="s">
        <v>107</v>
      </c>
      <c r="X24" s="19"/>
      <c r="Y24" s="19"/>
      <c r="Z24" s="19" t="s">
        <v>178</v>
      </c>
      <c r="AA24" s="19">
        <v>1</v>
      </c>
      <c r="AB24" s="19">
        <v>1</v>
      </c>
      <c r="AC24" s="19" t="s">
        <v>68</v>
      </c>
      <c r="AD24" s="19" t="s">
        <v>102</v>
      </c>
      <c r="AE24" s="19" t="s">
        <v>109</v>
      </c>
      <c r="AF24" s="19"/>
    </row>
    <row r="25" spans="1:34">
      <c r="A25" s="19">
        <v>20</v>
      </c>
      <c r="B25" s="19" t="s">
        <v>160</v>
      </c>
      <c r="C25" s="19" t="s">
        <v>187</v>
      </c>
      <c r="D25" s="19" t="str">
        <f>HYPERLINK("http://www.henontech.com/fieldsafety/harzard/harzard_show.php?rid=2636&amp;url=harzardrecs.php","一名操作工在巡检制氮机组时，如果上爬梯不慎踩空，从爬梯上跌落，脚部受伤，经医护人员诊断，脚部轻微扭伤。")</f>
        <v>一名操作工在巡检制氮机组时，如果上爬梯不慎踩空，从爬梯上跌落，脚部受伤，经医护人员诊断，脚部轻微扭伤。</v>
      </c>
      <c r="E25" s="19" t="s">
        <v>188</v>
      </c>
      <c r="F25" s="22" t="s">
        <v>62</v>
      </c>
      <c r="G25" s="21" t="s">
        <v>43</v>
      </c>
      <c r="H25" s="19" t="s">
        <v>44</v>
      </c>
      <c r="I25" s="19" t="s">
        <v>45</v>
      </c>
      <c r="J25" s="19" t="s">
        <v>189</v>
      </c>
      <c r="K25" s="19" t="s">
        <v>47</v>
      </c>
      <c r="L25" s="19" t="s">
        <v>99</v>
      </c>
      <c r="M25" s="19" t="s">
        <v>100</v>
      </c>
      <c r="N25" s="19" t="s">
        <v>190</v>
      </c>
      <c r="O25" s="19" t="s">
        <v>100</v>
      </c>
      <c r="P25" s="19" t="s">
        <v>102</v>
      </c>
      <c r="Q25" s="19" t="s">
        <v>87</v>
      </c>
      <c r="R25" s="19" t="s">
        <v>191</v>
      </c>
      <c r="S25" s="19"/>
      <c r="T25" s="19" t="s">
        <v>53</v>
      </c>
      <c r="U25" s="19" t="s">
        <v>78</v>
      </c>
      <c r="V25" s="19" t="s">
        <v>55</v>
      </c>
      <c r="W25" s="19" t="s">
        <v>136</v>
      </c>
      <c r="X25" s="19"/>
      <c r="Y25" s="19"/>
      <c r="Z25" s="19" t="s">
        <v>192</v>
      </c>
      <c r="AA25" s="19">
        <v>1</v>
      </c>
      <c r="AB25" s="19">
        <v>1</v>
      </c>
      <c r="AC25" s="19" t="s">
        <v>68</v>
      </c>
      <c r="AD25" s="19" t="s">
        <v>102</v>
      </c>
      <c r="AE25" s="19" t="s">
        <v>109</v>
      </c>
      <c r="AF25" s="19"/>
    </row>
    <row r="26" spans="1:34" customHeight="1" ht="42">
      <c r="A26" s="19">
        <v>21</v>
      </c>
      <c r="B26" s="19" t="s">
        <v>193</v>
      </c>
      <c r="C26" s="19" t="s">
        <v>194</v>
      </c>
      <c r="D26" s="19" t="str">
        <f>HYPERLINK("http://www.henontech.com/fieldsafety/harzard/harzard_show.php?rid=2647&amp;url=harzardrecs.php","西四潜水泵电源线经过窗户未套管 被窗户挤压线皮破损 有员工经过不慎碰触 触电受伤 住院治疗一个月")</f>
        <v>西四潜水泵电源线经过窗户未套管 被窗户挤压线皮破损 有员工经过不慎碰触 触电受伤 住院治疗一个月</v>
      </c>
      <c r="E26" s="19" t="s">
        <v>195</v>
      </c>
      <c r="F26" s="22" t="s">
        <v>62</v>
      </c>
      <c r="G26" s="21" t="s">
        <v>43</v>
      </c>
      <c r="H26" s="19" t="s">
        <v>44</v>
      </c>
      <c r="I26" s="19" t="s">
        <v>96</v>
      </c>
      <c r="J26" s="19" t="s">
        <v>84</v>
      </c>
      <c r="K26" s="19" t="s">
        <v>98</v>
      </c>
      <c r="L26" s="19" t="s">
        <v>99</v>
      </c>
      <c r="M26" s="19" t="s">
        <v>196</v>
      </c>
      <c r="N26" s="19" t="s">
        <v>197</v>
      </c>
      <c r="O26" s="19" t="s">
        <v>196</v>
      </c>
      <c r="P26" s="19" t="s">
        <v>198</v>
      </c>
      <c r="Q26" s="19" t="s">
        <v>199</v>
      </c>
      <c r="R26" s="19" t="s">
        <v>200</v>
      </c>
      <c r="S26" s="19"/>
      <c r="T26" s="19" t="s">
        <v>53</v>
      </c>
      <c r="U26" s="19" t="s">
        <v>78</v>
      </c>
      <c r="V26" s="19" t="s">
        <v>55</v>
      </c>
      <c r="W26" s="19" t="s">
        <v>136</v>
      </c>
      <c r="X26" s="19"/>
      <c r="Y26" s="19"/>
      <c r="Z26" s="19" t="s">
        <v>201</v>
      </c>
      <c r="AA26" s="19">
        <v>2</v>
      </c>
      <c r="AB26" s="19">
        <v>2</v>
      </c>
      <c r="AC26" s="19" t="s">
        <v>68</v>
      </c>
      <c r="AD26" s="19" t="s">
        <v>198</v>
      </c>
      <c r="AE26" s="19" t="s">
        <v>202</v>
      </c>
      <c r="AF26" s="19"/>
    </row>
    <row r="27" spans="1:34" customHeight="1" ht="42">
      <c r="A27" s="19">
        <v>22</v>
      </c>
      <c r="B27" s="19" t="s">
        <v>193</v>
      </c>
      <c r="C27" s="19" t="s">
        <v>203</v>
      </c>
      <c r="D27" s="19" t="str">
        <f>HYPERLINK("http://www.henontech.com/fieldsafety/harzard/harzard_show.php?rid=2648&amp;url=harzardrecs.php","东五台阶处照明灯损坏 夜班操作工巡检  不慎摔倒 扭伤脚踝 经简单处理不影响工作")</f>
        <v>东五台阶处照明灯损坏 夜班操作工巡检  不慎摔倒 扭伤脚踝 经简单处理不影响工作</v>
      </c>
      <c r="E27" s="19" t="s">
        <v>204</v>
      </c>
      <c r="F27" s="22" t="s">
        <v>62</v>
      </c>
      <c r="G27" s="21" t="s">
        <v>43</v>
      </c>
      <c r="H27" s="19" t="s">
        <v>44</v>
      </c>
      <c r="I27" s="19" t="s">
        <v>74</v>
      </c>
      <c r="J27" s="19"/>
      <c r="K27" s="19" t="s">
        <v>120</v>
      </c>
      <c r="L27" s="19" t="s">
        <v>99</v>
      </c>
      <c r="M27" s="19" t="s">
        <v>196</v>
      </c>
      <c r="N27" s="19" t="s">
        <v>197</v>
      </c>
      <c r="O27" s="19" t="s">
        <v>196</v>
      </c>
      <c r="P27" s="19" t="s">
        <v>198</v>
      </c>
      <c r="Q27" s="19" t="s">
        <v>199</v>
      </c>
      <c r="R27" s="19" t="s">
        <v>205</v>
      </c>
      <c r="S27" s="19"/>
      <c r="T27" s="19" t="s">
        <v>53</v>
      </c>
      <c r="U27" s="19" t="s">
        <v>115</v>
      </c>
      <c r="V27" s="19" t="s">
        <v>55</v>
      </c>
      <c r="W27" s="19" t="s">
        <v>107</v>
      </c>
      <c r="X27" s="19"/>
      <c r="Y27" s="19"/>
      <c r="Z27" s="19" t="s">
        <v>206</v>
      </c>
      <c r="AA27" s="19">
        <v>2</v>
      </c>
      <c r="AB27" s="19">
        <v>2</v>
      </c>
      <c r="AC27" s="19" t="s">
        <v>68</v>
      </c>
      <c r="AD27" s="19" t="s">
        <v>198</v>
      </c>
      <c r="AE27" s="19" t="s">
        <v>202</v>
      </c>
      <c r="AF27" s="19"/>
    </row>
    <row r="28" spans="1:34" customHeight="1" ht="42">
      <c r="A28" s="19">
        <v>23</v>
      </c>
      <c r="B28" s="19" t="s">
        <v>207</v>
      </c>
      <c r="C28" s="19" t="s">
        <v>71</v>
      </c>
      <c r="D28" s="19" t="str">
        <f>HYPERLINK("http://www.henontech.com/fieldsafety/harzard/harzard_show.php?rid=2668&amp;url=harzardrecs.php","5.5米焦炉废气交换油缸底座松动，假如不及时处理换向时脱落无法换向停止加热四小时，造成四小时无法出焦和炉体窜漏。")</f>
        <v>5.5米焦炉废气交换油缸底座松动，假如不及时处理换向时脱落无法换向停止加热四小时，造成四小时无法出焦和炉体窜漏。</v>
      </c>
      <c r="E28" s="19" t="s">
        <v>208</v>
      </c>
      <c r="F28" s="20" t="s">
        <v>42</v>
      </c>
      <c r="G28" s="23" t="s">
        <v>63</v>
      </c>
      <c r="H28" s="19" t="s">
        <v>44</v>
      </c>
      <c r="I28" s="19" t="s">
        <v>74</v>
      </c>
      <c r="J28" s="19"/>
      <c r="K28" s="19"/>
      <c r="L28" s="19" t="s">
        <v>99</v>
      </c>
      <c r="M28" s="19" t="s">
        <v>40</v>
      </c>
      <c r="N28" s="19" t="s">
        <v>209</v>
      </c>
      <c r="O28" s="19" t="s">
        <v>40</v>
      </c>
      <c r="P28" s="19" t="s">
        <v>210</v>
      </c>
      <c r="Q28" s="19" t="s">
        <v>51</v>
      </c>
      <c r="R28" s="19" t="s">
        <v>211</v>
      </c>
      <c r="S28" s="19"/>
      <c r="T28" s="19" t="s">
        <v>125</v>
      </c>
      <c r="U28" s="19" t="s">
        <v>106</v>
      </c>
      <c r="V28" s="19" t="s">
        <v>79</v>
      </c>
      <c r="W28" s="19" t="s">
        <v>107</v>
      </c>
      <c r="X28" s="19" t="s">
        <v>57</v>
      </c>
      <c r="Y28" s="19"/>
      <c r="Z28" s="19" t="s">
        <v>212</v>
      </c>
      <c r="AA28" s="19">
        <v>2</v>
      </c>
      <c r="AB28" s="19"/>
      <c r="AC28" s="19" t="s">
        <v>59</v>
      </c>
      <c r="AD28" s="19"/>
      <c r="AE28" s="19"/>
      <c r="AF28" s="19"/>
    </row>
    <row r="29" spans="1:34" customHeight="1" ht="42">
      <c r="A29" s="19">
        <v>24</v>
      </c>
      <c r="B29" s="19" t="s">
        <v>213</v>
      </c>
      <c r="C29" s="19" t="s">
        <v>71</v>
      </c>
      <c r="D29" s="19" t="str">
        <f>HYPERLINK("http://www.henontech.com/fieldsafety/harzard/harzard_show.php?rid=2669&amp;url=harzardrecs.php","焦炉捣固机南端，电缆槽盖板缺失。长期裸露万一破损连电，将造成焦炉4小时无法生产，经济损失50万元。")</f>
        <v>焦炉捣固机南端，电缆槽盖板缺失。长期裸露万一破损连电，将造成焦炉4小时无法生产，经济损失50万元。</v>
      </c>
      <c r="E29" s="19" t="s">
        <v>214</v>
      </c>
      <c r="F29" s="22" t="s">
        <v>62</v>
      </c>
      <c r="G29" s="21" t="s">
        <v>43</v>
      </c>
      <c r="H29" s="19" t="s">
        <v>44</v>
      </c>
      <c r="I29" s="19" t="s">
        <v>96</v>
      </c>
      <c r="J29" s="19" t="s">
        <v>84</v>
      </c>
      <c r="K29" s="19" t="s">
        <v>215</v>
      </c>
      <c r="L29" s="19" t="s">
        <v>216</v>
      </c>
      <c r="M29" s="19" t="s">
        <v>40</v>
      </c>
      <c r="N29" s="19" t="s">
        <v>217</v>
      </c>
      <c r="O29" s="19" t="s">
        <v>40</v>
      </c>
      <c r="P29" s="19" t="s">
        <v>64</v>
      </c>
      <c r="Q29" s="19" t="s">
        <v>51</v>
      </c>
      <c r="R29" s="19" t="s">
        <v>218</v>
      </c>
      <c r="S29" s="19"/>
      <c r="T29" s="19" t="s">
        <v>125</v>
      </c>
      <c r="U29" s="19" t="s">
        <v>106</v>
      </c>
      <c r="V29" s="19" t="s">
        <v>55</v>
      </c>
      <c r="W29" s="19" t="s">
        <v>107</v>
      </c>
      <c r="X29" s="19" t="s">
        <v>57</v>
      </c>
      <c r="Y29" s="19"/>
      <c r="Z29" s="19" t="s">
        <v>219</v>
      </c>
      <c r="AA29" s="19">
        <v>2</v>
      </c>
      <c r="AB29" s="19">
        <v>2</v>
      </c>
      <c r="AC29" s="19" t="s">
        <v>68</v>
      </c>
      <c r="AD29" s="19" t="s">
        <v>64</v>
      </c>
      <c r="AE29" s="19" t="s">
        <v>220</v>
      </c>
      <c r="AF29" s="19"/>
    </row>
    <row r="30" spans="1:34" customHeight="1" ht="42">
      <c r="A30" s="19">
        <v>25</v>
      </c>
      <c r="B30" s="19" t="s">
        <v>213</v>
      </c>
      <c r="C30" s="19" t="s">
        <v>40</v>
      </c>
      <c r="D30" s="19" t="str">
        <f>HYPERLINK("http://www.henontech.com/fieldsafety/harzard/harzard_show.php?rid=2670&amp;url=harzardrecs.php","5.5米熄焦池附近材钢瓦混乱，夜班人员经过视线不好万一绊倒手部着地造成人员手部骨折，住院治疗半月，回家修养二月的埙工事件。")</f>
        <v>5.5米熄焦池附近材钢瓦混乱，夜班人员经过视线不好万一绊倒手部着地造成人员手部骨折，住院治疗半月，回家修养二月的埙工事件。</v>
      </c>
      <c r="E30" s="19" t="s">
        <v>221</v>
      </c>
      <c r="F30" s="20" t="s">
        <v>42</v>
      </c>
      <c r="G30" s="21" t="s">
        <v>43</v>
      </c>
      <c r="H30" s="19" t="s">
        <v>44</v>
      </c>
      <c r="I30" s="19" t="s">
        <v>74</v>
      </c>
      <c r="J30" s="19" t="s">
        <v>97</v>
      </c>
      <c r="K30" s="19" t="s">
        <v>98</v>
      </c>
      <c r="L30" s="19" t="s">
        <v>99</v>
      </c>
      <c r="M30" s="19" t="s">
        <v>40</v>
      </c>
      <c r="N30" s="19" t="s">
        <v>222</v>
      </c>
      <c r="O30" s="19" t="s">
        <v>40</v>
      </c>
      <c r="P30" s="19" t="s">
        <v>223</v>
      </c>
      <c r="Q30" s="19" t="s">
        <v>51</v>
      </c>
      <c r="R30" s="19" t="s">
        <v>224</v>
      </c>
      <c r="S30" s="19"/>
      <c r="T30" s="19" t="s">
        <v>53</v>
      </c>
      <c r="U30" s="19" t="s">
        <v>78</v>
      </c>
      <c r="V30" s="19" t="s">
        <v>90</v>
      </c>
      <c r="W30" s="19" t="s">
        <v>56</v>
      </c>
      <c r="X30" s="19" t="s">
        <v>57</v>
      </c>
      <c r="Y30" s="19"/>
      <c r="Z30" s="19" t="s">
        <v>225</v>
      </c>
      <c r="AA30" s="19">
        <v>2</v>
      </c>
      <c r="AB30" s="19"/>
      <c r="AC30" s="19" t="s">
        <v>59</v>
      </c>
      <c r="AD30" s="19"/>
      <c r="AE30" s="19"/>
      <c r="AF30" s="19"/>
    </row>
    <row r="31" spans="1:34" customHeight="1" ht="42">
      <c r="A31" s="19">
        <v>26</v>
      </c>
      <c r="B31" s="19" t="s">
        <v>213</v>
      </c>
      <c r="C31" s="19" t="s">
        <v>71</v>
      </c>
      <c r="D31" s="19" t="str">
        <f>HYPERLINK("http://www.henontech.com/fieldsafety/harzard/harzard_show.php?rid=2671&amp;url=harzardrecs.php","维修工在完成维修任务后，未及时撤走倒链支架，一名操作工在巡检过程中由于视线不好被绊倒")</f>
        <v>维修工在完成维修任务后，未及时撤走倒链支架，一名操作工在巡检过程中由于视线不好被绊倒</v>
      </c>
      <c r="E31" s="19" t="s">
        <v>226</v>
      </c>
      <c r="F31" s="22" t="s">
        <v>62</v>
      </c>
      <c r="G31" s="21" t="s">
        <v>43</v>
      </c>
      <c r="H31" s="19" t="s">
        <v>44</v>
      </c>
      <c r="I31" s="19" t="s">
        <v>74</v>
      </c>
      <c r="J31" s="19" t="s">
        <v>132</v>
      </c>
      <c r="K31" s="19" t="s">
        <v>98</v>
      </c>
      <c r="L31" s="19" t="s">
        <v>99</v>
      </c>
      <c r="M31" s="19" t="s">
        <v>40</v>
      </c>
      <c r="N31" s="19" t="s">
        <v>227</v>
      </c>
      <c r="O31" s="19" t="s">
        <v>40</v>
      </c>
      <c r="P31" s="19" t="s">
        <v>64</v>
      </c>
      <c r="Q31" s="19" t="s">
        <v>51</v>
      </c>
      <c r="R31" s="19" t="s">
        <v>228</v>
      </c>
      <c r="S31" s="19"/>
      <c r="T31" s="19" t="s">
        <v>53</v>
      </c>
      <c r="U31" s="19" t="s">
        <v>54</v>
      </c>
      <c r="V31" s="19" t="s">
        <v>90</v>
      </c>
      <c r="W31" s="19" t="s">
        <v>80</v>
      </c>
      <c r="X31" s="19" t="s">
        <v>57</v>
      </c>
      <c r="Y31" s="19"/>
      <c r="Z31" s="19" t="s">
        <v>229</v>
      </c>
      <c r="AA31" s="19">
        <v>2</v>
      </c>
      <c r="AB31" s="19">
        <v>2</v>
      </c>
      <c r="AC31" s="19" t="s">
        <v>68</v>
      </c>
      <c r="AD31" s="19" t="s">
        <v>64</v>
      </c>
      <c r="AE31" s="19" t="s">
        <v>69</v>
      </c>
      <c r="AF31" s="19"/>
    </row>
    <row r="32" spans="1:34" customHeight="1" ht="42">
      <c r="A32" s="19">
        <v>27</v>
      </c>
      <c r="B32" s="19" t="s">
        <v>207</v>
      </c>
      <c r="C32" s="19" t="s">
        <v>230</v>
      </c>
      <c r="D32" s="19" t="str">
        <f>HYPERLINK("http://www.henontech.com/fieldsafety/harzard/harzard_show.php?rid=2672&amp;url=harzardrecs.php","煤九过桥处照明灯暗 操作工巡检 时不慎被过桥绊倒 扭伤脚踝 经简单处理休息 不影响工作")</f>
        <v>煤九过桥处照明灯暗 操作工巡检 时不慎被过桥绊倒 扭伤脚踝 经简单处理休息 不影响工作</v>
      </c>
      <c r="E32" s="19" t="s">
        <v>204</v>
      </c>
      <c r="F32" s="22" t="s">
        <v>62</v>
      </c>
      <c r="G32" s="21" t="s">
        <v>43</v>
      </c>
      <c r="H32" s="19" t="s">
        <v>44</v>
      </c>
      <c r="I32" s="19" t="s">
        <v>74</v>
      </c>
      <c r="J32" s="19" t="s">
        <v>97</v>
      </c>
      <c r="K32" s="19" t="s">
        <v>98</v>
      </c>
      <c r="L32" s="19" t="s">
        <v>99</v>
      </c>
      <c r="M32" s="19" t="s">
        <v>196</v>
      </c>
      <c r="N32" s="19" t="s">
        <v>197</v>
      </c>
      <c r="O32" s="19" t="s">
        <v>196</v>
      </c>
      <c r="P32" s="19" t="s">
        <v>198</v>
      </c>
      <c r="Q32" s="19" t="s">
        <v>231</v>
      </c>
      <c r="R32" s="19" t="s">
        <v>232</v>
      </c>
      <c r="S32" s="19"/>
      <c r="T32" s="19" t="s">
        <v>53</v>
      </c>
      <c r="U32" s="19" t="s">
        <v>115</v>
      </c>
      <c r="V32" s="19" t="s">
        <v>55</v>
      </c>
      <c r="W32" s="19" t="s">
        <v>107</v>
      </c>
      <c r="X32" s="19"/>
      <c r="Y32" s="19"/>
      <c r="Z32" s="19" t="s">
        <v>233</v>
      </c>
      <c r="AA32" s="19">
        <v>2</v>
      </c>
      <c r="AB32" s="19">
        <v>2</v>
      </c>
      <c r="AC32" s="19" t="s">
        <v>68</v>
      </c>
      <c r="AD32" s="19" t="s">
        <v>198</v>
      </c>
      <c r="AE32" s="19" t="s">
        <v>117</v>
      </c>
      <c r="AF32" s="19"/>
    </row>
    <row r="33" spans="1:34" customHeight="1" ht="42">
      <c r="A33" s="19">
        <v>28</v>
      </c>
      <c r="B33" s="19" t="s">
        <v>207</v>
      </c>
      <c r="C33" s="19" t="s">
        <v>71</v>
      </c>
      <c r="D33" s="19" t="str">
        <f>HYPERLINK("http://www.henontech.com/fieldsafety/harzard/harzard_show.php?rid=2673&amp;url=harzardrecs.php","机侧集气管顶部压缩空气管线乱放，如果巡检人员经过不注意被绊倒面部着地导致鼻梁骨骨折，送医院治疗后回家休养15天。")</f>
        <v>机侧集气管顶部压缩空气管线乱放，如果巡检人员经过不注意被绊倒面部着地导致鼻梁骨骨折，送医院治疗后回家休养15天。</v>
      </c>
      <c r="E33" s="19" t="s">
        <v>234</v>
      </c>
      <c r="F33" s="20" t="s">
        <v>42</v>
      </c>
      <c r="G33" s="21" t="s">
        <v>43</v>
      </c>
      <c r="H33" s="19" t="s">
        <v>44</v>
      </c>
      <c r="I33" s="19" t="s">
        <v>74</v>
      </c>
      <c r="J33" s="19" t="s">
        <v>132</v>
      </c>
      <c r="K33" s="19" t="s">
        <v>47</v>
      </c>
      <c r="L33" s="19" t="s">
        <v>99</v>
      </c>
      <c r="M33" s="19" t="s">
        <v>40</v>
      </c>
      <c r="N33" s="19" t="s">
        <v>235</v>
      </c>
      <c r="O33" s="19" t="s">
        <v>40</v>
      </c>
      <c r="P33" s="19" t="s">
        <v>223</v>
      </c>
      <c r="Q33" s="19" t="s">
        <v>236</v>
      </c>
      <c r="R33" s="19" t="s">
        <v>237</v>
      </c>
      <c r="S33" s="19"/>
      <c r="T33" s="19" t="s">
        <v>53</v>
      </c>
      <c r="U33" s="19" t="s">
        <v>78</v>
      </c>
      <c r="V33" s="19" t="s">
        <v>90</v>
      </c>
      <c r="W33" s="19" t="s">
        <v>56</v>
      </c>
      <c r="X33" s="19"/>
      <c r="Y33" s="19"/>
      <c r="Z33" s="19" t="s">
        <v>238</v>
      </c>
      <c r="AA33" s="19">
        <v>2</v>
      </c>
      <c r="AB33" s="19"/>
      <c r="AC33" s="19" t="s">
        <v>59</v>
      </c>
      <c r="AD33" s="19"/>
      <c r="AE33" s="19"/>
      <c r="AF33" s="19"/>
    </row>
    <row r="34" spans="1:34" customHeight="1" ht="42">
      <c r="A34" s="19">
        <v>29</v>
      </c>
      <c r="B34" s="19" t="s">
        <v>207</v>
      </c>
      <c r="C34" s="19" t="s">
        <v>230</v>
      </c>
      <c r="D34" s="19" t="str">
        <f>HYPERLINK("http://www.henontech.com/fieldsafety/harzard/harzard_show.php?rid=2674&amp;url=harzardrecs.php","煤九岗位操作工在清理外部平台卫生时，由于除尘遮雨罩倾斜导致脱落，砸中操作工腿部导致左小腿划伤，送医院包扎回家休养七天！")</f>
        <v>煤九岗位操作工在清理外部平台卫生时，由于除尘遮雨罩倾斜导致脱落，砸中操作工腿部导致左小腿划伤，送医院包扎回家休养七天！</v>
      </c>
      <c r="E34" s="19" t="s">
        <v>239</v>
      </c>
      <c r="F34" s="22" t="s">
        <v>62</v>
      </c>
      <c r="G34" s="21" t="s">
        <v>43</v>
      </c>
      <c r="H34" s="19" t="s">
        <v>44</v>
      </c>
      <c r="I34" s="19" t="s">
        <v>74</v>
      </c>
      <c r="J34" s="19" t="s">
        <v>132</v>
      </c>
      <c r="K34" s="19" t="s">
        <v>98</v>
      </c>
      <c r="L34" s="19" t="s">
        <v>99</v>
      </c>
      <c r="M34" s="19" t="s">
        <v>196</v>
      </c>
      <c r="N34" s="19" t="s">
        <v>240</v>
      </c>
      <c r="O34" s="19" t="s">
        <v>196</v>
      </c>
      <c r="P34" s="19" t="s">
        <v>241</v>
      </c>
      <c r="Q34" s="19" t="s">
        <v>117</v>
      </c>
      <c r="R34" s="19" t="s">
        <v>232</v>
      </c>
      <c r="S34" s="19" t="s">
        <v>242</v>
      </c>
      <c r="T34" s="19" t="s">
        <v>53</v>
      </c>
      <c r="U34" s="19" t="s">
        <v>115</v>
      </c>
      <c r="V34" s="19" t="s">
        <v>79</v>
      </c>
      <c r="W34" s="19" t="s">
        <v>56</v>
      </c>
      <c r="X34" s="19" t="s">
        <v>243</v>
      </c>
      <c r="Y34" s="19" t="s">
        <v>243</v>
      </c>
      <c r="Z34" s="19" t="s">
        <v>244</v>
      </c>
      <c r="AA34" s="19">
        <v>2</v>
      </c>
      <c r="AB34" s="19">
        <v>2</v>
      </c>
      <c r="AC34" s="19" t="s">
        <v>68</v>
      </c>
      <c r="AD34" s="19" t="s">
        <v>241</v>
      </c>
      <c r="AE34" s="19" t="s">
        <v>207</v>
      </c>
      <c r="AF34" s="19" t="s">
        <v>245</v>
      </c>
    </row>
    <row r="35" spans="1:34" customHeight="1" ht="42">
      <c r="A35" s="19">
        <v>30</v>
      </c>
      <c r="B35" s="19" t="s">
        <v>207</v>
      </c>
      <c r="C35" s="19" t="s">
        <v>246</v>
      </c>
      <c r="D35" s="19" t="str">
        <f>HYPERLINK("http://www.henontech.com/fieldsafety/harzard/harzard_show.php?rid=2675&amp;url=harzardrecs.php","炉顶南端水管未整理")</f>
        <v>炉顶南端水管未整理</v>
      </c>
      <c r="E35" s="19" t="s">
        <v>247</v>
      </c>
      <c r="F35" s="20" t="s">
        <v>42</v>
      </c>
      <c r="G35" s="21" t="s">
        <v>43</v>
      </c>
      <c r="H35" s="19" t="s">
        <v>44</v>
      </c>
      <c r="I35" s="19" t="s">
        <v>74</v>
      </c>
      <c r="J35" s="19" t="s">
        <v>46</v>
      </c>
      <c r="K35" s="19" t="s">
        <v>98</v>
      </c>
      <c r="L35" s="19" t="s">
        <v>99</v>
      </c>
      <c r="M35" s="19" t="s">
        <v>40</v>
      </c>
      <c r="N35" s="19" t="s">
        <v>248</v>
      </c>
      <c r="O35" s="19" t="s">
        <v>196</v>
      </c>
      <c r="P35" s="19" t="s">
        <v>249</v>
      </c>
      <c r="Q35" s="19" t="s">
        <v>236</v>
      </c>
      <c r="R35" s="19" t="s">
        <v>250</v>
      </c>
      <c r="S35" s="19"/>
      <c r="T35" s="19" t="s">
        <v>53</v>
      </c>
      <c r="U35" s="19" t="s">
        <v>54</v>
      </c>
      <c r="V35" s="19" t="s">
        <v>90</v>
      </c>
      <c r="W35" s="19" t="s">
        <v>80</v>
      </c>
      <c r="X35" s="19" t="s">
        <v>57</v>
      </c>
      <c r="Y35" s="19"/>
      <c r="Z35" s="19" t="s">
        <v>251</v>
      </c>
      <c r="AA35" s="19">
        <v>2</v>
      </c>
      <c r="AB35" s="19"/>
      <c r="AC35" s="19" t="s">
        <v>59</v>
      </c>
      <c r="AD35" s="19"/>
      <c r="AE35" s="19"/>
      <c r="AF35" s="19"/>
    </row>
    <row r="36" spans="1:34">
      <c r="A36" s="19">
        <v>31</v>
      </c>
      <c r="B36" s="19" t="s">
        <v>207</v>
      </c>
      <c r="C36" s="19" t="s">
        <v>252</v>
      </c>
      <c r="D36" s="19" t="str">
        <f>HYPERLINK("http://www.henontech.com/fieldsafety/harzard/harzard_show.php?rid=2676&amp;url=harzardrecs.php","风机房二楼钢结构横梁铁管坠落，如果一名操作人员在风机房一楼擦玻璃，铁管坠落造成操作人员右手臂砸伤，医院治疗7天，出院后返工，损工7天")</f>
        <v>风机房二楼钢结构横梁铁管坠落，如果一名操作人员在风机房一楼擦玻璃，铁管坠落造成操作人员右手臂砸伤，医院治疗7天，出院后返工，损工7天</v>
      </c>
      <c r="E36" s="19" t="s">
        <v>253</v>
      </c>
      <c r="F36" s="22" t="s">
        <v>62</v>
      </c>
      <c r="G36" s="21" t="s">
        <v>43</v>
      </c>
      <c r="H36" s="19" t="s">
        <v>44</v>
      </c>
      <c r="I36" s="19" t="s">
        <v>74</v>
      </c>
      <c r="J36" s="19" t="s">
        <v>132</v>
      </c>
      <c r="K36" s="19" t="s">
        <v>98</v>
      </c>
      <c r="L36" s="19" t="s">
        <v>99</v>
      </c>
      <c r="M36" s="19" t="s">
        <v>100</v>
      </c>
      <c r="N36" s="19" t="s">
        <v>254</v>
      </c>
      <c r="O36" s="19" t="s">
        <v>100</v>
      </c>
      <c r="P36" s="19" t="s">
        <v>102</v>
      </c>
      <c r="Q36" s="19" t="s">
        <v>231</v>
      </c>
      <c r="R36" s="19" t="s">
        <v>255</v>
      </c>
      <c r="S36" s="19"/>
      <c r="T36" s="19" t="s">
        <v>53</v>
      </c>
      <c r="U36" s="19" t="s">
        <v>78</v>
      </c>
      <c r="V36" s="19" t="s">
        <v>79</v>
      </c>
      <c r="W36" s="19" t="s">
        <v>80</v>
      </c>
      <c r="X36" s="19"/>
      <c r="Y36" s="19"/>
      <c r="Z36" s="19" t="s">
        <v>256</v>
      </c>
      <c r="AA36" s="19">
        <v>1</v>
      </c>
      <c r="AB36" s="19">
        <v>1</v>
      </c>
      <c r="AC36" s="19" t="s">
        <v>68</v>
      </c>
      <c r="AD36" s="19" t="s">
        <v>102</v>
      </c>
      <c r="AE36" s="19" t="s">
        <v>117</v>
      </c>
      <c r="AF36" s="19"/>
    </row>
    <row r="37" spans="1:34" customHeight="1" ht="42">
      <c r="A37" s="19">
        <v>32</v>
      </c>
      <c r="B37" s="19" t="s">
        <v>117</v>
      </c>
      <c r="C37" s="19" t="s">
        <v>71</v>
      </c>
      <c r="D37" s="19" t="str">
        <f>HYPERLINK("http://www.henontech.com/fieldsafety/harzard/harzard_show.php?rid=2677&amp;url=harzardrecs.php","洗焦泵房电缆未撤除，万一一名职工巡查时触电。将造成职工身亡的重大事故。")</f>
        <v>洗焦泵房电缆未撤除，万一一名职工巡查时触电。将造成职工身亡的重大事故。</v>
      </c>
      <c r="E37" s="19" t="s">
        <v>257</v>
      </c>
      <c r="F37" s="22" t="s">
        <v>62</v>
      </c>
      <c r="G37" s="23" t="s">
        <v>63</v>
      </c>
      <c r="H37" s="19" t="s">
        <v>44</v>
      </c>
      <c r="I37" s="19" t="s">
        <v>45</v>
      </c>
      <c r="J37" s="19" t="s">
        <v>46</v>
      </c>
      <c r="K37" s="19" t="s">
        <v>47</v>
      </c>
      <c r="L37" s="19"/>
      <c r="M37" s="19" t="s">
        <v>40</v>
      </c>
      <c r="N37" s="19" t="s">
        <v>217</v>
      </c>
      <c r="O37" s="19" t="s">
        <v>40</v>
      </c>
      <c r="P37" s="19" t="s">
        <v>64</v>
      </c>
      <c r="Q37" s="19" t="s">
        <v>236</v>
      </c>
      <c r="R37" s="19" t="s">
        <v>258</v>
      </c>
      <c r="S37" s="19"/>
      <c r="T37" s="19" t="s">
        <v>53</v>
      </c>
      <c r="U37" s="19" t="s">
        <v>54</v>
      </c>
      <c r="V37" s="19" t="s">
        <v>79</v>
      </c>
      <c r="W37" s="19" t="s">
        <v>80</v>
      </c>
      <c r="X37" s="19" t="s">
        <v>57</v>
      </c>
      <c r="Y37" s="19"/>
      <c r="Z37" s="19" t="s">
        <v>259</v>
      </c>
      <c r="AA37" s="19">
        <v>2</v>
      </c>
      <c r="AB37" s="19">
        <v>2</v>
      </c>
      <c r="AC37" s="19" t="s">
        <v>68</v>
      </c>
      <c r="AD37" s="19" t="s">
        <v>64</v>
      </c>
      <c r="AE37" s="19" t="s">
        <v>260</v>
      </c>
      <c r="AF37" s="19"/>
    </row>
    <row r="38" spans="1:34" customHeight="1" ht="42">
      <c r="A38" s="19">
        <v>33</v>
      </c>
      <c r="B38" s="19" t="s">
        <v>117</v>
      </c>
      <c r="C38" s="19" t="s">
        <v>261</v>
      </c>
      <c r="D38" s="19" t="str">
        <f>HYPERLINK("http://www.henontech.com/fieldsafety/harzard/harzard_show.php?rid=2678&amp;url=harzardrecs.php","炉顶焦侧集气管工作平台一铁板开焊翘起，万一一名员工在巡检时被绊倒，膝盖磕碰到铁板上，造成膝盖骨骨裂。")</f>
        <v>炉顶焦侧集气管工作平台一铁板开焊翘起，万一一名员工在巡检时被绊倒，膝盖磕碰到铁板上，造成膝盖骨骨裂。</v>
      </c>
      <c r="E38" s="19" t="s">
        <v>262</v>
      </c>
      <c r="F38" s="22" t="s">
        <v>62</v>
      </c>
      <c r="G38" s="21" t="s">
        <v>43</v>
      </c>
      <c r="H38" s="19" t="s">
        <v>44</v>
      </c>
      <c r="I38" s="19"/>
      <c r="J38" s="19" t="s">
        <v>97</v>
      </c>
      <c r="K38" s="19" t="s">
        <v>215</v>
      </c>
      <c r="L38" s="19" t="s">
        <v>99</v>
      </c>
      <c r="M38" s="19" t="s">
        <v>40</v>
      </c>
      <c r="N38" s="19" t="s">
        <v>263</v>
      </c>
      <c r="O38" s="19" t="s">
        <v>40</v>
      </c>
      <c r="P38" s="19" t="s">
        <v>64</v>
      </c>
      <c r="Q38" s="19" t="s">
        <v>236</v>
      </c>
      <c r="R38" s="19" t="s">
        <v>264</v>
      </c>
      <c r="S38" s="19"/>
      <c r="T38" s="19" t="s">
        <v>53</v>
      </c>
      <c r="U38" s="19" t="s">
        <v>78</v>
      </c>
      <c r="V38" s="19" t="s">
        <v>90</v>
      </c>
      <c r="W38" s="19" t="s">
        <v>56</v>
      </c>
      <c r="X38" s="19" t="s">
        <v>57</v>
      </c>
      <c r="Y38" s="19"/>
      <c r="Z38" s="19" t="s">
        <v>265</v>
      </c>
      <c r="AA38" s="19">
        <v>2</v>
      </c>
      <c r="AB38" s="19">
        <v>2</v>
      </c>
      <c r="AC38" s="19" t="s">
        <v>68</v>
      </c>
      <c r="AD38" s="19" t="s">
        <v>64</v>
      </c>
      <c r="AE38" s="19" t="s">
        <v>260</v>
      </c>
      <c r="AF38" s="19"/>
    </row>
    <row r="39" spans="1:34">
      <c r="A39" s="19">
        <v>34</v>
      </c>
      <c r="B39" s="19" t="s">
        <v>117</v>
      </c>
      <c r="C39" s="19" t="s">
        <v>230</v>
      </c>
      <c r="D39" s="19" t="str">
        <f>HYPERLINK("http://www.henontech.com/fieldsafety/harzard/harzard_show.php?rid=2679&amp;url=harzardrecs.php","电源线套管破损翘起 操作工巡检时 不慎被电缆绊倒 完成右前臂骨折 送医治疗一个月 在家休养90天")</f>
        <v>电源线套管破损翘起 操作工巡检时 不慎被电缆绊倒 完成右前臂骨折 送医治疗一个月 在家休养90天</v>
      </c>
      <c r="E39" s="19" t="s">
        <v>266</v>
      </c>
      <c r="F39" s="22" t="s">
        <v>62</v>
      </c>
      <c r="G39" s="21" t="s">
        <v>43</v>
      </c>
      <c r="H39" s="19" t="s">
        <v>44</v>
      </c>
      <c r="I39" s="19" t="s">
        <v>96</v>
      </c>
      <c r="J39" s="19" t="s">
        <v>97</v>
      </c>
      <c r="K39" s="19" t="s">
        <v>98</v>
      </c>
      <c r="L39" s="19" t="s">
        <v>99</v>
      </c>
      <c r="M39" s="19" t="s">
        <v>196</v>
      </c>
      <c r="N39" s="19" t="s">
        <v>197</v>
      </c>
      <c r="O39" s="19" t="s">
        <v>196</v>
      </c>
      <c r="P39" s="19" t="s">
        <v>198</v>
      </c>
      <c r="Q39" s="19" t="s">
        <v>267</v>
      </c>
      <c r="R39" s="19" t="s">
        <v>268</v>
      </c>
      <c r="S39" s="19"/>
      <c r="T39" s="19" t="s">
        <v>53</v>
      </c>
      <c r="U39" s="19" t="s">
        <v>78</v>
      </c>
      <c r="V39" s="19" t="s">
        <v>90</v>
      </c>
      <c r="W39" s="19" t="s">
        <v>56</v>
      </c>
      <c r="X39" s="19"/>
      <c r="Y39" s="19"/>
      <c r="Z39" s="19" t="s">
        <v>269</v>
      </c>
      <c r="AA39" s="19">
        <v>1</v>
      </c>
      <c r="AB39" s="19">
        <v>1</v>
      </c>
      <c r="AC39" s="19" t="s">
        <v>68</v>
      </c>
      <c r="AD39" s="19" t="s">
        <v>198</v>
      </c>
      <c r="AE39" s="19" t="s">
        <v>270</v>
      </c>
      <c r="AF39" s="19"/>
    </row>
    <row r="40" spans="1:34" customHeight="1" ht="42">
      <c r="A40" s="19">
        <v>35</v>
      </c>
      <c r="B40" s="19" t="s">
        <v>117</v>
      </c>
      <c r="C40" s="19" t="s">
        <v>261</v>
      </c>
      <c r="D40" s="19" t="str">
        <f>HYPERLINK("http://www.henontech.com/fieldsafety/harzard/harzard_show.php?rid=2680&amp;url=harzardrecs.php","炉顶南头照明灯线缆无套管，万一线缆老化出现漏电传导到护栏，造成一名维修护栏操作人员触电身亡")</f>
        <v>炉顶南头照明灯线缆无套管，万一线缆老化出现漏电传导到护栏，造成一名维修护栏操作人员触电身亡</v>
      </c>
      <c r="E40" s="19" t="s">
        <v>271</v>
      </c>
      <c r="F40" s="22" t="s">
        <v>62</v>
      </c>
      <c r="G40" s="21" t="s">
        <v>43</v>
      </c>
      <c r="H40" s="19" t="s">
        <v>44</v>
      </c>
      <c r="I40" s="19"/>
      <c r="J40" s="19" t="s">
        <v>97</v>
      </c>
      <c r="K40" s="19" t="s">
        <v>47</v>
      </c>
      <c r="L40" s="19"/>
      <c r="M40" s="19" t="s">
        <v>40</v>
      </c>
      <c r="N40" s="19" t="s">
        <v>272</v>
      </c>
      <c r="O40" s="19" t="s">
        <v>40</v>
      </c>
      <c r="P40" s="19" t="s">
        <v>64</v>
      </c>
      <c r="Q40" s="19" t="s">
        <v>236</v>
      </c>
      <c r="R40" s="19" t="s">
        <v>273</v>
      </c>
      <c r="S40" s="19"/>
      <c r="T40" s="19" t="s">
        <v>53</v>
      </c>
      <c r="U40" s="19" t="s">
        <v>54</v>
      </c>
      <c r="V40" s="19" t="s">
        <v>90</v>
      </c>
      <c r="W40" s="19" t="s">
        <v>80</v>
      </c>
      <c r="X40" s="19" t="s">
        <v>57</v>
      </c>
      <c r="Y40" s="19"/>
      <c r="Z40" s="19" t="s">
        <v>274</v>
      </c>
      <c r="AA40" s="19">
        <v>2</v>
      </c>
      <c r="AB40" s="19">
        <v>2</v>
      </c>
      <c r="AC40" s="19" t="s">
        <v>68</v>
      </c>
      <c r="AD40" s="19" t="s">
        <v>64</v>
      </c>
      <c r="AE40" s="19" t="s">
        <v>69</v>
      </c>
      <c r="AF40" s="19"/>
    </row>
    <row r="41" spans="1:34" customHeight="1" ht="42">
      <c r="A41" s="19">
        <v>36</v>
      </c>
      <c r="B41" s="19" t="s">
        <v>117</v>
      </c>
      <c r="C41" s="19" t="s">
        <v>40</v>
      </c>
      <c r="D41" s="19" t="str">
        <f>HYPERLINK("http://www.henontech.com/fieldsafety/harzard/harzard_show.php?rid=2681&amp;url=harzardrecs.php","旋臂吊在吊装过程中吊钩脱落，吊装物坠落，致使人员受伤或死亡及吊装物件损坏")</f>
        <v>旋臂吊在吊装过程中吊钩脱落，吊装物坠落，致使人员受伤或死亡及吊装物件损坏</v>
      </c>
      <c r="E41" s="19" t="s">
        <v>275</v>
      </c>
      <c r="F41" s="22" t="s">
        <v>62</v>
      </c>
      <c r="G41" s="21" t="s">
        <v>43</v>
      </c>
      <c r="H41" s="19" t="s">
        <v>44</v>
      </c>
      <c r="I41" s="19"/>
      <c r="J41" s="19" t="s">
        <v>97</v>
      </c>
      <c r="K41" s="19"/>
      <c r="L41" s="19"/>
      <c r="M41" s="19" t="s">
        <v>40</v>
      </c>
      <c r="N41" s="19" t="s">
        <v>276</v>
      </c>
      <c r="O41" s="19" t="s">
        <v>40</v>
      </c>
      <c r="P41" s="19" t="s">
        <v>64</v>
      </c>
      <c r="Q41" s="19" t="s">
        <v>277</v>
      </c>
      <c r="R41" s="19" t="s">
        <v>278</v>
      </c>
      <c r="S41" s="19"/>
      <c r="T41" s="19" t="s">
        <v>53</v>
      </c>
      <c r="U41" s="19" t="s">
        <v>78</v>
      </c>
      <c r="V41" s="19" t="s">
        <v>55</v>
      </c>
      <c r="W41" s="19" t="s">
        <v>136</v>
      </c>
      <c r="X41" s="19" t="s">
        <v>57</v>
      </c>
      <c r="Y41" s="19"/>
      <c r="Z41" s="19" t="s">
        <v>279</v>
      </c>
      <c r="AA41" s="19">
        <v>2</v>
      </c>
      <c r="AB41" s="19">
        <v>2</v>
      </c>
      <c r="AC41" s="19" t="s">
        <v>68</v>
      </c>
      <c r="AD41" s="19" t="s">
        <v>64</v>
      </c>
      <c r="AE41" s="19" t="s">
        <v>260</v>
      </c>
      <c r="AF41" s="19"/>
    </row>
    <row r="42" spans="1:34" customHeight="1" ht="42">
      <c r="A42" s="19">
        <v>37</v>
      </c>
      <c r="B42" s="19" t="s">
        <v>117</v>
      </c>
      <c r="C42" s="19" t="s">
        <v>230</v>
      </c>
      <c r="D42" s="19" t="str">
        <f>HYPERLINK("http://www.henontech.com/fieldsafety/harzard/harzard_show.php?rid=2682&amp;url=harzardrecs.php","1618破碎机工在巡检除尘电机温度时，由于电机皮带破裂未及时更换，突然断裂摔至地面摔在操作工脚背无造成人员伤害！")</f>
        <v>1618破碎机工在巡检除尘电机温度时，由于电机皮带破裂未及时更换，突然断裂摔至地面摔在操作工脚背无造成人员伤害！</v>
      </c>
      <c r="E42" s="19" t="s">
        <v>280</v>
      </c>
      <c r="F42" s="22" t="s">
        <v>62</v>
      </c>
      <c r="G42" s="25" t="s">
        <v>281</v>
      </c>
      <c r="H42" s="19" t="s">
        <v>44</v>
      </c>
      <c r="I42" s="19" t="s">
        <v>74</v>
      </c>
      <c r="J42" s="19" t="s">
        <v>132</v>
      </c>
      <c r="K42" s="19" t="s">
        <v>98</v>
      </c>
      <c r="L42" s="19" t="s">
        <v>99</v>
      </c>
      <c r="M42" s="19" t="s">
        <v>196</v>
      </c>
      <c r="N42" s="19" t="s">
        <v>240</v>
      </c>
      <c r="O42" s="19" t="s">
        <v>196</v>
      </c>
      <c r="P42" s="19" t="s">
        <v>241</v>
      </c>
      <c r="Q42" s="19" t="s">
        <v>231</v>
      </c>
      <c r="R42" s="19" t="s">
        <v>282</v>
      </c>
      <c r="S42" s="19" t="s">
        <v>283</v>
      </c>
      <c r="T42" s="19" t="s">
        <v>53</v>
      </c>
      <c r="U42" s="19" t="s">
        <v>106</v>
      </c>
      <c r="V42" s="19" t="s">
        <v>79</v>
      </c>
      <c r="W42" s="19" t="s">
        <v>107</v>
      </c>
      <c r="X42" s="19" t="s">
        <v>66</v>
      </c>
      <c r="Y42" s="19" t="s">
        <v>66</v>
      </c>
      <c r="Z42" s="19" t="s">
        <v>284</v>
      </c>
      <c r="AA42" s="19">
        <v>2</v>
      </c>
      <c r="AB42" s="19">
        <v>2</v>
      </c>
      <c r="AC42" s="19" t="s">
        <v>68</v>
      </c>
      <c r="AD42" s="19" t="s">
        <v>241</v>
      </c>
      <c r="AE42" s="19" t="s">
        <v>117</v>
      </c>
      <c r="AF42" s="19" t="s">
        <v>285</v>
      </c>
    </row>
    <row r="43" spans="1:34">
      <c r="A43" s="19">
        <v>38</v>
      </c>
      <c r="B43" s="19" t="s">
        <v>117</v>
      </c>
      <c r="C43" s="19" t="s">
        <v>187</v>
      </c>
      <c r="D43" s="19" t="str">
        <f>HYPERLINK("http://www.henontech.com/fieldsafety/harzard/harzard_show.php?rid=2683&amp;url=harzardrecs.php","粗苯南系统再生器平台底部有冰凌，如果一名操作人员巡检经过此处时冰凌坠落造成操作人员右肩轻微擦伤无大碍能整常上班。")</f>
        <v>粗苯南系统再生器平台底部有冰凌，如果一名操作人员巡检经过此处时冰凌坠落造成操作人员右肩轻微擦伤无大碍能整常上班。</v>
      </c>
      <c r="E43" s="19" t="s">
        <v>286</v>
      </c>
      <c r="F43" s="22" t="s">
        <v>62</v>
      </c>
      <c r="G43" s="21" t="s">
        <v>43</v>
      </c>
      <c r="H43" s="19" t="s">
        <v>44</v>
      </c>
      <c r="I43" s="19" t="s">
        <v>74</v>
      </c>
      <c r="J43" s="19" t="s">
        <v>132</v>
      </c>
      <c r="K43" s="19" t="s">
        <v>47</v>
      </c>
      <c r="L43" s="19" t="s">
        <v>99</v>
      </c>
      <c r="M43" s="19" t="s">
        <v>100</v>
      </c>
      <c r="N43" s="19" t="s">
        <v>147</v>
      </c>
      <c r="O43" s="19" t="s">
        <v>100</v>
      </c>
      <c r="P43" s="19" t="s">
        <v>102</v>
      </c>
      <c r="Q43" s="19" t="s">
        <v>267</v>
      </c>
      <c r="R43" s="19" t="s">
        <v>287</v>
      </c>
      <c r="S43" s="19"/>
      <c r="T43" s="19" t="s">
        <v>53</v>
      </c>
      <c r="U43" s="19" t="s">
        <v>115</v>
      </c>
      <c r="V43" s="19" t="s">
        <v>55</v>
      </c>
      <c r="W43" s="19" t="s">
        <v>107</v>
      </c>
      <c r="X43" s="19"/>
      <c r="Y43" s="19"/>
      <c r="Z43" s="19" t="s">
        <v>288</v>
      </c>
      <c r="AA43" s="19">
        <v>1</v>
      </c>
      <c r="AB43" s="19">
        <v>1</v>
      </c>
      <c r="AC43" s="19" t="s">
        <v>68</v>
      </c>
      <c r="AD43" s="19" t="s">
        <v>102</v>
      </c>
      <c r="AE43" s="19" t="s">
        <v>270</v>
      </c>
      <c r="AF43" s="19"/>
    </row>
    <row r="44" spans="1:34" customHeight="1" ht="42">
      <c r="A44" s="19">
        <v>39</v>
      </c>
      <c r="B44" s="19" t="s">
        <v>117</v>
      </c>
      <c r="C44" s="19" t="s">
        <v>289</v>
      </c>
      <c r="D44" s="19" t="str">
        <f>HYPERLINK("http://www.henontech.com/fieldsafety/harzard/harzard_show.php?rid=2684&amp;url=harzardrecs.php","焦侧45#上升管操作小平台腐蚀严重，已锈出许多窟窿，人在工作时有可能发生跌落。")</f>
        <v>焦侧45#上升管操作小平台腐蚀严重，已锈出许多窟窿，人在工作时有可能发生跌落。</v>
      </c>
      <c r="E44" s="19" t="s">
        <v>290</v>
      </c>
      <c r="F44" s="22" t="s">
        <v>62</v>
      </c>
      <c r="G44" s="21" t="s">
        <v>43</v>
      </c>
      <c r="H44" s="19" t="s">
        <v>44</v>
      </c>
      <c r="I44" s="19" t="s">
        <v>74</v>
      </c>
      <c r="J44" s="19" t="s">
        <v>97</v>
      </c>
      <c r="K44" s="19" t="s">
        <v>47</v>
      </c>
      <c r="L44" s="19" t="s">
        <v>99</v>
      </c>
      <c r="M44" s="19" t="s">
        <v>40</v>
      </c>
      <c r="N44" s="19" t="s">
        <v>291</v>
      </c>
      <c r="O44" s="19" t="s">
        <v>40</v>
      </c>
      <c r="P44" s="19" t="s">
        <v>64</v>
      </c>
      <c r="Q44" s="19" t="s">
        <v>236</v>
      </c>
      <c r="R44" s="19" t="s">
        <v>292</v>
      </c>
      <c r="S44" s="19"/>
      <c r="T44" s="19" t="s">
        <v>53</v>
      </c>
      <c r="U44" s="19" t="s">
        <v>54</v>
      </c>
      <c r="V44" s="19" t="s">
        <v>90</v>
      </c>
      <c r="W44" s="19" t="s">
        <v>80</v>
      </c>
      <c r="X44" s="19" t="s">
        <v>66</v>
      </c>
      <c r="Y44" s="19"/>
      <c r="Z44" s="19" t="s">
        <v>293</v>
      </c>
      <c r="AA44" s="19">
        <v>2</v>
      </c>
      <c r="AB44" s="19">
        <v>2</v>
      </c>
      <c r="AC44" s="19" t="s">
        <v>68</v>
      </c>
      <c r="AD44" s="19" t="s">
        <v>64</v>
      </c>
      <c r="AE44" s="19" t="s">
        <v>260</v>
      </c>
      <c r="AF44" s="19"/>
    </row>
    <row r="45" spans="1:34">
      <c r="A45" s="19">
        <v>40</v>
      </c>
      <c r="B45" s="19" t="s">
        <v>117</v>
      </c>
      <c r="C45" s="19" t="s">
        <v>71</v>
      </c>
      <c r="D45" s="19" t="str">
        <f>HYPERLINK("http://www.henontech.com/fieldsafety/harzard/harzard_show.php?rid=2685&amp;url=harzardrecs.php","一上夜班职工从送煤车迈下时，由于防护栏杆太短，脚下打滑从机侧平台坠落，送医检查后，右前腿骨折，需住院15天，在家休养半年。")</f>
        <v>一上夜班职工从送煤车迈下时，由于防护栏杆太短，脚下打滑从机侧平台坠落，送医检查后，右前腿骨折，需住院15天，在家休养半年。</v>
      </c>
      <c r="E45" s="19" t="s">
        <v>294</v>
      </c>
      <c r="F45" s="24" t="s">
        <v>73</v>
      </c>
      <c r="G45" s="21" t="s">
        <v>43</v>
      </c>
      <c r="H45" s="19" t="s">
        <v>44</v>
      </c>
      <c r="I45" s="19" t="s">
        <v>74</v>
      </c>
      <c r="J45" s="19" t="s">
        <v>97</v>
      </c>
      <c r="K45" s="19" t="s">
        <v>215</v>
      </c>
      <c r="L45" s="19" t="s">
        <v>99</v>
      </c>
      <c r="M45" s="19" t="s">
        <v>40</v>
      </c>
      <c r="N45" s="19" t="s">
        <v>295</v>
      </c>
      <c r="O45" s="19"/>
      <c r="P45" s="19"/>
      <c r="Q45" s="19"/>
      <c r="R45" s="19" t="s">
        <v>296</v>
      </c>
      <c r="S45" s="19" t="s">
        <v>297</v>
      </c>
      <c r="T45" s="19" t="s">
        <v>53</v>
      </c>
      <c r="U45" s="19" t="s">
        <v>78</v>
      </c>
      <c r="V45" s="19" t="s">
        <v>55</v>
      </c>
      <c r="W45" s="19" t="s">
        <v>136</v>
      </c>
      <c r="X45" s="19"/>
      <c r="Y45" s="19"/>
      <c r="Z45" s="19"/>
      <c r="AA45" s="19">
        <v>0</v>
      </c>
      <c r="AB45" s="19"/>
      <c r="AC45" s="19" t="s">
        <v>59</v>
      </c>
      <c r="AD45" s="19"/>
      <c r="AE45" s="19"/>
      <c r="AF45" s="19"/>
    </row>
    <row r="46" spans="1:34" customHeight="1" ht="42">
      <c r="A46" s="19">
        <v>41</v>
      </c>
      <c r="B46" s="19" t="s">
        <v>117</v>
      </c>
      <c r="C46" s="19" t="s">
        <v>40</v>
      </c>
      <c r="D46" s="19" t="str">
        <f>HYPERLINK("http://www.henontech.com/fieldsafety/harzard/harzard_show.php?rid=2686&amp;url=harzardrecs.php","5.5地下室在机测炉头煤气管架离地1.7米左右有一钢筋外突过长，光线暗！倘若有人工作时一不注意碰伤面部，造成轻伤到医务室清洗包扎处理！休息3天怠工事件！")</f>
        <v>5.5地下室在机测炉头煤气管架离地1.7米左右有一钢筋外突过长，光线暗！倘若有人工作时一不注意碰伤面部，造成轻伤到医务室清洗包扎处理！休息3天怠工事件！</v>
      </c>
      <c r="E46" s="19" t="s">
        <v>298</v>
      </c>
      <c r="F46" s="20" t="s">
        <v>42</v>
      </c>
      <c r="G46" s="23" t="s">
        <v>63</v>
      </c>
      <c r="H46" s="19" t="s">
        <v>44</v>
      </c>
      <c r="I46" s="19" t="s">
        <v>74</v>
      </c>
      <c r="J46" s="19" t="s">
        <v>97</v>
      </c>
      <c r="K46" s="19" t="s">
        <v>120</v>
      </c>
      <c r="L46" s="19" t="s">
        <v>99</v>
      </c>
      <c r="M46" s="19" t="s">
        <v>40</v>
      </c>
      <c r="N46" s="19" t="s">
        <v>299</v>
      </c>
      <c r="O46" s="19" t="s">
        <v>40</v>
      </c>
      <c r="P46" s="19" t="s">
        <v>210</v>
      </c>
      <c r="Q46" s="19" t="s">
        <v>236</v>
      </c>
      <c r="R46" s="19" t="s">
        <v>300</v>
      </c>
      <c r="S46" s="19"/>
      <c r="T46" s="19" t="s">
        <v>53</v>
      </c>
      <c r="U46" s="19" t="s">
        <v>115</v>
      </c>
      <c r="V46" s="19" t="s">
        <v>55</v>
      </c>
      <c r="W46" s="19" t="s">
        <v>107</v>
      </c>
      <c r="X46" s="19" t="s">
        <v>57</v>
      </c>
      <c r="Y46" s="19"/>
      <c r="Z46" s="19" t="s">
        <v>301</v>
      </c>
      <c r="AA46" s="19">
        <v>2</v>
      </c>
      <c r="AB46" s="19"/>
      <c r="AC46" s="19" t="s">
        <v>59</v>
      </c>
      <c r="AD46" s="19"/>
      <c r="AE46" s="19"/>
      <c r="AF46" s="19"/>
    </row>
    <row r="47" spans="1:34" customHeight="1" ht="42">
      <c r="A47" s="19">
        <v>42</v>
      </c>
      <c r="B47" s="19" t="s">
        <v>117</v>
      </c>
      <c r="C47" s="19" t="s">
        <v>145</v>
      </c>
      <c r="D47" s="19" t="str">
        <f>HYPERLINK("http://www.henontech.com/fieldsafety/harzard/harzard_show.php?rid=2687&amp;url=harzardrecs.php","外供JFE煤气水封底部发生泄漏，存在煤气泄漏的风险，可能会造成一名操作人员在巡检煤气水封时因风险源辨识不足致使煤气轻微中毒")</f>
        <v>外供JFE煤气水封底部发生泄漏，存在煤气泄漏的风险，可能会造成一名操作人员在巡检煤气水封时因风险源辨识不足致使煤气轻微中毒</v>
      </c>
      <c r="E47" s="19" t="s">
        <v>302</v>
      </c>
      <c r="F47" s="22" t="s">
        <v>62</v>
      </c>
      <c r="G47" s="23" t="s">
        <v>63</v>
      </c>
      <c r="H47" s="19" t="s">
        <v>44</v>
      </c>
      <c r="I47" s="19" t="s">
        <v>96</v>
      </c>
      <c r="J47" s="19" t="s">
        <v>97</v>
      </c>
      <c r="K47" s="19" t="s">
        <v>47</v>
      </c>
      <c r="L47" s="19" t="s">
        <v>99</v>
      </c>
      <c r="M47" s="19" t="s">
        <v>100</v>
      </c>
      <c r="N47" s="19" t="s">
        <v>303</v>
      </c>
      <c r="O47" s="19" t="s">
        <v>100</v>
      </c>
      <c r="P47" s="19" t="s">
        <v>102</v>
      </c>
      <c r="Q47" s="19" t="s">
        <v>267</v>
      </c>
      <c r="R47" s="19" t="s">
        <v>304</v>
      </c>
      <c r="S47" s="19"/>
      <c r="T47" s="19" t="s">
        <v>53</v>
      </c>
      <c r="U47" s="19" t="s">
        <v>106</v>
      </c>
      <c r="V47" s="19" t="s">
        <v>305</v>
      </c>
      <c r="W47" s="19" t="s">
        <v>107</v>
      </c>
      <c r="X47" s="19"/>
      <c r="Y47" s="19"/>
      <c r="Z47" s="19" t="s">
        <v>306</v>
      </c>
      <c r="AA47" s="19">
        <v>2</v>
      </c>
      <c r="AB47" s="19">
        <v>2</v>
      </c>
      <c r="AC47" s="19" t="s">
        <v>68</v>
      </c>
      <c r="AD47" s="19" t="s">
        <v>102</v>
      </c>
      <c r="AE47" s="19" t="s">
        <v>69</v>
      </c>
      <c r="AF47" s="19"/>
    </row>
    <row r="48" spans="1:34" customHeight="1" ht="42">
      <c r="A48" s="19">
        <v>43</v>
      </c>
      <c r="B48" s="19" t="s">
        <v>307</v>
      </c>
      <c r="C48" s="19" t="s">
        <v>194</v>
      </c>
      <c r="D48" s="19" t="str">
        <f>HYPERLINK("http://www.henontech.com/fieldsafety/harzard/harzard_show.php?rid=2688&amp;url=harzardrecs.php","西五岗位操作工在清理机尾卫生时，由于机尾破损的增面滚筒未及时更换导至扫把带入皮带和滚筒中操作工的手被顺势带入皮带机导致操作工右手被挤伤，送医院包扎治疗，在家休养三十天！")</f>
        <v>西五岗位操作工在清理机尾卫生时，由于机尾破损的增面滚筒未及时更换导至扫把带入皮带和滚筒中操作工的手被顺势带入皮带机导致操作工右手被挤伤，送医院包扎治疗，在家休养三十天！</v>
      </c>
      <c r="E48" s="19" t="s">
        <v>308</v>
      </c>
      <c r="F48" s="22" t="s">
        <v>62</v>
      </c>
      <c r="G48" s="25" t="s">
        <v>281</v>
      </c>
      <c r="H48" s="19" t="s">
        <v>44</v>
      </c>
      <c r="I48" s="19" t="s">
        <v>74</v>
      </c>
      <c r="J48" s="19" t="s">
        <v>97</v>
      </c>
      <c r="K48" s="19" t="s">
        <v>98</v>
      </c>
      <c r="L48" s="19" t="s">
        <v>99</v>
      </c>
      <c r="M48" s="19" t="s">
        <v>196</v>
      </c>
      <c r="N48" s="19" t="s">
        <v>240</v>
      </c>
      <c r="O48" s="19" t="s">
        <v>196</v>
      </c>
      <c r="P48" s="19" t="s">
        <v>241</v>
      </c>
      <c r="Q48" s="19" t="s">
        <v>92</v>
      </c>
      <c r="R48" s="19" t="s">
        <v>309</v>
      </c>
      <c r="S48" s="19" t="s">
        <v>310</v>
      </c>
      <c r="T48" s="19" t="s">
        <v>53</v>
      </c>
      <c r="U48" s="19" t="s">
        <v>115</v>
      </c>
      <c r="V48" s="19" t="s">
        <v>305</v>
      </c>
      <c r="W48" s="19" t="s">
        <v>107</v>
      </c>
      <c r="X48" s="19" t="s">
        <v>66</v>
      </c>
      <c r="Y48" s="19" t="s">
        <v>66</v>
      </c>
      <c r="Z48" s="19" t="s">
        <v>311</v>
      </c>
      <c r="AA48" s="19">
        <v>2</v>
      </c>
      <c r="AB48" s="19">
        <v>2</v>
      </c>
      <c r="AC48" s="19" t="s">
        <v>68</v>
      </c>
      <c r="AD48" s="19" t="s">
        <v>241</v>
      </c>
      <c r="AE48" s="19" t="s">
        <v>270</v>
      </c>
      <c r="AF48" s="19" t="s">
        <v>312</v>
      </c>
    </row>
    <row r="49" spans="1:34">
      <c r="A49" s="19">
        <v>44</v>
      </c>
      <c r="B49" s="19" t="s">
        <v>127</v>
      </c>
      <c r="C49" s="19" t="s">
        <v>165</v>
      </c>
      <c r="D49" s="19" t="str">
        <f>HYPERLINK("http://www.henontech.com/fieldsafety/harzard/harzard_show.php?rid=2689&amp;url=harzardrecs.php","南冷凝剩余氨水槽压力表未在规定时间内校验，无检验合格证。一旦不起作用无法显示正常数据")</f>
        <v>南冷凝剩余氨水槽压力表未在规定时间内校验，无检验合格证。一旦不起作用无法显示正常数据</v>
      </c>
      <c r="E49" s="19" t="s">
        <v>313</v>
      </c>
      <c r="F49" s="22" t="s">
        <v>62</v>
      </c>
      <c r="G49" s="21" t="s">
        <v>43</v>
      </c>
      <c r="H49" s="19" t="s">
        <v>44</v>
      </c>
      <c r="I49" s="19" t="s">
        <v>74</v>
      </c>
      <c r="J49" s="19" t="s">
        <v>97</v>
      </c>
      <c r="K49" s="19" t="s">
        <v>47</v>
      </c>
      <c r="L49" s="19" t="s">
        <v>99</v>
      </c>
      <c r="M49" s="19" t="s">
        <v>100</v>
      </c>
      <c r="N49" s="19" t="s">
        <v>314</v>
      </c>
      <c r="O49" s="19" t="s">
        <v>100</v>
      </c>
      <c r="P49" s="19" t="s">
        <v>102</v>
      </c>
      <c r="Q49" s="19" t="s">
        <v>315</v>
      </c>
      <c r="R49" s="19" t="s">
        <v>316</v>
      </c>
      <c r="S49" s="19"/>
      <c r="T49" s="19" t="s">
        <v>105</v>
      </c>
      <c r="U49" s="19" t="s">
        <v>106</v>
      </c>
      <c r="V49" s="19" t="s">
        <v>305</v>
      </c>
      <c r="W49" s="19" t="s">
        <v>107</v>
      </c>
      <c r="X49" s="19"/>
      <c r="Y49" s="19"/>
      <c r="Z49" s="19" t="s">
        <v>317</v>
      </c>
      <c r="AA49" s="19">
        <v>1</v>
      </c>
      <c r="AB49" s="19">
        <v>1</v>
      </c>
      <c r="AC49" s="19" t="s">
        <v>68</v>
      </c>
      <c r="AD49" s="19" t="s">
        <v>102</v>
      </c>
      <c r="AE49" s="19" t="s">
        <v>127</v>
      </c>
      <c r="AF49" s="19"/>
    </row>
    <row r="50" spans="1:34" customHeight="1" ht="42">
      <c r="A50" s="19">
        <v>45</v>
      </c>
      <c r="B50" s="19" t="s">
        <v>307</v>
      </c>
      <c r="C50" s="19" t="s">
        <v>318</v>
      </c>
      <c r="D50" s="19" t="str">
        <f>HYPERLINK("http://www.henontech.com/fieldsafety/harzard/harzard_show.php?rid=2690&amp;url=harzardrecs.php","一出炉工在夜间工作时，由于刮板机篦子缺陷造成右脚掉入正在运转的刮板机内受伤，及时送医治诊断为右脚骨折，住院1个月回家休息6个月后康复。")</f>
        <v>一出炉工在夜间工作时，由于刮板机篦子缺陷造成右脚掉入正在运转的刮板机内受伤，及时送医治诊断为右脚骨折，住院1个月回家休息6个月后康复。</v>
      </c>
      <c r="E50" s="19" t="s">
        <v>319</v>
      </c>
      <c r="F50" s="20" t="s">
        <v>42</v>
      </c>
      <c r="G50" s="23" t="s">
        <v>63</v>
      </c>
      <c r="H50" s="19" t="s">
        <v>44</v>
      </c>
      <c r="I50" s="19" t="s">
        <v>74</v>
      </c>
      <c r="J50" s="19" t="s">
        <v>97</v>
      </c>
      <c r="K50" s="19" t="s">
        <v>215</v>
      </c>
      <c r="L50" s="19" t="s">
        <v>99</v>
      </c>
      <c r="M50" s="19" t="s">
        <v>40</v>
      </c>
      <c r="N50" s="19" t="s">
        <v>320</v>
      </c>
      <c r="O50" s="19" t="s">
        <v>40</v>
      </c>
      <c r="P50" s="19" t="s">
        <v>223</v>
      </c>
      <c r="Q50" s="19" t="s">
        <v>236</v>
      </c>
      <c r="R50" s="19" t="s">
        <v>321</v>
      </c>
      <c r="S50" s="19"/>
      <c r="T50" s="19" t="s">
        <v>53</v>
      </c>
      <c r="U50" s="19" t="s">
        <v>78</v>
      </c>
      <c r="V50" s="19" t="s">
        <v>90</v>
      </c>
      <c r="W50" s="19" t="s">
        <v>56</v>
      </c>
      <c r="X50" s="19" t="s">
        <v>66</v>
      </c>
      <c r="Y50" s="19"/>
      <c r="Z50" s="19" t="s">
        <v>322</v>
      </c>
      <c r="AA50" s="19">
        <v>2</v>
      </c>
      <c r="AB50" s="19"/>
      <c r="AC50" s="19" t="s">
        <v>59</v>
      </c>
      <c r="AD50" s="19"/>
      <c r="AE50" s="19"/>
      <c r="AF50" s="19"/>
    </row>
    <row r="51" spans="1:34">
      <c r="A51" s="19">
        <v>46</v>
      </c>
      <c r="B51" s="19" t="s">
        <v>307</v>
      </c>
      <c r="C51" s="19" t="s">
        <v>130</v>
      </c>
      <c r="D51" s="19" t="str">
        <f>HYPERLINK("http://www.henontech.com/fieldsafety/harzard/harzard_show.php?rid=2691&amp;url=harzardrecs.php","化产车间一名巡检工在深度脱硫北巡检到小井位置，小井井盖未盖好，如果巡检工不慎踩到跌落小井内，造成腿部受伤，经送医诊断，腿部轻微伤。")</f>
        <v>化产车间一名巡检工在深度脱硫北巡检到小井位置，小井井盖未盖好，如果巡检工不慎踩到跌落小井内，造成腿部受伤，经送医诊断，腿部轻微伤。</v>
      </c>
      <c r="E51" s="19" t="s">
        <v>323</v>
      </c>
      <c r="F51" s="22" t="s">
        <v>62</v>
      </c>
      <c r="G51" s="21" t="s">
        <v>43</v>
      </c>
      <c r="H51" s="19" t="s">
        <v>44</v>
      </c>
      <c r="I51" s="19" t="s">
        <v>45</v>
      </c>
      <c r="J51" s="19" t="s">
        <v>84</v>
      </c>
      <c r="K51" s="19" t="s">
        <v>47</v>
      </c>
      <c r="L51" s="19" t="s">
        <v>99</v>
      </c>
      <c r="M51" s="19" t="s">
        <v>100</v>
      </c>
      <c r="N51" s="19" t="s">
        <v>190</v>
      </c>
      <c r="O51" s="19" t="s">
        <v>100</v>
      </c>
      <c r="P51" s="19" t="s">
        <v>102</v>
      </c>
      <c r="Q51" s="19" t="s">
        <v>267</v>
      </c>
      <c r="R51" s="19" t="s">
        <v>324</v>
      </c>
      <c r="S51" s="19"/>
      <c r="T51" s="19" t="s">
        <v>53</v>
      </c>
      <c r="U51" s="19" t="s">
        <v>78</v>
      </c>
      <c r="V51" s="19" t="s">
        <v>55</v>
      </c>
      <c r="W51" s="19" t="s">
        <v>136</v>
      </c>
      <c r="X51" s="19"/>
      <c r="Y51" s="19"/>
      <c r="Z51" s="19" t="s">
        <v>325</v>
      </c>
      <c r="AA51" s="19">
        <v>1</v>
      </c>
      <c r="AB51" s="19">
        <v>1</v>
      </c>
      <c r="AC51" s="19" t="s">
        <v>68</v>
      </c>
      <c r="AD51" s="19" t="s">
        <v>102</v>
      </c>
      <c r="AE51" s="19" t="s">
        <v>127</v>
      </c>
      <c r="AF51" s="19"/>
    </row>
    <row r="52" spans="1:34">
      <c r="A52" s="19">
        <v>47</v>
      </c>
      <c r="B52" s="19" t="s">
        <v>307</v>
      </c>
      <c r="C52" s="19" t="s">
        <v>326</v>
      </c>
      <c r="D52" s="19" t="str">
        <f>HYPERLINK("http://www.henontech.com/fieldsafety/harzard/harzard_show.php?rid=2692&amp;url=harzardrecs.php","南蒸氨塔塔底放空阀门盘根漏水，废水温度高，一名操作工在放空开关阀门时，盘根漏水突然加大，有可能会造成手臂轻微烫伤，去医务室包扎后，复工。")</f>
        <v>南蒸氨塔塔底放空阀门盘根漏水，废水温度高，一名操作工在放空开关阀门时，盘根漏水突然加大，有可能会造成手臂轻微烫伤，去医务室包扎后，复工。</v>
      </c>
      <c r="E52" s="19" t="s">
        <v>327</v>
      </c>
      <c r="F52" s="22" t="s">
        <v>62</v>
      </c>
      <c r="G52" s="21" t="s">
        <v>43</v>
      </c>
      <c r="H52" s="19" t="s">
        <v>44</v>
      </c>
      <c r="I52" s="19" t="s">
        <v>96</v>
      </c>
      <c r="J52" s="19" t="s">
        <v>84</v>
      </c>
      <c r="K52" s="19" t="s">
        <v>47</v>
      </c>
      <c r="L52" s="19"/>
      <c r="M52" s="19" t="s">
        <v>100</v>
      </c>
      <c r="N52" s="19" t="s">
        <v>328</v>
      </c>
      <c r="O52" s="19" t="s">
        <v>100</v>
      </c>
      <c r="P52" s="19" t="s">
        <v>102</v>
      </c>
      <c r="Q52" s="19" t="s">
        <v>267</v>
      </c>
      <c r="R52" s="19" t="s">
        <v>329</v>
      </c>
      <c r="S52" s="19"/>
      <c r="T52" s="19" t="s">
        <v>53</v>
      </c>
      <c r="U52" s="19" t="s">
        <v>115</v>
      </c>
      <c r="V52" s="19" t="s">
        <v>90</v>
      </c>
      <c r="W52" s="19" t="s">
        <v>136</v>
      </c>
      <c r="X52" s="19"/>
      <c r="Y52" s="19"/>
      <c r="Z52" s="19" t="s">
        <v>330</v>
      </c>
      <c r="AA52" s="19">
        <v>1</v>
      </c>
      <c r="AB52" s="19">
        <v>1</v>
      </c>
      <c r="AC52" s="19" t="s">
        <v>68</v>
      </c>
      <c r="AD52" s="19" t="s">
        <v>102</v>
      </c>
      <c r="AE52" s="19" t="s">
        <v>331</v>
      </c>
      <c r="AF52" s="19"/>
    </row>
    <row r="53" spans="1:34">
      <c r="A53" s="19">
        <v>48</v>
      </c>
      <c r="B53" s="19" t="s">
        <v>307</v>
      </c>
      <c r="C53" s="19" t="s">
        <v>145</v>
      </c>
      <c r="D53" s="19" t="str">
        <f>HYPERLINK("http://www.henontech.com/fieldsafety/harzard/harzard_show.php?rid=2693&amp;url=harzardrecs.php","粗苯北泵房顶部管道泵电源线套管脱落，接线不规范，如果遇到下雨天气，雨水有可能会进入接线盒中造成管道泵电机短路烧毁，财产损失8000元。")</f>
        <v>粗苯北泵房顶部管道泵电源线套管脱落，接线不规范，如果遇到下雨天气，雨水有可能会进入接线盒中造成管道泵电机短路烧毁，财产损失8000元。</v>
      </c>
      <c r="E53" s="19" t="s">
        <v>332</v>
      </c>
      <c r="F53" s="22" t="s">
        <v>62</v>
      </c>
      <c r="G53" s="21" t="s">
        <v>43</v>
      </c>
      <c r="H53" s="19" t="s">
        <v>44</v>
      </c>
      <c r="I53" s="19" t="s">
        <v>74</v>
      </c>
      <c r="J53" s="19" t="s">
        <v>97</v>
      </c>
      <c r="K53" s="19" t="s">
        <v>98</v>
      </c>
      <c r="L53" s="19" t="s">
        <v>99</v>
      </c>
      <c r="M53" s="19" t="s">
        <v>100</v>
      </c>
      <c r="N53" s="19" t="s">
        <v>333</v>
      </c>
      <c r="O53" s="19" t="s">
        <v>100</v>
      </c>
      <c r="P53" s="19" t="s">
        <v>102</v>
      </c>
      <c r="Q53" s="19" t="s">
        <v>267</v>
      </c>
      <c r="R53" s="19" t="s">
        <v>334</v>
      </c>
      <c r="S53" s="19"/>
      <c r="T53" s="19" t="s">
        <v>125</v>
      </c>
      <c r="U53" s="19" t="s">
        <v>106</v>
      </c>
      <c r="V53" s="19" t="s">
        <v>55</v>
      </c>
      <c r="W53" s="19" t="s">
        <v>107</v>
      </c>
      <c r="X53" s="19"/>
      <c r="Y53" s="19"/>
      <c r="Z53" s="19" t="s">
        <v>335</v>
      </c>
      <c r="AA53" s="19">
        <v>1</v>
      </c>
      <c r="AB53" s="19">
        <v>1</v>
      </c>
      <c r="AC53" s="19" t="s">
        <v>68</v>
      </c>
      <c r="AD53" s="19" t="s">
        <v>102</v>
      </c>
      <c r="AE53" s="19" t="s">
        <v>103</v>
      </c>
      <c r="AF53" s="19"/>
    </row>
    <row r="54" spans="1:34">
      <c r="A54" s="19">
        <v>49</v>
      </c>
      <c r="B54" s="19" t="s">
        <v>270</v>
      </c>
      <c r="C54" s="19" t="s">
        <v>94</v>
      </c>
      <c r="D54" s="19" t="str">
        <f>HYPERLINK("http://www.henontech.com/fieldsafety/harzard/harzard_show.php?rid=2694&amp;url=harzardrecs.php","西硫铵捕酸器回流管保温铝皮腐蚀开裂，大风天气铝皮坠落，若巡检人员经过，划伤右手臂，简单处理后正常上班！")</f>
        <v>西硫铵捕酸器回流管保温铝皮腐蚀开裂，大风天气铝皮坠落，若巡检人员经过，划伤右手臂，简单处理后正常上班！</v>
      </c>
      <c r="E54" s="19" t="s">
        <v>336</v>
      </c>
      <c r="F54" s="22" t="s">
        <v>62</v>
      </c>
      <c r="G54" s="21" t="s">
        <v>43</v>
      </c>
      <c r="H54" s="19" t="s">
        <v>44</v>
      </c>
      <c r="I54" s="19" t="s">
        <v>74</v>
      </c>
      <c r="J54" s="19" t="s">
        <v>132</v>
      </c>
      <c r="K54" s="19" t="s">
        <v>98</v>
      </c>
      <c r="L54" s="19" t="s">
        <v>99</v>
      </c>
      <c r="M54" s="19" t="s">
        <v>100</v>
      </c>
      <c r="N54" s="19" t="s">
        <v>337</v>
      </c>
      <c r="O54" s="19" t="s">
        <v>100</v>
      </c>
      <c r="P54" s="19" t="s">
        <v>102</v>
      </c>
      <c r="Q54" s="19" t="s">
        <v>267</v>
      </c>
      <c r="R54" s="19" t="s">
        <v>338</v>
      </c>
      <c r="S54" s="19"/>
      <c r="T54" s="19" t="s">
        <v>53</v>
      </c>
      <c r="U54" s="19" t="s">
        <v>115</v>
      </c>
      <c r="V54" s="19" t="s">
        <v>55</v>
      </c>
      <c r="W54" s="19" t="s">
        <v>107</v>
      </c>
      <c r="X54" s="19"/>
      <c r="Y54" s="19"/>
      <c r="Z54" s="19" t="s">
        <v>339</v>
      </c>
      <c r="AA54" s="19">
        <v>1</v>
      </c>
      <c r="AB54" s="19">
        <v>1</v>
      </c>
      <c r="AC54" s="19" t="s">
        <v>68</v>
      </c>
      <c r="AD54" s="19" t="s">
        <v>102</v>
      </c>
      <c r="AE54" s="19" t="s">
        <v>270</v>
      </c>
      <c r="AF54" s="19"/>
    </row>
    <row r="55" spans="1:34">
      <c r="A55" s="19">
        <v>50</v>
      </c>
      <c r="B55" s="19" t="s">
        <v>270</v>
      </c>
      <c r="C55" s="19" t="s">
        <v>340</v>
      </c>
      <c r="D55" s="19" t="str">
        <f>HYPERLINK("http://www.henontech.com/fieldsafety/harzard/harzard_show.php?rid=2695&amp;url=harzardrecs.php","2号电捕出口取样管长期运行使用造成腐蚀断裂 电捕属于负压设备如果发现不及时会造成从断裂位置吸入大量空气与煤气混合造成含氧超标有爆炸的可能  造成系统停车")</f>
        <v>2号电捕出口取样管长期运行使用造成腐蚀断裂 电捕属于负压设备如果发现不及时会造成从断裂位置吸入大量空气与煤气混合造成含氧超标有爆炸的可能  造成系统停车</v>
      </c>
      <c r="E55" s="19" t="s">
        <v>341</v>
      </c>
      <c r="F55" s="22" t="s">
        <v>62</v>
      </c>
      <c r="G55" s="23" t="s">
        <v>63</v>
      </c>
      <c r="H55" s="19" t="s">
        <v>44</v>
      </c>
      <c r="I55" s="19" t="s">
        <v>74</v>
      </c>
      <c r="J55" s="19"/>
      <c r="K55" s="19" t="s">
        <v>47</v>
      </c>
      <c r="L55" s="19"/>
      <c r="M55" s="19" t="s">
        <v>100</v>
      </c>
      <c r="N55" s="19" t="s">
        <v>342</v>
      </c>
      <c r="O55" s="19" t="s">
        <v>100</v>
      </c>
      <c r="P55" s="19" t="s">
        <v>102</v>
      </c>
      <c r="Q55" s="19" t="s">
        <v>267</v>
      </c>
      <c r="R55" s="19" t="s">
        <v>343</v>
      </c>
      <c r="S55" s="19"/>
      <c r="T55" s="19" t="s">
        <v>125</v>
      </c>
      <c r="U55" s="19" t="s">
        <v>106</v>
      </c>
      <c r="V55" s="19" t="s">
        <v>55</v>
      </c>
      <c r="W55" s="19" t="s">
        <v>107</v>
      </c>
      <c r="X55" s="19"/>
      <c r="Y55" s="19"/>
      <c r="Z55" s="19" t="s">
        <v>344</v>
      </c>
      <c r="AA55" s="19">
        <v>1</v>
      </c>
      <c r="AB55" s="19">
        <v>1</v>
      </c>
      <c r="AC55" s="19" t="s">
        <v>68</v>
      </c>
      <c r="AD55" s="19" t="s">
        <v>102</v>
      </c>
      <c r="AE55" s="19" t="s">
        <v>127</v>
      </c>
      <c r="AF55" s="19"/>
    </row>
    <row r="56" spans="1:34">
      <c r="A56" s="19">
        <v>51</v>
      </c>
      <c r="B56" s="19" t="s">
        <v>270</v>
      </c>
      <c r="C56" s="19" t="s">
        <v>345</v>
      </c>
      <c r="D56" s="19" t="str">
        <f>HYPERLINK("http://www.henontech.com/fieldsafety/harzard/harzard_show.php?rid=2696&amp;url=harzardrecs.php","一名操作人员在开关阀门，如果手腕被泄露出的蒸汽烫伤，到医务室治疗后在家休养15天后正常上班")</f>
        <v>一名操作人员在开关阀门，如果手腕被泄露出的蒸汽烫伤，到医务室治疗后在家休养15天后正常上班</v>
      </c>
      <c r="E56" s="19" t="s">
        <v>346</v>
      </c>
      <c r="F56" s="22" t="s">
        <v>62</v>
      </c>
      <c r="G56" s="21" t="s">
        <v>43</v>
      </c>
      <c r="H56" s="19" t="s">
        <v>44</v>
      </c>
      <c r="I56" s="19" t="s">
        <v>45</v>
      </c>
      <c r="J56" s="19" t="s">
        <v>46</v>
      </c>
      <c r="K56" s="19" t="s">
        <v>47</v>
      </c>
      <c r="L56" s="19" t="s">
        <v>99</v>
      </c>
      <c r="M56" s="19" t="s">
        <v>100</v>
      </c>
      <c r="N56" s="19" t="s">
        <v>347</v>
      </c>
      <c r="O56" s="19" t="s">
        <v>100</v>
      </c>
      <c r="P56" s="19" t="s">
        <v>102</v>
      </c>
      <c r="Q56" s="19" t="s">
        <v>267</v>
      </c>
      <c r="R56" s="19" t="s">
        <v>348</v>
      </c>
      <c r="S56" s="19"/>
      <c r="T56" s="19" t="s">
        <v>53</v>
      </c>
      <c r="U56" s="19" t="s">
        <v>78</v>
      </c>
      <c r="V56" s="19" t="s">
        <v>55</v>
      </c>
      <c r="W56" s="19" t="s">
        <v>136</v>
      </c>
      <c r="X56" s="19"/>
      <c r="Y56" s="19"/>
      <c r="Z56" s="19" t="s">
        <v>349</v>
      </c>
      <c r="AA56" s="19">
        <v>1</v>
      </c>
      <c r="AB56" s="19">
        <v>1</v>
      </c>
      <c r="AC56" s="19" t="s">
        <v>68</v>
      </c>
      <c r="AD56" s="19" t="s">
        <v>102</v>
      </c>
      <c r="AE56" s="19" t="s">
        <v>103</v>
      </c>
      <c r="AF56" s="19"/>
    </row>
    <row r="57" spans="1:34">
      <c r="A57" s="19">
        <v>52</v>
      </c>
      <c r="B57" s="19" t="s">
        <v>92</v>
      </c>
      <c r="C57" s="19" t="s">
        <v>94</v>
      </c>
      <c r="D57" s="19" t="str">
        <f>HYPERLINK("http://www.henontech.com/fieldsafety/harzard/harzard_show.php?rid=2697&amp;url=harzardrecs.php","西硫铵电缆架上部废旧铁管，大风天气，铁管刮落，砸伤巡检人员右手臂，简单处理后正常上班！")</f>
        <v>西硫铵电缆架上部废旧铁管，大风天气，铁管刮落，砸伤巡检人员右手臂，简单处理后正常上班！</v>
      </c>
      <c r="E57" s="19" t="s">
        <v>350</v>
      </c>
      <c r="F57" s="22" t="s">
        <v>62</v>
      </c>
      <c r="G57" s="21" t="s">
        <v>43</v>
      </c>
      <c r="H57" s="19" t="s">
        <v>44</v>
      </c>
      <c r="I57" s="19" t="s">
        <v>74</v>
      </c>
      <c r="J57" s="19" t="s">
        <v>132</v>
      </c>
      <c r="K57" s="19" t="s">
        <v>98</v>
      </c>
      <c r="L57" s="19" t="s">
        <v>99</v>
      </c>
      <c r="M57" s="19" t="s">
        <v>100</v>
      </c>
      <c r="N57" s="19" t="s">
        <v>351</v>
      </c>
      <c r="O57" s="19" t="s">
        <v>100</v>
      </c>
      <c r="P57" s="19" t="s">
        <v>102</v>
      </c>
      <c r="Q57" s="19" t="s">
        <v>315</v>
      </c>
      <c r="R57" s="19" t="s">
        <v>352</v>
      </c>
      <c r="S57" s="19"/>
      <c r="T57" s="19" t="s">
        <v>53</v>
      </c>
      <c r="U57" s="19" t="s">
        <v>115</v>
      </c>
      <c r="V57" s="19" t="s">
        <v>55</v>
      </c>
      <c r="W57" s="19" t="s">
        <v>107</v>
      </c>
      <c r="X57" s="19"/>
      <c r="Y57" s="19"/>
      <c r="Z57" s="19" t="s">
        <v>353</v>
      </c>
      <c r="AA57" s="19">
        <v>1</v>
      </c>
      <c r="AB57" s="19">
        <v>1</v>
      </c>
      <c r="AC57" s="19" t="s">
        <v>68</v>
      </c>
      <c r="AD57" s="19" t="s">
        <v>102</v>
      </c>
      <c r="AE57" s="19" t="s">
        <v>127</v>
      </c>
      <c r="AF57" s="19"/>
    </row>
    <row r="58" spans="1:34">
      <c r="A58" s="19">
        <v>53</v>
      </c>
      <c r="B58" s="19" t="s">
        <v>92</v>
      </c>
      <c r="C58" s="19" t="s">
        <v>354</v>
      </c>
      <c r="D58" s="19" t="str">
        <f>HYPERLINK("http://www.henontech.com/fieldsafety/harzard/harzard_show.php?rid=2698&amp;url=harzardrecs.php","2020年2月7日中午11:50，中控工发现无烟装煤调节系统电脑2#机侧翻板异常，2#机侧集气管压力显示400Pa，及时汇报班长并协调焦炉仪表工赶到现场维修，12:00左右2#机侧翻板恢复正常。")</f>
        <v>2020年2月7日中午11:50，中控工发现无烟装煤调节系统电脑2#机侧翻板异常，2#机侧集气管压力显示400Pa，及时汇报班长并协调焦炉仪表工赶到现场维修，12:00左右2#机侧翻板恢复正常。</v>
      </c>
      <c r="E58" s="19" t="s">
        <v>355</v>
      </c>
      <c r="F58" s="22" t="s">
        <v>62</v>
      </c>
      <c r="G58" s="21" t="s">
        <v>43</v>
      </c>
      <c r="H58" s="19" t="s">
        <v>44</v>
      </c>
      <c r="I58" s="19" t="s">
        <v>74</v>
      </c>
      <c r="J58" s="19" t="s">
        <v>97</v>
      </c>
      <c r="K58" s="19"/>
      <c r="L58" s="19"/>
      <c r="M58" s="19" t="s">
        <v>100</v>
      </c>
      <c r="N58" s="19" t="s">
        <v>133</v>
      </c>
      <c r="O58" s="19" t="s">
        <v>100</v>
      </c>
      <c r="P58" s="19" t="s">
        <v>102</v>
      </c>
      <c r="Q58" s="19" t="s">
        <v>315</v>
      </c>
      <c r="R58" s="19" t="s">
        <v>356</v>
      </c>
      <c r="S58" s="19"/>
      <c r="T58" s="19" t="s">
        <v>105</v>
      </c>
      <c r="U58" s="19" t="s">
        <v>115</v>
      </c>
      <c r="V58" s="19" t="s">
        <v>55</v>
      </c>
      <c r="W58" s="19" t="s">
        <v>107</v>
      </c>
      <c r="X58" s="19"/>
      <c r="Y58" s="19"/>
      <c r="Z58" s="19" t="s">
        <v>357</v>
      </c>
      <c r="AA58" s="19">
        <v>1</v>
      </c>
      <c r="AB58" s="19">
        <v>1</v>
      </c>
      <c r="AC58" s="19" t="s">
        <v>68</v>
      </c>
      <c r="AD58" s="19" t="s">
        <v>102</v>
      </c>
      <c r="AE58" s="19" t="s">
        <v>127</v>
      </c>
      <c r="AF58" s="19"/>
    </row>
    <row r="59" spans="1:34" customHeight="1" ht="42">
      <c r="A59" s="19">
        <v>54</v>
      </c>
      <c r="B59" s="19" t="s">
        <v>92</v>
      </c>
      <c r="C59" s="19" t="s">
        <v>261</v>
      </c>
      <c r="D59" s="19" t="str">
        <f>HYPERLINK("http://www.henontech.com/fieldsafety/harzard/harzard_show.php?rid=2699&amp;url=harzardrecs.php","焦侧上升管通廊平台35上升管处，铺板开焊，铁板翘起，极易造成人员摔倒受伤")</f>
        <v>焦侧上升管通廊平台35上升管处，铺板开焊，铁板翘起，极易造成人员摔倒受伤</v>
      </c>
      <c r="E59" s="19" t="s">
        <v>358</v>
      </c>
      <c r="F59" s="22" t="s">
        <v>62</v>
      </c>
      <c r="G59" s="23" t="s">
        <v>63</v>
      </c>
      <c r="H59" s="19" t="s">
        <v>44</v>
      </c>
      <c r="I59" s="19" t="s">
        <v>74</v>
      </c>
      <c r="J59" s="19" t="s">
        <v>97</v>
      </c>
      <c r="K59" s="19" t="s">
        <v>47</v>
      </c>
      <c r="L59" s="19" t="s">
        <v>99</v>
      </c>
      <c r="M59" s="19" t="s">
        <v>40</v>
      </c>
      <c r="N59" s="19" t="s">
        <v>359</v>
      </c>
      <c r="O59" s="19" t="s">
        <v>40</v>
      </c>
      <c r="P59" s="19" t="s">
        <v>64</v>
      </c>
      <c r="Q59" s="19" t="s">
        <v>360</v>
      </c>
      <c r="R59" s="19" t="s">
        <v>361</v>
      </c>
      <c r="S59" s="19"/>
      <c r="T59" s="19" t="s">
        <v>53</v>
      </c>
      <c r="U59" s="19" t="s">
        <v>78</v>
      </c>
      <c r="V59" s="19" t="s">
        <v>90</v>
      </c>
      <c r="W59" s="19" t="s">
        <v>56</v>
      </c>
      <c r="X59" s="19" t="s">
        <v>57</v>
      </c>
      <c r="Y59" s="19"/>
      <c r="Z59" s="19" t="s">
        <v>362</v>
      </c>
      <c r="AA59" s="19">
        <v>2</v>
      </c>
      <c r="AB59" s="19">
        <v>2</v>
      </c>
      <c r="AC59" s="19" t="s">
        <v>68</v>
      </c>
      <c r="AD59" s="19" t="s">
        <v>64</v>
      </c>
      <c r="AE59" s="19" t="s">
        <v>260</v>
      </c>
      <c r="AF59" s="19"/>
    </row>
    <row r="60" spans="1:34">
      <c r="A60" s="19">
        <v>55</v>
      </c>
      <c r="B60" s="19" t="s">
        <v>92</v>
      </c>
      <c r="C60" s="19" t="s">
        <v>363</v>
      </c>
      <c r="D60" s="19" t="str">
        <f>HYPERLINK("http://www.henontech.com/fieldsafety/harzard/harzard_show.php?rid=2700&amp;url=harzardrecs.php","一名操作工在南脱硫泡沫槽顶部处理现场卫生，因围栏扁铁腐蚀开焊，起不到防护作用。操作人员在此处清理卫生，如果不注意可能造成高处滑落摔伤")</f>
        <v>一名操作工在南脱硫泡沫槽顶部处理现场卫生，因围栏扁铁腐蚀开焊，起不到防护作用。操作人员在此处清理卫生，如果不注意可能造成高处滑落摔伤</v>
      </c>
      <c r="E60" s="19" t="s">
        <v>364</v>
      </c>
      <c r="F60" s="22" t="s">
        <v>62</v>
      </c>
      <c r="G60" s="23" t="s">
        <v>63</v>
      </c>
      <c r="H60" s="19" t="s">
        <v>44</v>
      </c>
      <c r="I60" s="19" t="s">
        <v>96</v>
      </c>
      <c r="J60" s="19" t="s">
        <v>84</v>
      </c>
      <c r="K60" s="19" t="s">
        <v>47</v>
      </c>
      <c r="L60" s="19" t="s">
        <v>99</v>
      </c>
      <c r="M60" s="19" t="s">
        <v>100</v>
      </c>
      <c r="N60" s="19" t="s">
        <v>365</v>
      </c>
      <c r="O60" s="19" t="s">
        <v>100</v>
      </c>
      <c r="P60" s="19" t="s">
        <v>102</v>
      </c>
      <c r="Q60" s="19" t="s">
        <v>315</v>
      </c>
      <c r="R60" s="19" t="s">
        <v>366</v>
      </c>
      <c r="S60" s="19"/>
      <c r="T60" s="19" t="s">
        <v>53</v>
      </c>
      <c r="U60" s="19" t="s">
        <v>78</v>
      </c>
      <c r="V60" s="19" t="s">
        <v>90</v>
      </c>
      <c r="W60" s="19" t="s">
        <v>56</v>
      </c>
      <c r="X60" s="19"/>
      <c r="Y60" s="19"/>
      <c r="Z60" s="19" t="s">
        <v>367</v>
      </c>
      <c r="AA60" s="19">
        <v>1</v>
      </c>
      <c r="AB60" s="19">
        <v>1</v>
      </c>
      <c r="AC60" s="19" t="s">
        <v>68</v>
      </c>
      <c r="AD60" s="19" t="s">
        <v>102</v>
      </c>
      <c r="AE60" s="19" t="s">
        <v>368</v>
      </c>
      <c r="AF60" s="19"/>
    </row>
    <row r="61" spans="1:34">
      <c r="A61" s="19">
        <v>56</v>
      </c>
      <c r="B61" s="19" t="s">
        <v>92</v>
      </c>
      <c r="C61" s="19" t="s">
        <v>340</v>
      </c>
      <c r="D61" s="19" t="str">
        <f>HYPERLINK("http://www.henontech.com/fieldsafety/harzard/harzard_show.php?rid=2701&amp;url=harzardrecs.php","风机房西侧下液管爬梯无警示标志，假设一名操作工上爬梯开下液管阀门时，不慎踩空从爬梯上跌落造成右手腕扭伤，经简单处理后不影响正常工作。")</f>
        <v>风机房西侧下液管爬梯无警示标志，假设一名操作工上爬梯开下液管阀门时，不慎踩空从爬梯上跌落造成右手腕扭伤，经简单处理后不影响正常工作。</v>
      </c>
      <c r="E61" s="19" t="s">
        <v>369</v>
      </c>
      <c r="F61" s="22" t="s">
        <v>62</v>
      </c>
      <c r="G61" s="21" t="s">
        <v>43</v>
      </c>
      <c r="H61" s="19" t="s">
        <v>44</v>
      </c>
      <c r="I61" s="19" t="s">
        <v>96</v>
      </c>
      <c r="J61" s="19" t="s">
        <v>97</v>
      </c>
      <c r="K61" s="19" t="s">
        <v>47</v>
      </c>
      <c r="L61" s="19" t="s">
        <v>99</v>
      </c>
      <c r="M61" s="19" t="s">
        <v>100</v>
      </c>
      <c r="N61" s="19" t="s">
        <v>217</v>
      </c>
      <c r="O61" s="19" t="s">
        <v>100</v>
      </c>
      <c r="P61" s="19" t="s">
        <v>102</v>
      </c>
      <c r="Q61" s="19" t="s">
        <v>315</v>
      </c>
      <c r="R61" s="19" t="s">
        <v>370</v>
      </c>
      <c r="S61" s="19"/>
      <c r="T61" s="19" t="s">
        <v>53</v>
      </c>
      <c r="U61" s="19" t="s">
        <v>115</v>
      </c>
      <c r="V61" s="19" t="s">
        <v>90</v>
      </c>
      <c r="W61" s="19" t="s">
        <v>136</v>
      </c>
      <c r="X61" s="19"/>
      <c r="Y61" s="19"/>
      <c r="Z61" s="19" t="s">
        <v>371</v>
      </c>
      <c r="AA61" s="19">
        <v>1</v>
      </c>
      <c r="AB61" s="19">
        <v>1</v>
      </c>
      <c r="AC61" s="19" t="s">
        <v>68</v>
      </c>
      <c r="AD61" s="19" t="s">
        <v>102</v>
      </c>
      <c r="AE61" s="19" t="s">
        <v>127</v>
      </c>
      <c r="AF61" s="19"/>
    </row>
    <row r="62" spans="1:34">
      <c r="A62" s="19">
        <v>57</v>
      </c>
      <c r="B62" s="19" t="s">
        <v>92</v>
      </c>
      <c r="C62" s="19" t="s">
        <v>252</v>
      </c>
      <c r="D62" s="19" t="str">
        <f>HYPERLINK("http://www.henontech.com/fieldsafety/harzard/harzard_show.php?rid=2702&amp;url=harzardrecs.php","南风机1#初冷器二层平台北侧管架上方有一块废弃铁皮，如果一名操作人员在冲洗初冷器经过此处时，铁皮滑落砸中操作人员右肩部，造成一人右肩部多处轻微擦伤，去医务室简单包扎后不影响正常工作。")</f>
        <v>南风机1#初冷器二层平台北侧管架上方有一块废弃铁皮，如果一名操作人员在冲洗初冷器经过此处时，铁皮滑落砸中操作人员右肩部，造成一人右肩部多处轻微擦伤，去医务室简单包扎后不影响正常工作。</v>
      </c>
      <c r="E62" s="19" t="s">
        <v>372</v>
      </c>
      <c r="F62" s="22" t="s">
        <v>62</v>
      </c>
      <c r="G62" s="21" t="s">
        <v>43</v>
      </c>
      <c r="H62" s="19" t="s">
        <v>44</v>
      </c>
      <c r="I62" s="19" t="s">
        <v>96</v>
      </c>
      <c r="J62" s="19" t="s">
        <v>46</v>
      </c>
      <c r="K62" s="19" t="s">
        <v>47</v>
      </c>
      <c r="L62" s="19" t="s">
        <v>99</v>
      </c>
      <c r="M62" s="19" t="s">
        <v>100</v>
      </c>
      <c r="N62" s="19" t="s">
        <v>373</v>
      </c>
      <c r="O62" s="19" t="s">
        <v>100</v>
      </c>
      <c r="P62" s="19" t="s">
        <v>102</v>
      </c>
      <c r="Q62" s="19" t="s">
        <v>315</v>
      </c>
      <c r="R62" s="19" t="s">
        <v>374</v>
      </c>
      <c r="S62" s="19"/>
      <c r="T62" s="19" t="s">
        <v>53</v>
      </c>
      <c r="U62" s="19" t="s">
        <v>115</v>
      </c>
      <c r="V62" s="19" t="s">
        <v>90</v>
      </c>
      <c r="W62" s="19" t="s">
        <v>136</v>
      </c>
      <c r="X62" s="19"/>
      <c r="Y62" s="19"/>
      <c r="Z62" s="19" t="s">
        <v>375</v>
      </c>
      <c r="AA62" s="19">
        <v>1</v>
      </c>
      <c r="AB62" s="19">
        <v>1</v>
      </c>
      <c r="AC62" s="19" t="s">
        <v>68</v>
      </c>
      <c r="AD62" s="19" t="s">
        <v>102</v>
      </c>
      <c r="AE62" s="19" t="s">
        <v>127</v>
      </c>
      <c r="AF62" s="19"/>
    </row>
    <row r="63" spans="1:34">
      <c r="A63" s="19">
        <v>58</v>
      </c>
      <c r="B63" s="19" t="s">
        <v>92</v>
      </c>
      <c r="C63" s="19" t="s">
        <v>363</v>
      </c>
      <c r="D63" s="19" t="str">
        <f>HYPERLINK("http://www.henontech.com/fieldsafety/harzard/harzard_show.php?rid=2703&amp;url=harzardrecs.php","脱硫废水回收泵电线套管腐蚀，造成电线老化破损，一名巡检工在启动废水泵时造成电机烧坏。")</f>
        <v>脱硫废水回收泵电线套管腐蚀，造成电线老化破损，一名巡检工在启动废水泵时造成电机烧坏。</v>
      </c>
      <c r="E63" s="19" t="s">
        <v>376</v>
      </c>
      <c r="F63" s="22" t="s">
        <v>62</v>
      </c>
      <c r="G63" s="21" t="s">
        <v>43</v>
      </c>
      <c r="H63" s="19" t="s">
        <v>44</v>
      </c>
      <c r="I63" s="19"/>
      <c r="J63" s="19" t="s">
        <v>377</v>
      </c>
      <c r="K63" s="19"/>
      <c r="L63" s="19"/>
      <c r="M63" s="19" t="s">
        <v>100</v>
      </c>
      <c r="N63" s="19" t="s">
        <v>378</v>
      </c>
      <c r="O63" s="19" t="s">
        <v>100</v>
      </c>
      <c r="P63" s="19" t="s">
        <v>102</v>
      </c>
      <c r="Q63" s="19" t="s">
        <v>315</v>
      </c>
      <c r="R63" s="19" t="s">
        <v>379</v>
      </c>
      <c r="S63" s="19"/>
      <c r="T63" s="19" t="s">
        <v>125</v>
      </c>
      <c r="U63" s="19" t="s">
        <v>106</v>
      </c>
      <c r="V63" s="19" t="s">
        <v>55</v>
      </c>
      <c r="W63" s="19" t="s">
        <v>107</v>
      </c>
      <c r="X63" s="19"/>
      <c r="Y63" s="19"/>
      <c r="Z63" s="19" t="s">
        <v>380</v>
      </c>
      <c r="AA63" s="19">
        <v>1</v>
      </c>
      <c r="AB63" s="19">
        <v>1</v>
      </c>
      <c r="AC63" s="19" t="s">
        <v>68</v>
      </c>
      <c r="AD63" s="19" t="s">
        <v>102</v>
      </c>
      <c r="AE63" s="19" t="s">
        <v>381</v>
      </c>
      <c r="AF63" s="19"/>
    </row>
    <row r="64" spans="1:34" customHeight="1" ht="42">
      <c r="A64" s="19">
        <v>59</v>
      </c>
      <c r="B64" s="19" t="s">
        <v>92</v>
      </c>
      <c r="C64" s="19" t="s">
        <v>94</v>
      </c>
      <c r="D64" s="19" t="str">
        <f>HYPERLINK("http://www.henontech.com/fieldsafety/harzard/harzard_show.php?rid=2704&amp;url=harzardrecs.php","硫酸储槽与硫酸泵放空管线因长年未用造成管线腐蚀并破裂，如果硫酸泵损坏需维修时首先硫酸泵需放空泵内硫酸可能会造成硫酸从放空管线内流出造成严重环保事故如果在回收硫酸时一名操作工不慎被少量硫酸溅到脸部立即用")</f>
        <v>硫酸储槽与硫酸泵放空管线因长年未用造成管线腐蚀并破裂，如果硫酸泵损坏需维修时首先硫酸泵需放空泵内硫酸可能会造成硫酸从放空管线内流出造成严重环保事故如果在回收硫酸时一名操作工不慎被少量硫酸溅到脸部立即用</v>
      </c>
      <c r="E64" s="19" t="s">
        <v>382</v>
      </c>
      <c r="F64" s="22" t="s">
        <v>62</v>
      </c>
      <c r="G64" s="21" t="s">
        <v>43</v>
      </c>
      <c r="H64" s="19" t="s">
        <v>44</v>
      </c>
      <c r="I64" s="19" t="s">
        <v>74</v>
      </c>
      <c r="J64" s="19" t="s">
        <v>97</v>
      </c>
      <c r="K64" s="19" t="s">
        <v>98</v>
      </c>
      <c r="L64" s="19" t="s">
        <v>99</v>
      </c>
      <c r="M64" s="19" t="s">
        <v>100</v>
      </c>
      <c r="N64" s="19" t="s">
        <v>101</v>
      </c>
      <c r="O64" s="19" t="s">
        <v>100</v>
      </c>
      <c r="P64" s="19" t="s">
        <v>102</v>
      </c>
      <c r="Q64" s="19" t="s">
        <v>315</v>
      </c>
      <c r="R64" s="19" t="s">
        <v>383</v>
      </c>
      <c r="S64" s="19"/>
      <c r="T64" s="19" t="s">
        <v>53</v>
      </c>
      <c r="U64" s="19" t="s">
        <v>115</v>
      </c>
      <c r="V64" s="19" t="s">
        <v>90</v>
      </c>
      <c r="W64" s="19" t="s">
        <v>136</v>
      </c>
      <c r="X64" s="19"/>
      <c r="Y64" s="19"/>
      <c r="Z64" s="19" t="s">
        <v>384</v>
      </c>
      <c r="AA64" s="19">
        <v>2</v>
      </c>
      <c r="AB64" s="19">
        <v>2</v>
      </c>
      <c r="AC64" s="19" t="s">
        <v>68</v>
      </c>
      <c r="AD64" s="19" t="s">
        <v>102</v>
      </c>
      <c r="AE64" s="19" t="s">
        <v>331</v>
      </c>
      <c r="AF64" s="19"/>
    </row>
    <row r="65" spans="1:34">
      <c r="A65" s="19">
        <v>60</v>
      </c>
      <c r="B65" s="19" t="s">
        <v>92</v>
      </c>
      <c r="C65" s="19" t="s">
        <v>94</v>
      </c>
      <c r="D65" s="19" t="str">
        <f>HYPERLINK("http://www.henontech.com/fieldsafety/harzard/harzard_show.php?rid=2705&amp;url=harzardrecs.php","脱硫液管线铝皮开裂，假如大风天气一名巡检工巡检至此，铝皮脱落，造成铝皮划伤巡检工颈部，去医院简单治疗后继续上班，无损工。")</f>
        <v>脱硫液管线铝皮开裂，假如大风天气一名巡检工巡检至此，铝皮脱落，造成铝皮划伤巡检工颈部，去医院简单治疗后继续上班，无损工。</v>
      </c>
      <c r="E65" s="19" t="s">
        <v>385</v>
      </c>
      <c r="F65" s="22" t="s">
        <v>62</v>
      </c>
      <c r="G65" s="21" t="s">
        <v>43</v>
      </c>
      <c r="H65" s="19" t="s">
        <v>44</v>
      </c>
      <c r="I65" s="19" t="s">
        <v>96</v>
      </c>
      <c r="J65" s="19" t="s">
        <v>97</v>
      </c>
      <c r="K65" s="19" t="s">
        <v>47</v>
      </c>
      <c r="L65" s="19"/>
      <c r="M65" s="19" t="s">
        <v>100</v>
      </c>
      <c r="N65" s="19" t="s">
        <v>386</v>
      </c>
      <c r="O65" s="19" t="s">
        <v>100</v>
      </c>
      <c r="P65" s="19" t="s">
        <v>102</v>
      </c>
      <c r="Q65" s="19" t="s">
        <v>315</v>
      </c>
      <c r="R65" s="19" t="s">
        <v>387</v>
      </c>
      <c r="S65" s="19"/>
      <c r="T65" s="19" t="s">
        <v>53</v>
      </c>
      <c r="U65" s="19" t="s">
        <v>115</v>
      </c>
      <c r="V65" s="19" t="s">
        <v>55</v>
      </c>
      <c r="W65" s="19" t="s">
        <v>107</v>
      </c>
      <c r="X65" s="19"/>
      <c r="Y65" s="19"/>
      <c r="Z65" s="19" t="s">
        <v>388</v>
      </c>
      <c r="AA65" s="19">
        <v>1</v>
      </c>
      <c r="AB65" s="19">
        <v>1</v>
      </c>
      <c r="AC65" s="19" t="s">
        <v>68</v>
      </c>
      <c r="AD65" s="19" t="s">
        <v>102</v>
      </c>
      <c r="AE65" s="19" t="s">
        <v>127</v>
      </c>
      <c r="AF65" s="19"/>
    </row>
    <row r="66" spans="1:34">
      <c r="A66" s="19">
        <v>61</v>
      </c>
      <c r="B66" s="19" t="s">
        <v>92</v>
      </c>
      <c r="C66" s="19" t="s">
        <v>389</v>
      </c>
      <c r="D66" s="19" t="str">
        <f>HYPERLINK("http://www.henontech.com/fieldsafety/harzard/harzard_show.php?rid=2706&amp;url=harzardrecs.php","电解水处理器操作室西墙有信号线路不规范，假如有一名操作工巡检时不慎被绊倒，胳膊先着地，造成两臂轻微擦伤，到医务室简单处理，没有影响工作。")</f>
        <v>电解水处理器操作室西墙有信号线路不规范，假如有一名操作工巡检时不慎被绊倒，胳膊先着地，造成两臂轻微擦伤，到医务室简单处理，没有影响工作。</v>
      </c>
      <c r="E66" s="19" t="s">
        <v>390</v>
      </c>
      <c r="F66" s="22" t="s">
        <v>62</v>
      </c>
      <c r="G66" s="21" t="s">
        <v>43</v>
      </c>
      <c r="H66" s="19" t="s">
        <v>44</v>
      </c>
      <c r="I66" s="19" t="s">
        <v>74</v>
      </c>
      <c r="J66" s="19" t="s">
        <v>97</v>
      </c>
      <c r="K66" s="19" t="s">
        <v>98</v>
      </c>
      <c r="L66" s="19" t="s">
        <v>99</v>
      </c>
      <c r="M66" s="19" t="s">
        <v>100</v>
      </c>
      <c r="N66" s="19" t="s">
        <v>391</v>
      </c>
      <c r="O66" s="19" t="s">
        <v>100</v>
      </c>
      <c r="P66" s="19" t="s">
        <v>102</v>
      </c>
      <c r="Q66" s="19" t="s">
        <v>315</v>
      </c>
      <c r="R66" s="19" t="s">
        <v>392</v>
      </c>
      <c r="S66" s="19"/>
      <c r="T66" s="19" t="s">
        <v>53</v>
      </c>
      <c r="U66" s="19" t="s">
        <v>115</v>
      </c>
      <c r="V66" s="19" t="s">
        <v>90</v>
      </c>
      <c r="W66" s="19" t="s">
        <v>136</v>
      </c>
      <c r="X66" s="19"/>
      <c r="Y66" s="19"/>
      <c r="Z66" s="19" t="s">
        <v>393</v>
      </c>
      <c r="AA66" s="19">
        <v>1</v>
      </c>
      <c r="AB66" s="19">
        <v>1</v>
      </c>
      <c r="AC66" s="19" t="s">
        <v>68</v>
      </c>
      <c r="AD66" s="19" t="s">
        <v>102</v>
      </c>
      <c r="AE66" s="19" t="s">
        <v>127</v>
      </c>
      <c r="AF66" s="19"/>
    </row>
    <row r="67" spans="1:34">
      <c r="A67" s="19">
        <v>62</v>
      </c>
      <c r="B67" s="19" t="s">
        <v>92</v>
      </c>
      <c r="C67" s="19" t="s">
        <v>363</v>
      </c>
      <c r="D67" s="19" t="str">
        <f>HYPERLINK("http://www.henontech.com/fieldsafety/harzard/harzard_show.php?rid=2707&amp;url=harzardrecs.php","南脱硫配电室前的催化剂周围不用的铁管放置不规范，如果一名操作工在搬运催化剂时不小心，有可能会被倾倒的铁管砸中肩部，造成肩部红肿，经简单处理后复工，不影响生产。")</f>
        <v>南脱硫配电室前的催化剂周围不用的铁管放置不规范，如果一名操作工在搬运催化剂时不小心，有可能会被倾倒的铁管砸中肩部，造成肩部红肿，经简单处理后复工，不影响生产。</v>
      </c>
      <c r="E67" s="19" t="s">
        <v>394</v>
      </c>
      <c r="F67" s="22" t="s">
        <v>62</v>
      </c>
      <c r="G67" s="21" t="s">
        <v>43</v>
      </c>
      <c r="H67" s="19" t="s">
        <v>44</v>
      </c>
      <c r="I67" s="19" t="s">
        <v>96</v>
      </c>
      <c r="J67" s="19" t="s">
        <v>84</v>
      </c>
      <c r="K67" s="19" t="s">
        <v>98</v>
      </c>
      <c r="L67" s="19" t="s">
        <v>99</v>
      </c>
      <c r="M67" s="19" t="s">
        <v>100</v>
      </c>
      <c r="N67" s="19" t="s">
        <v>181</v>
      </c>
      <c r="O67" s="19" t="s">
        <v>100</v>
      </c>
      <c r="P67" s="19" t="s">
        <v>102</v>
      </c>
      <c r="Q67" s="19" t="s">
        <v>315</v>
      </c>
      <c r="R67" s="19" t="s">
        <v>395</v>
      </c>
      <c r="S67" s="19"/>
      <c r="T67" s="19" t="s">
        <v>53</v>
      </c>
      <c r="U67" s="19" t="s">
        <v>115</v>
      </c>
      <c r="V67" s="19" t="s">
        <v>55</v>
      </c>
      <c r="W67" s="19" t="s">
        <v>107</v>
      </c>
      <c r="X67" s="19"/>
      <c r="Y67" s="19"/>
      <c r="Z67" s="19" t="s">
        <v>353</v>
      </c>
      <c r="AA67" s="19">
        <v>1</v>
      </c>
      <c r="AB67" s="19">
        <v>1</v>
      </c>
      <c r="AC67" s="19" t="s">
        <v>68</v>
      </c>
      <c r="AD67" s="19" t="s">
        <v>102</v>
      </c>
      <c r="AE67" s="19" t="s">
        <v>127</v>
      </c>
      <c r="AF67" s="19"/>
    </row>
    <row r="68" spans="1:34">
      <c r="A68" s="19">
        <v>63</v>
      </c>
      <c r="B68" s="19" t="s">
        <v>92</v>
      </c>
      <c r="C68" s="19" t="s">
        <v>94</v>
      </c>
      <c r="D68" s="19" t="str">
        <f>HYPERLINK("http://www.henontech.com/fieldsafety/harzard/harzard_show.php?rid=2708&amp;url=harzardrecs.php","西硫铵母液低位槽液下泵电机防护罩因长年使用腐蚀严重并破损，液下泵正常运行中，如果一名操作工在日常维护保养电机时，左手不慎被划伤，就医检查，包扎后回家休养3天复工。")</f>
        <v>西硫铵母液低位槽液下泵电机防护罩因长年使用腐蚀严重并破损，液下泵正常运行中，如果一名操作工在日常维护保养电机时，左手不慎被划伤，就医检查，包扎后回家休养3天复工。</v>
      </c>
      <c r="E68" s="19" t="s">
        <v>396</v>
      </c>
      <c r="F68" s="22" t="s">
        <v>62</v>
      </c>
      <c r="G68" s="21" t="s">
        <v>43</v>
      </c>
      <c r="H68" s="19" t="s">
        <v>44</v>
      </c>
      <c r="I68" s="19" t="s">
        <v>45</v>
      </c>
      <c r="J68" s="19" t="s">
        <v>97</v>
      </c>
      <c r="K68" s="19"/>
      <c r="L68" s="19"/>
      <c r="M68" s="19" t="s">
        <v>100</v>
      </c>
      <c r="N68" s="19" t="s">
        <v>138</v>
      </c>
      <c r="O68" s="19" t="s">
        <v>100</v>
      </c>
      <c r="P68" s="19" t="s">
        <v>102</v>
      </c>
      <c r="Q68" s="19" t="s">
        <v>315</v>
      </c>
      <c r="R68" s="19" t="s">
        <v>397</v>
      </c>
      <c r="S68" s="19"/>
      <c r="T68" s="19" t="s">
        <v>53</v>
      </c>
      <c r="U68" s="19" t="s">
        <v>78</v>
      </c>
      <c r="V68" s="19" t="s">
        <v>55</v>
      </c>
      <c r="W68" s="19" t="s">
        <v>136</v>
      </c>
      <c r="X68" s="19"/>
      <c r="Y68" s="19"/>
      <c r="Z68" s="19" t="s">
        <v>398</v>
      </c>
      <c r="AA68" s="19">
        <v>1</v>
      </c>
      <c r="AB68" s="19">
        <v>1</v>
      </c>
      <c r="AC68" s="19" t="s">
        <v>68</v>
      </c>
      <c r="AD68" s="19" t="s">
        <v>102</v>
      </c>
      <c r="AE68" s="19" t="s">
        <v>368</v>
      </c>
      <c r="AF68" s="19"/>
    </row>
    <row r="69" spans="1:34" customHeight="1" ht="42">
      <c r="A69" s="19">
        <v>64</v>
      </c>
      <c r="B69" s="19" t="s">
        <v>127</v>
      </c>
      <c r="C69" s="19" t="s">
        <v>399</v>
      </c>
      <c r="D69" s="19" t="str">
        <f>HYPERLINK("http://www.henontech.com/fieldsafety/harzard/harzard_show.php?rid=2709&amp;url=harzardrecs.php","5.5米焦炉捣固处滑线上方护铁上一钢筋腐蚀掉落在滑线上，另一头搭在清理卫生的员工身上，导致触电事故。")</f>
        <v>5.5米焦炉捣固处滑线上方护铁上一钢筋腐蚀掉落在滑线上，另一头搭在清理卫生的员工身上，导致触电事故。</v>
      </c>
      <c r="E69" s="19" t="s">
        <v>400</v>
      </c>
      <c r="F69" s="22" t="s">
        <v>62</v>
      </c>
      <c r="G69" s="23" t="s">
        <v>63</v>
      </c>
      <c r="H69" s="19" t="s">
        <v>44</v>
      </c>
      <c r="I69" s="19" t="s">
        <v>96</v>
      </c>
      <c r="J69" s="19" t="s">
        <v>97</v>
      </c>
      <c r="K69" s="19" t="s">
        <v>47</v>
      </c>
      <c r="L69" s="19" t="s">
        <v>48</v>
      </c>
      <c r="M69" s="19" t="s">
        <v>40</v>
      </c>
      <c r="N69" s="19" t="s">
        <v>401</v>
      </c>
      <c r="O69" s="19" t="s">
        <v>40</v>
      </c>
      <c r="P69" s="19" t="s">
        <v>64</v>
      </c>
      <c r="Q69" s="19" t="s">
        <v>360</v>
      </c>
      <c r="R69" s="19" t="s">
        <v>40</v>
      </c>
      <c r="S69" s="19"/>
      <c r="T69" s="19" t="s">
        <v>53</v>
      </c>
      <c r="U69" s="19" t="s">
        <v>54</v>
      </c>
      <c r="V69" s="19" t="s">
        <v>90</v>
      </c>
      <c r="W69" s="19" t="s">
        <v>80</v>
      </c>
      <c r="X69" s="19" t="s">
        <v>57</v>
      </c>
      <c r="Y69" s="19"/>
      <c r="Z69" s="19" t="s">
        <v>402</v>
      </c>
      <c r="AA69" s="19">
        <v>2</v>
      </c>
      <c r="AB69" s="19">
        <v>2</v>
      </c>
      <c r="AC69" s="19" t="s">
        <v>68</v>
      </c>
      <c r="AD69" s="19" t="s">
        <v>64</v>
      </c>
      <c r="AE69" s="19" t="s">
        <v>403</v>
      </c>
      <c r="AF69" s="19"/>
    </row>
    <row r="70" spans="1:34">
      <c r="A70" s="19">
        <v>65</v>
      </c>
      <c r="B70" s="19" t="s">
        <v>127</v>
      </c>
      <c r="C70" s="19" t="s">
        <v>363</v>
      </c>
      <c r="D70" s="19" t="str">
        <f>HYPERLINK("http://www.henontech.com/fieldsafety/harzard/harzard_show.php?rid=2710&amp;url=harzardrecs.php","南脱硫熔硫釜操作现场，物品摆放杂乱，地面有铁板翘起，假如一操作工在巡检时，由于疏忽大意，被现场翘起的铁板拌捯。")</f>
        <v>南脱硫熔硫釜操作现场，物品摆放杂乱，地面有铁板翘起，假如一操作工在巡检时，由于疏忽大意，被现场翘起的铁板拌捯。</v>
      </c>
      <c r="E70" s="19" t="s">
        <v>404</v>
      </c>
      <c r="F70" s="22" t="s">
        <v>62</v>
      </c>
      <c r="G70" s="21" t="s">
        <v>43</v>
      </c>
      <c r="H70" s="19" t="s">
        <v>44</v>
      </c>
      <c r="I70" s="19" t="s">
        <v>45</v>
      </c>
      <c r="J70" s="19" t="s">
        <v>46</v>
      </c>
      <c r="K70" s="19" t="s">
        <v>120</v>
      </c>
      <c r="L70" s="19"/>
      <c r="M70" s="19" t="s">
        <v>100</v>
      </c>
      <c r="N70" s="19" t="s">
        <v>405</v>
      </c>
      <c r="O70" s="19" t="s">
        <v>100</v>
      </c>
      <c r="P70" s="19" t="s">
        <v>102</v>
      </c>
      <c r="Q70" s="19" t="s">
        <v>406</v>
      </c>
      <c r="R70" s="19" t="s">
        <v>407</v>
      </c>
      <c r="S70" s="19"/>
      <c r="T70" s="19" t="s">
        <v>53</v>
      </c>
      <c r="U70" s="19" t="s">
        <v>78</v>
      </c>
      <c r="V70" s="19" t="s">
        <v>90</v>
      </c>
      <c r="W70" s="19" t="s">
        <v>56</v>
      </c>
      <c r="X70" s="19"/>
      <c r="Y70" s="19"/>
      <c r="Z70" s="19" t="s">
        <v>408</v>
      </c>
      <c r="AA70" s="19">
        <v>1</v>
      </c>
      <c r="AB70" s="19">
        <v>1</v>
      </c>
      <c r="AC70" s="19" t="s">
        <v>68</v>
      </c>
      <c r="AD70" s="19" t="s">
        <v>102</v>
      </c>
      <c r="AE70" s="19" t="s">
        <v>409</v>
      </c>
      <c r="AF70" s="19"/>
    </row>
    <row r="71" spans="1:34" customHeight="1" ht="42">
      <c r="A71" s="19">
        <v>66</v>
      </c>
      <c r="B71" s="19" t="s">
        <v>127</v>
      </c>
      <c r="C71" s="19" t="s">
        <v>40</v>
      </c>
      <c r="D71" s="19" t="str">
        <f>HYPERLINK("http://www.henontech.com/fieldsafety/harzard/harzard_show.php?rid=2711&amp;url=harzardrecs.php","5.5米焦炉炉顶上升管水封槽下水管熄焦道轨处因腐蚀漏水，影响环保。")</f>
        <v>5.5米焦炉炉顶上升管水封槽下水管熄焦道轨处因腐蚀漏水，影响环保。</v>
      </c>
      <c r="E71" s="19" t="s">
        <v>410</v>
      </c>
      <c r="F71" s="22" t="s">
        <v>62</v>
      </c>
      <c r="G71" s="23" t="s">
        <v>63</v>
      </c>
      <c r="H71" s="19" t="s">
        <v>44</v>
      </c>
      <c r="I71" s="19" t="s">
        <v>96</v>
      </c>
      <c r="J71" s="19" t="s">
        <v>97</v>
      </c>
      <c r="K71" s="19" t="s">
        <v>47</v>
      </c>
      <c r="L71" s="19" t="s">
        <v>48</v>
      </c>
      <c r="M71" s="19" t="s">
        <v>40</v>
      </c>
      <c r="N71" s="19" t="s">
        <v>401</v>
      </c>
      <c r="O71" s="19" t="s">
        <v>40</v>
      </c>
      <c r="P71" s="19" t="s">
        <v>64</v>
      </c>
      <c r="Q71" s="19" t="s">
        <v>360</v>
      </c>
      <c r="R71" s="19" t="s">
        <v>411</v>
      </c>
      <c r="S71" s="19"/>
      <c r="T71" s="19" t="s">
        <v>105</v>
      </c>
      <c r="U71" s="19" t="s">
        <v>115</v>
      </c>
      <c r="V71" s="19" t="s">
        <v>55</v>
      </c>
      <c r="W71" s="19" t="s">
        <v>107</v>
      </c>
      <c r="X71" s="19" t="s">
        <v>66</v>
      </c>
      <c r="Y71" s="19"/>
      <c r="Z71" s="19" t="s">
        <v>412</v>
      </c>
      <c r="AA71" s="19">
        <v>2</v>
      </c>
      <c r="AB71" s="19">
        <v>2</v>
      </c>
      <c r="AC71" s="19" t="s">
        <v>68</v>
      </c>
      <c r="AD71" s="19" t="s">
        <v>64</v>
      </c>
      <c r="AE71" s="19" t="s">
        <v>403</v>
      </c>
      <c r="AF71" s="19"/>
    </row>
    <row r="72" spans="1:34">
      <c r="A72" s="19">
        <v>67</v>
      </c>
      <c r="B72" s="19" t="s">
        <v>127</v>
      </c>
      <c r="C72" s="19" t="s">
        <v>145</v>
      </c>
      <c r="D72" s="19" t="str">
        <f>HYPERLINK("http://www.henontech.com/fieldsafety/harzard/harzard_show.php?rid=2712&amp;url=harzardrecs.php","14#煤气水封有篷布缠绕，煤气压力过高时，严重影响操作工开关阀门，阀门开关不及时，煤气水封封不住煤气，造成人员煤气中毒，送医治疗一周后康复出院，继续工作。")</f>
        <v>14#煤气水封有篷布缠绕，煤气压力过高时，严重影响操作工开关阀门，阀门开关不及时，煤气水封封不住煤气，造成人员煤气中毒，送医治疗一周后康复出院，继续工作。</v>
      </c>
      <c r="E72" s="19" t="s">
        <v>413</v>
      </c>
      <c r="F72" s="22" t="s">
        <v>62</v>
      </c>
      <c r="G72" s="23" t="s">
        <v>63</v>
      </c>
      <c r="H72" s="19" t="s">
        <v>44</v>
      </c>
      <c r="I72" s="19" t="s">
        <v>96</v>
      </c>
      <c r="J72" s="19" t="s">
        <v>132</v>
      </c>
      <c r="K72" s="19" t="s">
        <v>98</v>
      </c>
      <c r="L72" s="19" t="s">
        <v>99</v>
      </c>
      <c r="M72" s="19" t="s">
        <v>100</v>
      </c>
      <c r="N72" s="19" t="s">
        <v>157</v>
      </c>
      <c r="O72" s="19" t="s">
        <v>100</v>
      </c>
      <c r="P72" s="19" t="s">
        <v>102</v>
      </c>
      <c r="Q72" s="19" t="s">
        <v>315</v>
      </c>
      <c r="R72" s="19" t="s">
        <v>414</v>
      </c>
      <c r="S72" s="19"/>
      <c r="T72" s="19" t="s">
        <v>53</v>
      </c>
      <c r="U72" s="19" t="s">
        <v>78</v>
      </c>
      <c r="V72" s="19" t="s">
        <v>79</v>
      </c>
      <c r="W72" s="19" t="s">
        <v>80</v>
      </c>
      <c r="X72" s="19"/>
      <c r="Y72" s="19"/>
      <c r="Z72" s="19" t="s">
        <v>415</v>
      </c>
      <c r="AA72" s="19">
        <v>1</v>
      </c>
      <c r="AB72" s="19">
        <v>1</v>
      </c>
      <c r="AC72" s="19" t="s">
        <v>68</v>
      </c>
      <c r="AD72" s="19" t="s">
        <v>102</v>
      </c>
      <c r="AE72" s="19" t="s">
        <v>416</v>
      </c>
      <c r="AF72" s="19"/>
    </row>
    <row r="73" spans="1:34">
      <c r="A73" s="19">
        <v>68</v>
      </c>
      <c r="B73" s="19" t="s">
        <v>127</v>
      </c>
      <c r="C73" s="19" t="s">
        <v>145</v>
      </c>
      <c r="D73" s="19" t="str">
        <f>HYPERLINK("http://www.henontech.com/fieldsafety/harzard/harzard_show.php?rid=2713&amp;url=harzardrecs.php","粗苯东侧管架上方有岩棉等杂物，操作工在巡检的过程中不慎被岩棉、杂物砸伤，休息半天后继续工作。")</f>
        <v>粗苯东侧管架上方有岩棉等杂物，操作工在巡检的过程中不慎被岩棉、杂物砸伤，休息半天后继续工作。</v>
      </c>
      <c r="E73" s="19" t="s">
        <v>417</v>
      </c>
      <c r="F73" s="22" t="s">
        <v>62</v>
      </c>
      <c r="G73" s="21" t="s">
        <v>43</v>
      </c>
      <c r="H73" s="19" t="s">
        <v>44</v>
      </c>
      <c r="I73" s="19" t="s">
        <v>74</v>
      </c>
      <c r="J73" s="19" t="s">
        <v>46</v>
      </c>
      <c r="K73" s="19" t="s">
        <v>98</v>
      </c>
      <c r="L73" s="19" t="s">
        <v>99</v>
      </c>
      <c r="M73" s="19" t="s">
        <v>100</v>
      </c>
      <c r="N73" s="19" t="s">
        <v>162</v>
      </c>
      <c r="O73" s="19" t="s">
        <v>100</v>
      </c>
      <c r="P73" s="19" t="s">
        <v>102</v>
      </c>
      <c r="Q73" s="19" t="s">
        <v>315</v>
      </c>
      <c r="R73" s="19" t="s">
        <v>418</v>
      </c>
      <c r="S73" s="19"/>
      <c r="T73" s="19" t="s">
        <v>53</v>
      </c>
      <c r="U73" s="19" t="s">
        <v>115</v>
      </c>
      <c r="V73" s="19" t="s">
        <v>305</v>
      </c>
      <c r="W73" s="19" t="s">
        <v>107</v>
      </c>
      <c r="X73" s="19"/>
      <c r="Y73" s="19"/>
      <c r="Z73" s="19" t="s">
        <v>419</v>
      </c>
      <c r="AA73" s="19">
        <v>1</v>
      </c>
      <c r="AB73" s="19">
        <v>1</v>
      </c>
      <c r="AC73" s="19" t="s">
        <v>68</v>
      </c>
      <c r="AD73" s="19" t="s">
        <v>102</v>
      </c>
      <c r="AE73" s="19" t="s">
        <v>416</v>
      </c>
      <c r="AF73" s="19"/>
    </row>
    <row r="74" spans="1:34">
      <c r="A74" s="19">
        <v>69</v>
      </c>
      <c r="B74" s="19" t="s">
        <v>127</v>
      </c>
      <c r="C74" s="19" t="s">
        <v>94</v>
      </c>
      <c r="D74" s="19" t="str">
        <f>HYPERLINK("http://www.henontech.com/fieldsafety/harzard/harzard_show.php?rid=2714&amp;url=harzardrecs.php","西硫铵氨气管线放空阀门没有放空管，假如一操作人员在放空不当造成手腕烫伤，在家修养三天恢复，造成一人损工事故")</f>
        <v>西硫铵氨气管线放空阀门没有放空管，假如一操作人员在放空不当造成手腕烫伤，在家修养三天恢复，造成一人损工事故</v>
      </c>
      <c r="E74" s="19" t="s">
        <v>420</v>
      </c>
      <c r="F74" s="22" t="s">
        <v>62</v>
      </c>
      <c r="G74" s="21" t="s">
        <v>43</v>
      </c>
      <c r="H74" s="19" t="s">
        <v>44</v>
      </c>
      <c r="I74" s="19" t="s">
        <v>96</v>
      </c>
      <c r="J74" s="19" t="s">
        <v>97</v>
      </c>
      <c r="K74" s="19" t="s">
        <v>47</v>
      </c>
      <c r="L74" s="19" t="s">
        <v>99</v>
      </c>
      <c r="M74" s="19" t="s">
        <v>100</v>
      </c>
      <c r="N74" s="19" t="s">
        <v>421</v>
      </c>
      <c r="O74" s="19" t="s">
        <v>100</v>
      </c>
      <c r="P74" s="19" t="s">
        <v>102</v>
      </c>
      <c r="Q74" s="19" t="s">
        <v>315</v>
      </c>
      <c r="R74" s="19" t="s">
        <v>422</v>
      </c>
      <c r="S74" s="19"/>
      <c r="T74" s="19" t="s">
        <v>53</v>
      </c>
      <c r="U74" s="19" t="s">
        <v>78</v>
      </c>
      <c r="V74" s="19" t="s">
        <v>90</v>
      </c>
      <c r="W74" s="19" t="s">
        <v>56</v>
      </c>
      <c r="X74" s="19"/>
      <c r="Y74" s="19"/>
      <c r="Z74" s="19" t="s">
        <v>423</v>
      </c>
      <c r="AA74" s="19">
        <v>1</v>
      </c>
      <c r="AB74" s="19">
        <v>1</v>
      </c>
      <c r="AC74" s="19" t="s">
        <v>68</v>
      </c>
      <c r="AD74" s="19" t="s">
        <v>102</v>
      </c>
      <c r="AE74" s="19" t="s">
        <v>127</v>
      </c>
      <c r="AF74" s="19"/>
    </row>
    <row r="75" spans="1:34" customHeight="1" ht="42">
      <c r="A75" s="19">
        <v>70</v>
      </c>
      <c r="B75" s="19" t="s">
        <v>127</v>
      </c>
      <c r="C75" s="19" t="s">
        <v>111</v>
      </c>
      <c r="D75" s="19" t="str">
        <f>HYPERLINK("http://www.henontech.com/fieldsafety/harzard/harzard_show.php?rid=2715&amp;url=harzardrecs.php","一号初冷器二层平台东侧，脚手架木板一端未固定，如果一名操作人员巡检经过该处时木板掉落，砸中人员左肩部，造成一人左肩部骨裂，送医治疗七天，在家修养一个月后复工。")</f>
        <v>一号初冷器二层平台东侧，脚手架木板一端未固定，如果一名操作人员巡检经过该处时木板掉落，砸中人员左肩部，造成一人左肩部骨裂，送医治疗七天，在家修养一个月后复工。</v>
      </c>
      <c r="E75" s="19" t="s">
        <v>424</v>
      </c>
      <c r="F75" s="22" t="s">
        <v>62</v>
      </c>
      <c r="G75" s="21" t="s">
        <v>43</v>
      </c>
      <c r="H75" s="19" t="s">
        <v>44</v>
      </c>
      <c r="I75" s="19" t="s">
        <v>96</v>
      </c>
      <c r="J75" s="19" t="s">
        <v>97</v>
      </c>
      <c r="K75" s="19" t="s">
        <v>215</v>
      </c>
      <c r="L75" s="19" t="s">
        <v>99</v>
      </c>
      <c r="M75" s="19" t="s">
        <v>100</v>
      </c>
      <c r="N75" s="19" t="s">
        <v>425</v>
      </c>
      <c r="O75" s="19" t="s">
        <v>100</v>
      </c>
      <c r="P75" s="19" t="s">
        <v>102</v>
      </c>
      <c r="Q75" s="19" t="s">
        <v>315</v>
      </c>
      <c r="R75" s="19" t="s">
        <v>168</v>
      </c>
      <c r="S75" s="19"/>
      <c r="T75" s="19" t="s">
        <v>53</v>
      </c>
      <c r="U75" s="19" t="s">
        <v>78</v>
      </c>
      <c r="V75" s="19" t="s">
        <v>55</v>
      </c>
      <c r="W75" s="19" t="s">
        <v>136</v>
      </c>
      <c r="X75" s="19"/>
      <c r="Y75" s="19"/>
      <c r="Z75" s="19" t="s">
        <v>426</v>
      </c>
      <c r="AA75" s="19">
        <v>2</v>
      </c>
      <c r="AB75" s="19">
        <v>2</v>
      </c>
      <c r="AC75" s="19" t="s">
        <v>68</v>
      </c>
      <c r="AD75" s="19" t="s">
        <v>102</v>
      </c>
      <c r="AE75" s="19" t="s">
        <v>127</v>
      </c>
      <c r="AF75" s="19"/>
    </row>
    <row r="76" spans="1:34">
      <c r="A76" s="19">
        <v>71</v>
      </c>
      <c r="B76" s="19" t="s">
        <v>127</v>
      </c>
      <c r="C76" s="19" t="s">
        <v>427</v>
      </c>
      <c r="D76" s="19" t="str">
        <f>HYPERLINK("http://www.henontech.com/fieldsafety/harzard/harzard_show.php?rid=2716&amp;url=harzardrecs.php","好氧池滗水器穿线管老化破损，电线裸露，接地线掉落，雨天，操作工滗水时线路进水联电，操作工触电，造成右手麻痹，手臂酸痛的轻微医疗伤害事件")</f>
        <v>好氧池滗水器穿线管老化破损，电线裸露，接地线掉落，雨天，操作工滗水时线路进水联电，操作工触电，造成右手麻痹，手臂酸痛的轻微医疗伤害事件</v>
      </c>
      <c r="E76" s="19" t="s">
        <v>428</v>
      </c>
      <c r="F76" s="22" t="s">
        <v>62</v>
      </c>
      <c r="G76" s="21" t="s">
        <v>43</v>
      </c>
      <c r="H76" s="19" t="s">
        <v>44</v>
      </c>
      <c r="I76" s="19"/>
      <c r="J76" s="19" t="s">
        <v>377</v>
      </c>
      <c r="K76" s="19" t="s">
        <v>85</v>
      </c>
      <c r="L76" s="19"/>
      <c r="M76" s="19" t="s">
        <v>121</v>
      </c>
      <c r="N76" s="19" t="s">
        <v>429</v>
      </c>
      <c r="O76" s="19" t="s">
        <v>121</v>
      </c>
      <c r="P76" s="19" t="s">
        <v>123</v>
      </c>
      <c r="Q76" s="19" t="s">
        <v>315</v>
      </c>
      <c r="R76" s="19" t="s">
        <v>430</v>
      </c>
      <c r="S76" s="19" t="s">
        <v>431</v>
      </c>
      <c r="T76" s="19" t="s">
        <v>53</v>
      </c>
      <c r="U76" s="19" t="s">
        <v>115</v>
      </c>
      <c r="V76" s="19" t="s">
        <v>90</v>
      </c>
      <c r="W76" s="19" t="s">
        <v>136</v>
      </c>
      <c r="X76" s="19" t="s">
        <v>66</v>
      </c>
      <c r="Y76" s="19" t="s">
        <v>66</v>
      </c>
      <c r="Z76" s="19" t="s">
        <v>432</v>
      </c>
      <c r="AA76" s="19">
        <v>1</v>
      </c>
      <c r="AB76" s="19">
        <v>1</v>
      </c>
      <c r="AC76" s="19" t="s">
        <v>68</v>
      </c>
      <c r="AD76" s="19" t="s">
        <v>123</v>
      </c>
      <c r="AE76" s="19" t="s">
        <v>315</v>
      </c>
      <c r="AF76" s="19"/>
    </row>
    <row r="77" spans="1:34">
      <c r="A77" s="19">
        <v>72</v>
      </c>
      <c r="B77" s="19" t="s">
        <v>127</v>
      </c>
      <c r="C77" s="19" t="s">
        <v>130</v>
      </c>
      <c r="D77" s="19" t="str">
        <f>HYPERLINK("http://www.henontech.com/fieldsafety/harzard/harzard_show.php?rid=2717&amp;url=harzardrecs.php","深度脱硫二号熔硫釜回液压力表警示红线缺失，假如操作人员在操作熔硫釜时回液压力过高，回液管道法兰处垫子破损，脱硫液喷溅，造成操作人员手臂烫伤，住院治疗一周，在家休息十天后正常工作，一人损工事故。")</f>
        <v>深度脱硫二号熔硫釜回液压力表警示红线缺失，假如操作人员在操作熔硫釜时回液压力过高，回液管道法兰处垫子破损，脱硫液喷溅，造成操作人员手臂烫伤，住院治疗一周，在家休息十天后正常工作，一人损工事故。</v>
      </c>
      <c r="E77" s="19" t="s">
        <v>433</v>
      </c>
      <c r="F77" s="22" t="s">
        <v>62</v>
      </c>
      <c r="G77" s="21" t="s">
        <v>43</v>
      </c>
      <c r="H77" s="19" t="s">
        <v>44</v>
      </c>
      <c r="I77" s="19" t="s">
        <v>96</v>
      </c>
      <c r="J77" s="19" t="s">
        <v>97</v>
      </c>
      <c r="K77" s="19" t="s">
        <v>47</v>
      </c>
      <c r="L77" s="19" t="s">
        <v>99</v>
      </c>
      <c r="M77" s="19" t="s">
        <v>100</v>
      </c>
      <c r="N77" s="19" t="s">
        <v>434</v>
      </c>
      <c r="O77" s="19" t="s">
        <v>100</v>
      </c>
      <c r="P77" s="19" t="s">
        <v>102</v>
      </c>
      <c r="Q77" s="19" t="s">
        <v>315</v>
      </c>
      <c r="R77" s="19" t="s">
        <v>435</v>
      </c>
      <c r="S77" s="19"/>
      <c r="T77" s="19" t="s">
        <v>53</v>
      </c>
      <c r="U77" s="19" t="s">
        <v>78</v>
      </c>
      <c r="V77" s="19" t="s">
        <v>90</v>
      </c>
      <c r="W77" s="19" t="s">
        <v>56</v>
      </c>
      <c r="X77" s="19"/>
      <c r="Y77" s="19"/>
      <c r="Z77" s="19" t="s">
        <v>436</v>
      </c>
      <c r="AA77" s="19">
        <v>1</v>
      </c>
      <c r="AB77" s="19">
        <v>1</v>
      </c>
      <c r="AC77" s="19" t="s">
        <v>68</v>
      </c>
      <c r="AD77" s="19" t="s">
        <v>102</v>
      </c>
      <c r="AE77" s="19" t="s">
        <v>437</v>
      </c>
      <c r="AF77" s="19"/>
    </row>
    <row r="78" spans="1:34">
      <c r="A78" s="19">
        <v>73</v>
      </c>
      <c r="B78" s="19" t="s">
        <v>127</v>
      </c>
      <c r="C78" s="19" t="s">
        <v>145</v>
      </c>
      <c r="D78" s="19" t="str">
        <f>HYPERLINK("http://www.henontech.com/fieldsafety/harzard/harzard_show.php?rid=2718&amp;url=harzardrecs.php","夜间，一名粗苯工段一名巡检工在巡检过程中，如果巡检工不慎被蒸汽管道支架破损的石块绊倒，造成膝盖受伤，经就医诊断膝盖擦伤。")</f>
        <v>夜间，一名粗苯工段一名巡检工在巡检过程中，如果巡检工不慎被蒸汽管道支架破损的石块绊倒，造成膝盖受伤，经就医诊断膝盖擦伤。</v>
      </c>
      <c r="E78" s="19" t="s">
        <v>438</v>
      </c>
      <c r="F78" s="22" t="s">
        <v>62</v>
      </c>
      <c r="G78" s="21" t="s">
        <v>43</v>
      </c>
      <c r="H78" s="19" t="s">
        <v>44</v>
      </c>
      <c r="I78" s="19" t="s">
        <v>45</v>
      </c>
      <c r="J78" s="19" t="s">
        <v>97</v>
      </c>
      <c r="K78" s="19" t="s">
        <v>47</v>
      </c>
      <c r="L78" s="19" t="s">
        <v>99</v>
      </c>
      <c r="M78" s="19" t="s">
        <v>100</v>
      </c>
      <c r="N78" s="19" t="s">
        <v>185</v>
      </c>
      <c r="O78" s="19" t="s">
        <v>100</v>
      </c>
      <c r="P78" s="19" t="s">
        <v>102</v>
      </c>
      <c r="Q78" s="19" t="s">
        <v>315</v>
      </c>
      <c r="R78" s="19" t="s">
        <v>439</v>
      </c>
      <c r="S78" s="19"/>
      <c r="T78" s="19" t="s">
        <v>53</v>
      </c>
      <c r="U78" s="19" t="s">
        <v>78</v>
      </c>
      <c r="V78" s="19" t="s">
        <v>55</v>
      </c>
      <c r="W78" s="19" t="s">
        <v>136</v>
      </c>
      <c r="X78" s="19"/>
      <c r="Y78" s="19"/>
      <c r="Z78" s="19" t="s">
        <v>440</v>
      </c>
      <c r="AA78" s="19">
        <v>1</v>
      </c>
      <c r="AB78" s="19">
        <v>1</v>
      </c>
      <c r="AC78" s="19" t="s">
        <v>68</v>
      </c>
      <c r="AD78" s="19" t="s">
        <v>102</v>
      </c>
      <c r="AE78" s="19" t="s">
        <v>441</v>
      </c>
      <c r="AF78" s="19"/>
    </row>
    <row r="79" spans="1:34">
      <c r="A79" s="19">
        <v>74</v>
      </c>
      <c r="B79" s="19" t="s">
        <v>127</v>
      </c>
      <c r="C79" s="19" t="s">
        <v>94</v>
      </c>
      <c r="D79" s="19" t="str">
        <f>HYPERLINK("http://www.henontech.com/fieldsafety/harzard/harzard_show.php?rid=2719&amp;url=harzardrecs.php","西硫铵三楼操作室风扇线路损坏，线接头包皮脱落。操作工在擦试风扇时触电，造成右手麻痹，胳膊麻木的轻微医疗伤害事件。")</f>
        <v>西硫铵三楼操作室风扇线路损坏，线接头包皮脱落。操作工在擦试风扇时触电，造成右手麻痹，胳膊麻木的轻微医疗伤害事件。</v>
      </c>
      <c r="E79" s="19" t="s">
        <v>442</v>
      </c>
      <c r="F79" s="22" t="s">
        <v>62</v>
      </c>
      <c r="G79" s="21" t="s">
        <v>43</v>
      </c>
      <c r="H79" s="19" t="s">
        <v>44</v>
      </c>
      <c r="I79" s="19" t="s">
        <v>96</v>
      </c>
      <c r="J79" s="19" t="s">
        <v>377</v>
      </c>
      <c r="K79" s="19" t="s">
        <v>85</v>
      </c>
      <c r="L79" s="19"/>
      <c r="M79" s="19" t="s">
        <v>100</v>
      </c>
      <c r="N79" s="19" t="s">
        <v>443</v>
      </c>
      <c r="O79" s="19" t="s">
        <v>100</v>
      </c>
      <c r="P79" s="19" t="s">
        <v>102</v>
      </c>
      <c r="Q79" s="19" t="s">
        <v>315</v>
      </c>
      <c r="R79" s="19" t="s">
        <v>444</v>
      </c>
      <c r="S79" s="19"/>
      <c r="T79" s="19" t="s">
        <v>53</v>
      </c>
      <c r="U79" s="19" t="s">
        <v>115</v>
      </c>
      <c r="V79" s="19" t="s">
        <v>90</v>
      </c>
      <c r="W79" s="19" t="s">
        <v>136</v>
      </c>
      <c r="X79" s="19"/>
      <c r="Y79" s="19"/>
      <c r="Z79" s="19" t="s">
        <v>445</v>
      </c>
      <c r="AA79" s="19">
        <v>1</v>
      </c>
      <c r="AB79" s="19">
        <v>1</v>
      </c>
      <c r="AC79" s="19" t="s">
        <v>68</v>
      </c>
      <c r="AD79" s="19" t="s">
        <v>102</v>
      </c>
      <c r="AE79" s="19" t="s">
        <v>87</v>
      </c>
      <c r="AF79" s="19"/>
    </row>
    <row r="80" spans="1:34">
      <c r="A80" s="19">
        <v>75</v>
      </c>
      <c r="B80" s="19" t="s">
        <v>127</v>
      </c>
      <c r="C80" s="19" t="s">
        <v>130</v>
      </c>
      <c r="D80" s="19" t="str">
        <f>HYPERLINK("http://www.henontech.com/fieldsafety/harzard/harzard_show.php?rid=2720&amp;url=harzardrecs.php","一巡检工到深度脱硫北打扫卫生时，因地沟盖板未盖好，右腿不慎掉入地沟内，造成右腿小腿骨折，送医院救治。")</f>
        <v>一巡检工到深度脱硫北打扫卫生时，因地沟盖板未盖好，右腿不慎掉入地沟内，造成右腿小腿骨折，送医院救治。</v>
      </c>
      <c r="E80" s="19" t="s">
        <v>446</v>
      </c>
      <c r="F80" s="22" t="s">
        <v>62</v>
      </c>
      <c r="G80" s="21" t="s">
        <v>43</v>
      </c>
      <c r="H80" s="19" t="s">
        <v>44</v>
      </c>
      <c r="I80" s="19" t="s">
        <v>45</v>
      </c>
      <c r="J80" s="19" t="s">
        <v>84</v>
      </c>
      <c r="K80" s="19" t="s">
        <v>47</v>
      </c>
      <c r="L80" s="19" t="s">
        <v>99</v>
      </c>
      <c r="M80" s="19" t="s">
        <v>100</v>
      </c>
      <c r="N80" s="19" t="s">
        <v>447</v>
      </c>
      <c r="O80" s="19" t="s">
        <v>100</v>
      </c>
      <c r="P80" s="19" t="s">
        <v>102</v>
      </c>
      <c r="Q80" s="19" t="s">
        <v>315</v>
      </c>
      <c r="R80" s="19" t="s">
        <v>324</v>
      </c>
      <c r="S80" s="19"/>
      <c r="T80" s="19" t="s">
        <v>53</v>
      </c>
      <c r="U80" s="19" t="s">
        <v>78</v>
      </c>
      <c r="V80" s="19" t="s">
        <v>90</v>
      </c>
      <c r="W80" s="19" t="s">
        <v>56</v>
      </c>
      <c r="X80" s="19"/>
      <c r="Y80" s="19"/>
      <c r="Z80" s="19" t="s">
        <v>448</v>
      </c>
      <c r="AA80" s="19">
        <v>1</v>
      </c>
      <c r="AB80" s="19">
        <v>1</v>
      </c>
      <c r="AC80" s="19" t="s">
        <v>68</v>
      </c>
      <c r="AD80" s="19" t="s">
        <v>102</v>
      </c>
      <c r="AE80" s="19" t="s">
        <v>381</v>
      </c>
      <c r="AF80" s="19"/>
    </row>
    <row r="81" spans="1:34">
      <c r="A81" s="19">
        <v>76</v>
      </c>
      <c r="B81" s="19" t="s">
        <v>127</v>
      </c>
      <c r="C81" s="19" t="s">
        <v>252</v>
      </c>
      <c r="D81" s="19" t="str">
        <f>HYPERLINK("http://www.henontech.com/fieldsafety/harzard/harzard_show.php?rid=2721&amp;url=harzardrecs.php","一名风机操作工在巡检过程中发现取暖罐回水管道上部铝皮螺母连接处生锈脱落、铝皮悬挂，一旦有人经过，铝皮掉落，造成操作工面部划伤，送医务室诊断后轻微划伤，消毒上药后复工，无损工。")</f>
        <v>一名风机操作工在巡检过程中发现取暖罐回水管道上部铝皮螺母连接处生锈脱落、铝皮悬挂，一旦有人经过，铝皮掉落，造成操作工面部划伤，送医务室诊断后轻微划伤，消毒上药后复工，无损工。</v>
      </c>
      <c r="E81" s="19" t="s">
        <v>449</v>
      </c>
      <c r="F81" s="22" t="s">
        <v>62</v>
      </c>
      <c r="G81" s="21" t="s">
        <v>43</v>
      </c>
      <c r="H81" s="19" t="s">
        <v>44</v>
      </c>
      <c r="I81" s="19" t="s">
        <v>96</v>
      </c>
      <c r="J81" s="19" t="s">
        <v>97</v>
      </c>
      <c r="K81" s="19" t="s">
        <v>47</v>
      </c>
      <c r="L81" s="19" t="s">
        <v>99</v>
      </c>
      <c r="M81" s="19" t="s">
        <v>100</v>
      </c>
      <c r="N81" s="19" t="s">
        <v>450</v>
      </c>
      <c r="O81" s="19" t="s">
        <v>100</v>
      </c>
      <c r="P81" s="19" t="s">
        <v>102</v>
      </c>
      <c r="Q81" s="19" t="s">
        <v>406</v>
      </c>
      <c r="R81" s="19" t="s">
        <v>451</v>
      </c>
      <c r="S81" s="19"/>
      <c r="T81" s="19" t="s">
        <v>53</v>
      </c>
      <c r="U81" s="19" t="s">
        <v>115</v>
      </c>
      <c r="V81" s="19" t="s">
        <v>305</v>
      </c>
      <c r="W81" s="19" t="s">
        <v>107</v>
      </c>
      <c r="X81" s="19"/>
      <c r="Y81" s="19"/>
      <c r="Z81" s="19" t="s">
        <v>452</v>
      </c>
      <c r="AA81" s="19">
        <v>1</v>
      </c>
      <c r="AB81" s="19">
        <v>1</v>
      </c>
      <c r="AC81" s="19" t="s">
        <v>68</v>
      </c>
      <c r="AD81" s="19" t="s">
        <v>102</v>
      </c>
      <c r="AE81" s="19" t="s">
        <v>409</v>
      </c>
      <c r="AF81" s="19"/>
    </row>
    <row r="82" spans="1:34">
      <c r="A82" s="19">
        <v>77</v>
      </c>
      <c r="B82" s="19" t="s">
        <v>127</v>
      </c>
      <c r="C82" s="19" t="s">
        <v>354</v>
      </c>
      <c r="D82" s="19" t="str">
        <f>HYPERLINK("http://www.henontech.com/fieldsafety/harzard/harzard_show.php?rid=2722&amp;url=harzardrecs.php","一名操作工在巡检过程中，因洗涤塔氨水管道管托坠落，砸中左肩，立即送医救治，诊断为左肩胛骨骨折，治疗三个月后复工，限工三个月。")</f>
        <v>一名操作工在巡检过程中，因洗涤塔氨水管道管托坠落，砸中左肩，立即送医救治，诊断为左肩胛骨骨折，治疗三个月后复工，限工三个月。</v>
      </c>
      <c r="E82" s="19" t="s">
        <v>453</v>
      </c>
      <c r="F82" s="22" t="s">
        <v>62</v>
      </c>
      <c r="G82" s="21" t="s">
        <v>43</v>
      </c>
      <c r="H82" s="19" t="s">
        <v>44</v>
      </c>
      <c r="I82" s="19"/>
      <c r="J82" s="19" t="s">
        <v>97</v>
      </c>
      <c r="K82" s="19" t="s">
        <v>47</v>
      </c>
      <c r="L82" s="19" t="s">
        <v>99</v>
      </c>
      <c r="M82" s="19" t="s">
        <v>100</v>
      </c>
      <c r="N82" s="19" t="s">
        <v>454</v>
      </c>
      <c r="O82" s="19" t="s">
        <v>100</v>
      </c>
      <c r="P82" s="19" t="s">
        <v>102</v>
      </c>
      <c r="Q82" s="19" t="s">
        <v>406</v>
      </c>
      <c r="R82" s="19" t="s">
        <v>252</v>
      </c>
      <c r="S82" s="19"/>
      <c r="T82" s="19" t="s">
        <v>53</v>
      </c>
      <c r="U82" s="19" t="s">
        <v>78</v>
      </c>
      <c r="V82" s="19" t="s">
        <v>79</v>
      </c>
      <c r="W82" s="19" t="s">
        <v>80</v>
      </c>
      <c r="X82" s="19"/>
      <c r="Y82" s="19"/>
      <c r="Z82" s="19" t="s">
        <v>455</v>
      </c>
      <c r="AA82" s="19">
        <v>1</v>
      </c>
      <c r="AB82" s="19">
        <v>1</v>
      </c>
      <c r="AC82" s="19" t="s">
        <v>68</v>
      </c>
      <c r="AD82" s="19" t="s">
        <v>102</v>
      </c>
      <c r="AE82" s="19" t="s">
        <v>409</v>
      </c>
      <c r="AF82" s="19"/>
    </row>
    <row r="83" spans="1:34">
      <c r="A83" s="19">
        <v>78</v>
      </c>
      <c r="B83" s="19" t="s">
        <v>127</v>
      </c>
      <c r="C83" s="19" t="s">
        <v>111</v>
      </c>
      <c r="D83" s="19" t="str">
        <f>HYPERLINK("http://www.henontech.com/fieldsafety/harzard/harzard_show.php?rid=2723&amp;url=harzardrecs.php","一名职工在冲洗初冷器上下爬梯时被管线上的角铁轻微划伤腰部，去医疗室简单处理后返回岗位继续上班班")</f>
        <v>一名职工在冲洗初冷器上下爬梯时被管线上的角铁轻微划伤腰部，去医疗室简单处理后返回岗位继续上班班</v>
      </c>
      <c r="E83" s="19" t="s">
        <v>53</v>
      </c>
      <c r="F83" s="20" t="s">
        <v>42</v>
      </c>
      <c r="G83" s="21" t="s">
        <v>43</v>
      </c>
      <c r="H83" s="19" t="s">
        <v>44</v>
      </c>
      <c r="I83" s="19" t="s">
        <v>74</v>
      </c>
      <c r="J83" s="19" t="s">
        <v>97</v>
      </c>
      <c r="K83" s="19" t="s">
        <v>47</v>
      </c>
      <c r="L83" s="19" t="s">
        <v>99</v>
      </c>
      <c r="M83" s="19" t="s">
        <v>100</v>
      </c>
      <c r="N83" s="19" t="s">
        <v>456</v>
      </c>
      <c r="O83" s="19" t="s">
        <v>100</v>
      </c>
      <c r="P83" s="19" t="s">
        <v>102</v>
      </c>
      <c r="Q83" s="19" t="s">
        <v>406</v>
      </c>
      <c r="R83" s="19" t="s">
        <v>457</v>
      </c>
      <c r="S83" s="19"/>
      <c r="T83" s="19" t="s">
        <v>53</v>
      </c>
      <c r="U83" s="19" t="s">
        <v>115</v>
      </c>
      <c r="V83" s="19" t="s">
        <v>55</v>
      </c>
      <c r="W83" s="19" t="s">
        <v>107</v>
      </c>
      <c r="X83" s="19"/>
      <c r="Y83" s="19"/>
      <c r="Z83" s="19" t="s">
        <v>458</v>
      </c>
      <c r="AA83" s="19">
        <v>1</v>
      </c>
      <c r="AB83" s="19"/>
      <c r="AC83" s="19" t="s">
        <v>59</v>
      </c>
      <c r="AD83" s="19"/>
      <c r="AE83" s="19"/>
      <c r="AF83" s="19"/>
    </row>
    <row r="84" spans="1:34">
      <c r="A84" s="19">
        <v>79</v>
      </c>
      <c r="B84" s="19" t="s">
        <v>368</v>
      </c>
      <c r="C84" s="19" t="s">
        <v>252</v>
      </c>
      <c r="D84" s="19" t="str">
        <f>HYPERLINK("http://www.henontech.com/fieldsafety/harzard/harzard_show.php?rid=2724&amp;url=harzardrecs.php","风机岗位一名操作工在巡检时发现电捕煤气测氧仪水洗单元上部胶皮管断裂冒出煤气，操作工更换皮管时一旦呼吸困难，头晕，送医务室就诊煤气轻微中毒，输氧3天，休息7天后复工。")</f>
        <v>风机岗位一名操作工在巡检时发现电捕煤气测氧仪水洗单元上部胶皮管断裂冒出煤气，操作工更换皮管时一旦呼吸困难，头晕，送医务室就诊煤气轻微中毒，输氧3天，休息7天后复工。</v>
      </c>
      <c r="E84" s="19" t="s">
        <v>459</v>
      </c>
      <c r="F84" s="22" t="s">
        <v>62</v>
      </c>
      <c r="G84" s="21" t="s">
        <v>43</v>
      </c>
      <c r="H84" s="19" t="s">
        <v>44</v>
      </c>
      <c r="I84" s="19"/>
      <c r="J84" s="19" t="s">
        <v>84</v>
      </c>
      <c r="K84" s="19" t="s">
        <v>120</v>
      </c>
      <c r="L84" s="19" t="s">
        <v>460</v>
      </c>
      <c r="M84" s="19" t="s">
        <v>100</v>
      </c>
      <c r="N84" s="19" t="s">
        <v>461</v>
      </c>
      <c r="O84" s="19" t="s">
        <v>100</v>
      </c>
      <c r="P84" s="19" t="s">
        <v>102</v>
      </c>
      <c r="Q84" s="19" t="s">
        <v>69</v>
      </c>
      <c r="R84" s="19" t="s">
        <v>462</v>
      </c>
      <c r="S84" s="19"/>
      <c r="T84" s="19" t="s">
        <v>53</v>
      </c>
      <c r="U84" s="19" t="s">
        <v>78</v>
      </c>
      <c r="V84" s="19" t="s">
        <v>55</v>
      </c>
      <c r="W84" s="19" t="s">
        <v>136</v>
      </c>
      <c r="X84" s="19"/>
      <c r="Y84" s="19"/>
      <c r="Z84" s="19" t="s">
        <v>463</v>
      </c>
      <c r="AA84" s="19">
        <v>1</v>
      </c>
      <c r="AB84" s="19">
        <v>1</v>
      </c>
      <c r="AC84" s="19" t="s">
        <v>68</v>
      </c>
      <c r="AD84" s="19" t="s">
        <v>102</v>
      </c>
      <c r="AE84" s="19" t="s">
        <v>409</v>
      </c>
      <c r="AF84" s="19"/>
    </row>
    <row r="85" spans="1:34">
      <c r="A85" s="19">
        <v>80</v>
      </c>
      <c r="B85" s="19" t="s">
        <v>368</v>
      </c>
      <c r="C85" s="19" t="s">
        <v>94</v>
      </c>
      <c r="D85" s="19" t="str">
        <f>HYPERLINK("http://www.henontech.com/fieldsafety/harzard/harzard_show.php?rid=2725&amp;url=harzardrecs.php","西硫铵工段南地沟盖板摆放高低不平夜问视线不良如果一名操作工在巡检时通过此处被地沟盖板绊倒，摔倒在地把腿部擦破皮肤去医务室包扎后继续工作")</f>
        <v>西硫铵工段南地沟盖板摆放高低不平夜问视线不良如果一名操作工在巡检时通过此处被地沟盖板绊倒，摔倒在地把腿部擦破皮肤去医务室包扎后继续工作</v>
      </c>
      <c r="E85" s="19" t="s">
        <v>464</v>
      </c>
      <c r="F85" s="22" t="s">
        <v>62</v>
      </c>
      <c r="G85" s="21" t="s">
        <v>43</v>
      </c>
      <c r="H85" s="19" t="s">
        <v>465</v>
      </c>
      <c r="I85" s="19" t="s">
        <v>96</v>
      </c>
      <c r="J85" s="19" t="s">
        <v>97</v>
      </c>
      <c r="K85" s="19" t="s">
        <v>47</v>
      </c>
      <c r="L85" s="19" t="s">
        <v>99</v>
      </c>
      <c r="M85" s="19" t="s">
        <v>100</v>
      </c>
      <c r="N85" s="19" t="s">
        <v>466</v>
      </c>
      <c r="O85" s="19" t="s">
        <v>100</v>
      </c>
      <c r="P85" s="19" t="s">
        <v>102</v>
      </c>
      <c r="Q85" s="19" t="s">
        <v>467</v>
      </c>
      <c r="R85" s="19" t="s">
        <v>468</v>
      </c>
      <c r="S85" s="19"/>
      <c r="T85" s="19" t="s">
        <v>53</v>
      </c>
      <c r="U85" s="19" t="s">
        <v>115</v>
      </c>
      <c r="V85" s="19" t="s">
        <v>55</v>
      </c>
      <c r="W85" s="19" t="s">
        <v>107</v>
      </c>
      <c r="X85" s="19"/>
      <c r="Y85" s="19"/>
      <c r="Z85" s="19" t="s">
        <v>469</v>
      </c>
      <c r="AA85" s="19">
        <v>1</v>
      </c>
      <c r="AB85" s="19">
        <v>1</v>
      </c>
      <c r="AC85" s="19" t="s">
        <v>68</v>
      </c>
      <c r="AD85" s="19" t="s">
        <v>102</v>
      </c>
      <c r="AE85" s="19" t="s">
        <v>437</v>
      </c>
      <c r="AF85" s="19"/>
    </row>
    <row r="86" spans="1:34" customHeight="1" ht="42">
      <c r="A86" s="19">
        <v>81</v>
      </c>
      <c r="B86" s="19" t="s">
        <v>368</v>
      </c>
      <c r="C86" s="19" t="s">
        <v>203</v>
      </c>
      <c r="D86" s="19" t="str">
        <f>HYPERLINK("http://www.henontech.com/fieldsafety/harzard/harzard_show.php?rid=2726&amp;url=harzardrecs.php","东五增面滚筒腐蚀破损 操作工巡检清理卫生时 工具被滚动搅入  右手手指被工具扭伤  送医治疗包扎 在家休养 60天")</f>
        <v>东五增面滚筒腐蚀破损 操作工巡检清理卫生时 工具被滚动搅入  右手手指被工具扭伤  送医治疗包扎 在家休养 60天</v>
      </c>
      <c r="E86" s="19" t="s">
        <v>470</v>
      </c>
      <c r="F86" s="22" t="s">
        <v>62</v>
      </c>
      <c r="G86" s="21" t="s">
        <v>43</v>
      </c>
      <c r="H86" s="19" t="s">
        <v>44</v>
      </c>
      <c r="I86" s="19" t="s">
        <v>96</v>
      </c>
      <c r="J86" s="19" t="s">
        <v>97</v>
      </c>
      <c r="K86" s="19" t="s">
        <v>98</v>
      </c>
      <c r="L86" s="19" t="s">
        <v>99</v>
      </c>
      <c r="M86" s="19" t="s">
        <v>196</v>
      </c>
      <c r="N86" s="19" t="s">
        <v>197</v>
      </c>
      <c r="O86" s="19" t="s">
        <v>196</v>
      </c>
      <c r="P86" s="19" t="s">
        <v>198</v>
      </c>
      <c r="Q86" s="19" t="s">
        <v>467</v>
      </c>
      <c r="R86" s="19" t="s">
        <v>205</v>
      </c>
      <c r="S86" s="19"/>
      <c r="T86" s="19" t="s">
        <v>53</v>
      </c>
      <c r="U86" s="19" t="s">
        <v>78</v>
      </c>
      <c r="V86" s="19" t="s">
        <v>90</v>
      </c>
      <c r="W86" s="19" t="s">
        <v>56</v>
      </c>
      <c r="X86" s="19"/>
      <c r="Y86" s="19"/>
      <c r="Z86" s="19" t="s">
        <v>471</v>
      </c>
      <c r="AA86" s="19">
        <v>2</v>
      </c>
      <c r="AB86" s="19">
        <v>2</v>
      </c>
      <c r="AC86" s="19" t="s">
        <v>68</v>
      </c>
      <c r="AD86" s="19" t="s">
        <v>198</v>
      </c>
      <c r="AE86" s="19" t="s">
        <v>441</v>
      </c>
      <c r="AF86" s="19"/>
    </row>
    <row r="87" spans="1:34" customHeight="1" ht="42">
      <c r="A87" s="19">
        <v>82</v>
      </c>
      <c r="B87" s="19" t="s">
        <v>368</v>
      </c>
      <c r="C87" s="19" t="s">
        <v>194</v>
      </c>
      <c r="D87" s="19" t="str">
        <f>HYPERLINK("http://www.henontech.com/fieldsafety/harzard/harzard_show.php?rid=2727&amp;url=harzardrecs.php","西五增面滚筒腐蚀破损严重 操作工清理卫生时 工具被搅入  右手未及时松开 右前臂骨折 送医治疗 住院一个月 在家休养60天")</f>
        <v>西五增面滚筒腐蚀破损严重 操作工清理卫生时 工具被搅入  右手未及时松开 右前臂骨折 送医治疗 住院一个月 在家休养60天</v>
      </c>
      <c r="E87" s="19" t="s">
        <v>472</v>
      </c>
      <c r="F87" s="22" t="s">
        <v>62</v>
      </c>
      <c r="G87" s="21" t="s">
        <v>43</v>
      </c>
      <c r="H87" s="19" t="s">
        <v>44</v>
      </c>
      <c r="I87" s="19" t="s">
        <v>96</v>
      </c>
      <c r="J87" s="19" t="s">
        <v>97</v>
      </c>
      <c r="K87" s="19" t="s">
        <v>98</v>
      </c>
      <c r="L87" s="19" t="s">
        <v>99</v>
      </c>
      <c r="M87" s="19" t="s">
        <v>196</v>
      </c>
      <c r="N87" s="19" t="s">
        <v>197</v>
      </c>
      <c r="O87" s="19" t="s">
        <v>196</v>
      </c>
      <c r="P87" s="19" t="s">
        <v>198</v>
      </c>
      <c r="Q87" s="19" t="s">
        <v>467</v>
      </c>
      <c r="R87" s="19" t="s">
        <v>309</v>
      </c>
      <c r="S87" s="19"/>
      <c r="T87" s="19" t="s">
        <v>53</v>
      </c>
      <c r="U87" s="19" t="s">
        <v>78</v>
      </c>
      <c r="V87" s="19" t="s">
        <v>90</v>
      </c>
      <c r="W87" s="19" t="s">
        <v>56</v>
      </c>
      <c r="X87" s="19"/>
      <c r="Y87" s="19"/>
      <c r="Z87" s="19" t="s">
        <v>473</v>
      </c>
      <c r="AA87" s="19">
        <v>2</v>
      </c>
      <c r="AB87" s="19">
        <v>2</v>
      </c>
      <c r="AC87" s="19" t="s">
        <v>68</v>
      </c>
      <c r="AD87" s="19" t="s">
        <v>198</v>
      </c>
      <c r="AE87" s="19" t="s">
        <v>441</v>
      </c>
      <c r="AF87" s="19"/>
    </row>
    <row r="88" spans="1:34">
      <c r="A88" s="19">
        <v>83</v>
      </c>
      <c r="B88" s="19" t="s">
        <v>368</v>
      </c>
      <c r="C88" s="19" t="s">
        <v>118</v>
      </c>
      <c r="D88" s="19" t="str">
        <f>HYPERLINK("http://www.henontech.com/fieldsafety/harzard/harzard_show.php?rid=2728&amp;url=harzardrecs.php","生化压滤机房污泥螺杆泵防护罩不在有效位置，一名职工在擦拭转动设备时，右手腕被联轴器擦伤，造成右手腕骨折，送医院治疗，损工60天。")</f>
        <v>生化压滤机房污泥螺杆泵防护罩不在有效位置，一名职工在擦拭转动设备时，右手腕被联轴器擦伤，造成右手腕骨折，送医院治疗，损工60天。</v>
      </c>
      <c r="E88" s="19" t="s">
        <v>474</v>
      </c>
      <c r="F88" s="24" t="s">
        <v>73</v>
      </c>
      <c r="G88" s="21" t="s">
        <v>43</v>
      </c>
      <c r="H88" s="19" t="s">
        <v>44</v>
      </c>
      <c r="I88" s="19" t="s">
        <v>475</v>
      </c>
      <c r="J88" s="19" t="s">
        <v>97</v>
      </c>
      <c r="K88" s="19"/>
      <c r="L88" s="19"/>
      <c r="M88" s="19" t="s">
        <v>121</v>
      </c>
      <c r="N88" s="19" t="s">
        <v>476</v>
      </c>
      <c r="O88" s="19"/>
      <c r="P88" s="19"/>
      <c r="Q88" s="19"/>
      <c r="R88" s="19" t="s">
        <v>477</v>
      </c>
      <c r="S88" s="19" t="s">
        <v>478</v>
      </c>
      <c r="T88" s="19" t="s">
        <v>53</v>
      </c>
      <c r="U88" s="19" t="s">
        <v>78</v>
      </c>
      <c r="V88" s="19" t="s">
        <v>90</v>
      </c>
      <c r="W88" s="19" t="s">
        <v>56</v>
      </c>
      <c r="X88" s="19"/>
      <c r="Y88" s="19"/>
      <c r="Z88" s="19"/>
      <c r="AA88" s="19">
        <v>0</v>
      </c>
      <c r="AB88" s="19"/>
      <c r="AC88" s="19" t="s">
        <v>59</v>
      </c>
      <c r="AD88" s="19"/>
      <c r="AE88" s="19"/>
      <c r="AF88" s="19"/>
    </row>
    <row r="89" spans="1:34">
      <c r="A89" s="19">
        <v>84</v>
      </c>
      <c r="B89" s="19" t="s">
        <v>368</v>
      </c>
      <c r="C89" s="19" t="s">
        <v>118</v>
      </c>
      <c r="D89" s="19" t="str">
        <f>HYPERLINK("http://www.henontech.com/fieldsafety/harzard/harzard_show.php?rid=2729&amp;url=harzardrecs.php","生化压滤机房污泥螺杆泵防护罩不在有效位置，一名职工在擦拭转动设备时，右手腕被联轴器碰伤，造成右手腕骨折，送医院治疗，损工60天。")</f>
        <v>生化压滤机房污泥螺杆泵防护罩不在有效位置，一名职工在擦拭转动设备时，右手腕被联轴器碰伤，造成右手腕骨折，送医院治疗，损工60天。</v>
      </c>
      <c r="E89" s="19" t="s">
        <v>474</v>
      </c>
      <c r="F89" s="22" t="s">
        <v>62</v>
      </c>
      <c r="G89" s="21" t="s">
        <v>43</v>
      </c>
      <c r="H89" s="19" t="s">
        <v>44</v>
      </c>
      <c r="I89" s="19"/>
      <c r="J89" s="19" t="s">
        <v>97</v>
      </c>
      <c r="K89" s="19"/>
      <c r="L89" s="19"/>
      <c r="M89" s="19" t="s">
        <v>121</v>
      </c>
      <c r="N89" s="19" t="s">
        <v>476</v>
      </c>
      <c r="O89" s="19" t="s">
        <v>121</v>
      </c>
      <c r="P89" s="19" t="s">
        <v>123</v>
      </c>
      <c r="Q89" s="19" t="s">
        <v>467</v>
      </c>
      <c r="R89" s="19" t="s">
        <v>477</v>
      </c>
      <c r="S89" s="19"/>
      <c r="T89" s="19" t="s">
        <v>53</v>
      </c>
      <c r="U89" s="19" t="s">
        <v>78</v>
      </c>
      <c r="V89" s="19" t="s">
        <v>90</v>
      </c>
      <c r="W89" s="19" t="s">
        <v>56</v>
      </c>
      <c r="X89" s="19" t="s">
        <v>66</v>
      </c>
      <c r="Y89" s="19" t="s">
        <v>66</v>
      </c>
      <c r="Z89" s="19" t="s">
        <v>479</v>
      </c>
      <c r="AA89" s="19">
        <v>1</v>
      </c>
      <c r="AB89" s="19">
        <v>1</v>
      </c>
      <c r="AC89" s="19" t="s">
        <v>68</v>
      </c>
      <c r="AD89" s="19" t="s">
        <v>123</v>
      </c>
      <c r="AE89" s="19" t="s">
        <v>381</v>
      </c>
      <c r="AF89" s="19" t="s">
        <v>128</v>
      </c>
    </row>
    <row r="90" spans="1:34">
      <c r="A90" s="19">
        <v>85</v>
      </c>
      <c r="B90" s="19" t="s">
        <v>368</v>
      </c>
      <c r="C90" s="19" t="s">
        <v>150</v>
      </c>
      <c r="D90" s="19" t="str">
        <f>HYPERLINK("http://www.henontech.com/fieldsafety/harzard/harzard_show.php?rid=2730&amp;url=harzardrecs.php","北脱硫南草坪内一蒸汽放空疏水阀堵塞，蒸汽压力太大导致疏水阀压盖垫子破裂，大量蒸汽快速喷出，假如操作工巡检经过此处时可能被蒸汽烫伤腿部，送医院治疗五天后复工")</f>
        <v>北脱硫南草坪内一蒸汽放空疏水阀堵塞，蒸汽压力太大导致疏水阀压盖垫子破裂，大量蒸汽快速喷出，假如操作工巡检经过此处时可能被蒸汽烫伤腿部，送医院治疗五天后复工</v>
      </c>
      <c r="E90" s="19" t="s">
        <v>480</v>
      </c>
      <c r="F90" s="22" t="s">
        <v>62</v>
      </c>
      <c r="G90" s="21" t="s">
        <v>43</v>
      </c>
      <c r="H90" s="19" t="s">
        <v>44</v>
      </c>
      <c r="I90" s="19" t="s">
        <v>96</v>
      </c>
      <c r="J90" s="19" t="s">
        <v>97</v>
      </c>
      <c r="K90" s="19" t="s">
        <v>47</v>
      </c>
      <c r="L90" s="19"/>
      <c r="M90" s="19" t="s">
        <v>100</v>
      </c>
      <c r="N90" s="19" t="s">
        <v>152</v>
      </c>
      <c r="O90" s="19" t="s">
        <v>100</v>
      </c>
      <c r="P90" s="19" t="s">
        <v>102</v>
      </c>
      <c r="Q90" s="19" t="s">
        <v>467</v>
      </c>
      <c r="R90" s="19" t="s">
        <v>481</v>
      </c>
      <c r="S90" s="19"/>
      <c r="T90" s="19" t="s">
        <v>53</v>
      </c>
      <c r="U90" s="19" t="s">
        <v>78</v>
      </c>
      <c r="V90" s="19" t="s">
        <v>55</v>
      </c>
      <c r="W90" s="19" t="s">
        <v>136</v>
      </c>
      <c r="X90" s="19"/>
      <c r="Y90" s="19"/>
      <c r="Z90" s="19" t="s">
        <v>482</v>
      </c>
      <c r="AA90" s="19">
        <v>1</v>
      </c>
      <c r="AB90" s="19">
        <v>1</v>
      </c>
      <c r="AC90" s="19" t="s">
        <v>68</v>
      </c>
      <c r="AD90" s="19" t="s">
        <v>102</v>
      </c>
      <c r="AE90" s="19" t="s">
        <v>331</v>
      </c>
      <c r="AF90" s="19"/>
    </row>
    <row r="91" spans="1:34">
      <c r="A91" s="19">
        <v>86</v>
      </c>
      <c r="B91" s="19" t="s">
        <v>441</v>
      </c>
      <c r="C91" s="19" t="s">
        <v>345</v>
      </c>
      <c r="D91" s="19" t="str">
        <f>HYPERLINK("http://www.henontech.com/fieldsafety/harzard/harzard_show.php?rid=2731&amp;url=harzardrecs.php","深度脱硫二层平台，有一铝皮即将坠落，假设有一人员从平台底下经过，被坠落的铝皮砸伤右肩。")</f>
        <v>深度脱硫二层平台，有一铝皮即将坠落，假设有一人员从平台底下经过，被坠落的铝皮砸伤右肩。</v>
      </c>
      <c r="E91" s="19" t="s">
        <v>483</v>
      </c>
      <c r="F91" s="22" t="s">
        <v>62</v>
      </c>
      <c r="G91" s="21" t="s">
        <v>43</v>
      </c>
      <c r="H91" s="19" t="s">
        <v>44</v>
      </c>
      <c r="I91" s="19" t="s">
        <v>96</v>
      </c>
      <c r="J91" s="19" t="s">
        <v>46</v>
      </c>
      <c r="K91" s="19" t="s">
        <v>47</v>
      </c>
      <c r="L91" s="19"/>
      <c r="M91" s="19" t="s">
        <v>100</v>
      </c>
      <c r="N91" s="19" t="s">
        <v>484</v>
      </c>
      <c r="O91" s="19" t="s">
        <v>100</v>
      </c>
      <c r="P91" s="19" t="s">
        <v>102</v>
      </c>
      <c r="Q91" s="19" t="s">
        <v>467</v>
      </c>
      <c r="R91" s="19" t="s">
        <v>485</v>
      </c>
      <c r="S91" s="19"/>
      <c r="T91" s="19" t="s">
        <v>53</v>
      </c>
      <c r="U91" s="19" t="s">
        <v>115</v>
      </c>
      <c r="V91" s="19" t="s">
        <v>90</v>
      </c>
      <c r="W91" s="19" t="s">
        <v>136</v>
      </c>
      <c r="X91" s="19"/>
      <c r="Y91" s="19"/>
      <c r="Z91" s="19" t="s">
        <v>486</v>
      </c>
      <c r="AA91" s="19">
        <v>1</v>
      </c>
      <c r="AB91" s="19">
        <v>1</v>
      </c>
      <c r="AC91" s="19" t="s">
        <v>68</v>
      </c>
      <c r="AD91" s="19" t="s">
        <v>102</v>
      </c>
      <c r="AE91" s="19" t="s">
        <v>441</v>
      </c>
      <c r="AF91" s="19"/>
    </row>
    <row r="92" spans="1:34">
      <c r="A92" s="19">
        <v>87</v>
      </c>
      <c r="B92" s="19" t="s">
        <v>441</v>
      </c>
      <c r="C92" s="19" t="s">
        <v>94</v>
      </c>
      <c r="D92" s="19" t="str">
        <f>HYPERLINK("http://www.henontech.com/fieldsafety/harzard/harzard_show.php?rid=2732&amp;url=harzardrecs.php","西硫铵西侧马路地沟盖板缺失，用皮带跟铁板盖着存有安全隐患。如果一名操作人员夜间走到此处不注意，可能迈入坑内造成腿部轻微擦伤，到医务室处理完后继续正常工作。")</f>
        <v>西硫铵西侧马路地沟盖板缺失，用皮带跟铁板盖着存有安全隐患。如果一名操作人员夜间走到此处不注意，可能迈入坑内造成腿部轻微擦伤，到医务室处理完后继续正常工作。</v>
      </c>
      <c r="E92" s="19" t="s">
        <v>487</v>
      </c>
      <c r="F92" s="22" t="s">
        <v>62</v>
      </c>
      <c r="G92" s="21" t="s">
        <v>43</v>
      </c>
      <c r="H92" s="19" t="s">
        <v>44</v>
      </c>
      <c r="I92" s="19" t="s">
        <v>96</v>
      </c>
      <c r="J92" s="19" t="s">
        <v>97</v>
      </c>
      <c r="K92" s="19" t="s">
        <v>47</v>
      </c>
      <c r="L92" s="19" t="s">
        <v>99</v>
      </c>
      <c r="M92" s="19" t="s">
        <v>100</v>
      </c>
      <c r="N92" s="19" t="s">
        <v>488</v>
      </c>
      <c r="O92" s="19" t="s">
        <v>100</v>
      </c>
      <c r="P92" s="19" t="s">
        <v>102</v>
      </c>
      <c r="Q92" s="19" t="s">
        <v>467</v>
      </c>
      <c r="R92" s="19" t="s">
        <v>489</v>
      </c>
      <c r="S92" s="19"/>
      <c r="T92" s="19" t="s">
        <v>53</v>
      </c>
      <c r="U92" s="19" t="s">
        <v>115</v>
      </c>
      <c r="V92" s="19" t="s">
        <v>55</v>
      </c>
      <c r="W92" s="19" t="s">
        <v>107</v>
      </c>
      <c r="X92" s="19"/>
      <c r="Y92" s="19"/>
      <c r="Z92" s="19" t="s">
        <v>490</v>
      </c>
      <c r="AA92" s="19">
        <v>1</v>
      </c>
      <c r="AB92" s="19">
        <v>1</v>
      </c>
      <c r="AC92" s="19" t="s">
        <v>68</v>
      </c>
      <c r="AD92" s="19" t="s">
        <v>102</v>
      </c>
      <c r="AE92" s="19" t="s">
        <v>409</v>
      </c>
      <c r="AF92" s="19"/>
    </row>
    <row r="93" spans="1:34">
      <c r="A93" s="19">
        <v>88</v>
      </c>
      <c r="B93" s="19" t="s">
        <v>441</v>
      </c>
      <c r="C93" s="19" t="s">
        <v>150</v>
      </c>
      <c r="D93" s="19" t="str">
        <f>HYPERLINK("http://www.henontech.com/fieldsafety/harzard/harzard_show.php?rid=2733&amp;url=harzardrecs.php","南蒸氨塔塔底放空废水罐，废水温度高，一名操作工在开放空阀门时，手臂不小心碰到放空罐，造成手臂轻微烫伤，送医务室包扎后，立即复工。")</f>
        <v>南蒸氨塔塔底放空废水罐，废水温度高，一名操作工在开放空阀门时，手臂不小心碰到放空罐，造成手臂轻微烫伤，送医务室包扎后，立即复工。</v>
      </c>
      <c r="E93" s="19" t="s">
        <v>327</v>
      </c>
      <c r="F93" s="22" t="s">
        <v>62</v>
      </c>
      <c r="G93" s="21" t="s">
        <v>43</v>
      </c>
      <c r="H93" s="19" t="s">
        <v>44</v>
      </c>
      <c r="I93" s="19" t="s">
        <v>96</v>
      </c>
      <c r="J93" s="19" t="s">
        <v>84</v>
      </c>
      <c r="K93" s="19" t="s">
        <v>47</v>
      </c>
      <c r="L93" s="19"/>
      <c r="M93" s="19" t="s">
        <v>100</v>
      </c>
      <c r="N93" s="19" t="s">
        <v>176</v>
      </c>
      <c r="O93" s="19" t="s">
        <v>100</v>
      </c>
      <c r="P93" s="19" t="s">
        <v>102</v>
      </c>
      <c r="Q93" s="19" t="s">
        <v>467</v>
      </c>
      <c r="R93" s="19" t="s">
        <v>329</v>
      </c>
      <c r="S93" s="19"/>
      <c r="T93" s="19" t="s">
        <v>53</v>
      </c>
      <c r="U93" s="19" t="s">
        <v>115</v>
      </c>
      <c r="V93" s="19" t="s">
        <v>90</v>
      </c>
      <c r="W93" s="19" t="s">
        <v>136</v>
      </c>
      <c r="X93" s="19"/>
      <c r="Y93" s="19"/>
      <c r="Z93" s="19" t="s">
        <v>371</v>
      </c>
      <c r="AA93" s="19">
        <v>1</v>
      </c>
      <c r="AB93" s="19">
        <v>1</v>
      </c>
      <c r="AC93" s="19" t="s">
        <v>68</v>
      </c>
      <c r="AD93" s="19" t="s">
        <v>102</v>
      </c>
      <c r="AE93" s="19" t="s">
        <v>441</v>
      </c>
      <c r="AF93" s="19"/>
    </row>
    <row r="94" spans="1:34">
      <c r="A94" s="19">
        <v>89</v>
      </c>
      <c r="B94" s="19" t="s">
        <v>441</v>
      </c>
      <c r="C94" s="19" t="s">
        <v>363</v>
      </c>
      <c r="D94" s="19" t="str">
        <f>HYPERLINK("http://www.henontech.com/fieldsafety/harzard/harzard_show.php?rid=2741&amp;url=harzardrecs.php","脱硫南管道框架上有一保温铝皮掉落在管道上，刮风吹落时下部正好有人经过，造成人员伤害")</f>
        <v>脱硫南管道框架上有一保温铝皮掉落在管道上，刮风吹落时下部正好有人经过，造成人员伤害</v>
      </c>
      <c r="E94" s="19" t="s">
        <v>491</v>
      </c>
      <c r="F94" s="22" t="s">
        <v>62</v>
      </c>
      <c r="G94" s="21" t="s">
        <v>43</v>
      </c>
      <c r="H94" s="19" t="s">
        <v>44</v>
      </c>
      <c r="I94" s="19"/>
      <c r="J94" s="19" t="s">
        <v>46</v>
      </c>
      <c r="K94" s="19"/>
      <c r="L94" s="19"/>
      <c r="M94" s="19" t="s">
        <v>100</v>
      </c>
      <c r="N94" s="19" t="s">
        <v>167</v>
      </c>
      <c r="O94" s="19" t="s">
        <v>100</v>
      </c>
      <c r="P94" s="19" t="s">
        <v>492</v>
      </c>
      <c r="Q94" s="19" t="s">
        <v>69</v>
      </c>
      <c r="R94" s="19" t="s">
        <v>493</v>
      </c>
      <c r="S94" s="19"/>
      <c r="T94" s="19" t="s">
        <v>53</v>
      </c>
      <c r="U94" s="19" t="s">
        <v>78</v>
      </c>
      <c r="V94" s="19" t="s">
        <v>90</v>
      </c>
      <c r="W94" s="19" t="s">
        <v>56</v>
      </c>
      <c r="X94" s="19"/>
      <c r="Y94" s="19"/>
      <c r="Z94" s="19" t="s">
        <v>494</v>
      </c>
      <c r="AA94" s="19">
        <v>1</v>
      </c>
      <c r="AB94" s="19">
        <v>1</v>
      </c>
      <c r="AC94" s="19" t="s">
        <v>68</v>
      </c>
      <c r="AD94" s="19" t="s">
        <v>492</v>
      </c>
      <c r="AE94" s="19" t="s">
        <v>381</v>
      </c>
      <c r="AF94" s="19"/>
    </row>
    <row r="95" spans="1:34" customHeight="1" ht="42">
      <c r="A95" s="19">
        <v>90</v>
      </c>
      <c r="B95" s="19" t="s">
        <v>441</v>
      </c>
      <c r="C95" s="19" t="s">
        <v>71</v>
      </c>
      <c r="D95" s="19" t="str">
        <f>HYPERLINK("http://www.henontech.com/fieldsafety/harzard/harzard_show.php?rid=2743&amp;url=harzardrecs.php","5.5送煤车车载除尘检修平台东侧护栏缺失，一检修人员在更换除尘电磁阀时，踏空从平台处跌落，头部着地当场昏迷。")</f>
        <v>5.5送煤车车载除尘检修平台东侧护栏缺失，一检修人员在更换除尘电磁阀时，踏空从平台处跌落，头部着地当场昏迷。</v>
      </c>
      <c r="E95" s="19" t="s">
        <v>495</v>
      </c>
      <c r="F95" s="22" t="s">
        <v>62</v>
      </c>
      <c r="G95" s="23" t="s">
        <v>63</v>
      </c>
      <c r="H95" s="19" t="s">
        <v>44</v>
      </c>
      <c r="I95" s="19"/>
      <c r="J95" s="19" t="s">
        <v>84</v>
      </c>
      <c r="K95" s="19" t="s">
        <v>215</v>
      </c>
      <c r="L95" s="19" t="s">
        <v>48</v>
      </c>
      <c r="M95" s="19" t="s">
        <v>40</v>
      </c>
      <c r="N95" s="19" t="s">
        <v>50</v>
      </c>
      <c r="O95" s="19" t="s">
        <v>40</v>
      </c>
      <c r="P95" s="19" t="s">
        <v>64</v>
      </c>
      <c r="Q95" s="19" t="s">
        <v>360</v>
      </c>
      <c r="R95" s="19" t="s">
        <v>496</v>
      </c>
      <c r="S95" s="19"/>
      <c r="T95" s="19" t="s">
        <v>53</v>
      </c>
      <c r="U95" s="19" t="s">
        <v>54</v>
      </c>
      <c r="V95" s="19" t="s">
        <v>55</v>
      </c>
      <c r="W95" s="19" t="s">
        <v>56</v>
      </c>
      <c r="X95" s="19" t="s">
        <v>66</v>
      </c>
      <c r="Y95" s="19"/>
      <c r="Z95" s="19" t="s">
        <v>497</v>
      </c>
      <c r="AA95" s="19">
        <v>2</v>
      </c>
      <c r="AB95" s="19">
        <v>2</v>
      </c>
      <c r="AC95" s="19" t="s">
        <v>68</v>
      </c>
      <c r="AD95" s="19" t="s">
        <v>64</v>
      </c>
      <c r="AE95" s="19" t="s">
        <v>260</v>
      </c>
      <c r="AF95" s="19"/>
    </row>
    <row r="96" spans="1:34">
      <c r="A96" s="19">
        <v>91</v>
      </c>
      <c r="B96" s="19" t="s">
        <v>498</v>
      </c>
      <c r="C96" s="19" t="s">
        <v>145</v>
      </c>
      <c r="D96" s="19" t="str">
        <f>HYPERLINK("http://www.henontech.com/fieldsafety/harzard/harzard_show.php?rid=2749&amp;url=harzardrecs.php","因天气原因，操作人员巡检至管架下方时，冰凌掉落，砸中肩部，造成左肩轻微擦伤")</f>
        <v>因天气原因，操作人员巡检至管架下方时，冰凌掉落，砸中肩部，造成左肩轻微擦伤</v>
      </c>
      <c r="E96" s="19" t="s">
        <v>499</v>
      </c>
      <c r="F96" s="22" t="s">
        <v>62</v>
      </c>
      <c r="G96" s="21" t="s">
        <v>43</v>
      </c>
      <c r="H96" s="19" t="s">
        <v>44</v>
      </c>
      <c r="I96" s="19" t="s">
        <v>45</v>
      </c>
      <c r="J96" s="19" t="s">
        <v>132</v>
      </c>
      <c r="K96" s="19" t="s">
        <v>47</v>
      </c>
      <c r="L96" s="19"/>
      <c r="M96" s="19" t="s">
        <v>100</v>
      </c>
      <c r="N96" s="19" t="s">
        <v>500</v>
      </c>
      <c r="O96" s="19" t="s">
        <v>100</v>
      </c>
      <c r="P96" s="19" t="s">
        <v>102</v>
      </c>
      <c r="Q96" s="19" t="s">
        <v>260</v>
      </c>
      <c r="R96" s="19" t="s">
        <v>501</v>
      </c>
      <c r="S96" s="19"/>
      <c r="T96" s="19" t="s">
        <v>53</v>
      </c>
      <c r="U96" s="19" t="s">
        <v>115</v>
      </c>
      <c r="V96" s="19" t="s">
        <v>305</v>
      </c>
      <c r="W96" s="19" t="s">
        <v>107</v>
      </c>
      <c r="X96" s="19"/>
      <c r="Y96" s="19"/>
      <c r="Z96" s="19" t="s">
        <v>502</v>
      </c>
      <c r="AA96" s="19">
        <v>1</v>
      </c>
      <c r="AB96" s="19">
        <v>1</v>
      </c>
      <c r="AC96" s="19" t="s">
        <v>68</v>
      </c>
      <c r="AD96" s="19" t="s">
        <v>102</v>
      </c>
      <c r="AE96" s="19" t="s">
        <v>381</v>
      </c>
      <c r="AF96" s="19"/>
    </row>
    <row r="97" spans="1:34">
      <c r="A97" s="19">
        <v>92</v>
      </c>
      <c r="B97" s="19" t="s">
        <v>498</v>
      </c>
      <c r="C97" s="19" t="s">
        <v>82</v>
      </c>
      <c r="D97" s="19" t="str">
        <f>HYPERLINK("http://www.henontech.com/fieldsafety/harzard/harzard_show.php?rid=2752&amp;url=harzardrecs.php","2号提升机限位电源线长期裸露，阴雨天气破损连电将造成限位失效，导致提升机大勾与焦罐碰撞，损坏设备，4小时无法生产，经济损失50万元。")</f>
        <v>2号提升机限位电源线长期裸露，阴雨天气破损连电将造成限位失效，导致提升机大勾与焦罐碰撞，损坏设备，4小时无法生产，经济损失50万元。</v>
      </c>
      <c r="E97" s="19" t="s">
        <v>503</v>
      </c>
      <c r="F97" s="22" t="s">
        <v>62</v>
      </c>
      <c r="G97" s="21" t="s">
        <v>43</v>
      </c>
      <c r="H97" s="19" t="s">
        <v>44</v>
      </c>
      <c r="I97" s="19" t="s">
        <v>74</v>
      </c>
      <c r="J97" s="19" t="s">
        <v>97</v>
      </c>
      <c r="K97" s="19" t="s">
        <v>47</v>
      </c>
      <c r="L97" s="19" t="s">
        <v>99</v>
      </c>
      <c r="M97" s="19" t="s">
        <v>40</v>
      </c>
      <c r="N97" s="19" t="s">
        <v>504</v>
      </c>
      <c r="O97" s="19" t="s">
        <v>40</v>
      </c>
      <c r="P97" s="19" t="s">
        <v>64</v>
      </c>
      <c r="Q97" s="19" t="s">
        <v>360</v>
      </c>
      <c r="R97" s="19" t="s">
        <v>505</v>
      </c>
      <c r="S97" s="19" t="s">
        <v>506</v>
      </c>
      <c r="T97" s="19" t="s">
        <v>125</v>
      </c>
      <c r="U97" s="19" t="s">
        <v>115</v>
      </c>
      <c r="V97" s="19" t="s">
        <v>55</v>
      </c>
      <c r="W97" s="19" t="s">
        <v>107</v>
      </c>
      <c r="X97" s="19" t="s">
        <v>66</v>
      </c>
      <c r="Y97" s="19"/>
      <c r="Z97" s="19" t="s">
        <v>507</v>
      </c>
      <c r="AA97" s="19">
        <v>1</v>
      </c>
      <c r="AB97" s="19">
        <v>1</v>
      </c>
      <c r="AC97" s="19" t="s">
        <v>68</v>
      </c>
      <c r="AD97" s="19" t="s">
        <v>64</v>
      </c>
      <c r="AE97" s="19" t="s">
        <v>69</v>
      </c>
      <c r="AF97" s="19"/>
    </row>
    <row r="98" spans="1:34" customHeight="1" ht="42">
      <c r="A98" s="19">
        <v>93</v>
      </c>
      <c r="B98" s="19" t="s">
        <v>416</v>
      </c>
      <c r="C98" s="19" t="s">
        <v>194</v>
      </c>
      <c r="D98" s="19" t="str">
        <f>HYPERLINK("http://www.henontech.com/fieldsafety/harzard/harzard_show.php?rid=2753&amp;url=harzardrecs.php","西五斜桥一照明灯损坏 夜班操作工巡检时 光线不好没看清脚下被绊倒 扭伤脚踝 休息一会 不影响工作")</f>
        <v>西五斜桥一照明灯损坏 夜班操作工巡检时 光线不好没看清脚下被绊倒 扭伤脚踝 休息一会 不影响工作</v>
      </c>
      <c r="E98" s="19" t="s">
        <v>508</v>
      </c>
      <c r="F98" s="22" t="s">
        <v>62</v>
      </c>
      <c r="G98" s="21" t="s">
        <v>43</v>
      </c>
      <c r="H98" s="19" t="s">
        <v>44</v>
      </c>
      <c r="I98" s="19" t="s">
        <v>96</v>
      </c>
      <c r="J98" s="19" t="s">
        <v>97</v>
      </c>
      <c r="K98" s="19" t="s">
        <v>98</v>
      </c>
      <c r="L98" s="19" t="s">
        <v>99</v>
      </c>
      <c r="M98" s="19" t="s">
        <v>196</v>
      </c>
      <c r="N98" s="19" t="s">
        <v>197</v>
      </c>
      <c r="O98" s="19" t="s">
        <v>196</v>
      </c>
      <c r="P98" s="19" t="s">
        <v>198</v>
      </c>
      <c r="Q98" s="19" t="s">
        <v>220</v>
      </c>
      <c r="R98" s="19" t="s">
        <v>309</v>
      </c>
      <c r="S98" s="19"/>
      <c r="T98" s="19" t="s">
        <v>53</v>
      </c>
      <c r="U98" s="19" t="s">
        <v>115</v>
      </c>
      <c r="V98" s="19" t="s">
        <v>55</v>
      </c>
      <c r="W98" s="19" t="s">
        <v>107</v>
      </c>
      <c r="X98" s="19"/>
      <c r="Y98" s="19"/>
      <c r="Z98" s="19" t="s">
        <v>509</v>
      </c>
      <c r="AA98" s="19">
        <v>2</v>
      </c>
      <c r="AB98" s="19">
        <v>2</v>
      </c>
      <c r="AC98" s="19" t="s">
        <v>68</v>
      </c>
      <c r="AD98" s="19" t="s">
        <v>198</v>
      </c>
      <c r="AE98" s="19" t="s">
        <v>510</v>
      </c>
      <c r="AF98" s="19"/>
    </row>
    <row r="99" spans="1:34">
      <c r="A99" s="19">
        <v>94</v>
      </c>
      <c r="B99" s="19" t="s">
        <v>416</v>
      </c>
      <c r="C99" s="19" t="s">
        <v>94</v>
      </c>
      <c r="D99" s="19" t="str">
        <f>HYPERLINK("http://www.henontech.com/fieldsafety/harzard/harzard_show.php?rid=2754&amp;url=harzardrecs.php","硫酸贮槽放空管腐蚀，操作工在夜间巡检时，视线不好假如管线腐蚀漏硫酸不注意造成轻微脚部灼伤，造成伤害。")</f>
        <v>硫酸贮槽放空管腐蚀，操作工在夜间巡检时，视线不好假如管线腐蚀漏硫酸不注意造成轻微脚部灼伤，造成伤害。</v>
      </c>
      <c r="E99" s="19" t="s">
        <v>511</v>
      </c>
      <c r="F99" s="22" t="s">
        <v>62</v>
      </c>
      <c r="G99" s="21" t="s">
        <v>43</v>
      </c>
      <c r="H99" s="19" t="s">
        <v>44</v>
      </c>
      <c r="I99" s="19" t="s">
        <v>96</v>
      </c>
      <c r="J99" s="19" t="s">
        <v>97</v>
      </c>
      <c r="K99" s="19" t="s">
        <v>47</v>
      </c>
      <c r="L99" s="19" t="s">
        <v>99</v>
      </c>
      <c r="M99" s="19" t="s">
        <v>100</v>
      </c>
      <c r="N99" s="19" t="s">
        <v>512</v>
      </c>
      <c r="O99" s="19" t="s">
        <v>100</v>
      </c>
      <c r="P99" s="19" t="s">
        <v>102</v>
      </c>
      <c r="Q99" s="19" t="s">
        <v>513</v>
      </c>
      <c r="R99" s="19" t="s">
        <v>514</v>
      </c>
      <c r="S99" s="19"/>
      <c r="T99" s="19" t="s">
        <v>53</v>
      </c>
      <c r="U99" s="19" t="s">
        <v>115</v>
      </c>
      <c r="V99" s="19" t="s">
        <v>305</v>
      </c>
      <c r="W99" s="19" t="s">
        <v>107</v>
      </c>
      <c r="X99" s="19"/>
      <c r="Y99" s="19"/>
      <c r="Z99" s="19" t="s">
        <v>515</v>
      </c>
      <c r="AA99" s="19">
        <v>1</v>
      </c>
      <c r="AB99" s="19">
        <v>1</v>
      </c>
      <c r="AC99" s="19" t="s">
        <v>68</v>
      </c>
      <c r="AD99" s="19" t="s">
        <v>102</v>
      </c>
      <c r="AE99" s="19" t="s">
        <v>331</v>
      </c>
      <c r="AF99" s="19"/>
    </row>
    <row r="100" spans="1:34" customHeight="1" ht="63">
      <c r="A100" s="19">
        <v>95</v>
      </c>
      <c r="B100" s="19" t="s">
        <v>416</v>
      </c>
      <c r="C100" s="19" t="s">
        <v>363</v>
      </c>
      <c r="D100" s="19" t="str">
        <f>HYPERLINK("http://www.henontech.com/fieldsafety/harzard/harzard_show.php?rid=2755&amp;url=harzardrecs.php","南化产2#脱硫塔中上部约25米处爬梯腐蚀严重，平台变薄破裂，立柱根部开裂，岗位人员虚巡检时，一旦护栏断裂，从25米的高处坠落，造成1人死亡事故。")</f>
        <v>南化产2#脱硫塔中上部约25米处爬梯腐蚀严重，平台变薄破裂，立柱根部开裂，岗位人员虚巡检时，一旦护栏断裂，从25米的高处坠落，造成1人死亡事故。</v>
      </c>
      <c r="E100" s="19" t="s">
        <v>516</v>
      </c>
      <c r="F100" s="20" t="s">
        <v>42</v>
      </c>
      <c r="G100" s="23" t="s">
        <v>63</v>
      </c>
      <c r="H100" s="19" t="s">
        <v>44</v>
      </c>
      <c r="I100" s="19" t="s">
        <v>74</v>
      </c>
      <c r="J100" s="19" t="s">
        <v>84</v>
      </c>
      <c r="K100" s="19" t="s">
        <v>98</v>
      </c>
      <c r="L100" s="19" t="s">
        <v>99</v>
      </c>
      <c r="M100" s="19" t="s">
        <v>517</v>
      </c>
      <c r="N100" s="19" t="s">
        <v>518</v>
      </c>
      <c r="O100" s="19" t="s">
        <v>100</v>
      </c>
      <c r="P100" s="19" t="s">
        <v>102</v>
      </c>
      <c r="Q100" s="19" t="s">
        <v>513</v>
      </c>
      <c r="R100" s="19" t="s">
        <v>519</v>
      </c>
      <c r="S100" s="19"/>
      <c r="T100" s="19" t="s">
        <v>53</v>
      </c>
      <c r="U100" s="19" t="s">
        <v>54</v>
      </c>
      <c r="V100" s="19" t="s">
        <v>55</v>
      </c>
      <c r="W100" s="19" t="s">
        <v>56</v>
      </c>
      <c r="X100" s="19"/>
      <c r="Y100" s="19"/>
      <c r="Z100" s="19" t="s">
        <v>520</v>
      </c>
      <c r="AA100" s="19">
        <v>3</v>
      </c>
      <c r="AB100" s="19"/>
      <c r="AC100" s="19" t="s">
        <v>59</v>
      </c>
      <c r="AD100" s="19"/>
      <c r="AE100" s="19"/>
      <c r="AF100" s="19"/>
    </row>
    <row r="101" spans="1:34">
      <c r="A101" s="19">
        <v>96</v>
      </c>
      <c r="B101" s="19" t="s">
        <v>416</v>
      </c>
      <c r="C101" s="19" t="s">
        <v>100</v>
      </c>
      <c r="D101" s="19" t="str">
        <f>HYPERLINK("http://www.henontech.com/fieldsafety/harzard/harzard_show.php?rid=2756&amp;url=harzardrecs.php","一操作人员在去往班长室汇报工作，在进入门口时由于安全意识不强被班长室门口顶部悬挂的冰冻掉落砸中头部。因佩戴安全帽防护措施到位未受伤害。")</f>
        <v>一操作人员在去往班长室汇报工作，在进入门口时由于安全意识不强被班长室门口顶部悬挂的冰冻掉落砸中头部。因佩戴安全帽防护措施到位未受伤害。</v>
      </c>
      <c r="E101" s="19" t="s">
        <v>521</v>
      </c>
      <c r="F101" s="24" t="s">
        <v>73</v>
      </c>
      <c r="G101" s="21" t="s">
        <v>43</v>
      </c>
      <c r="H101" s="19" t="s">
        <v>44</v>
      </c>
      <c r="I101" s="19"/>
      <c r="J101" s="19" t="s">
        <v>522</v>
      </c>
      <c r="K101" s="19" t="s">
        <v>47</v>
      </c>
      <c r="L101" s="19" t="s">
        <v>99</v>
      </c>
      <c r="M101" s="19" t="s">
        <v>100</v>
      </c>
      <c r="N101" s="19" t="s">
        <v>523</v>
      </c>
      <c r="O101" s="19"/>
      <c r="P101" s="19"/>
      <c r="Q101" s="19"/>
      <c r="R101" s="19" t="s">
        <v>524</v>
      </c>
      <c r="S101" s="19" t="s">
        <v>525</v>
      </c>
      <c r="T101" s="19" t="s">
        <v>53</v>
      </c>
      <c r="U101" s="19" t="s">
        <v>106</v>
      </c>
      <c r="V101" s="19" t="s">
        <v>55</v>
      </c>
      <c r="W101" s="19" t="s">
        <v>107</v>
      </c>
      <c r="X101" s="19"/>
      <c r="Y101" s="19"/>
      <c r="Z101" s="19"/>
      <c r="AA101" s="19">
        <v>0</v>
      </c>
      <c r="AB101" s="19"/>
      <c r="AC101" s="19" t="s">
        <v>59</v>
      </c>
      <c r="AD101" s="19"/>
      <c r="AE101" s="19"/>
      <c r="AF101" s="19"/>
    </row>
    <row r="102" spans="1:34">
      <c r="A102" s="19">
        <v>97</v>
      </c>
      <c r="B102" s="19" t="s">
        <v>416</v>
      </c>
      <c r="C102" s="19" t="s">
        <v>111</v>
      </c>
      <c r="D102" s="19" t="str">
        <f>HYPERLINK("http://www.henontech.com/fieldsafety/harzard/harzard_show.php?rid=2757&amp;url=harzardrecs.php","初冷器楼梯口平台现场杂乱，操作人员夜晚冲洗初冷器，如果不慎绊倒，人员楼梯出摔下，造成人员手臂骨折，送医院治疗20天出院，损工两个月。")</f>
        <v>初冷器楼梯口平台现场杂乱，操作人员夜晚冲洗初冷器，如果不慎绊倒，人员楼梯出摔下，造成人员手臂骨折，送医院治疗20天出院，损工两个月。</v>
      </c>
      <c r="E102" s="19" t="s">
        <v>526</v>
      </c>
      <c r="F102" s="22" t="s">
        <v>62</v>
      </c>
      <c r="G102" s="21" t="s">
        <v>43</v>
      </c>
      <c r="H102" s="19" t="s">
        <v>44</v>
      </c>
      <c r="I102" s="19"/>
      <c r="J102" s="19"/>
      <c r="K102" s="19" t="s">
        <v>98</v>
      </c>
      <c r="L102" s="19" t="s">
        <v>99</v>
      </c>
      <c r="M102" s="19" t="s">
        <v>100</v>
      </c>
      <c r="N102" s="19" t="s">
        <v>142</v>
      </c>
      <c r="O102" s="19" t="s">
        <v>100</v>
      </c>
      <c r="P102" s="19" t="s">
        <v>102</v>
      </c>
      <c r="Q102" s="19" t="s">
        <v>513</v>
      </c>
      <c r="R102" s="19" t="s">
        <v>527</v>
      </c>
      <c r="S102" s="19"/>
      <c r="T102" s="19" t="s">
        <v>53</v>
      </c>
      <c r="U102" s="19" t="s">
        <v>78</v>
      </c>
      <c r="V102" s="19" t="s">
        <v>90</v>
      </c>
      <c r="W102" s="19" t="s">
        <v>56</v>
      </c>
      <c r="X102" s="19"/>
      <c r="Y102" s="19"/>
      <c r="Z102" s="19" t="s">
        <v>528</v>
      </c>
      <c r="AA102" s="19">
        <v>1</v>
      </c>
      <c r="AB102" s="19">
        <v>1</v>
      </c>
      <c r="AC102" s="19" t="s">
        <v>68</v>
      </c>
      <c r="AD102" s="19" t="s">
        <v>102</v>
      </c>
      <c r="AE102" s="19" t="s">
        <v>437</v>
      </c>
      <c r="AF102" s="19"/>
    </row>
    <row r="103" spans="1:34">
      <c r="A103" s="19">
        <v>98</v>
      </c>
      <c r="B103" s="19" t="s">
        <v>437</v>
      </c>
      <c r="C103" s="19" t="s">
        <v>100</v>
      </c>
      <c r="D103" s="19" t="str">
        <f>HYPERLINK("http://www.henontech.com/fieldsafety/harzard/harzard_show.php?rid=2758&amp;url=harzardrecs.php","办公室一楼楼梯处自行车倾斜歪倒，如果中控室中班人员下班时，下楼不注意绊倒，造成左腿脚腕扭伤，在家休养两天后上班，损工2天")</f>
        <v>办公室一楼楼梯处自行车倾斜歪倒，如果中控室中班人员下班时，下楼不注意绊倒，造成左腿脚腕扭伤，在家休养两天后上班，损工2天</v>
      </c>
      <c r="E103" s="19" t="s">
        <v>529</v>
      </c>
      <c r="F103" s="22" t="s">
        <v>62</v>
      </c>
      <c r="G103" s="21" t="s">
        <v>43</v>
      </c>
      <c r="H103" s="19" t="s">
        <v>44</v>
      </c>
      <c r="I103" s="19"/>
      <c r="J103" s="19"/>
      <c r="K103" s="19"/>
      <c r="L103" s="19" t="s">
        <v>99</v>
      </c>
      <c r="M103" s="19" t="s">
        <v>100</v>
      </c>
      <c r="N103" s="19" t="s">
        <v>530</v>
      </c>
      <c r="O103" s="19" t="s">
        <v>100</v>
      </c>
      <c r="P103" s="19" t="s">
        <v>102</v>
      </c>
      <c r="Q103" s="19" t="s">
        <v>513</v>
      </c>
      <c r="R103" s="19" t="s">
        <v>531</v>
      </c>
      <c r="S103" s="19"/>
      <c r="T103" s="19" t="s">
        <v>53</v>
      </c>
      <c r="U103" s="19" t="s">
        <v>78</v>
      </c>
      <c r="V103" s="19" t="s">
        <v>90</v>
      </c>
      <c r="W103" s="19" t="s">
        <v>56</v>
      </c>
      <c r="X103" s="19"/>
      <c r="Y103" s="19"/>
      <c r="Z103" s="19" t="s">
        <v>532</v>
      </c>
      <c r="AA103" s="19">
        <v>1</v>
      </c>
      <c r="AB103" s="19">
        <v>1</v>
      </c>
      <c r="AC103" s="19" t="s">
        <v>68</v>
      </c>
      <c r="AD103" s="19" t="s">
        <v>102</v>
      </c>
      <c r="AE103" s="19" t="s">
        <v>437</v>
      </c>
      <c r="AF103" s="19"/>
    </row>
    <row r="104" spans="1:34">
      <c r="A104" s="19">
        <v>99</v>
      </c>
      <c r="B104" s="19" t="s">
        <v>437</v>
      </c>
      <c r="C104" s="19" t="s">
        <v>100</v>
      </c>
      <c r="D104" s="19" t="str">
        <f>HYPERLINK("http://www.henontech.com/fieldsafety/harzard/harzard_show.php?rid=2759&amp;url=harzardrecs.php","一楼楼梯口气体检测仪未安装防雨罩长时间雨淋进水失效，一名操作工在夜班巡检过程中，被气体呛倒及时发现救出，拨打120送往医院救治。造成轻微昏迷。")</f>
        <v>一楼楼梯口气体检测仪未安装防雨罩长时间雨淋进水失效，一名操作工在夜班巡检过程中，被气体呛倒及时发现救出，拨打120送往医院救治。造成轻微昏迷。</v>
      </c>
      <c r="E104" s="19" t="s">
        <v>533</v>
      </c>
      <c r="F104" s="22" t="s">
        <v>62</v>
      </c>
      <c r="G104" s="21" t="s">
        <v>43</v>
      </c>
      <c r="H104" s="19" t="s">
        <v>44</v>
      </c>
      <c r="I104" s="19" t="s">
        <v>96</v>
      </c>
      <c r="J104" s="19" t="s">
        <v>84</v>
      </c>
      <c r="K104" s="19" t="s">
        <v>98</v>
      </c>
      <c r="L104" s="19" t="s">
        <v>99</v>
      </c>
      <c r="M104" s="19" t="s">
        <v>100</v>
      </c>
      <c r="N104" s="19" t="s">
        <v>534</v>
      </c>
      <c r="O104" s="19" t="s">
        <v>100</v>
      </c>
      <c r="P104" s="19" t="s">
        <v>102</v>
      </c>
      <c r="Q104" s="19" t="s">
        <v>513</v>
      </c>
      <c r="R104" s="19" t="s">
        <v>326</v>
      </c>
      <c r="S104" s="19"/>
      <c r="T104" s="19" t="s">
        <v>53</v>
      </c>
      <c r="U104" s="19" t="s">
        <v>78</v>
      </c>
      <c r="V104" s="19" t="s">
        <v>55</v>
      </c>
      <c r="W104" s="19" t="s">
        <v>136</v>
      </c>
      <c r="X104" s="19"/>
      <c r="Y104" s="19"/>
      <c r="Z104" s="19" t="s">
        <v>535</v>
      </c>
      <c r="AA104" s="19">
        <v>1</v>
      </c>
      <c r="AB104" s="19">
        <v>1</v>
      </c>
      <c r="AC104" s="19" t="s">
        <v>68</v>
      </c>
      <c r="AD104" s="19" t="s">
        <v>102</v>
      </c>
      <c r="AE104" s="19" t="s">
        <v>437</v>
      </c>
      <c r="AF104" s="19"/>
    </row>
    <row r="105" spans="1:34">
      <c r="A105" s="19">
        <v>100</v>
      </c>
      <c r="B105" s="19" t="s">
        <v>437</v>
      </c>
      <c r="C105" s="19" t="s">
        <v>150</v>
      </c>
      <c r="D105" s="19" t="str">
        <f>HYPERLINK("http://www.henontech.com/fieldsafety/harzard/harzard_show.php?rid=2760&amp;url=harzardrecs.php","一名操作工在巡检时，未发现低位槽平台腐蚀严重，在操作过程中一只脚踩到腐蚀严重的平台上，造成左脚落入平台底部，左脚脚踝骨折，送往医院住院治疗2个月。")</f>
        <v>一名操作工在巡检时，未发现低位槽平台腐蚀严重，在操作过程中一只脚踩到腐蚀严重的平台上，造成左脚落入平台底部，左脚脚踝骨折，送往医院住院治疗2个月。</v>
      </c>
      <c r="E105" s="19" t="s">
        <v>536</v>
      </c>
      <c r="F105" s="22" t="s">
        <v>62</v>
      </c>
      <c r="G105" s="21" t="s">
        <v>43</v>
      </c>
      <c r="H105" s="19" t="s">
        <v>44</v>
      </c>
      <c r="I105" s="19" t="s">
        <v>45</v>
      </c>
      <c r="J105" s="19" t="s">
        <v>97</v>
      </c>
      <c r="K105" s="19" t="s">
        <v>47</v>
      </c>
      <c r="L105" s="19" t="s">
        <v>99</v>
      </c>
      <c r="M105" s="19" t="s">
        <v>100</v>
      </c>
      <c r="N105" s="19" t="s">
        <v>537</v>
      </c>
      <c r="O105" s="19" t="s">
        <v>100</v>
      </c>
      <c r="P105" s="19" t="s">
        <v>102</v>
      </c>
      <c r="Q105" s="19" t="s">
        <v>513</v>
      </c>
      <c r="R105" s="19" t="s">
        <v>326</v>
      </c>
      <c r="S105" s="19"/>
      <c r="T105" s="19" t="s">
        <v>53</v>
      </c>
      <c r="U105" s="19" t="s">
        <v>78</v>
      </c>
      <c r="V105" s="19" t="s">
        <v>55</v>
      </c>
      <c r="W105" s="19" t="s">
        <v>136</v>
      </c>
      <c r="X105" s="19"/>
      <c r="Y105" s="19"/>
      <c r="Z105" s="19" t="s">
        <v>538</v>
      </c>
      <c r="AA105" s="19">
        <v>1</v>
      </c>
      <c r="AB105" s="19">
        <v>1</v>
      </c>
      <c r="AC105" s="19" t="s">
        <v>68</v>
      </c>
      <c r="AD105" s="19" t="s">
        <v>102</v>
      </c>
      <c r="AE105" s="19" t="s">
        <v>437</v>
      </c>
      <c r="AF105" s="19"/>
    </row>
    <row r="106" spans="1:34" customHeight="1" ht="42">
      <c r="A106" s="19">
        <v>101</v>
      </c>
      <c r="B106" s="19" t="s">
        <v>510</v>
      </c>
      <c r="C106" s="19" t="s">
        <v>230</v>
      </c>
      <c r="D106" s="19" t="str">
        <f>HYPERLINK("http://www.henontech.com/fieldsafety/harzard/harzard_show.php?rid=2762&amp;url=harzardrecs.php","煤八北排液泵 线皮破损 操作工巡检时不慎触电摔倒 右前臂骨折 送医治疗一个月 在家休养 60天")</f>
        <v>煤八北排液泵 线皮破损 操作工巡检时不慎触电摔倒 右前臂骨折 送医治疗一个月 在家休养 60天</v>
      </c>
      <c r="E106" s="19" t="s">
        <v>539</v>
      </c>
      <c r="F106" s="22" t="s">
        <v>62</v>
      </c>
      <c r="G106" s="21" t="s">
        <v>43</v>
      </c>
      <c r="H106" s="19" t="s">
        <v>44</v>
      </c>
      <c r="I106" s="19" t="s">
        <v>96</v>
      </c>
      <c r="J106" s="19" t="s">
        <v>97</v>
      </c>
      <c r="K106" s="19" t="s">
        <v>98</v>
      </c>
      <c r="L106" s="19" t="s">
        <v>99</v>
      </c>
      <c r="M106" s="19" t="s">
        <v>196</v>
      </c>
      <c r="N106" s="19" t="s">
        <v>197</v>
      </c>
      <c r="O106" s="19" t="s">
        <v>196</v>
      </c>
      <c r="P106" s="19" t="s">
        <v>198</v>
      </c>
      <c r="Q106" s="19" t="s">
        <v>540</v>
      </c>
      <c r="R106" s="19" t="s">
        <v>541</v>
      </c>
      <c r="S106" s="19"/>
      <c r="T106" s="19" t="s">
        <v>53</v>
      </c>
      <c r="U106" s="19" t="s">
        <v>78</v>
      </c>
      <c r="V106" s="19" t="s">
        <v>90</v>
      </c>
      <c r="W106" s="19" t="s">
        <v>56</v>
      </c>
      <c r="X106" s="19"/>
      <c r="Y106" s="19"/>
      <c r="Z106" s="19" t="s">
        <v>542</v>
      </c>
      <c r="AA106" s="19">
        <v>2</v>
      </c>
      <c r="AB106" s="19">
        <v>2</v>
      </c>
      <c r="AC106" s="19" t="s">
        <v>68</v>
      </c>
      <c r="AD106" s="19" t="s">
        <v>198</v>
      </c>
      <c r="AE106" s="19" t="s">
        <v>134</v>
      </c>
      <c r="AF106" s="19"/>
    </row>
    <row r="107" spans="1:34">
      <c r="A107" s="19">
        <v>102</v>
      </c>
      <c r="B107" s="19" t="s">
        <v>510</v>
      </c>
      <c r="C107" s="19" t="s">
        <v>71</v>
      </c>
      <c r="D107" s="19" t="str">
        <f>HYPERLINK("http://www.henontech.com/fieldsafety/harzard/harzard_show.php?rid=2763&amp;url=harzardrecs.php","干熄焦罐下落过程中干熄车提前驶入接罐位置，一旦干熄焦罐意外掉落，砸到干熄车致使变形，花费5万元紧急维修1天后投入运行。")</f>
        <v>干熄焦罐下落过程中干熄车提前驶入接罐位置，一旦干熄焦罐意外掉落，砸到干熄车致使变形，花费5万元紧急维修1天后投入运行。</v>
      </c>
      <c r="E107" s="19" t="s">
        <v>543</v>
      </c>
      <c r="F107" s="22" t="s">
        <v>62</v>
      </c>
      <c r="G107" s="21" t="s">
        <v>43</v>
      </c>
      <c r="H107" s="19" t="s">
        <v>44</v>
      </c>
      <c r="I107" s="19" t="s">
        <v>45</v>
      </c>
      <c r="J107" s="19"/>
      <c r="K107" s="19"/>
      <c r="L107" s="19" t="s">
        <v>99</v>
      </c>
      <c r="M107" s="19" t="s">
        <v>517</v>
      </c>
      <c r="N107" s="19" t="s">
        <v>544</v>
      </c>
      <c r="O107" s="19" t="s">
        <v>40</v>
      </c>
      <c r="P107" s="19" t="s">
        <v>545</v>
      </c>
      <c r="Q107" s="19" t="s">
        <v>546</v>
      </c>
      <c r="R107" s="19" t="s">
        <v>40</v>
      </c>
      <c r="S107" s="19" t="s">
        <v>547</v>
      </c>
      <c r="T107" s="19" t="s">
        <v>125</v>
      </c>
      <c r="U107" s="19" t="s">
        <v>115</v>
      </c>
      <c r="V107" s="19" t="s">
        <v>90</v>
      </c>
      <c r="W107" s="19" t="s">
        <v>136</v>
      </c>
      <c r="X107" s="19" t="s">
        <v>243</v>
      </c>
      <c r="Y107" s="19"/>
      <c r="Z107" s="19" t="s">
        <v>548</v>
      </c>
      <c r="AA107" s="19">
        <v>1</v>
      </c>
      <c r="AB107" s="19">
        <v>1</v>
      </c>
      <c r="AC107" s="19" t="s">
        <v>68</v>
      </c>
      <c r="AD107" s="19" t="s">
        <v>545</v>
      </c>
      <c r="AE107" s="19" t="s">
        <v>549</v>
      </c>
      <c r="AF107" s="19" t="s">
        <v>550</v>
      </c>
    </row>
    <row r="108" spans="1:34" customHeight="1" ht="42">
      <c r="A108" s="19">
        <v>103</v>
      </c>
      <c r="B108" s="19" t="s">
        <v>103</v>
      </c>
      <c r="C108" s="19" t="s">
        <v>551</v>
      </c>
      <c r="D108" s="19" t="str">
        <f>HYPERLINK("http://www.henontech.com/fieldsafety/harzard/harzard_show.php?rid=2764&amp;url=harzardrecs.php","环境除尘放灰平台，北侧压缩空气管道离地面较高，人员经过时不慎被绊倒，手部先着地，造成手部擦伤流血。")</f>
        <v>环境除尘放灰平台，北侧压缩空气管道离地面较高，人员经过时不慎被绊倒，手部先着地，造成手部擦伤流血。</v>
      </c>
      <c r="E108" s="19" t="s">
        <v>552</v>
      </c>
      <c r="F108" s="20" t="s">
        <v>42</v>
      </c>
      <c r="G108" s="21" t="s">
        <v>43</v>
      </c>
      <c r="H108" s="19" t="s">
        <v>44</v>
      </c>
      <c r="I108" s="19"/>
      <c r="J108" s="19" t="s">
        <v>97</v>
      </c>
      <c r="K108" s="19"/>
      <c r="L108" s="19"/>
      <c r="M108" s="19" t="s">
        <v>40</v>
      </c>
      <c r="N108" s="19" t="s">
        <v>553</v>
      </c>
      <c r="O108" s="19" t="s">
        <v>40</v>
      </c>
      <c r="P108" s="19" t="s">
        <v>554</v>
      </c>
      <c r="Q108" s="19" t="s">
        <v>555</v>
      </c>
      <c r="R108" s="19" t="s">
        <v>556</v>
      </c>
      <c r="S108" s="19" t="s">
        <v>557</v>
      </c>
      <c r="T108" s="19" t="s">
        <v>53</v>
      </c>
      <c r="U108" s="19" t="s">
        <v>115</v>
      </c>
      <c r="V108" s="19" t="s">
        <v>79</v>
      </c>
      <c r="W108" s="19" t="s">
        <v>56</v>
      </c>
      <c r="X108" s="19" t="s">
        <v>57</v>
      </c>
      <c r="Y108" s="19"/>
      <c r="Z108" s="19" t="s">
        <v>558</v>
      </c>
      <c r="AA108" s="19">
        <v>2</v>
      </c>
      <c r="AB108" s="19"/>
      <c r="AC108" s="19" t="s">
        <v>59</v>
      </c>
      <c r="AD108" s="19"/>
      <c r="AE108" s="19"/>
      <c r="AF108" s="19"/>
    </row>
    <row r="109" spans="1:34">
      <c r="A109" s="19">
        <v>104</v>
      </c>
      <c r="B109" s="19" t="s">
        <v>103</v>
      </c>
      <c r="C109" s="19" t="s">
        <v>559</v>
      </c>
      <c r="D109" s="19" t="str">
        <f>HYPERLINK("http://www.henontech.com/fieldsafety/harzard/harzard_show.php?rid=2765&amp;url=harzardrecs.php","一巡检人员开主蒸汽疏水时，疏水管漏汽，烫伤巡检人员左小腿，造成一人员左小腿烫伤，送医院治疗。")</f>
        <v>一巡检人员开主蒸汽疏水时，疏水管漏汽，烫伤巡检人员左小腿，造成一人员左小腿烫伤，送医院治疗。</v>
      </c>
      <c r="E109" s="19" t="s">
        <v>560</v>
      </c>
      <c r="F109" s="22" t="s">
        <v>62</v>
      </c>
      <c r="G109" s="21" t="s">
        <v>43</v>
      </c>
      <c r="H109" s="19" t="s">
        <v>44</v>
      </c>
      <c r="I109" s="19" t="s">
        <v>96</v>
      </c>
      <c r="J109" s="19"/>
      <c r="K109" s="19"/>
      <c r="L109" s="19"/>
      <c r="M109" s="19" t="s">
        <v>40</v>
      </c>
      <c r="N109" s="19" t="s">
        <v>561</v>
      </c>
      <c r="O109" s="19" t="s">
        <v>40</v>
      </c>
      <c r="P109" s="19" t="s">
        <v>64</v>
      </c>
      <c r="Q109" s="19" t="s">
        <v>546</v>
      </c>
      <c r="R109" s="19" t="s">
        <v>562</v>
      </c>
      <c r="S109" s="19" t="s">
        <v>563</v>
      </c>
      <c r="T109" s="19" t="s">
        <v>53</v>
      </c>
      <c r="U109" s="19" t="s">
        <v>78</v>
      </c>
      <c r="V109" s="19" t="s">
        <v>55</v>
      </c>
      <c r="W109" s="19" t="s">
        <v>136</v>
      </c>
      <c r="X109" s="19" t="s">
        <v>66</v>
      </c>
      <c r="Y109" s="19"/>
      <c r="Z109" s="19" t="s">
        <v>564</v>
      </c>
      <c r="AA109" s="19">
        <v>1</v>
      </c>
      <c r="AB109" s="19">
        <v>1</v>
      </c>
      <c r="AC109" s="19" t="s">
        <v>68</v>
      </c>
      <c r="AD109" s="19" t="s">
        <v>64</v>
      </c>
      <c r="AE109" s="19" t="s">
        <v>220</v>
      </c>
      <c r="AF109" s="19"/>
    </row>
    <row r="110" spans="1:34">
      <c r="A110" s="19">
        <v>105</v>
      </c>
      <c r="B110" s="19" t="s">
        <v>134</v>
      </c>
      <c r="C110" s="19" t="s">
        <v>118</v>
      </c>
      <c r="D110" s="19" t="str">
        <f>HYPERLINK("http://www.henontech.com/fieldsafety/harzard/harzard_show.php?rid=2769&amp;url=harzardrecs.php","中间水池一盖板遮盖不严,一旦巡检人员经过时,一只脚踩蹭被铁板划伤腿部,经医院包扎,在家休养7天后康复,造成一人损工事故")</f>
        <v>中间水池一盖板遮盖不严,一旦巡检人员经过时,一只脚踩蹭被铁板划伤腿部,经医院包扎,在家休养7天后康复,造成一人损工事故</v>
      </c>
      <c r="E110" s="19" t="s">
        <v>565</v>
      </c>
      <c r="F110" s="22" t="s">
        <v>62</v>
      </c>
      <c r="G110" s="21" t="s">
        <v>43</v>
      </c>
      <c r="H110" s="19" t="s">
        <v>44</v>
      </c>
      <c r="I110" s="19"/>
      <c r="J110" s="19" t="s">
        <v>84</v>
      </c>
      <c r="K110" s="19"/>
      <c r="L110" s="19"/>
      <c r="M110" s="19" t="s">
        <v>517</v>
      </c>
      <c r="N110" s="19" t="s">
        <v>566</v>
      </c>
      <c r="O110" s="19" t="s">
        <v>121</v>
      </c>
      <c r="P110" s="19" t="s">
        <v>123</v>
      </c>
      <c r="Q110" s="19" t="s">
        <v>567</v>
      </c>
      <c r="R110" s="19" t="s">
        <v>568</v>
      </c>
      <c r="S110" s="19"/>
      <c r="T110" s="19" t="s">
        <v>53</v>
      </c>
      <c r="U110" s="19" t="s">
        <v>78</v>
      </c>
      <c r="V110" s="19" t="s">
        <v>55</v>
      </c>
      <c r="W110" s="19" t="s">
        <v>136</v>
      </c>
      <c r="X110" s="19" t="s">
        <v>66</v>
      </c>
      <c r="Y110" s="19" t="s">
        <v>66</v>
      </c>
      <c r="Z110" s="19" t="s">
        <v>569</v>
      </c>
      <c r="AA110" s="19">
        <v>1</v>
      </c>
      <c r="AB110" s="19">
        <v>1</v>
      </c>
      <c r="AC110" s="19" t="s">
        <v>68</v>
      </c>
      <c r="AD110" s="19" t="s">
        <v>123</v>
      </c>
      <c r="AE110" s="19" t="s">
        <v>315</v>
      </c>
      <c r="AF110" s="19"/>
    </row>
    <row r="111" spans="1:34">
      <c r="A111" s="19">
        <v>106</v>
      </c>
      <c r="B111" s="19" t="s">
        <v>570</v>
      </c>
      <c r="C111" s="19" t="s">
        <v>203</v>
      </c>
      <c r="D111" s="19" t="str">
        <f>HYPERLINK("http://www.henontech.com/fieldsafety/harzard/harzard_show.php?rid=2770&amp;url=harzardrecs.php","一名职工在进入班长室时，因门口地面上的电缆破损，不慎触电，摔倒，急时送医就治，右手腕骨折，住院治疗15天，在家休养61天后复工。")</f>
        <v>一名职工在进入班长室时，因门口地面上的电缆破损，不慎触电，摔倒，急时送医就治，右手腕骨折，住院治疗15天，在家休养61天后复工。</v>
      </c>
      <c r="E111" s="19" t="s">
        <v>571</v>
      </c>
      <c r="F111" s="22" t="s">
        <v>62</v>
      </c>
      <c r="G111" s="25" t="s">
        <v>281</v>
      </c>
      <c r="H111" s="19" t="s">
        <v>44</v>
      </c>
      <c r="I111" s="19" t="s">
        <v>96</v>
      </c>
      <c r="J111" s="19" t="s">
        <v>377</v>
      </c>
      <c r="K111" s="19" t="s">
        <v>98</v>
      </c>
      <c r="L111" s="19" t="s">
        <v>99</v>
      </c>
      <c r="M111" s="19" t="s">
        <v>196</v>
      </c>
      <c r="N111" s="19" t="s">
        <v>572</v>
      </c>
      <c r="O111" s="19" t="s">
        <v>196</v>
      </c>
      <c r="P111" s="19" t="s">
        <v>573</v>
      </c>
      <c r="Q111" s="19" t="s">
        <v>331</v>
      </c>
      <c r="R111" s="19" t="s">
        <v>574</v>
      </c>
      <c r="S111" s="19"/>
      <c r="T111" s="19" t="s">
        <v>53</v>
      </c>
      <c r="U111" s="19" t="s">
        <v>78</v>
      </c>
      <c r="V111" s="19" t="s">
        <v>90</v>
      </c>
      <c r="W111" s="19" t="s">
        <v>56</v>
      </c>
      <c r="X111" s="19"/>
      <c r="Y111" s="19"/>
      <c r="Z111" s="19" t="s">
        <v>575</v>
      </c>
      <c r="AA111" s="19">
        <v>1</v>
      </c>
      <c r="AB111" s="19">
        <v>1</v>
      </c>
      <c r="AC111" s="19" t="s">
        <v>68</v>
      </c>
      <c r="AD111" s="19" t="s">
        <v>573</v>
      </c>
      <c r="AE111" s="19" t="s">
        <v>331</v>
      </c>
      <c r="AF111" s="19"/>
    </row>
    <row r="112" spans="1:34">
      <c r="A112" s="19">
        <v>107</v>
      </c>
      <c r="B112" s="19" t="s">
        <v>570</v>
      </c>
      <c r="C112" s="19" t="s">
        <v>354</v>
      </c>
      <c r="D112" s="19" t="str">
        <f>HYPERLINK("http://www.henontech.com/fieldsafety/harzard/harzard_show.php?rid=2771&amp;url=harzardrecs.php","一名操作工在巡检时，经过管架底部，正好被大风吹落的保温铝皮划伤，造成脸部和颈部轻微划伤，无大碍简单处理后，正常上班。")</f>
        <v>一名操作工在巡检时，经过管架底部，正好被大风吹落的保温铝皮划伤，造成脸部和颈部轻微划伤，无大碍简单处理后，正常上班。</v>
      </c>
      <c r="E112" s="19" t="s">
        <v>576</v>
      </c>
      <c r="F112" s="24" t="s">
        <v>73</v>
      </c>
      <c r="G112" s="21" t="s">
        <v>43</v>
      </c>
      <c r="H112" s="19" t="s">
        <v>44</v>
      </c>
      <c r="I112" s="19" t="s">
        <v>577</v>
      </c>
      <c r="J112" s="19" t="s">
        <v>84</v>
      </c>
      <c r="K112" s="19" t="s">
        <v>47</v>
      </c>
      <c r="L112" s="19" t="s">
        <v>48</v>
      </c>
      <c r="M112" s="19" t="s">
        <v>100</v>
      </c>
      <c r="N112" s="19" t="s">
        <v>578</v>
      </c>
      <c r="O112" s="19"/>
      <c r="P112" s="19"/>
      <c r="Q112" s="19"/>
      <c r="R112" s="19" t="s">
        <v>187</v>
      </c>
      <c r="S112" s="19" t="s">
        <v>579</v>
      </c>
      <c r="T112" s="19" t="s">
        <v>53</v>
      </c>
      <c r="U112" s="19" t="s">
        <v>106</v>
      </c>
      <c r="V112" s="19" t="s">
        <v>90</v>
      </c>
      <c r="W112" s="19" t="s">
        <v>107</v>
      </c>
      <c r="X112" s="19"/>
      <c r="Y112" s="19"/>
      <c r="Z112" s="19"/>
      <c r="AA112" s="19">
        <v>0</v>
      </c>
      <c r="AB112" s="19"/>
      <c r="AC112" s="19" t="s">
        <v>59</v>
      </c>
      <c r="AD112" s="19"/>
      <c r="AE112" s="19"/>
      <c r="AF112" s="19"/>
    </row>
    <row r="113" spans="1:34">
      <c r="A113" s="19">
        <v>108</v>
      </c>
      <c r="B113" s="19" t="s">
        <v>570</v>
      </c>
      <c r="C113" s="19" t="s">
        <v>203</v>
      </c>
      <c r="D113" s="19" t="str">
        <f>HYPERLINK("http://www.henontech.com/fieldsafety/harzard/harzard_show.php?rid=2772&amp;url=harzardrecs.php","员工在将污水泵装车时，由于无人扶车辆，造成车辆后翻，将一名员工脚部砸伤，送医确诊为轻微性骨折，住院治疗2天，在家休养一周后复工。")</f>
        <v>员工在将污水泵装车时，由于无人扶车辆，造成车辆后翻，将一名员工脚部砸伤，送医确诊为轻微性骨折，住院治疗2天，在家休养一周后复工。</v>
      </c>
      <c r="E113" s="19" t="s">
        <v>580</v>
      </c>
      <c r="F113" s="22" t="s">
        <v>62</v>
      </c>
      <c r="G113" s="23" t="s">
        <v>63</v>
      </c>
      <c r="H113" s="19" t="s">
        <v>44</v>
      </c>
      <c r="I113" s="19" t="s">
        <v>475</v>
      </c>
      <c r="J113" s="19" t="s">
        <v>84</v>
      </c>
      <c r="K113" s="19" t="s">
        <v>98</v>
      </c>
      <c r="L113" s="19" t="s">
        <v>99</v>
      </c>
      <c r="M113" s="19" t="s">
        <v>196</v>
      </c>
      <c r="N113" s="19" t="s">
        <v>581</v>
      </c>
      <c r="O113" s="19" t="s">
        <v>196</v>
      </c>
      <c r="P113" s="19" t="s">
        <v>573</v>
      </c>
      <c r="Q113" s="19" t="s">
        <v>331</v>
      </c>
      <c r="R113" s="19" t="s">
        <v>582</v>
      </c>
      <c r="S113" s="19" t="s">
        <v>583</v>
      </c>
      <c r="T113" s="19" t="s">
        <v>53</v>
      </c>
      <c r="U113" s="19" t="s">
        <v>115</v>
      </c>
      <c r="V113" s="19" t="s">
        <v>90</v>
      </c>
      <c r="W113" s="19" t="s">
        <v>136</v>
      </c>
      <c r="X113" s="19"/>
      <c r="Y113" s="19"/>
      <c r="Z113" s="19" t="s">
        <v>584</v>
      </c>
      <c r="AA113" s="19">
        <v>1</v>
      </c>
      <c r="AB113" s="19">
        <v>1</v>
      </c>
      <c r="AC113" s="19" t="s">
        <v>68</v>
      </c>
      <c r="AD113" s="19" t="s">
        <v>573</v>
      </c>
      <c r="AE113" s="19" t="s">
        <v>331</v>
      </c>
      <c r="AF113" s="19"/>
    </row>
    <row r="114" spans="1:34">
      <c r="A114" s="19">
        <v>109</v>
      </c>
      <c r="B114" s="19" t="s">
        <v>570</v>
      </c>
      <c r="C114" s="19" t="s">
        <v>354</v>
      </c>
      <c r="D114" s="19" t="str">
        <f>HYPERLINK("http://www.henontech.com/fieldsafety/harzard/harzard_show.php?rid=2773&amp;url=harzardrecs.php","一名操作工在巡检时，经过管架底部，正好被大风吹落的保温铝皮划伤，造成脸部和颈部轻微划伤，无大碍简单处理后，正常上班。")</f>
        <v>一名操作工在巡检时，经过管架底部，正好被大风吹落的保温铝皮划伤，造成脸部和颈部轻微划伤，无大碍简单处理后，正常上班。</v>
      </c>
      <c r="E114" s="19" t="s">
        <v>576</v>
      </c>
      <c r="F114" s="24" t="s">
        <v>73</v>
      </c>
      <c r="G114" s="21" t="s">
        <v>43</v>
      </c>
      <c r="H114" s="19" t="s">
        <v>44</v>
      </c>
      <c r="I114" s="19" t="s">
        <v>577</v>
      </c>
      <c r="J114" s="19" t="s">
        <v>84</v>
      </c>
      <c r="K114" s="19" t="s">
        <v>47</v>
      </c>
      <c r="L114" s="19" t="s">
        <v>48</v>
      </c>
      <c r="M114" s="19" t="s">
        <v>100</v>
      </c>
      <c r="N114" s="19" t="s">
        <v>578</v>
      </c>
      <c r="O114" s="19"/>
      <c r="P114" s="19"/>
      <c r="Q114" s="19"/>
      <c r="R114" s="19" t="s">
        <v>187</v>
      </c>
      <c r="S114" s="19" t="s">
        <v>579</v>
      </c>
      <c r="T114" s="19" t="s">
        <v>53</v>
      </c>
      <c r="U114" s="19" t="s">
        <v>106</v>
      </c>
      <c r="V114" s="19" t="s">
        <v>90</v>
      </c>
      <c r="W114" s="19" t="s">
        <v>107</v>
      </c>
      <c r="X114" s="19"/>
      <c r="Y114" s="19"/>
      <c r="Z114" s="19"/>
      <c r="AA114" s="19">
        <v>0</v>
      </c>
      <c r="AB114" s="19"/>
      <c r="AC114" s="19" t="s">
        <v>59</v>
      </c>
      <c r="AD114" s="19"/>
      <c r="AE114" s="19"/>
      <c r="AF114" s="19"/>
    </row>
    <row r="115" spans="1:34">
      <c r="A115" s="19">
        <v>110</v>
      </c>
      <c r="B115" s="19" t="s">
        <v>570</v>
      </c>
      <c r="C115" s="19" t="s">
        <v>585</v>
      </c>
      <c r="D115" s="19" t="str">
        <f>HYPERLINK("http://www.henontech.com/fieldsafety/harzard/harzard_show.php?rid=2774&amp;url=harzardrecs.php","操作工登高作业，因脚下简易脚手架不稳，在作业中不慎坠落，造成脚部受伤。就医确诊脚踝骨折，住院治疗9天，在家休养15天。")</f>
        <v>操作工登高作业，因脚下简易脚手架不稳，在作业中不慎坠落，造成脚部受伤。就医确诊脚踝骨折，住院治疗9天，在家休养15天。</v>
      </c>
      <c r="E115" s="19" t="s">
        <v>586</v>
      </c>
      <c r="F115" s="22" t="s">
        <v>62</v>
      </c>
      <c r="G115" s="23" t="s">
        <v>63</v>
      </c>
      <c r="H115" s="19" t="s">
        <v>44</v>
      </c>
      <c r="I115" s="19" t="s">
        <v>96</v>
      </c>
      <c r="J115" s="19" t="s">
        <v>84</v>
      </c>
      <c r="K115" s="19" t="s">
        <v>98</v>
      </c>
      <c r="L115" s="19" t="s">
        <v>99</v>
      </c>
      <c r="M115" s="19" t="s">
        <v>196</v>
      </c>
      <c r="N115" s="19" t="s">
        <v>587</v>
      </c>
      <c r="O115" s="19" t="s">
        <v>196</v>
      </c>
      <c r="P115" s="19" t="s">
        <v>573</v>
      </c>
      <c r="Q115" s="19" t="s">
        <v>331</v>
      </c>
      <c r="R115" s="19" t="s">
        <v>574</v>
      </c>
      <c r="S115" s="19"/>
      <c r="T115" s="19" t="s">
        <v>53</v>
      </c>
      <c r="U115" s="19" t="s">
        <v>78</v>
      </c>
      <c r="V115" s="19" t="s">
        <v>55</v>
      </c>
      <c r="W115" s="19" t="s">
        <v>136</v>
      </c>
      <c r="X115" s="19"/>
      <c r="Y115" s="19"/>
      <c r="Z115" s="19" t="s">
        <v>588</v>
      </c>
      <c r="AA115" s="19">
        <v>1</v>
      </c>
      <c r="AB115" s="19">
        <v>1</v>
      </c>
      <c r="AC115" s="19" t="s">
        <v>68</v>
      </c>
      <c r="AD115" s="19" t="s">
        <v>573</v>
      </c>
      <c r="AE115" s="19" t="s">
        <v>331</v>
      </c>
      <c r="AF115" s="19"/>
    </row>
    <row r="116" spans="1:34">
      <c r="A116" s="19">
        <v>111</v>
      </c>
      <c r="B116" s="19" t="s">
        <v>331</v>
      </c>
      <c r="C116" s="19" t="s">
        <v>111</v>
      </c>
      <c r="D116" s="19" t="str">
        <f>HYPERLINK("http://www.henontech.com/fieldsafety/harzard/harzard_show.php?rid=2775&amp;url=harzardrecs.php","风机初冷器下段水封管道开焊，造成管道内煤气冷凝液喷溅，一旦巡检人员正好经过时，会喷到身上以及眼睛里，造成眼睛受伤，经医院处理在家休养7天后康复，造成一人损工事故")</f>
        <v>风机初冷器下段水封管道开焊，造成管道内煤气冷凝液喷溅，一旦巡检人员正好经过时，会喷到身上以及眼睛里，造成眼睛受伤，经医院处理在家休养7天后康复，造成一人损工事故</v>
      </c>
      <c r="E116" s="19" t="s">
        <v>565</v>
      </c>
      <c r="F116" s="22" t="s">
        <v>62</v>
      </c>
      <c r="G116" s="21" t="s">
        <v>43</v>
      </c>
      <c r="H116" s="19" t="s">
        <v>44</v>
      </c>
      <c r="I116" s="19" t="s">
        <v>74</v>
      </c>
      <c r="J116" s="19" t="s">
        <v>97</v>
      </c>
      <c r="K116" s="19" t="s">
        <v>47</v>
      </c>
      <c r="L116" s="19" t="s">
        <v>99</v>
      </c>
      <c r="M116" s="19" t="s">
        <v>100</v>
      </c>
      <c r="N116" s="19" t="s">
        <v>589</v>
      </c>
      <c r="O116" s="19" t="s">
        <v>100</v>
      </c>
      <c r="P116" s="19" t="s">
        <v>102</v>
      </c>
      <c r="Q116" s="19" t="s">
        <v>590</v>
      </c>
      <c r="R116" s="19" t="s">
        <v>591</v>
      </c>
      <c r="S116" s="19"/>
      <c r="T116" s="19" t="s">
        <v>53</v>
      </c>
      <c r="U116" s="19" t="s">
        <v>78</v>
      </c>
      <c r="V116" s="19" t="s">
        <v>55</v>
      </c>
      <c r="W116" s="19" t="s">
        <v>136</v>
      </c>
      <c r="X116" s="19"/>
      <c r="Y116" s="19"/>
      <c r="Z116" s="19" t="s">
        <v>592</v>
      </c>
      <c r="AA116" s="19">
        <v>1</v>
      </c>
      <c r="AB116" s="19">
        <v>1</v>
      </c>
      <c r="AC116" s="19" t="s">
        <v>68</v>
      </c>
      <c r="AD116" s="19" t="s">
        <v>102</v>
      </c>
      <c r="AE116" s="19" t="s">
        <v>331</v>
      </c>
      <c r="AF116" s="19"/>
    </row>
    <row r="117" spans="1:34">
      <c r="A117" s="19">
        <v>112</v>
      </c>
      <c r="B117" s="19" t="s">
        <v>570</v>
      </c>
      <c r="C117" s="19" t="s">
        <v>559</v>
      </c>
      <c r="D117" s="19" t="str">
        <f>HYPERLINK("http://www.henontech.com/fieldsafety/harzard/harzard_show.php?rid=2776&amp;url=harzardrecs.php","操作人员远程开电动阀时，由于限位块脱落，阀门不受控，开度超限位，致使阀门损坏，经济损失1万元。")</f>
        <v>操作人员远程开电动阀时，由于限位块脱落，阀门不受控，开度超限位，致使阀门损坏，经济损失1万元。</v>
      </c>
      <c r="E117" s="19" t="s">
        <v>593</v>
      </c>
      <c r="F117" s="22" t="s">
        <v>62</v>
      </c>
      <c r="G117" s="21" t="s">
        <v>43</v>
      </c>
      <c r="H117" s="19" t="s">
        <v>44</v>
      </c>
      <c r="I117" s="19" t="s">
        <v>96</v>
      </c>
      <c r="J117" s="19" t="s">
        <v>97</v>
      </c>
      <c r="K117" s="19" t="s">
        <v>98</v>
      </c>
      <c r="L117" s="19" t="s">
        <v>99</v>
      </c>
      <c r="M117" s="19" t="s">
        <v>40</v>
      </c>
      <c r="N117" s="19" t="s">
        <v>594</v>
      </c>
      <c r="O117" s="19" t="s">
        <v>40</v>
      </c>
      <c r="P117" s="19" t="s">
        <v>554</v>
      </c>
      <c r="Q117" s="19" t="s">
        <v>590</v>
      </c>
      <c r="R117" s="19" t="s">
        <v>595</v>
      </c>
      <c r="S117" s="19" t="s">
        <v>596</v>
      </c>
      <c r="T117" s="19" t="s">
        <v>125</v>
      </c>
      <c r="U117" s="19" t="s">
        <v>106</v>
      </c>
      <c r="V117" s="19" t="s">
        <v>55</v>
      </c>
      <c r="W117" s="19" t="s">
        <v>107</v>
      </c>
      <c r="X117" s="19" t="s">
        <v>66</v>
      </c>
      <c r="Y117" s="19"/>
      <c r="Z117" s="19" t="s">
        <v>597</v>
      </c>
      <c r="AA117" s="19">
        <v>1</v>
      </c>
      <c r="AB117" s="19">
        <v>1</v>
      </c>
      <c r="AC117" s="19" t="s">
        <v>68</v>
      </c>
      <c r="AD117" s="19" t="s">
        <v>554</v>
      </c>
      <c r="AE117" s="19" t="s">
        <v>360</v>
      </c>
      <c r="AF117" s="19" t="s">
        <v>598</v>
      </c>
    </row>
    <row r="118" spans="1:34">
      <c r="A118" s="19">
        <v>113</v>
      </c>
      <c r="B118" s="19" t="s">
        <v>331</v>
      </c>
      <c r="C118" s="19" t="s">
        <v>145</v>
      </c>
      <c r="D118" s="19" t="str">
        <f>HYPERLINK("http://www.henontech.com/fieldsafety/harzard/harzard_show.php?rid=2777&amp;url=harzardrecs.php","一名操作工巡捡经过管架底部，正好被大风吹落的保温铝皮划伤，造成脸部和颈部轻微划伤，送厂医务室救诒。")</f>
        <v>一名操作工巡捡经过管架底部，正好被大风吹落的保温铝皮划伤，造成脸部和颈部轻微划伤，送厂医务室救诒。</v>
      </c>
      <c r="E118" s="19" t="s">
        <v>599</v>
      </c>
      <c r="F118" s="24" t="s">
        <v>73</v>
      </c>
      <c r="G118" s="21" t="s">
        <v>43</v>
      </c>
      <c r="H118" s="19" t="s">
        <v>44</v>
      </c>
      <c r="I118" s="19" t="s">
        <v>577</v>
      </c>
      <c r="J118" s="19" t="s">
        <v>189</v>
      </c>
      <c r="K118" s="19" t="s">
        <v>47</v>
      </c>
      <c r="L118" s="19" t="s">
        <v>99</v>
      </c>
      <c r="M118" s="19" t="s">
        <v>100</v>
      </c>
      <c r="N118" s="19" t="s">
        <v>578</v>
      </c>
      <c r="O118" s="19"/>
      <c r="P118" s="19"/>
      <c r="Q118" s="19"/>
      <c r="R118" s="19" t="s">
        <v>600</v>
      </c>
      <c r="S118" s="19" t="s">
        <v>601</v>
      </c>
      <c r="T118" s="19" t="s">
        <v>53</v>
      </c>
      <c r="U118" s="19" t="s">
        <v>106</v>
      </c>
      <c r="V118" s="19" t="s">
        <v>305</v>
      </c>
      <c r="W118" s="19" t="s">
        <v>107</v>
      </c>
      <c r="X118" s="19"/>
      <c r="Y118" s="19"/>
      <c r="Z118" s="19"/>
      <c r="AA118" s="19">
        <v>0</v>
      </c>
      <c r="AB118" s="19"/>
      <c r="AC118" s="19" t="s">
        <v>59</v>
      </c>
      <c r="AD118" s="19"/>
      <c r="AE118" s="19"/>
      <c r="AF118" s="19"/>
    </row>
    <row r="119" spans="1:34">
      <c r="A119" s="19">
        <v>114</v>
      </c>
      <c r="B119" s="19" t="s">
        <v>602</v>
      </c>
      <c r="C119" s="19" t="s">
        <v>194</v>
      </c>
      <c r="D119" s="19" t="str">
        <f>HYPERLINK("http://www.henontech.com/fieldsafety/harzard/harzard_show.php?rid=2778&amp;url=harzardrecs.php","西二机头接地线开焊翘起 操作工巡检是不慎被绊倒扭伤脚踝 休息一会 不影响工作")</f>
        <v>西二机头接地线开焊翘起 操作工巡检是不慎被绊倒扭伤脚踝 休息一会 不影响工作</v>
      </c>
      <c r="E119" s="19" t="s">
        <v>508</v>
      </c>
      <c r="F119" s="22" t="s">
        <v>62</v>
      </c>
      <c r="G119" s="21" t="s">
        <v>43</v>
      </c>
      <c r="H119" s="19" t="s">
        <v>44</v>
      </c>
      <c r="I119" s="19" t="s">
        <v>96</v>
      </c>
      <c r="J119" s="19" t="s">
        <v>97</v>
      </c>
      <c r="K119" s="19" t="s">
        <v>98</v>
      </c>
      <c r="L119" s="19" t="s">
        <v>99</v>
      </c>
      <c r="M119" s="19" t="s">
        <v>196</v>
      </c>
      <c r="N119" s="19" t="s">
        <v>197</v>
      </c>
      <c r="O119" s="19" t="s">
        <v>196</v>
      </c>
      <c r="P119" s="19" t="s">
        <v>198</v>
      </c>
      <c r="Q119" s="19" t="s">
        <v>603</v>
      </c>
      <c r="R119" s="19" t="s">
        <v>604</v>
      </c>
      <c r="S119" s="19"/>
      <c r="T119" s="19" t="s">
        <v>53</v>
      </c>
      <c r="U119" s="19" t="s">
        <v>115</v>
      </c>
      <c r="V119" s="19" t="s">
        <v>55</v>
      </c>
      <c r="W119" s="19" t="s">
        <v>107</v>
      </c>
      <c r="X119" s="19"/>
      <c r="Y119" s="19"/>
      <c r="Z119" s="19" t="s">
        <v>605</v>
      </c>
      <c r="AA119" s="19">
        <v>1</v>
      </c>
      <c r="AB119" s="19">
        <v>1</v>
      </c>
      <c r="AC119" s="19" t="s">
        <v>68</v>
      </c>
      <c r="AD119" s="19" t="s">
        <v>198</v>
      </c>
      <c r="AE119" s="19" t="s">
        <v>606</v>
      </c>
      <c r="AF119" s="19"/>
    </row>
    <row r="120" spans="1:34">
      <c r="A120" s="19">
        <v>115</v>
      </c>
      <c r="B120" s="19" t="s">
        <v>607</v>
      </c>
      <c r="C120" s="19" t="s">
        <v>551</v>
      </c>
      <c r="D120" s="19" t="str">
        <f>HYPERLINK("http://www.henontech.com/fieldsafety/harzard/harzard_show.php?rid=2780&amp;url=harzardrecs.php","一巡检工在冲洗汽包双色液位计，左侧电接点漏气未及时发现，左臂关节处被泄露蒸汽烫伤，送医治疗确诊为浅二度烫伤，在医院治疗两周，在家休养一周，后恢复工作。")</f>
        <v>一巡检工在冲洗汽包双色液位计，左侧电接点漏气未及时发现，左臂关节处被泄露蒸汽烫伤，送医治疗确诊为浅二度烫伤，在医院治疗两周，在家休养一周，后恢复工作。</v>
      </c>
      <c r="E120" s="19" t="s">
        <v>608</v>
      </c>
      <c r="F120" s="22" t="s">
        <v>62</v>
      </c>
      <c r="G120" s="25" t="s">
        <v>281</v>
      </c>
      <c r="H120" s="19" t="s">
        <v>44</v>
      </c>
      <c r="I120" s="19" t="s">
        <v>74</v>
      </c>
      <c r="J120" s="19" t="s">
        <v>46</v>
      </c>
      <c r="K120" s="19" t="s">
        <v>47</v>
      </c>
      <c r="L120" s="19"/>
      <c r="M120" s="19" t="s">
        <v>40</v>
      </c>
      <c r="N120" s="19" t="s">
        <v>609</v>
      </c>
      <c r="O120" s="19" t="s">
        <v>40</v>
      </c>
      <c r="P120" s="19" t="s">
        <v>554</v>
      </c>
      <c r="Q120" s="19" t="s">
        <v>603</v>
      </c>
      <c r="R120" s="19" t="s">
        <v>610</v>
      </c>
      <c r="S120" s="19" t="s">
        <v>611</v>
      </c>
      <c r="T120" s="19" t="s">
        <v>53</v>
      </c>
      <c r="U120" s="19" t="s">
        <v>78</v>
      </c>
      <c r="V120" s="19" t="s">
        <v>90</v>
      </c>
      <c r="W120" s="19" t="s">
        <v>56</v>
      </c>
      <c r="X120" s="19" t="s">
        <v>66</v>
      </c>
      <c r="Y120" s="19"/>
      <c r="Z120" s="19" t="s">
        <v>612</v>
      </c>
      <c r="AA120" s="19">
        <v>1</v>
      </c>
      <c r="AB120" s="19">
        <v>1</v>
      </c>
      <c r="AC120" s="19" t="s">
        <v>68</v>
      </c>
      <c r="AD120" s="19" t="s">
        <v>554</v>
      </c>
      <c r="AE120" s="19" t="s">
        <v>360</v>
      </c>
      <c r="AF120" s="19" t="s">
        <v>613</v>
      </c>
    </row>
    <row r="121" spans="1:34">
      <c r="A121" s="19">
        <v>116</v>
      </c>
      <c r="B121" s="19" t="s">
        <v>606</v>
      </c>
      <c r="C121" s="19" t="s">
        <v>40</v>
      </c>
      <c r="D121" s="19" t="str">
        <f>HYPERLINK("http://www.henontech.com/fieldsafety/harzard/harzard_show.php?rid=2781&amp;url=harzardrecs.php","汽轮机五米均压箱溢流阀处漏水滴至零米高压油泵电机上，致使高压油泵电机烧毁，未影响生产")</f>
        <v>汽轮机五米均压箱溢流阀处漏水滴至零米高压油泵电机上，致使高压油泵电机烧毁，未影响生产</v>
      </c>
      <c r="E121" s="19" t="s">
        <v>614</v>
      </c>
      <c r="F121" s="22" t="s">
        <v>62</v>
      </c>
      <c r="G121" s="21" t="s">
        <v>43</v>
      </c>
      <c r="H121" s="19" t="s">
        <v>44</v>
      </c>
      <c r="I121" s="19" t="s">
        <v>74</v>
      </c>
      <c r="J121" s="19" t="s">
        <v>132</v>
      </c>
      <c r="K121" s="19" t="s">
        <v>120</v>
      </c>
      <c r="L121" s="19" t="s">
        <v>99</v>
      </c>
      <c r="M121" s="19" t="s">
        <v>40</v>
      </c>
      <c r="N121" s="19" t="s">
        <v>615</v>
      </c>
      <c r="O121" s="19" t="s">
        <v>40</v>
      </c>
      <c r="P121" s="19" t="s">
        <v>554</v>
      </c>
      <c r="Q121" s="19" t="s">
        <v>603</v>
      </c>
      <c r="R121" s="19" t="s">
        <v>616</v>
      </c>
      <c r="S121" s="19" t="s">
        <v>617</v>
      </c>
      <c r="T121" s="19" t="s">
        <v>125</v>
      </c>
      <c r="U121" s="19" t="s">
        <v>106</v>
      </c>
      <c r="V121" s="19" t="s">
        <v>55</v>
      </c>
      <c r="W121" s="19" t="s">
        <v>107</v>
      </c>
      <c r="X121" s="19" t="s">
        <v>66</v>
      </c>
      <c r="Y121" s="19"/>
      <c r="Z121" s="19" t="s">
        <v>618</v>
      </c>
      <c r="AA121" s="19">
        <v>1</v>
      </c>
      <c r="AB121" s="19">
        <v>1</v>
      </c>
      <c r="AC121" s="19" t="s">
        <v>68</v>
      </c>
      <c r="AD121" s="19" t="s">
        <v>554</v>
      </c>
      <c r="AE121" s="19" t="s">
        <v>360</v>
      </c>
      <c r="AF121" s="19" t="s">
        <v>619</v>
      </c>
    </row>
    <row r="122" spans="1:34">
      <c r="A122" s="19">
        <v>117</v>
      </c>
      <c r="B122" s="19" t="s">
        <v>606</v>
      </c>
      <c r="C122" s="19" t="s">
        <v>118</v>
      </c>
      <c r="D122" s="19" t="str">
        <f>HYPERLINK("http://www.henontech.com/fieldsafety/harzard/harzard_show.php?rid=2783&amp;url=harzardrecs.php","预处理水解酸化池与曝气池之间储水槽上方盖板腐蚀严重且没有覆盖到位，职工在池顶巡检时被绊倒致左腿小腿跌入储水槽内，造成小腿腿骨骨裂，损工两月。")</f>
        <v>预处理水解酸化池与曝气池之间储水槽上方盖板腐蚀严重且没有覆盖到位，职工在池顶巡检时被绊倒致左腿小腿跌入储水槽内，造成小腿腿骨骨裂，损工两月。</v>
      </c>
      <c r="E122" s="19" t="s">
        <v>620</v>
      </c>
      <c r="F122" s="22" t="s">
        <v>62</v>
      </c>
      <c r="G122" s="21" t="s">
        <v>43</v>
      </c>
      <c r="H122" s="19" t="s">
        <v>44</v>
      </c>
      <c r="I122" s="19" t="s">
        <v>96</v>
      </c>
      <c r="J122" s="19" t="s">
        <v>97</v>
      </c>
      <c r="K122" s="19" t="s">
        <v>47</v>
      </c>
      <c r="L122" s="19"/>
      <c r="M122" s="19" t="s">
        <v>121</v>
      </c>
      <c r="N122" s="19" t="s">
        <v>621</v>
      </c>
      <c r="O122" s="19" t="s">
        <v>121</v>
      </c>
      <c r="P122" s="19" t="s">
        <v>123</v>
      </c>
      <c r="Q122" s="19" t="s">
        <v>622</v>
      </c>
      <c r="R122" s="19" t="s">
        <v>623</v>
      </c>
      <c r="S122" s="19"/>
      <c r="T122" s="19" t="s">
        <v>53</v>
      </c>
      <c r="U122" s="19" t="s">
        <v>78</v>
      </c>
      <c r="V122" s="19" t="s">
        <v>90</v>
      </c>
      <c r="W122" s="19" t="s">
        <v>56</v>
      </c>
      <c r="X122" s="19" t="s">
        <v>66</v>
      </c>
      <c r="Y122" s="19" t="s">
        <v>66</v>
      </c>
      <c r="Z122" s="19" t="s">
        <v>569</v>
      </c>
      <c r="AA122" s="19">
        <v>1</v>
      </c>
      <c r="AB122" s="19">
        <v>1</v>
      </c>
      <c r="AC122" s="19" t="s">
        <v>68</v>
      </c>
      <c r="AD122" s="19" t="s">
        <v>123</v>
      </c>
      <c r="AE122" s="19" t="s">
        <v>315</v>
      </c>
      <c r="AF122" s="19"/>
    </row>
    <row r="123" spans="1:34" customHeight="1" ht="42">
      <c r="A123" s="19">
        <v>118</v>
      </c>
      <c r="B123" s="19" t="s">
        <v>606</v>
      </c>
      <c r="C123" s="19" t="s">
        <v>203</v>
      </c>
      <c r="D123" s="19" t="str">
        <f>HYPERLINK("http://www.henontech.com/fieldsafety/harzard/harzard_show.php?rid=2784&amp;url=harzardrecs.php","东四机头护栏开焊 操作工巡检时 衣服不慎被勾住摔倒 脚踝受伤 休息一会不影响工作")</f>
        <v>东四机头护栏开焊 操作工巡检时 衣服不慎被勾住摔倒 脚踝受伤 休息一会不影响工作</v>
      </c>
      <c r="E123" s="19" t="s">
        <v>624</v>
      </c>
      <c r="F123" s="22" t="s">
        <v>62</v>
      </c>
      <c r="G123" s="21" t="s">
        <v>43</v>
      </c>
      <c r="H123" s="19" t="s">
        <v>44</v>
      </c>
      <c r="I123" s="19" t="s">
        <v>96</v>
      </c>
      <c r="J123" s="19" t="s">
        <v>97</v>
      </c>
      <c r="K123" s="19" t="s">
        <v>98</v>
      </c>
      <c r="L123" s="19" t="s">
        <v>99</v>
      </c>
      <c r="M123" s="19" t="s">
        <v>196</v>
      </c>
      <c r="N123" s="19" t="s">
        <v>197</v>
      </c>
      <c r="O123" s="19" t="s">
        <v>196</v>
      </c>
      <c r="P123" s="19" t="s">
        <v>198</v>
      </c>
      <c r="Q123" s="19" t="s">
        <v>622</v>
      </c>
      <c r="R123" s="19" t="s">
        <v>625</v>
      </c>
      <c r="S123" s="19"/>
      <c r="T123" s="19" t="s">
        <v>53</v>
      </c>
      <c r="U123" s="19" t="s">
        <v>115</v>
      </c>
      <c r="V123" s="19" t="s">
        <v>55</v>
      </c>
      <c r="W123" s="19" t="s">
        <v>107</v>
      </c>
      <c r="X123" s="19"/>
      <c r="Y123" s="19"/>
      <c r="Z123" s="19" t="s">
        <v>626</v>
      </c>
      <c r="AA123" s="19">
        <v>2</v>
      </c>
      <c r="AB123" s="19">
        <v>2</v>
      </c>
      <c r="AC123" s="19" t="s">
        <v>68</v>
      </c>
      <c r="AD123" s="19" t="s">
        <v>198</v>
      </c>
      <c r="AE123" s="19" t="s">
        <v>627</v>
      </c>
      <c r="AF123" s="19"/>
    </row>
    <row r="124" spans="1:34" customHeight="1" ht="42">
      <c r="A124" s="19">
        <v>119</v>
      </c>
      <c r="B124" s="19" t="s">
        <v>606</v>
      </c>
      <c r="C124" s="19" t="s">
        <v>194</v>
      </c>
      <c r="D124" s="19" t="str">
        <f>HYPERLINK("http://www.henontech.com/fieldsafety/harzard/harzard_show.php?rid=2785&amp;url=harzardrecs.php","洗车机上方管道铝皮损坏外挂在管道上！操作工行至洗车机处，上方铝皮脱落砸在操作工脖颈处划伤颈部，送医院包扎在家休养五天！")</f>
        <v>洗车机上方管道铝皮损坏外挂在管道上！操作工行至洗车机处，上方铝皮脱落砸在操作工脖颈处划伤颈部，送医院包扎在家休养五天！</v>
      </c>
      <c r="E124" s="19" t="s">
        <v>628</v>
      </c>
      <c r="F124" s="22" t="s">
        <v>62</v>
      </c>
      <c r="G124" s="23" t="s">
        <v>63</v>
      </c>
      <c r="H124" s="19" t="s">
        <v>465</v>
      </c>
      <c r="I124" s="19" t="s">
        <v>74</v>
      </c>
      <c r="J124" s="19" t="s">
        <v>84</v>
      </c>
      <c r="K124" s="19" t="s">
        <v>98</v>
      </c>
      <c r="L124" s="19" t="s">
        <v>99</v>
      </c>
      <c r="M124" s="19" t="s">
        <v>196</v>
      </c>
      <c r="N124" s="19" t="s">
        <v>240</v>
      </c>
      <c r="O124" s="19" t="s">
        <v>196</v>
      </c>
      <c r="P124" s="19" t="s">
        <v>241</v>
      </c>
      <c r="Q124" s="19" t="s">
        <v>627</v>
      </c>
      <c r="R124" s="19" t="s">
        <v>629</v>
      </c>
      <c r="S124" s="19" t="s">
        <v>630</v>
      </c>
      <c r="T124" s="19" t="s">
        <v>53</v>
      </c>
      <c r="U124" s="19" t="s">
        <v>115</v>
      </c>
      <c r="V124" s="19" t="s">
        <v>79</v>
      </c>
      <c r="W124" s="19" t="s">
        <v>56</v>
      </c>
      <c r="X124" s="19" t="s">
        <v>57</v>
      </c>
      <c r="Y124" s="19" t="s">
        <v>57</v>
      </c>
      <c r="Z124" s="19" t="s">
        <v>631</v>
      </c>
      <c r="AA124" s="19">
        <v>2</v>
      </c>
      <c r="AB124" s="19">
        <v>2</v>
      </c>
      <c r="AC124" s="19" t="s">
        <v>68</v>
      </c>
      <c r="AD124" s="19" t="s">
        <v>241</v>
      </c>
      <c r="AE124" s="19" t="s">
        <v>381</v>
      </c>
      <c r="AF124" s="19" t="s">
        <v>632</v>
      </c>
    </row>
    <row r="125" spans="1:34" customHeight="1" ht="42">
      <c r="A125" s="19">
        <v>120</v>
      </c>
      <c r="B125" s="19" t="s">
        <v>606</v>
      </c>
      <c r="C125" s="19" t="s">
        <v>194</v>
      </c>
      <c r="D125" s="19" t="str">
        <f>HYPERLINK("http://www.henontech.com/fieldsafety/harzard/harzard_show.php?rid=2786&amp;url=harzardrecs.php","西四机头护栏开焊，操作工在巡检时被开焊的护栏绊倒，导致操作工左脚腕扭伤，在家休养七天！")</f>
        <v>西四机头护栏开焊，操作工在巡检时被开焊的护栏绊倒，导致操作工左脚腕扭伤，在家休养七天！</v>
      </c>
      <c r="E125" s="19" t="s">
        <v>633</v>
      </c>
      <c r="F125" s="22" t="s">
        <v>62</v>
      </c>
      <c r="G125" s="23" t="s">
        <v>63</v>
      </c>
      <c r="H125" s="19" t="s">
        <v>44</v>
      </c>
      <c r="I125" s="19" t="s">
        <v>74</v>
      </c>
      <c r="J125" s="19" t="s">
        <v>84</v>
      </c>
      <c r="K125" s="19" t="s">
        <v>98</v>
      </c>
      <c r="L125" s="19" t="s">
        <v>99</v>
      </c>
      <c r="M125" s="19" t="s">
        <v>196</v>
      </c>
      <c r="N125" s="19" t="s">
        <v>240</v>
      </c>
      <c r="O125" s="19" t="s">
        <v>196</v>
      </c>
      <c r="P125" s="19" t="s">
        <v>241</v>
      </c>
      <c r="Q125" s="19" t="s">
        <v>627</v>
      </c>
      <c r="R125" s="19" t="s">
        <v>200</v>
      </c>
      <c r="S125" s="19" t="s">
        <v>634</v>
      </c>
      <c r="T125" s="19" t="s">
        <v>53</v>
      </c>
      <c r="U125" s="19" t="s">
        <v>115</v>
      </c>
      <c r="V125" s="19" t="s">
        <v>79</v>
      </c>
      <c r="W125" s="19" t="s">
        <v>56</v>
      </c>
      <c r="X125" s="19" t="s">
        <v>635</v>
      </c>
      <c r="Y125" s="19" t="s">
        <v>635</v>
      </c>
      <c r="Z125" s="19" t="s">
        <v>636</v>
      </c>
      <c r="AA125" s="19">
        <v>2</v>
      </c>
      <c r="AB125" s="19">
        <v>2</v>
      </c>
      <c r="AC125" s="19" t="s">
        <v>68</v>
      </c>
      <c r="AD125" s="19" t="s">
        <v>241</v>
      </c>
      <c r="AE125" s="19" t="s">
        <v>381</v>
      </c>
      <c r="AF125" s="19" t="s">
        <v>637</v>
      </c>
    </row>
    <row r="126" spans="1:34">
      <c r="A126" s="19">
        <v>121</v>
      </c>
      <c r="B126" s="19" t="s">
        <v>638</v>
      </c>
      <c r="C126" s="19" t="s">
        <v>639</v>
      </c>
      <c r="D126" s="19" t="str">
        <f>HYPERLINK("http://www.henontech.com/fieldsafety/harzard/harzard_show.php?rid=2790&amp;url=harzardrecs.php","深度处理泵房反洗水泵未在合理位置连接接地线，电机老化漏电，巡查的操作人员查看时触电倒地，送医院救治抢救无效死亡。")</f>
        <v>深度处理泵房反洗水泵未在合理位置连接接地线，电机老化漏电，巡查的操作人员查看时触电倒地，送医院救治抢救无效死亡。</v>
      </c>
      <c r="E126" s="19" t="s">
        <v>640</v>
      </c>
      <c r="F126" s="22" t="s">
        <v>62</v>
      </c>
      <c r="G126" s="21" t="s">
        <v>43</v>
      </c>
      <c r="H126" s="19" t="s">
        <v>44</v>
      </c>
      <c r="I126" s="19" t="s">
        <v>96</v>
      </c>
      <c r="J126" s="19" t="s">
        <v>97</v>
      </c>
      <c r="K126" s="19"/>
      <c r="L126" s="19"/>
      <c r="M126" s="19" t="s">
        <v>121</v>
      </c>
      <c r="N126" s="19" t="s">
        <v>641</v>
      </c>
      <c r="O126" s="19" t="s">
        <v>121</v>
      </c>
      <c r="P126" s="19" t="s">
        <v>123</v>
      </c>
      <c r="Q126" s="19" t="s">
        <v>642</v>
      </c>
      <c r="R126" s="19" t="s">
        <v>643</v>
      </c>
      <c r="S126" s="19"/>
      <c r="T126" s="19" t="s">
        <v>53</v>
      </c>
      <c r="U126" s="19" t="s">
        <v>54</v>
      </c>
      <c r="V126" s="19" t="s">
        <v>90</v>
      </c>
      <c r="W126" s="19" t="s">
        <v>80</v>
      </c>
      <c r="X126" s="19" t="s">
        <v>66</v>
      </c>
      <c r="Y126" s="19" t="s">
        <v>66</v>
      </c>
      <c r="Z126" s="19" t="s">
        <v>644</v>
      </c>
      <c r="AA126" s="19">
        <v>1</v>
      </c>
      <c r="AB126" s="19">
        <v>1</v>
      </c>
      <c r="AC126" s="19" t="s">
        <v>68</v>
      </c>
      <c r="AD126" s="19" t="s">
        <v>123</v>
      </c>
      <c r="AE126" s="19" t="s">
        <v>406</v>
      </c>
      <c r="AF126" s="19"/>
    </row>
    <row r="127" spans="1:34" customHeight="1" ht="42">
      <c r="A127" s="19">
        <v>122</v>
      </c>
      <c r="B127" s="19" t="s">
        <v>381</v>
      </c>
      <c r="C127" s="19" t="s">
        <v>194</v>
      </c>
      <c r="D127" s="19" t="str">
        <f>HYPERLINK("http://www.henontech.com/fieldsafety/harzard/harzard_show.php?rid=2791&amp;url=harzardrecs.php","原料煤接收收发室电暖气线破损线头外漏，操作工在工作时不小心将手碰触到外漏的线头处造成电伤！在家休养五天！")</f>
        <v>原料煤接收收发室电暖气线破损线头外漏，操作工在工作时不小心将手碰触到外漏的线头处造成电伤！在家休养五天！</v>
      </c>
      <c r="E127" s="19" t="s">
        <v>645</v>
      </c>
      <c r="F127" s="22" t="s">
        <v>62</v>
      </c>
      <c r="G127" s="25" t="s">
        <v>281</v>
      </c>
      <c r="H127" s="19" t="s">
        <v>44</v>
      </c>
      <c r="I127" s="19" t="s">
        <v>45</v>
      </c>
      <c r="J127" s="19" t="s">
        <v>377</v>
      </c>
      <c r="K127" s="19" t="s">
        <v>98</v>
      </c>
      <c r="L127" s="19" t="s">
        <v>99</v>
      </c>
      <c r="M127" s="19" t="s">
        <v>196</v>
      </c>
      <c r="N127" s="19" t="s">
        <v>240</v>
      </c>
      <c r="O127" s="19" t="s">
        <v>196</v>
      </c>
      <c r="P127" s="19" t="s">
        <v>241</v>
      </c>
      <c r="Q127" s="19" t="s">
        <v>549</v>
      </c>
      <c r="R127" s="19" t="s">
        <v>646</v>
      </c>
      <c r="S127" s="19" t="s">
        <v>647</v>
      </c>
      <c r="T127" s="19" t="s">
        <v>53</v>
      </c>
      <c r="U127" s="19" t="s">
        <v>115</v>
      </c>
      <c r="V127" s="19" t="s">
        <v>79</v>
      </c>
      <c r="W127" s="19" t="s">
        <v>56</v>
      </c>
      <c r="X127" s="19" t="s">
        <v>243</v>
      </c>
      <c r="Y127" s="19" t="s">
        <v>243</v>
      </c>
      <c r="Z127" s="19" t="s">
        <v>648</v>
      </c>
      <c r="AA127" s="19">
        <v>2</v>
      </c>
      <c r="AB127" s="19">
        <v>2</v>
      </c>
      <c r="AC127" s="19" t="s">
        <v>68</v>
      </c>
      <c r="AD127" s="19" t="s">
        <v>241</v>
      </c>
      <c r="AE127" s="19" t="s">
        <v>87</v>
      </c>
      <c r="AF127" s="19" t="s">
        <v>649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7"/>
    <mergeCell ref="B7:B7"/>
    <mergeCell ref="C7:C7"/>
    <mergeCell ref="F7:F7"/>
    <mergeCell ref="G7:G7"/>
    <mergeCell ref="H7:H7"/>
    <mergeCell ref="M7:M7"/>
    <mergeCell ref="N7:N7"/>
    <mergeCell ref="O7:O7"/>
    <mergeCell ref="P7:P7"/>
    <mergeCell ref="Q7:Q7"/>
    <mergeCell ref="R7:R7"/>
    <mergeCell ref="S7:S7"/>
    <mergeCell ref="X7:X7"/>
    <mergeCell ref="Y7:Y7"/>
    <mergeCell ref="Z7:Z7"/>
    <mergeCell ref="AA7:AA7"/>
    <mergeCell ref="AB7:AB7"/>
    <mergeCell ref="AC7:AC7"/>
    <mergeCell ref="AD7:AD7"/>
    <mergeCell ref="AE7:AE7"/>
    <mergeCell ref="AF7:AF7"/>
    <mergeCell ref="A8:A8"/>
    <mergeCell ref="B8:B8"/>
    <mergeCell ref="C8:C8"/>
    <mergeCell ref="F8:F8"/>
    <mergeCell ref="G8:G8"/>
    <mergeCell ref="H8:H8"/>
    <mergeCell ref="M8:M8"/>
    <mergeCell ref="N8:N8"/>
    <mergeCell ref="O8:O8"/>
    <mergeCell ref="P8:P8"/>
    <mergeCell ref="Q8:Q8"/>
    <mergeCell ref="R8:R8"/>
    <mergeCell ref="S8:S8"/>
    <mergeCell ref="X8:X8"/>
    <mergeCell ref="Y8:Y8"/>
    <mergeCell ref="Z8:Z8"/>
    <mergeCell ref="AA8:AA8"/>
    <mergeCell ref="AB8:AB8"/>
    <mergeCell ref="AC8:AC8"/>
    <mergeCell ref="AD8:AD8"/>
    <mergeCell ref="AE8:AE8"/>
    <mergeCell ref="AF8: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0"/>
    <mergeCell ref="B20:B20"/>
    <mergeCell ref="C20:C20"/>
    <mergeCell ref="F20:F20"/>
    <mergeCell ref="G20:G20"/>
    <mergeCell ref="H20:H20"/>
    <mergeCell ref="M20:M20"/>
    <mergeCell ref="N20:N20"/>
    <mergeCell ref="O20:O20"/>
    <mergeCell ref="P20:P20"/>
    <mergeCell ref="Q20:Q20"/>
    <mergeCell ref="R20:R20"/>
    <mergeCell ref="S20:S20"/>
    <mergeCell ref="X20:X20"/>
    <mergeCell ref="Y20:Y20"/>
    <mergeCell ref="Z20:Z20"/>
    <mergeCell ref="AA20:AA20"/>
    <mergeCell ref="AB20:AB20"/>
    <mergeCell ref="AC20:AC20"/>
    <mergeCell ref="AD20:AD20"/>
    <mergeCell ref="AE20:AE20"/>
    <mergeCell ref="AF20:AF20"/>
    <mergeCell ref="A21:A21"/>
    <mergeCell ref="B21:B21"/>
    <mergeCell ref="C21:C21"/>
    <mergeCell ref="F21:F21"/>
    <mergeCell ref="G21:G21"/>
    <mergeCell ref="H21:H21"/>
    <mergeCell ref="M21:M21"/>
    <mergeCell ref="N21:N21"/>
    <mergeCell ref="O21:O21"/>
    <mergeCell ref="P21:P21"/>
    <mergeCell ref="Q21:Q21"/>
    <mergeCell ref="R21:R21"/>
    <mergeCell ref="S21:S21"/>
    <mergeCell ref="X21:X21"/>
    <mergeCell ref="Y21:Y21"/>
    <mergeCell ref="Z21:Z21"/>
    <mergeCell ref="AA21:AA21"/>
    <mergeCell ref="AB21:AB21"/>
    <mergeCell ref="AC21:AC21"/>
    <mergeCell ref="AD21:AD21"/>
    <mergeCell ref="AE21:AE21"/>
    <mergeCell ref="AF21: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4"/>
    <mergeCell ref="B24:B24"/>
    <mergeCell ref="C24:C24"/>
    <mergeCell ref="F24:F24"/>
    <mergeCell ref="G24:G24"/>
    <mergeCell ref="H24:H24"/>
    <mergeCell ref="M24:M24"/>
    <mergeCell ref="N24:N24"/>
    <mergeCell ref="O24:O24"/>
    <mergeCell ref="P24:P24"/>
    <mergeCell ref="Q24:Q24"/>
    <mergeCell ref="R24:R24"/>
    <mergeCell ref="S24:S24"/>
    <mergeCell ref="X24:X24"/>
    <mergeCell ref="Y24:Y24"/>
    <mergeCell ref="Z24:Z24"/>
    <mergeCell ref="AA24:AA24"/>
    <mergeCell ref="AB24:AB24"/>
    <mergeCell ref="AC24:AC24"/>
    <mergeCell ref="AD24:AD24"/>
    <mergeCell ref="AE24:AE24"/>
    <mergeCell ref="AF24:AF24"/>
    <mergeCell ref="A25:A25"/>
    <mergeCell ref="B25:B25"/>
    <mergeCell ref="C25:C25"/>
    <mergeCell ref="F25:F25"/>
    <mergeCell ref="G25:G25"/>
    <mergeCell ref="H25:H25"/>
    <mergeCell ref="M25:M25"/>
    <mergeCell ref="N25:N25"/>
    <mergeCell ref="O25:O25"/>
    <mergeCell ref="P25:P25"/>
    <mergeCell ref="Q25:Q25"/>
    <mergeCell ref="R25:R25"/>
    <mergeCell ref="S25:S25"/>
    <mergeCell ref="X25:X25"/>
    <mergeCell ref="Y25:Y25"/>
    <mergeCell ref="Z25:Z25"/>
    <mergeCell ref="AA25:AA25"/>
    <mergeCell ref="AB25:AB25"/>
    <mergeCell ref="AC25:AC25"/>
    <mergeCell ref="AD25:AD25"/>
    <mergeCell ref="AE25:AE25"/>
    <mergeCell ref="AF25: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0"/>
    <mergeCell ref="B90:B90"/>
    <mergeCell ref="C90:C90"/>
    <mergeCell ref="F90:F90"/>
    <mergeCell ref="G90:G90"/>
    <mergeCell ref="H90:H90"/>
    <mergeCell ref="M90:M90"/>
    <mergeCell ref="N90:N90"/>
    <mergeCell ref="O90:O90"/>
    <mergeCell ref="P90:P90"/>
    <mergeCell ref="Q90:Q90"/>
    <mergeCell ref="R90:R90"/>
    <mergeCell ref="S90:S90"/>
    <mergeCell ref="X90:X90"/>
    <mergeCell ref="Y90:Y90"/>
    <mergeCell ref="Z90:Z90"/>
    <mergeCell ref="AA90:AA90"/>
    <mergeCell ref="AB90:AB90"/>
    <mergeCell ref="AC90:AC90"/>
    <mergeCell ref="AD90:AD90"/>
    <mergeCell ref="AE90:AE90"/>
    <mergeCell ref="AF90:AF90"/>
    <mergeCell ref="A91:A91"/>
    <mergeCell ref="B91:B91"/>
    <mergeCell ref="C91:C91"/>
    <mergeCell ref="F91:F91"/>
    <mergeCell ref="G91:G91"/>
    <mergeCell ref="H91:H91"/>
    <mergeCell ref="M91:M91"/>
    <mergeCell ref="N91:N91"/>
    <mergeCell ref="O91:O91"/>
    <mergeCell ref="P91:P91"/>
    <mergeCell ref="Q91:Q91"/>
    <mergeCell ref="R91:R91"/>
    <mergeCell ref="S91:S91"/>
    <mergeCell ref="X91:X91"/>
    <mergeCell ref="Y91:Y91"/>
    <mergeCell ref="Z91:Z91"/>
    <mergeCell ref="AA91:AA91"/>
    <mergeCell ref="AB91:AB91"/>
    <mergeCell ref="AC91:AC91"/>
    <mergeCell ref="AD91:AD91"/>
    <mergeCell ref="AE91:AE91"/>
    <mergeCell ref="AF91: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6"/>
    <mergeCell ref="B126:B126"/>
    <mergeCell ref="C126:C126"/>
    <mergeCell ref="F126:F126"/>
    <mergeCell ref="G126:G126"/>
    <mergeCell ref="H126:H126"/>
    <mergeCell ref="M126:M126"/>
    <mergeCell ref="N126:N126"/>
    <mergeCell ref="O126:O126"/>
    <mergeCell ref="P126:P126"/>
    <mergeCell ref="Q126:Q126"/>
    <mergeCell ref="R126:R126"/>
    <mergeCell ref="S126:S126"/>
    <mergeCell ref="X126:X126"/>
    <mergeCell ref="Y126:Y126"/>
    <mergeCell ref="Z126:Z126"/>
    <mergeCell ref="AA126:AA126"/>
    <mergeCell ref="AB126:AB126"/>
    <mergeCell ref="AC126:AC126"/>
    <mergeCell ref="AD126:AD126"/>
    <mergeCell ref="AE126:AE126"/>
    <mergeCell ref="AF126:AF126"/>
    <mergeCell ref="A127:A127"/>
    <mergeCell ref="B127:B127"/>
    <mergeCell ref="C127:C127"/>
    <mergeCell ref="F127:F127"/>
    <mergeCell ref="G127:G127"/>
    <mergeCell ref="H127:H127"/>
    <mergeCell ref="M127:M127"/>
    <mergeCell ref="N127:N127"/>
    <mergeCell ref="O127:O127"/>
    <mergeCell ref="P127:P127"/>
    <mergeCell ref="Q127:Q127"/>
    <mergeCell ref="R127:R127"/>
    <mergeCell ref="S127:S127"/>
    <mergeCell ref="X127:X127"/>
    <mergeCell ref="Y127:Y127"/>
    <mergeCell ref="Z127:Z127"/>
    <mergeCell ref="AA127:AA127"/>
    <mergeCell ref="AB127:AB127"/>
    <mergeCell ref="AC127:AC127"/>
    <mergeCell ref="AD127:AD127"/>
    <mergeCell ref="AE127:AE127"/>
    <mergeCell ref="AF127:AF127"/>
  </mergeCells>
  <hyperlinks>
    <hyperlink ref="D6" r:id="rId_hyperlink_1" tooltip="送煤掉前头，拦焦一名操作人员在扒煤过程中，被高处再次跌落的煤饼砸中头部，送医抢救无效死亡。"/>
    <hyperlink ref="D7" r:id="rId_hyperlink_2" tooltip="一操作工在经过熄焦泵房安全门处，安全门脱落砸中操作工头部，当场昏迷，送医抢救。"/>
    <hyperlink ref="D8" r:id="rId_hyperlink_3" tooltip="操作工巡检时右脚不慎落入空荡处，使右脚骨折，送医院救治"/>
    <hyperlink ref="D9" r:id="rId_hyperlink_4" tooltip="干熄焦环境除尘二层一阶梯踏板过细.未装护栏，一人员在下行过程中，踏板开焊，人员从阶梯空隙跌落至平台，导致左腿部擦伤.左脚腕骨折，送医治疗，损工三个月。"/>
    <hyperlink ref="D10" r:id="rId_hyperlink_5" tooltip="西硫铵岗位日常巡检时发现西备用饱和器大母液泵出口反冲管泄露母液，如果发现不及时，东饱和器无法使用需切换西备用饱和器时，可能会造成大母液泵出口反冲管泄露大量母液腐蚀地面，造成环保事故"/>
    <hyperlink ref="D11" r:id="rId_hyperlink_6" tooltip="三号初冷器下液管蒸汽吹扫阀门盘根泄露，一名操作工在进行下液管吹扫过程中，由于个人防护不到位有可能会造成手部烫伤，去医务室处理后，不影响工作"/>
    <hyperlink ref="D12" r:id="rId_hyperlink_7" tooltip="当下雨天气时，因浓水外送泵无防雨罩，雨水渗入电机内部，因断路保护器失效，电机烧毁，造成经济损失2万元。"/>
    <hyperlink ref="D13" r:id="rId_hyperlink_8" tooltip="深度脱硫1#熔硫釜蒸汽出口管道上漏点蒸汽泄漏，如果一名操作人员在开关阀门时手腕被泄漏出的蒸汽烫伤，到医务室治疗后在家休养15天，后正常上班。"/>
    <hyperlink ref="D14" r:id="rId_hyperlink_9" tooltip="日常巡检时发现西硫铵南两盐大屋北侧原料储罐往外渗液，经检查是蒸汽放空阀门坏造成大量蒸汽冷凝水进入原料罐，如果发现不及时，可能会造成大量脱硫液泄漏腐蚀地面，造成环境污染。"/>
    <hyperlink ref="D15" r:id="rId_hyperlink_10" tooltip="操作工在初冷器巡检时发展初冷器喷洒管有泄露点，如果操作人员发展不及时可能有大量氨水与焦油泄漏，造成环境污染。"/>
    <hyperlink ref="D16" r:id="rId_hyperlink_11" tooltip="粗苯北系统西框架蒸汽阀门上部法兰泄露，假如两名维修工在更换蒸汽阀门上部法兰垫子时，一名维修工脸部被蒸汽烫伤到医院治疗15天在家休养一个月后正常上班。"/>
    <hyperlink ref="D17" r:id="rId_hyperlink_12" tooltip="硫磺室南墙上部管架一蒸汽管线外包铝皮腐蚀坏，假如大风天气一名操作工在巡检经过此处时，可能被掉落的铝皮划伤颈部，去医务室简单包扎后复工"/>
    <hyperlink ref="D18" r:id="rId_hyperlink_13" tooltip="一名操作工在巡检操作的过程中，被未保温的蒸汽阀门及管道烫伤，简单处理后继续工作。"/>
    <hyperlink ref="D19" r:id="rId_hyperlink_14" tooltip="旋液分离器上部有漏点，操作工在巡检、取样化验的过程中，被溅出的80℃的母液烫伤，用水清洗后继续工作。"/>
    <hyperlink ref="D20" r:id="rId_hyperlink_15" tooltip="下雪后爬梯上积雪未及时清理，一名职工上爬梯时未抓牢扶手，摔倒造成腿部扭伤"/>
    <hyperlink ref="D21" r:id="rId_hyperlink_16" tooltip="脱硫箱南侧废水井井盖缺失，如果一操作人员巡检到此，未看到井盖缺失，失足坠入井中造成腿部擦伤，请假一周，损工一周。"/>
    <hyperlink ref="D22" r:id="rId_hyperlink_17" tooltip="北脱硫屋前框架保温铝皮脱落在大风天气一名操作工巡检时经过此处，脱落铝皮滑伤颈部，送医务室。"/>
    <hyperlink ref="D23" r:id="rId_hyperlink_18" tooltip="两盐东侧框架顶部有一根废弃的管道未及时撤除，假如大风天气一名操作工巡检时经过此处，有可能会被掉落的管道砸伤肩部，造成肩部骨折，送医院就医后在家疗养三个月复工。"/>
    <hyperlink ref="D24" r:id="rId_hyperlink_19" tooltip="西硫铵热水槽南侧框架管道上面有一块铝皮损坏，一名操作工如果在大风天气巡检时经过此处，有可能会被掉落的铝皮划伤手臂，造成轻微伤害，简单处理后复工。"/>
    <hyperlink ref="D25" r:id="rId_hyperlink_20" tooltip="一名操作工在巡检制氮机组时，如果上爬梯不慎踩空，从爬梯上跌落，脚部受伤，经医护人员诊断，脚部轻微扭伤。"/>
    <hyperlink ref="D26" r:id="rId_hyperlink_21" tooltip="西四潜水泵电源线经过窗户未套管 被窗户挤压线皮破损 有员工经过不慎碰触 触电受伤 住院治疗一个月"/>
    <hyperlink ref="D27" r:id="rId_hyperlink_22" tooltip="东五台阶处照明灯损坏 夜班操作工巡检  不慎摔倒 扭伤脚踝 经简单处理不影响工作"/>
    <hyperlink ref="D28" r:id="rId_hyperlink_23" tooltip="5.5米焦炉废气交换油缸底座松动，假如不及时处理换向时脱落无法换向停止加热四小时，造成四小时无法出焦和炉体窜漏。"/>
    <hyperlink ref="D29" r:id="rId_hyperlink_24" tooltip="焦炉捣固机南端，电缆槽盖板缺失。长期裸露万一破损连电，将造成焦炉4小时无法生产，经济损失50万元。"/>
    <hyperlink ref="D30" r:id="rId_hyperlink_25" tooltip="5.5米熄焦池附近材钢瓦混乱，夜班人员经过视线不好万一绊倒手部着地造成人员手部骨折，住院治疗半月，回家修养二月的埙工事件。"/>
    <hyperlink ref="D31" r:id="rId_hyperlink_26" tooltip="维修工在完成维修任务后，未及时撤走倒链支架，一名操作工在巡检过程中由于视线不好被绊倒"/>
    <hyperlink ref="D32" r:id="rId_hyperlink_27" tooltip="煤九过桥处照明灯暗 操作工巡检 时不慎被过桥绊倒 扭伤脚踝 经简单处理休息 不影响工作"/>
    <hyperlink ref="D33" r:id="rId_hyperlink_28" tooltip="机侧集气管顶部压缩空气管线乱放，如果巡检人员经过不注意被绊倒面部着地导致鼻梁骨骨折，送医院治疗后回家休养15天。"/>
    <hyperlink ref="D34" r:id="rId_hyperlink_29" tooltip="煤九岗位操作工在清理外部平台卫生时，由于除尘遮雨罩倾斜导致脱落，砸中操作工腿部导致左小腿划伤，送医院包扎回家休养七天！"/>
    <hyperlink ref="D35" r:id="rId_hyperlink_30" tooltip="炉顶南端水管未整理"/>
    <hyperlink ref="D36" r:id="rId_hyperlink_31" tooltip="风机房二楼钢结构横梁铁管坠落，如果一名操作人员在风机房一楼擦玻璃，铁管坠落造成操作人员右手臂砸伤，医院治疗7天，出院后返工，损工7天"/>
    <hyperlink ref="D37" r:id="rId_hyperlink_32" tooltip="洗焦泵房电缆未撤除，万一一名职工巡查时触电。将造成职工身亡的重大事故。"/>
    <hyperlink ref="D38" r:id="rId_hyperlink_33" tooltip="炉顶焦侧集气管工作平台一铁板开焊翘起，万一一名员工在巡检时被绊倒，膝盖磕碰到铁板上，造成膝盖骨骨裂。"/>
    <hyperlink ref="D39" r:id="rId_hyperlink_34" tooltip="电源线套管破损翘起 操作工巡检时 不慎被电缆绊倒 完成右前臂骨折 送医治疗一个月 在家休养90天"/>
    <hyperlink ref="D40" r:id="rId_hyperlink_35" tooltip="炉顶南头照明灯线缆无套管，万一线缆老化出现漏电传导到护栏，造成一名维修护栏操作人员触电身亡"/>
    <hyperlink ref="D41" r:id="rId_hyperlink_36" tooltip="旋臂吊在吊装过程中吊钩脱落，吊装物坠落，致使人员受伤或死亡及吊装物件损坏"/>
    <hyperlink ref="D42" r:id="rId_hyperlink_37" tooltip="1618破碎机工在巡检除尘电机温度时，由于电机皮带破裂未及时更换，突然断裂摔至地面摔在操作工脚背无造成人员伤害！"/>
    <hyperlink ref="D43" r:id="rId_hyperlink_38" tooltip="粗苯南系统再生器平台底部有冰凌，如果一名操作人员巡检经过此处时冰凌坠落造成操作人员右肩轻微擦伤无大碍能整常上班。"/>
    <hyperlink ref="D44" r:id="rId_hyperlink_39" tooltip="焦侧45#上升管操作小平台腐蚀严重，已锈出许多窟窿，人在工作时有可能发生跌落。"/>
    <hyperlink ref="D45" r:id="rId_hyperlink_40" tooltip="一上夜班职工从送煤车迈下时，由于防护栏杆太短，脚下打滑从机侧平台坠落，送医检查后，右前腿骨折，需住院15天，在家休养半年。"/>
    <hyperlink ref="D46" r:id="rId_hyperlink_41" tooltip="5.5地下室在机测炉头煤气管架离地1.7米左右有一钢筋外突过长，光线暗！倘若有人工作时一不注意碰伤面部，造成轻伤到医务室清洗包扎处理！休息3天怠工事件！"/>
    <hyperlink ref="D47" r:id="rId_hyperlink_42" tooltip="外供JFE煤气水封底部发生泄漏，存在煤气泄漏的风险，可能会造成一名操作人员在巡检煤气水封时因风险源辨识不足致使煤气轻微中毒"/>
    <hyperlink ref="D48" r:id="rId_hyperlink_43" tooltip="西五岗位操作工在清理机尾卫生时，由于机尾破损的增面滚筒未及时更换导至扫把带入皮带和滚筒中操作工的手被顺势带入皮带机导致操作工右手被挤伤，送医院包扎治疗，在家休养三十天！"/>
    <hyperlink ref="D49" r:id="rId_hyperlink_44" tooltip="南冷凝剩余氨水槽压力表未在规定时间内校验，无检验合格证。一旦不起作用无法显示正常数据"/>
    <hyperlink ref="D50" r:id="rId_hyperlink_45" tooltip="一出炉工在夜间工作时，由于刮板机篦子缺陷造成右脚掉入正在运转的刮板机内受伤，及时送医治诊断为右脚骨折，住院1个月回家休息6个月后康复。"/>
    <hyperlink ref="D51" r:id="rId_hyperlink_46" tooltip="化产车间一名巡检工在深度脱硫北巡检到小井位置，小井井盖未盖好，如果巡检工不慎踩到跌落小井内，造成腿部受伤，经送医诊断，腿部轻微伤。"/>
    <hyperlink ref="D52" r:id="rId_hyperlink_47" tooltip="南蒸氨塔塔底放空阀门盘根漏水，废水温度高，一名操作工在放空开关阀门时，盘根漏水突然加大，有可能会造成手臂轻微烫伤，去医务室包扎后，复工。"/>
    <hyperlink ref="D53" r:id="rId_hyperlink_48" tooltip="粗苯北泵房顶部管道泵电源线套管脱落，接线不规范，如果遇到下雨天气，雨水有可能会进入接线盒中造成管道泵电机短路烧毁，财产损失8000元。"/>
    <hyperlink ref="D54" r:id="rId_hyperlink_49" tooltip="西硫铵捕酸器回流管保温铝皮腐蚀开裂，大风天气铝皮坠落，若巡检人员经过，划伤右手臂，简单处理后正常上班！"/>
    <hyperlink ref="D55" r:id="rId_hyperlink_50" tooltip="2号电捕出口取样管长期运行使用造成腐蚀断裂 电捕属于负压设备如果发现不及时会造成从断裂位置吸入大量空气与煤气混合造成含氧超标有爆炸的可能  造成系统停车"/>
    <hyperlink ref="D56" r:id="rId_hyperlink_51" tooltip="一名操作人员在开关阀门，如果手腕被泄露出的蒸汽烫伤，到医务室治疗后在家休养15天后正常上班"/>
    <hyperlink ref="D57" r:id="rId_hyperlink_52" tooltip="西硫铵电缆架上部废旧铁管，大风天气，铁管刮落，砸伤巡检人员右手臂，简单处理后正常上班！"/>
    <hyperlink ref="D58" r:id="rId_hyperlink_53" tooltip="2020年2月7日中午11:50，中控工发现无烟装煤调节系统电脑2#机侧翻板异常，2#机侧集气管压力显示400Pa，及时汇报班长并协调焦炉仪表工赶到现场维修，12:00左右2#机侧翻板恢复正常。"/>
    <hyperlink ref="D59" r:id="rId_hyperlink_54" tooltip="焦侧上升管通廊平台35上升管处，铺板开焊，铁板翘起，极易造成人员摔倒受伤"/>
    <hyperlink ref="D60" r:id="rId_hyperlink_55" tooltip="一名操作工在南脱硫泡沫槽顶部处理现场卫生，因围栏扁铁腐蚀开焊，起不到防护作用。操作人员在此处清理卫生，如果不注意可能造成高处滑落摔伤"/>
    <hyperlink ref="D61" r:id="rId_hyperlink_56" tooltip="风机房西侧下液管爬梯无警示标志，假设一名操作工上爬梯开下液管阀门时，不慎踩空从爬梯上跌落造成右手腕扭伤，经简单处理后不影响正常工作。"/>
    <hyperlink ref="D62" r:id="rId_hyperlink_57" tooltip="南风机1#初冷器二层平台北侧管架上方有一块废弃铁皮，如果一名操作人员在冲洗初冷器经过此处时，铁皮滑落砸中操作人员右肩部，造成一人右肩部多处轻微擦伤，去医务室简单包扎后不影响正常工作。"/>
    <hyperlink ref="D63" r:id="rId_hyperlink_58" tooltip="脱硫废水回收泵电线套管腐蚀，造成电线老化破损，一名巡检工在启动废水泵时造成电机烧坏。"/>
    <hyperlink ref="D64" r:id="rId_hyperlink_59" tooltip="硫酸储槽与硫酸泵放空管线因长年未用造成管线腐蚀并破裂，如果硫酸泵损坏需维修时首先硫酸泵需放空泵内硫酸可能会造成硫酸从放空管线内流出造成严重环保事故如果在回收硫酸时一名操作工不慎被少量硫酸溅到脸部立即用"/>
    <hyperlink ref="D65" r:id="rId_hyperlink_60" tooltip="脱硫液管线铝皮开裂，假如大风天气一名巡检工巡检至此，铝皮脱落，造成铝皮划伤巡检工颈部，去医院简单治疗后继续上班，无损工。"/>
    <hyperlink ref="D66" r:id="rId_hyperlink_61" tooltip="电解水处理器操作室西墙有信号线路不规范，假如有一名操作工巡检时不慎被绊倒，胳膊先着地，造成两臂轻微擦伤，到医务室简单处理，没有影响工作。"/>
    <hyperlink ref="D67" r:id="rId_hyperlink_62" tooltip="南脱硫配电室前的催化剂周围不用的铁管放置不规范，如果一名操作工在搬运催化剂时不小心，有可能会被倾倒的铁管砸中肩部，造成肩部红肿，经简单处理后复工，不影响生产。"/>
    <hyperlink ref="D68" r:id="rId_hyperlink_63" tooltip="西硫铵母液低位槽液下泵电机防护罩因长年使用腐蚀严重并破损，液下泵正常运行中，如果一名操作工在日常维护保养电机时，左手不慎被划伤，就医检查，包扎后回家休养3天复工。"/>
    <hyperlink ref="D69" r:id="rId_hyperlink_64" tooltip="5.5米焦炉捣固处滑线上方护铁上一钢筋腐蚀掉落在滑线上，另一头搭在清理卫生的员工身上，导致触电事故。"/>
    <hyperlink ref="D70" r:id="rId_hyperlink_65" tooltip="南脱硫熔硫釜操作现场，物品摆放杂乱，地面有铁板翘起，假如一操作工在巡检时，由于疏忽大意，被现场翘起的铁板拌捯。"/>
    <hyperlink ref="D71" r:id="rId_hyperlink_66" tooltip="5.5米焦炉炉顶上升管水封槽下水管熄焦道轨处因腐蚀漏水，影响环保。"/>
    <hyperlink ref="D72" r:id="rId_hyperlink_67" tooltip="14#煤气水封有篷布缠绕，煤气压力过高时，严重影响操作工开关阀门，阀门开关不及时，煤气水封封不住煤气，造成人员煤气中毒，送医治疗一周后康复出院，继续工作。"/>
    <hyperlink ref="D73" r:id="rId_hyperlink_68" tooltip="粗苯东侧管架上方有岩棉等杂物，操作工在巡检的过程中不慎被岩棉、杂物砸伤，休息半天后继续工作。"/>
    <hyperlink ref="D74" r:id="rId_hyperlink_69" tooltip="西硫铵氨气管线放空阀门没有放空管，假如一操作人员在放空不当造成手腕烫伤，在家修养三天恢复，造成一人损工事故"/>
    <hyperlink ref="D75" r:id="rId_hyperlink_70" tooltip="一号初冷器二层平台东侧，脚手架木板一端未固定，如果一名操作人员巡检经过该处时木板掉落，砸中人员左肩部，造成一人左肩部骨裂，送医治疗七天，在家修养一个月后复工。"/>
    <hyperlink ref="D76" r:id="rId_hyperlink_71" tooltip="好氧池滗水器穿线管老化破损，电线裸露，接地线掉落，雨天，操作工滗水时线路进水联电，操作工触电，造成右手麻痹，手臂酸痛的轻微医疗伤害事件"/>
    <hyperlink ref="D77" r:id="rId_hyperlink_72" tooltip="深度脱硫二号熔硫釜回液压力表警示红线缺失，假如操作人员在操作熔硫釜时回液压力过高，回液管道法兰处垫子破损，脱硫液喷溅，造成操作人员手臂烫伤，住院治疗一周，在家休息十天后正常工作，一人损工事故。"/>
    <hyperlink ref="D78" r:id="rId_hyperlink_73" tooltip="夜间，一名粗苯工段一名巡检工在巡检过程中，如果巡检工不慎被蒸汽管道支架破损的石块绊倒，造成膝盖受伤，经就医诊断膝盖擦伤。"/>
    <hyperlink ref="D79" r:id="rId_hyperlink_74" tooltip="西硫铵三楼操作室风扇线路损坏，线接头包皮脱落。操作工在擦试风扇时触电，造成右手麻痹，胳膊麻木的轻微医疗伤害事件。"/>
    <hyperlink ref="D80" r:id="rId_hyperlink_75" tooltip="一巡检工到深度脱硫北打扫卫生时，因地沟盖板未盖好，右腿不慎掉入地沟内，造成右腿小腿骨折，送医院救治。"/>
    <hyperlink ref="D81" r:id="rId_hyperlink_76" tooltip="一名风机操作工在巡检过程中发现取暖罐回水管道上部铝皮螺母连接处生锈脱落、铝皮悬挂，一旦有人经过，铝皮掉落，造成操作工面部划伤，送医务室诊断后轻微划伤，消毒上药后复工，无损工。"/>
    <hyperlink ref="D82" r:id="rId_hyperlink_77" tooltip="一名操作工在巡检过程中，因洗涤塔氨水管道管托坠落，砸中左肩，立即送医救治，诊断为左肩胛骨骨折，治疗三个月后复工，限工三个月。"/>
    <hyperlink ref="D83" r:id="rId_hyperlink_78" tooltip="一名职工在冲洗初冷器上下爬梯时被管线上的角铁轻微划伤腰部，去医疗室简单处理后返回岗位继续上班班"/>
    <hyperlink ref="D84" r:id="rId_hyperlink_79" tooltip="风机岗位一名操作工在巡检时发现电捕煤气测氧仪水洗单元上部胶皮管断裂冒出煤气，操作工更换皮管时一旦呼吸困难，头晕，送医务室就诊煤气轻微中毒，输氧3天，休息7天后复工。"/>
    <hyperlink ref="D85" r:id="rId_hyperlink_80" tooltip="西硫铵工段南地沟盖板摆放高低不平夜问视线不良如果一名操作工在巡检时通过此处被地沟盖板绊倒，摔倒在地把腿部擦破皮肤去医务室包扎后继续工作"/>
    <hyperlink ref="D86" r:id="rId_hyperlink_81" tooltip="东五增面滚筒腐蚀破损 操作工巡检清理卫生时 工具被滚动搅入  右手手指被工具扭伤  送医治疗包扎 在家休养 60天"/>
    <hyperlink ref="D87" r:id="rId_hyperlink_82" tooltip="西五增面滚筒腐蚀破损严重 操作工清理卫生时 工具被搅入  右手未及时松开 右前臂骨折 送医治疗 住院一个月 在家休养60天"/>
    <hyperlink ref="D88" r:id="rId_hyperlink_83" tooltip="生化压滤机房污泥螺杆泵防护罩不在有效位置，一名职工在擦拭转动设备时，右手腕被联轴器擦伤，造成右手腕骨折，送医院治疗，损工60天。"/>
    <hyperlink ref="D89" r:id="rId_hyperlink_84" tooltip="生化压滤机房污泥螺杆泵防护罩不在有效位置，一名职工在擦拭转动设备时，右手腕被联轴器碰伤，造成右手腕骨折，送医院治疗，损工60天。"/>
    <hyperlink ref="D90" r:id="rId_hyperlink_85" tooltip="北脱硫南草坪内一蒸汽放空疏水阀堵塞，蒸汽压力太大导致疏水阀压盖垫子破裂，大量蒸汽快速喷出，假如操作工巡检经过此处时可能被蒸汽烫伤腿部，送医院治疗五天后复工"/>
    <hyperlink ref="D91" r:id="rId_hyperlink_86" tooltip="深度脱硫二层平台，有一铝皮即将坠落，假设有一人员从平台底下经过，被坠落的铝皮砸伤右肩。"/>
    <hyperlink ref="D92" r:id="rId_hyperlink_87" tooltip="西硫铵西侧马路地沟盖板缺失，用皮带跟铁板盖着存有安全隐患。如果一名操作人员夜间走到此处不注意，可能迈入坑内造成腿部轻微擦伤，到医务室处理完后继续正常工作。"/>
    <hyperlink ref="D93" r:id="rId_hyperlink_88" tooltip="南蒸氨塔塔底放空废水罐，废水温度高，一名操作工在开放空阀门时，手臂不小心碰到放空罐，造成手臂轻微烫伤，送医务室包扎后，立即复工。"/>
    <hyperlink ref="D94" r:id="rId_hyperlink_89" tooltip="脱硫南管道框架上有一保温铝皮掉落在管道上，刮风吹落时下部正好有人经过，造成人员伤害"/>
    <hyperlink ref="D95" r:id="rId_hyperlink_90" tooltip="5.5送煤车车载除尘检修平台东侧护栏缺失，一检修人员在更换除尘电磁阀时，踏空从平台处跌落，头部着地当场昏迷。"/>
    <hyperlink ref="D96" r:id="rId_hyperlink_91" tooltip="因天气原因，操作人员巡检至管架下方时，冰凌掉落，砸中肩部，造成左肩轻微擦伤"/>
    <hyperlink ref="D97" r:id="rId_hyperlink_92" tooltip="2号提升机限位电源线长期裸露，阴雨天气破损连电将造成限位失效，导致提升机大勾与焦罐碰撞，损坏设备，4小时无法生产，经济损失50万元。"/>
    <hyperlink ref="D98" r:id="rId_hyperlink_93" tooltip="西五斜桥一照明灯损坏 夜班操作工巡检时 光线不好没看清脚下被绊倒 扭伤脚踝 休息一会 不影响工作"/>
    <hyperlink ref="D99" r:id="rId_hyperlink_94" tooltip="硫酸贮槽放空管腐蚀，操作工在夜间巡检时，视线不好假如管线腐蚀漏硫酸不注意造成轻微脚部灼伤，造成伤害。"/>
    <hyperlink ref="D100" r:id="rId_hyperlink_95" tooltip="南化产2#脱硫塔中上部约25米处爬梯腐蚀严重，平台变薄破裂，立柱根部开裂，岗位人员虚巡检时，一旦护栏断裂，从25米的高处坠落，造成1人死亡事故。"/>
    <hyperlink ref="D101" r:id="rId_hyperlink_96" tooltip="一操作人员在去往班长室汇报工作，在进入门口时由于安全意识不强被班长室门口顶部悬挂的冰冻掉落砸中头部。因佩戴安全帽防护措施到位未受伤害。"/>
    <hyperlink ref="D102" r:id="rId_hyperlink_97" tooltip="初冷器楼梯口平台现场杂乱，操作人员夜晚冲洗初冷器，如果不慎绊倒，人员楼梯出摔下，造成人员手臂骨折，送医院治疗20天出院，损工两个月。"/>
    <hyperlink ref="D103" r:id="rId_hyperlink_98" tooltip="办公室一楼楼梯处自行车倾斜歪倒，如果中控室中班人员下班时，下楼不注意绊倒，造成左腿脚腕扭伤，在家休养两天后上班，损工2天"/>
    <hyperlink ref="D104" r:id="rId_hyperlink_99" tooltip="一楼楼梯口气体检测仪未安装防雨罩长时间雨淋进水失效，一名操作工在夜班巡检过程中，被气体呛倒及时发现救出，拨打120送往医院救治。造成轻微昏迷。"/>
    <hyperlink ref="D105" r:id="rId_hyperlink_100" tooltip="一名操作工在巡检时，未发现低位槽平台腐蚀严重，在操作过程中一只脚踩到腐蚀严重的平台上，造成左脚落入平台底部，左脚脚踝骨折，送往医院住院治疗2个月。"/>
    <hyperlink ref="D106" r:id="rId_hyperlink_101" tooltip="煤八北排液泵 线皮破损 操作工巡检时不慎触电摔倒 右前臂骨折 送医治疗一个月 在家休养 60天"/>
    <hyperlink ref="D107" r:id="rId_hyperlink_102" tooltip="干熄焦罐下落过程中干熄车提前驶入接罐位置，一旦干熄焦罐意外掉落，砸到干熄车致使变形，花费5万元紧急维修1天后投入运行。"/>
    <hyperlink ref="D108" r:id="rId_hyperlink_103" tooltip="环境除尘放灰平台，北侧压缩空气管道离地面较高，人员经过时不慎被绊倒，手部先着地，造成手部擦伤流血。"/>
    <hyperlink ref="D109" r:id="rId_hyperlink_104" tooltip="一巡检人员开主蒸汽疏水时，疏水管漏汽，烫伤巡检人员左小腿，造成一人员左小腿烫伤，送医院治疗。"/>
    <hyperlink ref="D110" r:id="rId_hyperlink_105" tooltip="中间水池一盖板遮盖不严,一旦巡检人员经过时,一只脚踩蹭被铁板划伤腿部,经医院包扎,在家休养7天后康复,造成一人损工事故"/>
    <hyperlink ref="D111" r:id="rId_hyperlink_106" tooltip="一名职工在进入班长室时，因门口地面上的电缆破损，不慎触电，摔倒，急时送医就治，右手腕骨折，住院治疗15天，在家休养61天后复工。"/>
    <hyperlink ref="D112" r:id="rId_hyperlink_107" tooltip="一名操作工在巡检时，经过管架底部，正好被大风吹落的保温铝皮划伤，造成脸部和颈部轻微划伤，无大碍简单处理后，正常上班。"/>
    <hyperlink ref="D113" r:id="rId_hyperlink_108" tooltip="员工在将污水泵装车时，由于无人扶车辆，造成车辆后翻，将一名员工脚部砸伤，送医确诊为轻微性骨折，住院治疗2天，在家休养一周后复工。"/>
    <hyperlink ref="D114" r:id="rId_hyperlink_109" tooltip="一名操作工在巡检时，经过管架底部，正好被大风吹落的保温铝皮划伤，造成脸部和颈部轻微划伤，无大碍简单处理后，正常上班。"/>
    <hyperlink ref="D115" r:id="rId_hyperlink_110" tooltip="操作工登高作业，因脚下简易脚手架不稳，在作业中不慎坠落，造成脚部受伤。就医确诊脚踝骨折，住院治疗9天，在家休养15天。"/>
    <hyperlink ref="D116" r:id="rId_hyperlink_111" tooltip="风机初冷器下段水封管道开焊，造成管道内煤气冷凝液喷溅，一旦巡检人员正好经过时，会喷到身上以及眼睛里，造成眼睛受伤，经医院处理在家休养7天后康复，造成一人损工事故"/>
    <hyperlink ref="D117" r:id="rId_hyperlink_112" tooltip="操作人员远程开电动阀时，由于限位块脱落，阀门不受控，开度超限位，致使阀门损坏，经济损失1万元。"/>
    <hyperlink ref="D118" r:id="rId_hyperlink_113" tooltip="一名操作工巡捡经过管架底部，正好被大风吹落的保温铝皮划伤，造成脸部和颈部轻微划伤，送厂医务室救诒。"/>
    <hyperlink ref="D119" r:id="rId_hyperlink_114" tooltip="西二机头接地线开焊翘起 操作工巡检是不慎被绊倒扭伤脚踝 休息一会 不影响工作"/>
    <hyperlink ref="D120" r:id="rId_hyperlink_115" tooltip="一巡检工在冲洗汽包双色液位计，左侧电接点漏气未及时发现，左臂关节处被泄露蒸汽烫伤，送医治疗确诊为浅二度烫伤，在医院治疗两周，在家休养一周，后恢复工作。"/>
    <hyperlink ref="D121" r:id="rId_hyperlink_116" tooltip="汽轮机五米均压箱溢流阀处漏水滴至零米高压油泵电机上，致使高压油泵电机烧毁，未影响生产"/>
    <hyperlink ref="D122" r:id="rId_hyperlink_117" tooltip="预处理水解酸化池与曝气池之间储水槽上方盖板腐蚀严重且没有覆盖到位，职工在池顶巡检时被绊倒致左腿小腿跌入储水槽内，造成小腿腿骨骨裂，损工两月。"/>
    <hyperlink ref="D123" r:id="rId_hyperlink_118" tooltip="东四机头护栏开焊 操作工巡检时 衣服不慎被勾住摔倒 脚踝受伤 休息一会不影响工作"/>
    <hyperlink ref="D124" r:id="rId_hyperlink_119" tooltip="洗车机上方管道铝皮损坏外挂在管道上！操作工行至洗车机处，上方铝皮脱落砸在操作工脖颈处划伤颈部，送医院包扎在家休养五天！"/>
    <hyperlink ref="D125" r:id="rId_hyperlink_120" tooltip="西四机头护栏开焊，操作工在巡检时被开焊的护栏绊倒，导致操作工左脚腕扭伤，在家休养七天！"/>
    <hyperlink ref="D126" r:id="rId_hyperlink_121" tooltip="深度处理泵房反洗水泵未在合理位置连接接地线，电机老化漏电，巡查的操作人员查看时触电倒地，送医院救治抢救无效死亡。"/>
    <hyperlink ref="D127" r:id="rId_hyperlink_122" tooltip="原料煤接收收发室电暖气线破损线头外漏，操作工在工作时不小心将手碰触到外漏的线头处造成电伤！在家休养五天！"/>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叶志宏</dc:creator>
  <cp:lastModifiedBy>叶志宏</cp:lastModifiedBy>
  <dcterms:created xsi:type="dcterms:W3CDTF">2020-03-31T18:19:46+08:00</dcterms:created>
  <dcterms:modified xsi:type="dcterms:W3CDTF">2020-03-31T18:19:46+08:00</dcterms:modified>
  <dc:title>潍坊振兴焦化有限公司隐患动态跟踪</dc:title>
  <dc:description>file generated using system</dc:description>
  <dc:subject>2020年2月报告</dc:subject>
  <cp:keywords>隐患排查</cp:keywords>
  <cp:category/>
</cp:coreProperties>
</file>