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1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92" windowWidth="19416" windowHeight="9720" firstSheet="1" activeTab="5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25725"/>
</workbook>
</file>

<file path=xl/calcChain.xml><?xml version="1.0" encoding="utf-8"?>
<calcChain xmlns="http://schemas.openxmlformats.org/spreadsheetml/2006/main">
  <c r="D17" i="20"/>
  <c r="D16"/>
  <c r="H5" i="19"/>
  <c r="H15"/>
  <c r="H45" i="18"/>
  <c r="G49" s="1"/>
  <c r="H35"/>
  <c r="G39" s="1"/>
  <c r="H25"/>
  <c r="H15"/>
  <c r="H5"/>
  <c r="H15" i="17"/>
  <c r="H12" i="19"/>
  <c r="H2"/>
  <c r="H62" i="18"/>
  <c r="G69" s="1"/>
  <c r="H52"/>
  <c r="G59" s="1"/>
  <c r="H42"/>
  <c r="H32"/>
  <c r="H22"/>
  <c r="H12"/>
  <c r="H2"/>
  <c r="H62" i="17"/>
  <c r="H52"/>
  <c r="H42"/>
  <c r="H32"/>
  <c r="H22"/>
  <c r="H65"/>
  <c r="H55"/>
  <c r="H45"/>
  <c r="H35"/>
  <c r="H25"/>
  <c r="H12"/>
  <c r="H5"/>
  <c r="H2"/>
  <c r="H62" i="16"/>
  <c r="H65"/>
  <c r="D9" i="20"/>
  <c r="D12"/>
  <c r="D13"/>
  <c r="B1" i="19"/>
  <c r="B11" s="1"/>
  <c r="B21" s="1"/>
  <c r="B2" i="20"/>
  <c r="A2" s="1"/>
  <c r="C32"/>
  <c r="D32" s="1"/>
  <c r="C28"/>
  <c r="C27"/>
  <c r="D27" s="1"/>
  <c r="D26"/>
  <c r="C21"/>
  <c r="G69" i="19"/>
  <c r="E69"/>
  <c r="C69"/>
  <c r="F67"/>
  <c r="D67"/>
  <c r="F66"/>
  <c r="D66"/>
  <c r="F65"/>
  <c r="D65"/>
  <c r="F64"/>
  <c r="D64"/>
  <c r="F63"/>
  <c r="D63"/>
  <c r="F62"/>
  <c r="D62"/>
  <c r="G59"/>
  <c r="E59"/>
  <c r="C59"/>
  <c r="F57"/>
  <c r="D57"/>
  <c r="F56"/>
  <c r="D56"/>
  <c r="F55"/>
  <c r="D55"/>
  <c r="F54"/>
  <c r="D54"/>
  <c r="F53"/>
  <c r="D53"/>
  <c r="F52"/>
  <c r="D52"/>
  <c r="G49"/>
  <c r="E49"/>
  <c r="C49"/>
  <c r="F47"/>
  <c r="D47"/>
  <c r="F46"/>
  <c r="D46"/>
  <c r="F45"/>
  <c r="D45"/>
  <c r="F44"/>
  <c r="D44"/>
  <c r="F43"/>
  <c r="D43"/>
  <c r="F42"/>
  <c r="D42"/>
  <c r="G39"/>
  <c r="E39"/>
  <c r="C39"/>
  <c r="F37"/>
  <c r="D37"/>
  <c r="F36"/>
  <c r="D36"/>
  <c r="F35"/>
  <c r="D35"/>
  <c r="F34"/>
  <c r="D34"/>
  <c r="F33"/>
  <c r="D33"/>
  <c r="F32"/>
  <c r="D32"/>
  <c r="G29"/>
  <c r="E29"/>
  <c r="F29" s="1"/>
  <c r="C29"/>
  <c r="F27"/>
  <c r="D27"/>
  <c r="F26"/>
  <c r="D26"/>
  <c r="F25"/>
  <c r="D25"/>
  <c r="F24"/>
  <c r="D24"/>
  <c r="F23"/>
  <c r="D23"/>
  <c r="F22"/>
  <c r="D22"/>
  <c r="E19"/>
  <c r="F19" s="1"/>
  <c r="C31" i="20" s="1"/>
  <c r="D31" s="1"/>
  <c r="C19" i="19"/>
  <c r="F17"/>
  <c r="D17"/>
  <c r="F16"/>
  <c r="D16"/>
  <c r="F15"/>
  <c r="D15"/>
  <c r="F14"/>
  <c r="D14"/>
  <c r="F13"/>
  <c r="D13"/>
  <c r="F12"/>
  <c r="D12"/>
  <c r="E9"/>
  <c r="F9" s="1"/>
  <c r="C30" i="20" s="1"/>
  <c r="C9" i="19"/>
  <c r="F7"/>
  <c r="D7"/>
  <c r="F6"/>
  <c r="D6"/>
  <c r="F5"/>
  <c r="D5"/>
  <c r="F4"/>
  <c r="D4"/>
  <c r="F3"/>
  <c r="D3"/>
  <c r="F2"/>
  <c r="D2"/>
  <c r="E69" i="18"/>
  <c r="D69" s="1"/>
  <c r="C69"/>
  <c r="F67"/>
  <c r="D67"/>
  <c r="F66"/>
  <c r="D66"/>
  <c r="F65"/>
  <c r="D65"/>
  <c r="F64"/>
  <c r="D64"/>
  <c r="F63"/>
  <c r="D63"/>
  <c r="F62"/>
  <c r="D62"/>
  <c r="E59"/>
  <c r="F59" s="1"/>
  <c r="C59"/>
  <c r="F57"/>
  <c r="D57"/>
  <c r="F56"/>
  <c r="D56"/>
  <c r="F55"/>
  <c r="D55"/>
  <c r="F54"/>
  <c r="D54"/>
  <c r="F53"/>
  <c r="D53"/>
  <c r="F52"/>
  <c r="D52"/>
  <c r="F49"/>
  <c r="E49"/>
  <c r="D49"/>
  <c r="C49"/>
  <c r="F47"/>
  <c r="D47"/>
  <c r="F46"/>
  <c r="D46"/>
  <c r="F45"/>
  <c r="D45"/>
  <c r="F44"/>
  <c r="D44"/>
  <c r="F43"/>
  <c r="D43"/>
  <c r="F42"/>
  <c r="D42"/>
  <c r="E39"/>
  <c r="F39" s="1"/>
  <c r="C39"/>
  <c r="F37"/>
  <c r="D37"/>
  <c r="F36"/>
  <c r="D36"/>
  <c r="F35"/>
  <c r="D35"/>
  <c r="F34"/>
  <c r="D34"/>
  <c r="F33"/>
  <c r="D33"/>
  <c r="F32"/>
  <c r="D32"/>
  <c r="E29"/>
  <c r="D29" s="1"/>
  <c r="C29"/>
  <c r="F27"/>
  <c r="D27"/>
  <c r="F26"/>
  <c r="D26"/>
  <c r="F25"/>
  <c r="D25"/>
  <c r="F24"/>
  <c r="D24"/>
  <c r="F23"/>
  <c r="D23"/>
  <c r="F22"/>
  <c r="D22"/>
  <c r="G19"/>
  <c r="E19"/>
  <c r="F19" s="1"/>
  <c r="C24" i="20" s="1"/>
  <c r="C19" i="18"/>
  <c r="F17"/>
  <c r="D17"/>
  <c r="F16"/>
  <c r="D16"/>
  <c r="F15"/>
  <c r="D15"/>
  <c r="F14"/>
  <c r="D14"/>
  <c r="F13"/>
  <c r="D13"/>
  <c r="F12"/>
  <c r="D12"/>
  <c r="F9"/>
  <c r="C23" i="20" s="1"/>
  <c r="E9" i="18"/>
  <c r="D9" s="1"/>
  <c r="C9"/>
  <c r="F7"/>
  <c r="D7"/>
  <c r="F6"/>
  <c r="D6"/>
  <c r="F5"/>
  <c r="D5"/>
  <c r="F4"/>
  <c r="D4"/>
  <c r="F3"/>
  <c r="D3"/>
  <c r="F2"/>
  <c r="D2"/>
  <c r="E69" i="17"/>
  <c r="D69" s="1"/>
  <c r="C69"/>
  <c r="F67"/>
  <c r="D67"/>
  <c r="F66"/>
  <c r="D66"/>
  <c r="F65"/>
  <c r="D65"/>
  <c r="F64"/>
  <c r="D64"/>
  <c r="F63"/>
  <c r="D63"/>
  <c r="F62"/>
  <c r="D62"/>
  <c r="E59"/>
  <c r="F59" s="1"/>
  <c r="C59"/>
  <c r="F57"/>
  <c r="D57"/>
  <c r="F56"/>
  <c r="D56"/>
  <c r="F55"/>
  <c r="D55"/>
  <c r="F54"/>
  <c r="D54"/>
  <c r="F53"/>
  <c r="D53"/>
  <c r="F52"/>
  <c r="D52"/>
  <c r="E49"/>
  <c r="F49" s="1"/>
  <c r="C20" i="20" s="1"/>
  <c r="C49" i="17"/>
  <c r="F47"/>
  <c r="D47"/>
  <c r="F46"/>
  <c r="D46"/>
  <c r="F45"/>
  <c r="D45"/>
  <c r="F44"/>
  <c r="D44"/>
  <c r="F43"/>
  <c r="D43"/>
  <c r="F42"/>
  <c r="D42"/>
  <c r="E39"/>
  <c r="F39" s="1"/>
  <c r="C19" i="20" s="1"/>
  <c r="C39" i="17"/>
  <c r="F37"/>
  <c r="D37"/>
  <c r="F36"/>
  <c r="D36"/>
  <c r="F35"/>
  <c r="D35"/>
  <c r="F34"/>
  <c r="D34"/>
  <c r="F33"/>
  <c r="D33"/>
  <c r="F32"/>
  <c r="D32"/>
  <c r="E29"/>
  <c r="D29" s="1"/>
  <c r="C29"/>
  <c r="F27"/>
  <c r="D27"/>
  <c r="F26"/>
  <c r="D26"/>
  <c r="F25"/>
  <c r="D25"/>
  <c r="F24"/>
  <c r="D24"/>
  <c r="F23"/>
  <c r="D23"/>
  <c r="F22"/>
  <c r="D22"/>
  <c r="E19"/>
  <c r="F19" s="1"/>
  <c r="C19"/>
  <c r="F17"/>
  <c r="D17"/>
  <c r="F16"/>
  <c r="D16"/>
  <c r="F15"/>
  <c r="D15"/>
  <c r="F14"/>
  <c r="D14"/>
  <c r="F13"/>
  <c r="D13"/>
  <c r="F12"/>
  <c r="D12"/>
  <c r="E9"/>
  <c r="D9" s="1"/>
  <c r="C9"/>
  <c r="F7"/>
  <c r="D7"/>
  <c r="F6"/>
  <c r="D6"/>
  <c r="F5"/>
  <c r="D5"/>
  <c r="F4"/>
  <c r="D4"/>
  <c r="F3"/>
  <c r="D3"/>
  <c r="F2"/>
  <c r="D2"/>
  <c r="E69" i="16"/>
  <c r="F69" s="1"/>
  <c r="D15" i="20" s="1"/>
  <c r="C69" i="16"/>
  <c r="F67"/>
  <c r="D67"/>
  <c r="F66"/>
  <c r="D66"/>
  <c r="F65"/>
  <c r="D65"/>
  <c r="F64"/>
  <c r="D64"/>
  <c r="F63"/>
  <c r="D63"/>
  <c r="F62"/>
  <c r="D62"/>
  <c r="G59"/>
  <c r="E59"/>
  <c r="F59" s="1"/>
  <c r="C14" i="20" s="1"/>
  <c r="D14" s="1"/>
  <c r="C59" i="16"/>
  <c r="F57"/>
  <c r="D57"/>
  <c r="F56"/>
  <c r="D56"/>
  <c r="F55"/>
  <c r="D55"/>
  <c r="F54"/>
  <c r="D54"/>
  <c r="F53"/>
  <c r="D53"/>
  <c r="F52"/>
  <c r="D52"/>
  <c r="G49"/>
  <c r="E49"/>
  <c r="F49" s="1"/>
  <c r="C13" i="20" s="1"/>
  <c r="C49" i="16"/>
  <c r="F47"/>
  <c r="D47"/>
  <c r="F46"/>
  <c r="D46"/>
  <c r="F45"/>
  <c r="D45"/>
  <c r="F44"/>
  <c r="D44"/>
  <c r="F43"/>
  <c r="D43"/>
  <c r="F42"/>
  <c r="D42"/>
  <c r="G39"/>
  <c r="E39"/>
  <c r="F39" s="1"/>
  <c r="C39"/>
  <c r="F37"/>
  <c r="D37"/>
  <c r="F36"/>
  <c r="D36"/>
  <c r="F35"/>
  <c r="D35"/>
  <c r="F34"/>
  <c r="D34"/>
  <c r="F33"/>
  <c r="D33"/>
  <c r="F32"/>
  <c r="D32"/>
  <c r="G29"/>
  <c r="E29"/>
  <c r="D29" s="1"/>
  <c r="C29"/>
  <c r="F27"/>
  <c r="D27"/>
  <c r="F26"/>
  <c r="D26"/>
  <c r="F25"/>
  <c r="D25"/>
  <c r="F24"/>
  <c r="D24"/>
  <c r="F23"/>
  <c r="D23"/>
  <c r="F22"/>
  <c r="D22"/>
  <c r="G19"/>
  <c r="E19"/>
  <c r="C19"/>
  <c r="F17"/>
  <c r="D17"/>
  <c r="F16"/>
  <c r="D16"/>
  <c r="F15"/>
  <c r="D15"/>
  <c r="F14"/>
  <c r="D14"/>
  <c r="F13"/>
  <c r="D13"/>
  <c r="F12"/>
  <c r="D12"/>
  <c r="G9"/>
  <c r="E9"/>
  <c r="D9" s="1"/>
  <c r="C9"/>
  <c r="F7"/>
  <c r="D7"/>
  <c r="F6"/>
  <c r="D6"/>
  <c r="F5"/>
  <c r="D5"/>
  <c r="F4"/>
  <c r="D4"/>
  <c r="F3"/>
  <c r="D3"/>
  <c r="F2"/>
  <c r="D2"/>
  <c r="D17" i="4"/>
  <c r="D16"/>
  <c r="D15"/>
  <c r="D14"/>
  <c r="D13"/>
  <c r="D12"/>
  <c r="D67"/>
  <c r="D66"/>
  <c r="D65"/>
  <c r="D64"/>
  <c r="D63"/>
  <c r="D62"/>
  <c r="D57"/>
  <c r="D56"/>
  <c r="D55"/>
  <c r="D54"/>
  <c r="D53"/>
  <c r="D52"/>
  <c r="D47"/>
  <c r="D46"/>
  <c r="D45"/>
  <c r="D44"/>
  <c r="D43"/>
  <c r="D42"/>
  <c r="D37"/>
  <c r="D36"/>
  <c r="D35"/>
  <c r="D34"/>
  <c r="D33"/>
  <c r="D32"/>
  <c r="D27"/>
  <c r="D26"/>
  <c r="D25"/>
  <c r="D24"/>
  <c r="D23"/>
  <c r="D22"/>
  <c r="G69"/>
  <c r="E69"/>
  <c r="C69"/>
  <c r="F67"/>
  <c r="F66"/>
  <c r="F65"/>
  <c r="F64"/>
  <c r="F63"/>
  <c r="F62"/>
  <c r="G59"/>
  <c r="E59"/>
  <c r="C59"/>
  <c r="F57"/>
  <c r="F56"/>
  <c r="F55"/>
  <c r="F54"/>
  <c r="F53"/>
  <c r="F52"/>
  <c r="G49"/>
  <c r="E49"/>
  <c r="C49"/>
  <c r="F47"/>
  <c r="F46"/>
  <c r="F45"/>
  <c r="F44"/>
  <c r="F43"/>
  <c r="F42"/>
  <c r="G39"/>
  <c r="E39"/>
  <c r="C39"/>
  <c r="F37"/>
  <c r="F36"/>
  <c r="F35"/>
  <c r="F34"/>
  <c r="F33"/>
  <c r="F32"/>
  <c r="G29"/>
  <c r="E29"/>
  <c r="C29"/>
  <c r="F27"/>
  <c r="F26"/>
  <c r="F25"/>
  <c r="F24"/>
  <c r="F23"/>
  <c r="F22"/>
  <c r="B11"/>
  <c r="A11" s="1"/>
  <c r="G19"/>
  <c r="E19"/>
  <c r="C19"/>
  <c r="F17"/>
  <c r="F16"/>
  <c r="F15"/>
  <c r="F14"/>
  <c r="F13"/>
  <c r="F12"/>
  <c r="D19" i="19" l="1"/>
  <c r="G9"/>
  <c r="G19"/>
  <c r="G29" i="18"/>
  <c r="G9"/>
  <c r="D30" i="20"/>
  <c r="D28"/>
  <c r="D24"/>
  <c r="D23"/>
  <c r="G69" i="17"/>
  <c r="G59"/>
  <c r="G49"/>
  <c r="G39"/>
  <c r="G29"/>
  <c r="D21" i="20"/>
  <c r="D20"/>
  <c r="D19"/>
  <c r="G19" i="17"/>
  <c r="G9"/>
  <c r="G69" i="16"/>
  <c r="D59" i="18"/>
  <c r="F69" i="17"/>
  <c r="C22" i="20" s="1"/>
  <c r="D22" s="1"/>
  <c r="D59" i="17"/>
  <c r="F9"/>
  <c r="C16" i="20" s="1"/>
  <c r="B3"/>
  <c r="B4" s="1"/>
  <c r="A4" s="1"/>
  <c r="D39" i="17"/>
  <c r="D49"/>
  <c r="F29"/>
  <c r="C18" i="20" s="1"/>
  <c r="D19" i="17"/>
  <c r="D69" i="16"/>
  <c r="D59"/>
  <c r="D19"/>
  <c r="F9"/>
  <c r="F69" i="19"/>
  <c r="F49"/>
  <c r="D49"/>
  <c r="F59"/>
  <c r="D29"/>
  <c r="F39"/>
  <c r="D69"/>
  <c r="F29" i="18"/>
  <c r="C25" i="20" s="1"/>
  <c r="D25" s="1"/>
  <c r="F69" i="18"/>
  <c r="C29" i="20" s="1"/>
  <c r="D29" s="1"/>
  <c r="D9" i="19"/>
  <c r="D39" i="18"/>
  <c r="D19"/>
  <c r="F29" i="16"/>
  <c r="C11" i="20" s="1"/>
  <c r="D11" s="1"/>
  <c r="D39" i="19"/>
  <c r="D59"/>
  <c r="F19" i="16"/>
  <c r="C10" i="20" s="1"/>
  <c r="D10" s="1"/>
  <c r="D39" i="16"/>
  <c r="D49"/>
  <c r="D19" i="4"/>
  <c r="F39"/>
  <c r="C5" i="20" s="1"/>
  <c r="D5" s="1"/>
  <c r="B21" i="4"/>
  <c r="B31" s="1"/>
  <c r="B41" s="1"/>
  <c r="F29"/>
  <c r="C4" i="20" s="1"/>
  <c r="D4" s="1"/>
  <c r="F49" i="4"/>
  <c r="C6" i="20" s="1"/>
  <c r="D6" s="1"/>
  <c r="F69" i="4"/>
  <c r="C8" i="20" s="1"/>
  <c r="D8" s="1"/>
  <c r="D39" i="4"/>
  <c r="D59"/>
  <c r="F19"/>
  <c r="C3" i="20" s="1"/>
  <c r="D3" s="1"/>
  <c r="D29" i="4"/>
  <c r="F59"/>
  <c r="C7" i="20" s="1"/>
  <c r="D7" s="1"/>
  <c r="D49" i="4"/>
  <c r="D69"/>
  <c r="D18" i="20" l="1"/>
  <c r="B5"/>
  <c r="A5" s="1"/>
  <c r="A3"/>
  <c r="A21" i="4"/>
  <c r="A31"/>
  <c r="A41"/>
  <c r="B51"/>
  <c r="A1"/>
  <c r="G9"/>
  <c r="F2"/>
  <c r="D2"/>
  <c r="C9"/>
  <c r="D6"/>
  <c r="D7"/>
  <c r="D5"/>
  <c r="D4"/>
  <c r="D3"/>
  <c r="F5"/>
  <c r="F4"/>
  <c r="F3"/>
  <c r="B6" i="20" l="1"/>
  <c r="A6" s="1"/>
  <c r="B61" i="4"/>
  <c r="B1" i="16" s="1"/>
  <c r="A51" i="4"/>
  <c r="F7"/>
  <c r="F6"/>
  <c r="E9"/>
  <c r="F9" s="1"/>
  <c r="C2" i="20" s="1"/>
  <c r="D2" l="1"/>
  <c r="C34"/>
  <c r="B7"/>
  <c r="A7" s="1"/>
  <c r="A1" i="16"/>
  <c r="B11"/>
  <c r="B21" s="1"/>
  <c r="A61" i="4"/>
  <c r="D9"/>
  <c r="B8" i="20" l="1"/>
  <c r="A8" s="1"/>
  <c r="A11" i="16"/>
  <c r="B9" i="20" l="1"/>
  <c r="A9" s="1"/>
  <c r="B31" i="16"/>
  <c r="A21"/>
  <c r="B10" i="20" l="1"/>
  <c r="A31" i="16"/>
  <c r="B41"/>
  <c r="A10" i="20" l="1"/>
  <c r="B11"/>
  <c r="A11" s="1"/>
  <c r="A41" i="16"/>
  <c r="B51"/>
  <c r="B12" i="20" l="1"/>
  <c r="A12" s="1"/>
  <c r="A51" i="16"/>
  <c r="B61"/>
  <c r="B1" i="17" s="1"/>
  <c r="B13" i="20" l="1"/>
  <c r="A13" s="1"/>
  <c r="A61" i="16"/>
  <c r="B14" i="20" l="1"/>
  <c r="A14" s="1"/>
  <c r="A1" i="17"/>
  <c r="B11"/>
  <c r="B15" i="20" l="1"/>
  <c r="A15" s="1"/>
  <c r="B21" i="17"/>
  <c r="A11"/>
  <c r="B16" i="20" l="1"/>
  <c r="A16" s="1"/>
  <c r="B31" i="17"/>
  <c r="A21"/>
  <c r="B17" i="20" l="1"/>
  <c r="A17" s="1"/>
  <c r="A31" i="17"/>
  <c r="B41"/>
  <c r="B18" i="20" l="1"/>
  <c r="A18" s="1"/>
  <c r="B51" i="17"/>
  <c r="A41"/>
  <c r="B19" i="20" l="1"/>
  <c r="A19" s="1"/>
  <c r="B61" i="17"/>
  <c r="B1" i="18" s="1"/>
  <c r="A51" i="17"/>
  <c r="B20" i="20" l="1"/>
  <c r="A20" s="1"/>
  <c r="A61" i="17"/>
  <c r="B21" i="20" l="1"/>
  <c r="A21" s="1"/>
  <c r="A1" i="18"/>
  <c r="B11"/>
  <c r="B22" i="20" l="1"/>
  <c r="A22" s="1"/>
  <c r="B21" i="18"/>
  <c r="A11"/>
  <c r="B23" i="20" l="1"/>
  <c r="A23" s="1"/>
  <c r="B31" i="18"/>
  <c r="A21"/>
  <c r="B24" i="20" l="1"/>
  <c r="A24" s="1"/>
  <c r="B41" i="18"/>
  <c r="A31"/>
  <c r="B25" i="20" l="1"/>
  <c r="A25" s="1"/>
  <c r="B51" i="18"/>
  <c r="A41"/>
  <c r="B26" i="20" l="1"/>
  <c r="A26" s="1"/>
  <c r="B61" i="18"/>
  <c r="A51"/>
  <c r="B27" i="20" l="1"/>
  <c r="A27" s="1"/>
  <c r="A61" i="18"/>
  <c r="B28" i="20" l="1"/>
  <c r="A28" s="1"/>
  <c r="A1" i="19"/>
  <c r="B29" i="20" l="1"/>
  <c r="B30" s="1"/>
  <c r="A11" i="19"/>
  <c r="B31" i="20" l="1"/>
  <c r="A31" s="1"/>
  <c r="A30"/>
  <c r="A29"/>
  <c r="B31" i="19"/>
  <c r="A21"/>
  <c r="A31" l="1"/>
  <c r="B41"/>
  <c r="B51" l="1"/>
  <c r="A41"/>
  <c r="D34" i="20" l="1"/>
  <c r="B61" i="19"/>
  <c r="A61" s="1"/>
  <c r="A51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<sst xmlns="http://schemas.openxmlformats.org/spreadsheetml/2006/main" count="460" uniqueCount="16">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</sst>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customXml" Target="../customXml/item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14,%20202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23,%20202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24,%20202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25,%20202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26,%20202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27,%2020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28,%20202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29,%20202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30,%2020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15,%2020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16,%2020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17,%2020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18,%2020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19,%2020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20,%2020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21,%20202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Collection%20Reports/Daily%20Collection%20June%2022,%2020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8807</v>
          </cell>
          <cell r="J12">
            <v>68748</v>
          </cell>
        </row>
      </sheetData>
      <sheetData sheetId="2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4594</v>
          </cell>
          <cell r="J12">
            <v>49086</v>
          </cell>
        </row>
      </sheetData>
      <sheetData sheetId="29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5791</v>
          </cell>
          <cell r="J12">
            <v>55958</v>
          </cell>
        </row>
      </sheetData>
      <sheetData sheetId="2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4835</v>
          </cell>
          <cell r="J12">
            <v>72567</v>
          </cell>
        </row>
      </sheetData>
      <sheetData sheetId="2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4098</v>
          </cell>
          <cell r="J12">
            <v>46258</v>
          </cell>
        </row>
      </sheetData>
      <sheetData sheetId="29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J12">
            <v>66898</v>
          </cell>
        </row>
      </sheetData>
      <sheetData sheetId="29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J12">
            <v>75255</v>
          </cell>
        </row>
      </sheetData>
      <sheetData sheetId="2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8278</v>
          </cell>
          <cell r="J12">
            <v>57680</v>
          </cell>
        </row>
      </sheetData>
      <sheetData sheetId="29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7388</v>
          </cell>
          <cell r="J12">
            <v>60571</v>
          </cell>
        </row>
      </sheetData>
      <sheetData sheetId="2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5998</v>
          </cell>
          <cell r="J12">
            <v>38995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5935</v>
          </cell>
          <cell r="J12">
            <v>47158</v>
          </cell>
        </row>
      </sheetData>
      <sheetData sheetId="2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PIL 33"/>
      <sheetName val="34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PIL 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5908</v>
          </cell>
          <cell r="J12">
            <v>52991</v>
          </cell>
        </row>
      </sheetData>
      <sheetData sheetId="2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3866</v>
          </cell>
          <cell r="J12">
            <v>69519</v>
          </cell>
        </row>
      </sheetData>
      <sheetData sheetId="2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5043</v>
          </cell>
          <cell r="J12">
            <v>42141</v>
          </cell>
        </row>
      </sheetData>
      <sheetData sheetId="2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6688</v>
          </cell>
          <cell r="J12">
            <v>63082</v>
          </cell>
        </row>
      </sheetData>
      <sheetData sheetId="2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7359</v>
          </cell>
          <cell r="J12">
            <v>70142</v>
          </cell>
        </row>
      </sheetData>
      <sheetData sheetId="2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3"/>
      <sheetName val="24"/>
      <sheetName val="25"/>
      <sheetName val="K1"/>
      <sheetName val="K2"/>
      <sheetName val="PIL 25"/>
      <sheetName val="31"/>
      <sheetName val="32"/>
      <sheetName val="33"/>
      <sheetName val="34"/>
      <sheetName val="PIL 33"/>
      <sheetName val="41"/>
      <sheetName val="42"/>
      <sheetName val="43"/>
      <sheetName val="44"/>
      <sheetName val="PIL 44"/>
      <sheetName val="45"/>
      <sheetName val="K3"/>
      <sheetName val="K4"/>
      <sheetName val="64"/>
      <sheetName val="A65"/>
      <sheetName val="65"/>
      <sheetName val="L66"/>
      <sheetName val="VALET"/>
      <sheetName val="GROUND"/>
      <sheetName val="OFFICE"/>
      <sheetName val="Summary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2">
          <cell r="I12">
            <v>5594</v>
          </cell>
          <cell r="J12">
            <v>45009</v>
          </cell>
        </row>
      </sheetData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  <pageSetUpPr fitToPage="1"/>
  </sheetPr>
  <dimension ref="A1:H121"/>
  <sheetViews>
    <sheetView topLeftCell="A31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9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v>44348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771</v>
      </c>
      <c r="E2" s="3">
        <v>448</v>
      </c>
      <c r="F2" s="10">
        <f>E2/C2</f>
        <v>0.36751435602953242</v>
      </c>
      <c r="G2" s="31" t="s">
        <v>5</v>
      </c>
      <c r="H2" s="32">
        <v>59127</v>
      </c>
    </row>
    <row r="3" spans="1:8">
      <c r="A3" s="28" t="s">
        <v>10</v>
      </c>
      <c r="B3" s="28"/>
      <c r="C3" s="16">
        <v>324</v>
      </c>
      <c r="D3" s="9">
        <f>C3-E3</f>
        <v>277</v>
      </c>
      <c r="E3" s="3">
        <v>47</v>
      </c>
      <c r="F3" s="10">
        <f t="shared" ref="F3:F7" si="0">E3/C3</f>
        <v>0.14506172839506173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676</v>
      </c>
      <c r="E4" s="3">
        <v>516</v>
      </c>
      <c r="F4" s="10">
        <f t="shared" si="0"/>
        <v>0.43288590604026844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850</v>
      </c>
      <c r="E5" s="3">
        <v>580</v>
      </c>
      <c r="F5" s="10">
        <f t="shared" si="0"/>
        <v>0.40559440559440557</v>
      </c>
      <c r="G5" s="31" t="s">
        <v>6</v>
      </c>
      <c r="H5" s="32">
        <v>7492</v>
      </c>
    </row>
    <row r="6" spans="1:8">
      <c r="A6" s="28" t="s">
        <v>9</v>
      </c>
      <c r="B6" s="28"/>
      <c r="C6" s="16">
        <v>352</v>
      </c>
      <c r="D6" s="9">
        <f t="shared" ref="D6:D7" si="1">C6-E6</f>
        <v>104</v>
      </c>
      <c r="E6" s="3">
        <v>248</v>
      </c>
      <c r="F6" s="10">
        <f t="shared" si="0"/>
        <v>0.70454545454545459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4878</v>
      </c>
      <c r="E9" s="11">
        <f t="shared" ref="E9" si="2">SUM(E2:E8)</f>
        <v>1839</v>
      </c>
      <c r="F9" s="12">
        <f>E9/C9</f>
        <v>0.27378293881196963</v>
      </c>
      <c r="G9" s="30">
        <f>SUM(H2:H7)</f>
        <v>66619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44349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702</v>
      </c>
      <c r="E12" s="3">
        <v>517</v>
      </c>
      <c r="F12" s="10">
        <f>E12/C12</f>
        <v>0.42411812961443807</v>
      </c>
      <c r="G12" s="31" t="s">
        <v>5</v>
      </c>
      <c r="H12" s="32">
        <v>34865</v>
      </c>
    </row>
    <row r="13" spans="1:8">
      <c r="A13" s="28" t="s">
        <v>10</v>
      </c>
      <c r="B13" s="28"/>
      <c r="C13" s="16">
        <v>324</v>
      </c>
      <c r="D13" s="9">
        <f>C13-E13</f>
        <v>266</v>
      </c>
      <c r="E13" s="3">
        <v>58</v>
      </c>
      <c r="F13" s="10">
        <f t="shared" ref="F13:F17" si="3">E13/C13</f>
        <v>0.17901234567901234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717</v>
      </c>
      <c r="E14" s="3">
        <v>475</v>
      </c>
      <c r="F14" s="10">
        <f t="shared" si="3"/>
        <v>0.39848993288590606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818</v>
      </c>
      <c r="E15" s="3">
        <v>612</v>
      </c>
      <c r="F15" s="10">
        <f t="shared" si="3"/>
        <v>0.42797202797202799</v>
      </c>
      <c r="G15" s="31" t="s">
        <v>6</v>
      </c>
      <c r="H15" s="32">
        <v>4815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69</v>
      </c>
      <c r="E16" s="3">
        <v>283</v>
      </c>
      <c r="F16" s="10">
        <f t="shared" si="3"/>
        <v>0.80397727272727271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1837</v>
      </c>
      <c r="E17" s="3">
        <v>363</v>
      </c>
      <c r="F17" s="10">
        <f t="shared" si="3"/>
        <v>0.16500000000000001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4409</v>
      </c>
      <c r="E19" s="11">
        <f t="shared" ref="E19" si="5">SUM(E12:E18)</f>
        <v>2308</v>
      </c>
      <c r="F19" s="12">
        <f>E19/C19</f>
        <v>0.34360577638826856</v>
      </c>
      <c r="G19" s="30">
        <f>SUM(H12:H17)</f>
        <v>39680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44350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643</v>
      </c>
      <c r="E22" s="3">
        <v>576</v>
      </c>
      <c r="F22" s="10">
        <f>E22/C22</f>
        <v>0.47251845775225593</v>
      </c>
      <c r="G22" s="31" t="s">
        <v>5</v>
      </c>
      <c r="H22" s="32">
        <v>36904</v>
      </c>
    </row>
    <row r="23" spans="1:8">
      <c r="A23" s="28" t="s">
        <v>10</v>
      </c>
      <c r="B23" s="28"/>
      <c r="C23" s="16">
        <v>324</v>
      </c>
      <c r="D23" s="9">
        <f>C23-E23</f>
        <v>253</v>
      </c>
      <c r="E23" s="3">
        <v>71</v>
      </c>
      <c r="F23" s="10">
        <f t="shared" ref="F23:F27" si="6">E23/C23</f>
        <v>0.2191358024691358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682</v>
      </c>
      <c r="E24" s="3">
        <v>510</v>
      </c>
      <c r="F24" s="10">
        <f t="shared" si="6"/>
        <v>0.42785234899328861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839</v>
      </c>
      <c r="E25" s="3">
        <v>591</v>
      </c>
      <c r="F25" s="10">
        <f t="shared" si="6"/>
        <v>0.41328671328671329</v>
      </c>
      <c r="G25" s="31" t="s">
        <v>6</v>
      </c>
      <c r="H25" s="32">
        <v>3555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88</v>
      </c>
      <c r="E26" s="3">
        <v>264</v>
      </c>
      <c r="F26" s="10">
        <f t="shared" si="6"/>
        <v>0.75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1850</v>
      </c>
      <c r="E27" s="3">
        <v>350</v>
      </c>
      <c r="F27" s="10">
        <f t="shared" si="6"/>
        <v>0.15909090909090909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4355</v>
      </c>
      <c r="E29" s="11">
        <f t="shared" ref="E29" si="8">SUM(E22:E28)</f>
        <v>2362</v>
      </c>
      <c r="F29" s="12">
        <f>E29/C29</f>
        <v>0.35164507964865266</v>
      </c>
      <c r="G29" s="30">
        <f>SUM(H22:H27)</f>
        <v>40459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44351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567</v>
      </c>
      <c r="E32" s="3">
        <v>652</v>
      </c>
      <c r="F32" s="10">
        <f>E32/C32</f>
        <v>0.53486464315012305</v>
      </c>
      <c r="G32" s="31" t="s">
        <v>5</v>
      </c>
      <c r="H32" s="32">
        <v>52409</v>
      </c>
    </row>
    <row r="33" spans="1:8">
      <c r="A33" s="28" t="s">
        <v>10</v>
      </c>
      <c r="B33" s="28"/>
      <c r="C33" s="16">
        <v>324</v>
      </c>
      <c r="D33" s="9">
        <f>C33-E33</f>
        <v>248</v>
      </c>
      <c r="E33" s="3">
        <v>76</v>
      </c>
      <c r="F33" s="10">
        <f t="shared" ref="F33:F37" si="9">E33/C33</f>
        <v>0.23456790123456789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532</v>
      </c>
      <c r="E34" s="3">
        <v>660</v>
      </c>
      <c r="F34" s="10">
        <f t="shared" si="9"/>
        <v>0.55369127516778527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755</v>
      </c>
      <c r="E35" s="3">
        <v>675</v>
      </c>
      <c r="F35" s="10">
        <f t="shared" si="9"/>
        <v>0.47202797202797203</v>
      </c>
      <c r="G35" s="31" t="s">
        <v>6</v>
      </c>
      <c r="H35" s="32">
        <v>3727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72</v>
      </c>
      <c r="E36" s="3">
        <v>280</v>
      </c>
      <c r="F36" s="10">
        <f t="shared" si="9"/>
        <v>0.79545454545454541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1575</v>
      </c>
      <c r="E37" s="3">
        <v>625</v>
      </c>
      <c r="F37" s="10">
        <f t="shared" si="9"/>
        <v>0.28409090909090912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3749</v>
      </c>
      <c r="E39" s="11">
        <f t="shared" ref="E39" si="11">SUM(E32:E38)</f>
        <v>2968</v>
      </c>
      <c r="F39" s="12">
        <f>E39/C39</f>
        <v>0.4418639273485187</v>
      </c>
      <c r="G39" s="30">
        <f>SUM(H32:H37)</f>
        <v>56136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44352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536</v>
      </c>
      <c r="E42" s="3">
        <v>683</v>
      </c>
      <c r="F42" s="10">
        <f>E42/C42</f>
        <v>0.56029532403609517</v>
      </c>
      <c r="G42" s="31" t="s">
        <v>5</v>
      </c>
      <c r="H42" s="32">
        <v>34372</v>
      </c>
    </row>
    <row r="43" spans="1:8">
      <c r="A43" s="28" t="s">
        <v>10</v>
      </c>
      <c r="B43" s="28"/>
      <c r="C43" s="16">
        <v>324</v>
      </c>
      <c r="D43" s="9">
        <f>C43-E43</f>
        <v>246</v>
      </c>
      <c r="E43" s="3">
        <v>78</v>
      </c>
      <c r="F43" s="10">
        <f t="shared" ref="F43:F47" si="12">E43/C43</f>
        <v>0.24074074074074073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507</v>
      </c>
      <c r="E44" s="3">
        <v>685</v>
      </c>
      <c r="F44" s="10">
        <f t="shared" si="12"/>
        <v>0.57466442953020136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845</v>
      </c>
      <c r="E45" s="3">
        <v>585</v>
      </c>
      <c r="F45" s="10">
        <f t="shared" si="12"/>
        <v>0.40909090909090912</v>
      </c>
      <c r="G45" s="31" t="s">
        <v>6</v>
      </c>
      <c r="H45" s="32">
        <v>4236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96</v>
      </c>
      <c r="E46" s="3">
        <v>256</v>
      </c>
      <c r="F46" s="10">
        <f t="shared" si="12"/>
        <v>0.72727272727272729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1530</v>
      </c>
      <c r="E47" s="3">
        <v>670</v>
      </c>
      <c r="F47" s="10">
        <f t="shared" si="12"/>
        <v>0.30454545454545456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3760</v>
      </c>
      <c r="E49" s="11">
        <f t="shared" ref="E49" si="14">SUM(E42:E48)</f>
        <v>2957</v>
      </c>
      <c r="F49" s="12">
        <f>E49/C49</f>
        <v>0.44022629149918119</v>
      </c>
      <c r="G49" s="30">
        <f>SUM(H42:H47)</f>
        <v>38608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44353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630</v>
      </c>
      <c r="E52" s="3">
        <v>589</v>
      </c>
      <c r="F52" s="10">
        <f>E52/C52</f>
        <v>0.48318293683347008</v>
      </c>
      <c r="G52" s="31" t="s">
        <v>5</v>
      </c>
      <c r="H52" s="32">
        <v>49082</v>
      </c>
    </row>
    <row r="53" spans="1:8">
      <c r="A53" s="28" t="s">
        <v>10</v>
      </c>
      <c r="B53" s="28"/>
      <c r="C53" s="16">
        <v>324</v>
      </c>
      <c r="D53" s="9">
        <f>C53-E53</f>
        <v>242</v>
      </c>
      <c r="E53" s="3">
        <v>82</v>
      </c>
      <c r="F53" s="10">
        <f t="shared" ref="F53:F57" si="15">E53/C53</f>
        <v>0.25308641975308643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664</v>
      </c>
      <c r="E54" s="3">
        <v>528</v>
      </c>
      <c r="F54" s="10">
        <f t="shared" si="15"/>
        <v>0.44295302013422821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870</v>
      </c>
      <c r="E55" s="3">
        <v>560</v>
      </c>
      <c r="F55" s="10">
        <f t="shared" si="15"/>
        <v>0.39160839160839161</v>
      </c>
      <c r="G55" s="31" t="s">
        <v>6</v>
      </c>
      <c r="H55" s="32">
        <v>7096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89</v>
      </c>
      <c r="E56" s="3">
        <v>263</v>
      </c>
      <c r="F56" s="10">
        <f t="shared" si="15"/>
        <v>0.74715909090909094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1687</v>
      </c>
      <c r="E57" s="3">
        <v>513</v>
      </c>
      <c r="F57" s="10">
        <f t="shared" si="15"/>
        <v>0.23318181818181818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4182</v>
      </c>
      <c r="E59" s="11">
        <f t="shared" ref="E59" si="17">SUM(E52:E58)</f>
        <v>2535</v>
      </c>
      <c r="F59" s="12">
        <f>E59/C59</f>
        <v>0.37740062527914248</v>
      </c>
      <c r="G59" s="30">
        <f>SUM(H52:H57)</f>
        <v>56178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44354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636</v>
      </c>
      <c r="E62" s="3">
        <v>583</v>
      </c>
      <c r="F62" s="10">
        <f>E62/C62</f>
        <v>0.47826086956521741</v>
      </c>
      <c r="G62" s="31" t="s">
        <v>5</v>
      </c>
      <c r="H62" s="32">
        <v>57572</v>
      </c>
    </row>
    <row r="63" spans="1:8">
      <c r="A63" s="28" t="s">
        <v>10</v>
      </c>
      <c r="B63" s="28"/>
      <c r="C63" s="16">
        <v>324</v>
      </c>
      <c r="D63" s="9">
        <f>C63-E63</f>
        <v>233</v>
      </c>
      <c r="E63" s="3">
        <v>91</v>
      </c>
      <c r="F63" s="10">
        <f t="shared" ref="F63:F67" si="18">E63/C63</f>
        <v>0.28086419753086422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393</v>
      </c>
      <c r="E64" s="3">
        <v>799</v>
      </c>
      <c r="F64" s="10">
        <f t="shared" si="18"/>
        <v>0.67030201342281881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706</v>
      </c>
      <c r="E65" s="3">
        <v>724</v>
      </c>
      <c r="F65" s="10">
        <f t="shared" si="18"/>
        <v>0.50629370629370629</v>
      </c>
      <c r="G65" s="31" t="s">
        <v>6</v>
      </c>
      <c r="H65" s="32">
        <v>6176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64</v>
      </c>
      <c r="E66" s="3">
        <v>288</v>
      </c>
      <c r="F66" s="10">
        <f t="shared" si="18"/>
        <v>0.81818181818181823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1628</v>
      </c>
      <c r="E67" s="3">
        <v>572</v>
      </c>
      <c r="F67" s="10">
        <f t="shared" si="18"/>
        <v>0.26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3660</v>
      </c>
      <c r="E69" s="11">
        <f t="shared" ref="E69" si="20">SUM(E62:E68)</f>
        <v>3057</v>
      </c>
      <c r="F69" s="12">
        <f>E69/C69</f>
        <v>0.45511389012952208</v>
      </c>
      <c r="G69" s="30">
        <f>SUM(H62:H67)</f>
        <v>63748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46" workbookViewId="0">
      <selection activeCell="H65" sqref="H65:H68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'1-7'!B61+1</f>
        <v>44355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1219</v>
      </c>
      <c r="E2" s="3"/>
      <c r="F2" s="10">
        <f>E2/C2</f>
        <v>0</v>
      </c>
      <c r="G2" s="31" t="s">
        <v>5</v>
      </c>
      <c r="H2" s="32">
        <v>37422</v>
      </c>
    </row>
    <row r="3" spans="1:8">
      <c r="A3" s="28" t="s">
        <v>10</v>
      </c>
      <c r="B3" s="28"/>
      <c r="C3" s="16">
        <v>324</v>
      </c>
      <c r="D3" s="9">
        <f>C3-E3</f>
        <v>324</v>
      </c>
      <c r="E3" s="3"/>
      <c r="F3" s="10">
        <f t="shared" ref="F3:F7" si="0">E3/C3</f>
        <v>0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1192</v>
      </c>
      <c r="E4" s="3"/>
      <c r="F4" s="10">
        <f t="shared" si="0"/>
        <v>0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1430</v>
      </c>
      <c r="E5" s="3"/>
      <c r="F5" s="10">
        <f t="shared" si="0"/>
        <v>0</v>
      </c>
      <c r="G5" s="31" t="s">
        <v>6</v>
      </c>
      <c r="H5" s="32">
        <v>5535</v>
      </c>
    </row>
    <row r="6" spans="1:8">
      <c r="A6" s="28" t="s">
        <v>9</v>
      </c>
      <c r="B6" s="28"/>
      <c r="C6" s="16">
        <v>352</v>
      </c>
      <c r="D6" s="9">
        <f t="shared" ref="D6:D7" si="1">C6-E6</f>
        <v>352</v>
      </c>
      <c r="E6" s="3"/>
      <c r="F6" s="10">
        <f t="shared" si="0"/>
        <v>0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6717</v>
      </c>
      <c r="E9" s="11">
        <f t="shared" ref="E9" si="2">SUM(E2:E8)</f>
        <v>0</v>
      </c>
      <c r="F9" s="12">
        <f>E9/C9</f>
        <v>0</v>
      </c>
      <c r="G9" s="30">
        <f>SUM(H2:H7)</f>
        <v>42957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44356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573</v>
      </c>
      <c r="E12" s="3">
        <v>646</v>
      </c>
      <c r="F12" s="10">
        <f>E12/C12</f>
        <v>0.52994257588187044</v>
      </c>
      <c r="G12" s="31" t="s">
        <v>5</v>
      </c>
      <c r="H12" s="32">
        <v>37081</v>
      </c>
    </row>
    <row r="13" spans="1:8">
      <c r="A13" s="28" t="s">
        <v>10</v>
      </c>
      <c r="B13" s="28"/>
      <c r="C13" s="16">
        <v>324</v>
      </c>
      <c r="D13" s="9">
        <f>C13-E13</f>
        <v>248</v>
      </c>
      <c r="E13" s="3">
        <v>76</v>
      </c>
      <c r="F13" s="10">
        <f t="shared" ref="F13:F17" si="3">E13/C13</f>
        <v>0.23456790123456789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658</v>
      </c>
      <c r="E14" s="3">
        <v>534</v>
      </c>
      <c r="F14" s="10">
        <f t="shared" si="3"/>
        <v>0.44798657718120805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633</v>
      </c>
      <c r="E15" s="3">
        <v>797</v>
      </c>
      <c r="F15" s="10">
        <f t="shared" si="3"/>
        <v>0.55734265734265731</v>
      </c>
      <c r="G15" s="31" t="s">
        <v>6</v>
      </c>
      <c r="H15" s="32">
        <v>4723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88</v>
      </c>
      <c r="E16" s="3">
        <v>264</v>
      </c>
      <c r="F16" s="10">
        <f t="shared" si="3"/>
        <v>0.75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1527</v>
      </c>
      <c r="E17" s="3">
        <v>673</v>
      </c>
      <c r="F17" s="10">
        <f t="shared" si="3"/>
        <v>0.30590909090909091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3727</v>
      </c>
      <c r="E19" s="11">
        <f t="shared" ref="E19" si="5">SUM(E12:E18)</f>
        <v>2990</v>
      </c>
      <c r="F19" s="12">
        <f>E19/C19</f>
        <v>0.44513919904719368</v>
      </c>
      <c r="G19" s="30">
        <f>SUM(H12:H17)</f>
        <v>41804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44357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534</v>
      </c>
      <c r="E22" s="3">
        <v>685</v>
      </c>
      <c r="F22" s="10">
        <f>E22/C22</f>
        <v>0.56193601312551267</v>
      </c>
      <c r="G22" s="31" t="s">
        <v>5</v>
      </c>
      <c r="H22" s="32">
        <v>52825</v>
      </c>
    </row>
    <row r="23" spans="1:8">
      <c r="A23" s="28" t="s">
        <v>10</v>
      </c>
      <c r="B23" s="28"/>
      <c r="C23" s="16">
        <v>324</v>
      </c>
      <c r="D23" s="9">
        <f>C23-E23</f>
        <v>241</v>
      </c>
      <c r="E23" s="3">
        <v>83</v>
      </c>
      <c r="F23" s="10">
        <f t="shared" ref="F23:F27" si="6">E23/C23</f>
        <v>0.25617283950617287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602</v>
      </c>
      <c r="E24" s="3">
        <v>590</v>
      </c>
      <c r="F24" s="10">
        <f t="shared" si="6"/>
        <v>0.49496644295302011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670</v>
      </c>
      <c r="E25" s="3">
        <v>760</v>
      </c>
      <c r="F25" s="10">
        <f t="shared" si="6"/>
        <v>0.53146853146853146</v>
      </c>
      <c r="G25" s="31" t="s">
        <v>6</v>
      </c>
      <c r="H25" s="32">
        <v>4784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96</v>
      </c>
      <c r="E26" s="3">
        <v>256</v>
      </c>
      <c r="F26" s="10">
        <f t="shared" si="6"/>
        <v>0.72727272727272729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1538</v>
      </c>
      <c r="E27" s="3">
        <v>662</v>
      </c>
      <c r="F27" s="10">
        <f t="shared" si="6"/>
        <v>0.3009090909090909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3681</v>
      </c>
      <c r="E29" s="11">
        <f t="shared" ref="E29" si="8">SUM(E22:E28)</f>
        <v>3036</v>
      </c>
      <c r="F29" s="12">
        <f>E29/C29</f>
        <v>0.45198749441715053</v>
      </c>
      <c r="G29" s="30">
        <f>SUM(H22:H27)</f>
        <v>57609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44358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>
        <v>59647</v>
      </c>
    </row>
    <row r="33" spans="1:8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>
        <v>4681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64328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44359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513</v>
      </c>
      <c r="E42" s="3">
        <v>706</v>
      </c>
      <c r="F42" s="10">
        <f>E42/C42</f>
        <v>0.57916324856439705</v>
      </c>
      <c r="G42" s="31" t="s">
        <v>5</v>
      </c>
      <c r="H42" s="32">
        <v>40017</v>
      </c>
    </row>
    <row r="43" spans="1:8">
      <c r="A43" s="28" t="s">
        <v>10</v>
      </c>
      <c r="B43" s="28"/>
      <c r="C43" s="16">
        <v>324</v>
      </c>
      <c r="D43" s="9">
        <f>C43-E43</f>
        <v>236</v>
      </c>
      <c r="E43" s="3">
        <v>88</v>
      </c>
      <c r="F43" s="10">
        <f t="shared" ref="F43:F47" si="12">E43/C43</f>
        <v>0.27160493827160492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452</v>
      </c>
      <c r="E44" s="3">
        <v>740</v>
      </c>
      <c r="F44" s="10">
        <f t="shared" si="12"/>
        <v>0.62080536912751683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610</v>
      </c>
      <c r="E45" s="3">
        <v>820</v>
      </c>
      <c r="F45" s="10">
        <f t="shared" si="12"/>
        <v>0.57342657342657344</v>
      </c>
      <c r="G45" s="31" t="s">
        <v>6</v>
      </c>
      <c r="H45" s="32">
        <v>5496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64</v>
      </c>
      <c r="E46" s="3">
        <v>288</v>
      </c>
      <c r="F46" s="10">
        <f t="shared" si="12"/>
        <v>0.81818181818181823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1378</v>
      </c>
      <c r="E47" s="3">
        <v>822</v>
      </c>
      <c r="F47" s="10">
        <f t="shared" si="12"/>
        <v>0.37363636363636366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3253</v>
      </c>
      <c r="E49" s="11">
        <f t="shared" ref="E49" si="14">SUM(E42:E48)</f>
        <v>3464</v>
      </c>
      <c r="F49" s="12">
        <f>E49/C49</f>
        <v>0.51570641655500971</v>
      </c>
      <c r="G49" s="30">
        <f>SUM(H42:H47)</f>
        <v>45513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44360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508</v>
      </c>
      <c r="E52" s="3">
        <v>711</v>
      </c>
      <c r="F52" s="10">
        <f>E52/C52</f>
        <v>0.58326497128794097</v>
      </c>
      <c r="G52" s="31" t="s">
        <v>5</v>
      </c>
      <c r="H52" s="32">
        <v>55115</v>
      </c>
    </row>
    <row r="53" spans="1:8">
      <c r="A53" s="28" t="s">
        <v>10</v>
      </c>
      <c r="B53" s="28"/>
      <c r="C53" s="16">
        <v>324</v>
      </c>
      <c r="D53" s="9">
        <f>C53-E53</f>
        <v>259</v>
      </c>
      <c r="E53" s="3">
        <v>65</v>
      </c>
      <c r="F53" s="10">
        <f t="shared" ref="F53:F57" si="15">E53/C53</f>
        <v>0.20061728395061729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574</v>
      </c>
      <c r="E54" s="3">
        <v>618</v>
      </c>
      <c r="F54" s="10">
        <f t="shared" si="15"/>
        <v>0.51845637583892612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788</v>
      </c>
      <c r="E55" s="3">
        <v>642</v>
      </c>
      <c r="F55" s="10">
        <f t="shared" si="15"/>
        <v>0.44895104895104893</v>
      </c>
      <c r="G55" s="31" t="s">
        <v>6</v>
      </c>
      <c r="H55" s="32">
        <v>6814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126</v>
      </c>
      <c r="E56" s="3">
        <v>226</v>
      </c>
      <c r="F56" s="10">
        <f t="shared" si="15"/>
        <v>0.64204545454545459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1368</v>
      </c>
      <c r="E57" s="3">
        <v>832</v>
      </c>
      <c r="F57" s="10">
        <f t="shared" si="15"/>
        <v>0.37818181818181817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3623</v>
      </c>
      <c r="E59" s="11">
        <f t="shared" ref="E59" si="17">SUM(E52:E58)</f>
        <v>3094</v>
      </c>
      <c r="F59" s="12">
        <f>E59/C59</f>
        <v>0.46062230162274825</v>
      </c>
      <c r="G59" s="30">
        <f>SUM(H52:H57)</f>
        <v>61929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44361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>
        <f>[1]Summary!$J$12</f>
        <v>68748</v>
      </c>
    </row>
    <row r="63" spans="1:8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>
        <f>[1]Summary!$I$12</f>
        <v>8807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77555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61" workbookViewId="0">
      <selection activeCell="I15" sqref="I15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'8-14'!B61+1</f>
        <v>44362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575</v>
      </c>
      <c r="E2" s="3">
        <v>644</v>
      </c>
      <c r="F2" s="10">
        <f>E2/C2</f>
        <v>0.52830188679245282</v>
      </c>
      <c r="G2" s="31" t="s">
        <v>5</v>
      </c>
      <c r="H2" s="32">
        <f>[2]Summary!$J$12</f>
        <v>38995</v>
      </c>
    </row>
    <row r="3" spans="1:8">
      <c r="A3" s="28" t="s">
        <v>10</v>
      </c>
      <c r="B3" s="28"/>
      <c r="C3" s="16">
        <v>324</v>
      </c>
      <c r="D3" s="9">
        <f>C3-E3</f>
        <v>240</v>
      </c>
      <c r="E3" s="3">
        <v>84</v>
      </c>
      <c r="F3" s="10">
        <f t="shared" ref="F3:F7" si="0">E3/C3</f>
        <v>0.25925925925925924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667</v>
      </c>
      <c r="E4" s="3">
        <v>525</v>
      </c>
      <c r="F4" s="10">
        <f t="shared" si="0"/>
        <v>0.44043624161073824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579</v>
      </c>
      <c r="E5" s="3">
        <v>851</v>
      </c>
      <c r="F5" s="10">
        <f t="shared" si="0"/>
        <v>0.59510489510489506</v>
      </c>
      <c r="G5" s="31" t="s">
        <v>6</v>
      </c>
      <c r="H5" s="32">
        <f>[2]Summary!$I$12</f>
        <v>5998</v>
      </c>
    </row>
    <row r="6" spans="1:8">
      <c r="A6" s="28" t="s">
        <v>9</v>
      </c>
      <c r="B6" s="28"/>
      <c r="C6" s="16">
        <v>352</v>
      </c>
      <c r="D6" s="9">
        <f t="shared" ref="D6:D7" si="1">C6-E6</f>
        <v>86</v>
      </c>
      <c r="E6" s="3">
        <v>266</v>
      </c>
      <c r="F6" s="10">
        <f t="shared" si="0"/>
        <v>0.75568181818181823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2200</v>
      </c>
      <c r="E7" s="3"/>
      <c r="F7" s="10">
        <f t="shared" si="0"/>
        <v>0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4347</v>
      </c>
      <c r="E9" s="11">
        <f t="shared" ref="E9" si="2">SUM(E2:E8)</f>
        <v>2370</v>
      </c>
      <c r="F9" s="12">
        <f>E9/C9</f>
        <v>0.35283608753907997</v>
      </c>
      <c r="G9" s="30">
        <f>SUM(H2:H7)</f>
        <v>44993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44363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1219</v>
      </c>
      <c r="E12" s="3"/>
      <c r="F12" s="10">
        <f>E12/C12</f>
        <v>0</v>
      </c>
      <c r="G12" s="31" t="s">
        <v>5</v>
      </c>
      <c r="H12" s="32">
        <f>[3]Summary!$J$12</f>
        <v>47158</v>
      </c>
    </row>
    <row r="13" spans="1:8">
      <c r="A13" s="28" t="s">
        <v>10</v>
      </c>
      <c r="B13" s="28"/>
      <c r="C13" s="16">
        <v>324</v>
      </c>
      <c r="D13" s="9">
        <f>C13-E13</f>
        <v>324</v>
      </c>
      <c r="E13" s="3"/>
      <c r="F13" s="10">
        <f t="shared" ref="F13:F17" si="3">E13/C13</f>
        <v>0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1192</v>
      </c>
      <c r="E14" s="3"/>
      <c r="F14" s="10">
        <f t="shared" si="3"/>
        <v>0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1430</v>
      </c>
      <c r="E15" s="3"/>
      <c r="F15" s="10">
        <f t="shared" si="3"/>
        <v>0</v>
      </c>
      <c r="G15" s="31" t="s">
        <v>6</v>
      </c>
      <c r="H15" s="32">
        <f>[3]Summary!$I$12</f>
        <v>5935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352</v>
      </c>
      <c r="E16" s="3"/>
      <c r="F16" s="10">
        <f t="shared" si="3"/>
        <v>0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2200</v>
      </c>
      <c r="E17" s="3"/>
      <c r="F17" s="10">
        <f t="shared" si="3"/>
        <v>0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6717</v>
      </c>
      <c r="E19" s="11">
        <f t="shared" ref="E19" si="5">SUM(E12:E18)</f>
        <v>0</v>
      </c>
      <c r="F19" s="12">
        <f>E19/C19</f>
        <v>0</v>
      </c>
      <c r="G19" s="30">
        <f>SUM(H12:H17)</f>
        <v>53093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44364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329</v>
      </c>
      <c r="E22" s="3">
        <v>890</v>
      </c>
      <c r="F22" s="10">
        <f>E22/C22</f>
        <v>0.73010664479081211</v>
      </c>
      <c r="G22" s="31" t="s">
        <v>5</v>
      </c>
      <c r="H22" s="32">
        <f>[4]Summary!$J$12</f>
        <v>52991</v>
      </c>
    </row>
    <row r="23" spans="1:8">
      <c r="A23" s="28" t="s">
        <v>10</v>
      </c>
      <c r="B23" s="28"/>
      <c r="C23" s="16">
        <v>324</v>
      </c>
      <c r="D23" s="9">
        <f>C23-E23</f>
        <v>230</v>
      </c>
      <c r="E23" s="3">
        <v>94</v>
      </c>
      <c r="F23" s="10">
        <f t="shared" ref="F23:F27" si="6">E23/C23</f>
        <v>0.29012345679012347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402</v>
      </c>
      <c r="E24" s="3">
        <v>790</v>
      </c>
      <c r="F24" s="10">
        <f t="shared" si="6"/>
        <v>0.66275167785234901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600</v>
      </c>
      <c r="E25" s="3">
        <v>830</v>
      </c>
      <c r="F25" s="10">
        <f t="shared" si="6"/>
        <v>0.58041958041958042</v>
      </c>
      <c r="G25" s="31" t="s">
        <v>6</v>
      </c>
      <c r="H25" s="32">
        <f>[4]Summary!$I$12</f>
        <v>5908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61</v>
      </c>
      <c r="E26" s="3">
        <v>291</v>
      </c>
      <c r="F26" s="10">
        <f t="shared" si="6"/>
        <v>0.82670454545454541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1280</v>
      </c>
      <c r="E27" s="3">
        <v>920</v>
      </c>
      <c r="F27" s="10">
        <f t="shared" si="6"/>
        <v>0.41818181818181815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2902</v>
      </c>
      <c r="E29" s="11">
        <f t="shared" ref="E29" si="8">SUM(E22:E28)</f>
        <v>3815</v>
      </c>
      <c r="F29" s="12">
        <f>E29/C29</f>
        <v>0.56796188774750633</v>
      </c>
      <c r="G29" s="30">
        <f>SUM(H22:H27)</f>
        <v>58899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44365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314</v>
      </c>
      <c r="E32" s="3">
        <v>905</v>
      </c>
      <c r="F32" s="10">
        <f>E32/C32</f>
        <v>0.74241181296144376</v>
      </c>
      <c r="G32" s="31" t="s">
        <v>5</v>
      </c>
      <c r="H32" s="32">
        <f>[5]Summary!$J$12</f>
        <v>69519</v>
      </c>
    </row>
    <row r="33" spans="1:8">
      <c r="A33" s="28" t="s">
        <v>10</v>
      </c>
      <c r="B33" s="28"/>
      <c r="C33" s="16">
        <v>324</v>
      </c>
      <c r="D33" s="9">
        <f>C33-E33</f>
        <v>235</v>
      </c>
      <c r="E33" s="3">
        <v>89</v>
      </c>
      <c r="F33" s="10">
        <f t="shared" ref="F33:F37" si="9">E33/C33</f>
        <v>0.27469135802469136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372</v>
      </c>
      <c r="E34" s="3">
        <v>820</v>
      </c>
      <c r="F34" s="10">
        <f t="shared" si="9"/>
        <v>0.68791946308724827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561</v>
      </c>
      <c r="E35" s="3">
        <v>869</v>
      </c>
      <c r="F35" s="10">
        <f t="shared" si="9"/>
        <v>0.60769230769230764</v>
      </c>
      <c r="G35" s="31" t="s">
        <v>6</v>
      </c>
      <c r="H35" s="32">
        <f>[5]Summary!$I$12</f>
        <v>3866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64</v>
      </c>
      <c r="E36" s="3">
        <v>288</v>
      </c>
      <c r="F36" s="10">
        <f t="shared" si="9"/>
        <v>0.81818181818181823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1265</v>
      </c>
      <c r="E37" s="3">
        <v>935</v>
      </c>
      <c r="F37" s="10">
        <f t="shared" si="9"/>
        <v>0.42499999999999999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2811</v>
      </c>
      <c r="E39" s="11">
        <f t="shared" ref="E39" si="11">SUM(E32:E38)</f>
        <v>3906</v>
      </c>
      <c r="F39" s="12">
        <f>E39/C39</f>
        <v>0.58150960250111661</v>
      </c>
      <c r="G39" s="30">
        <f>SUM(H32:H37)</f>
        <v>73385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44366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361</v>
      </c>
      <c r="E42" s="3">
        <v>858</v>
      </c>
      <c r="F42" s="10">
        <f>E42/C42</f>
        <v>0.7038556193601313</v>
      </c>
      <c r="G42" s="31" t="s">
        <v>5</v>
      </c>
      <c r="H42" s="32">
        <f>[6]Summary!$J$12</f>
        <v>42141</v>
      </c>
    </row>
    <row r="43" spans="1:8">
      <c r="A43" s="28" t="s">
        <v>10</v>
      </c>
      <c r="B43" s="28"/>
      <c r="C43" s="16">
        <v>324</v>
      </c>
      <c r="D43" s="9">
        <f>C43-E43</f>
        <v>232</v>
      </c>
      <c r="E43" s="3">
        <v>92</v>
      </c>
      <c r="F43" s="10">
        <f t="shared" ref="F43:F47" si="12">E43/C43</f>
        <v>0.2839506172839506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281</v>
      </c>
      <c r="E44" s="3">
        <v>911</v>
      </c>
      <c r="F44" s="10">
        <f t="shared" si="12"/>
        <v>0.76426174496644295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710</v>
      </c>
      <c r="E45" s="3">
        <v>720</v>
      </c>
      <c r="F45" s="10">
        <f t="shared" si="12"/>
        <v>0.50349650349650354</v>
      </c>
      <c r="G45" s="31" t="s">
        <v>6</v>
      </c>
      <c r="H45" s="32">
        <f>[6]Summary!$I$12</f>
        <v>5043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84</v>
      </c>
      <c r="E46" s="3">
        <v>268</v>
      </c>
      <c r="F46" s="10">
        <f t="shared" si="12"/>
        <v>0.76136363636363635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1190</v>
      </c>
      <c r="E47" s="3">
        <v>1010</v>
      </c>
      <c r="F47" s="10">
        <f t="shared" si="12"/>
        <v>0.45909090909090911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2858</v>
      </c>
      <c r="E49" s="11">
        <f t="shared" ref="E49" si="14">SUM(E42:E48)</f>
        <v>3859</v>
      </c>
      <c r="F49" s="12">
        <f>E49/C49</f>
        <v>0.57451243114485628</v>
      </c>
      <c r="G49" s="30">
        <f>SUM(H42:H47)</f>
        <v>47184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44367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688</v>
      </c>
      <c r="E52" s="3">
        <v>531</v>
      </c>
      <c r="F52" s="10">
        <f>E52/C52</f>
        <v>0.43560295324036097</v>
      </c>
      <c r="G52" s="31" t="s">
        <v>5</v>
      </c>
      <c r="H52" s="32">
        <f>[7]Summary!$J$12</f>
        <v>63082</v>
      </c>
    </row>
    <row r="53" spans="1:8">
      <c r="A53" s="28" t="s">
        <v>10</v>
      </c>
      <c r="B53" s="28"/>
      <c r="C53" s="16">
        <v>324</v>
      </c>
      <c r="D53" s="9">
        <f>C53-E53</f>
        <v>206</v>
      </c>
      <c r="E53" s="3">
        <v>118</v>
      </c>
      <c r="F53" s="10">
        <f t="shared" ref="F53:F57" si="15">E53/C53</f>
        <v>0.36419753086419754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550</v>
      </c>
      <c r="E54" s="3">
        <v>642</v>
      </c>
      <c r="F54" s="10">
        <f t="shared" si="15"/>
        <v>0.53859060402684567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829</v>
      </c>
      <c r="E55" s="3">
        <v>601</v>
      </c>
      <c r="F55" s="10">
        <f t="shared" si="15"/>
        <v>0.42027972027972027</v>
      </c>
      <c r="G55" s="31" t="s">
        <v>6</v>
      </c>
      <c r="H55" s="32">
        <f>[7]Summary!$I$12</f>
        <v>6688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79</v>
      </c>
      <c r="E56" s="3">
        <v>273</v>
      </c>
      <c r="F56" s="10">
        <f t="shared" si="15"/>
        <v>0.77556818181818177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1329</v>
      </c>
      <c r="E57" s="3">
        <v>871</v>
      </c>
      <c r="F57" s="10">
        <f t="shared" si="15"/>
        <v>0.39590909090909093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3681</v>
      </c>
      <c r="E59" s="11">
        <f t="shared" ref="E59" si="17">SUM(E52:E58)</f>
        <v>3036</v>
      </c>
      <c r="F59" s="12">
        <f>E59/C59</f>
        <v>0.45198749441715053</v>
      </c>
      <c r="G59" s="30">
        <f>SUM(H52:H57)</f>
        <v>69770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44368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453</v>
      </c>
      <c r="E62" s="3">
        <v>766</v>
      </c>
      <c r="F62" s="10">
        <f>E62/C62</f>
        <v>0.62838392124692366</v>
      </c>
      <c r="G62" s="31" t="s">
        <v>5</v>
      </c>
      <c r="H62" s="32">
        <f>[8]Summary!$J$12</f>
        <v>70142</v>
      </c>
    </row>
    <row r="63" spans="1:8">
      <c r="A63" s="28" t="s">
        <v>10</v>
      </c>
      <c r="B63" s="28"/>
      <c r="C63" s="16">
        <v>324</v>
      </c>
      <c r="D63" s="9">
        <f>C63-E63</f>
        <v>245</v>
      </c>
      <c r="E63" s="3">
        <v>79</v>
      </c>
      <c r="F63" s="10">
        <f t="shared" ref="F63:F67" si="18">E63/C63</f>
        <v>0.24382716049382716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348</v>
      </c>
      <c r="E64" s="3">
        <v>844</v>
      </c>
      <c r="F64" s="10">
        <f t="shared" si="18"/>
        <v>0.70805369127516782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572</v>
      </c>
      <c r="E65" s="3">
        <v>858</v>
      </c>
      <c r="F65" s="10">
        <f t="shared" si="18"/>
        <v>0.6</v>
      </c>
      <c r="G65" s="31" t="s">
        <v>6</v>
      </c>
      <c r="H65" s="32">
        <f>[8]Summary!$I$12</f>
        <v>7359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49</v>
      </c>
      <c r="E66" s="3">
        <v>303</v>
      </c>
      <c r="F66" s="10">
        <f t="shared" si="18"/>
        <v>0.86079545454545459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1362</v>
      </c>
      <c r="E67" s="3">
        <v>838</v>
      </c>
      <c r="F67" s="10">
        <f t="shared" si="18"/>
        <v>0.38090909090909092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3029</v>
      </c>
      <c r="E69" s="11">
        <f t="shared" ref="E69" si="20">SUM(E62:E68)</f>
        <v>3688</v>
      </c>
      <c r="F69" s="12">
        <f>E69/C69</f>
        <v>0.54905463748697336</v>
      </c>
      <c r="G69" s="30">
        <f>SUM(H62:H67)</f>
        <v>77501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21"/>
  <sheetViews>
    <sheetView topLeftCell="A52" workbookViewId="0">
      <selection activeCell="D87" sqref="D87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'15-21'!B61+1</f>
        <v>44369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489</v>
      </c>
      <c r="E2" s="3">
        <v>730</v>
      </c>
      <c r="F2" s="10">
        <f>E2/C2</f>
        <v>0.59885151763740774</v>
      </c>
      <c r="G2" s="31" t="s">
        <v>5</v>
      </c>
      <c r="H2" s="32">
        <f>[9]Summary!$J$12</f>
        <v>45009</v>
      </c>
    </row>
    <row r="3" spans="1:8">
      <c r="A3" s="28" t="s">
        <v>10</v>
      </c>
      <c r="B3" s="28"/>
      <c r="C3" s="16">
        <v>324</v>
      </c>
      <c r="D3" s="9">
        <f>C3-E3</f>
        <v>248</v>
      </c>
      <c r="E3" s="3">
        <v>76</v>
      </c>
      <c r="F3" s="10">
        <f t="shared" ref="F3:F7" si="0">E3/C3</f>
        <v>0.23456790123456789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471</v>
      </c>
      <c r="E4" s="3">
        <v>721</v>
      </c>
      <c r="F4" s="10">
        <f t="shared" si="0"/>
        <v>0.60486577181208057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636</v>
      </c>
      <c r="E5" s="3">
        <v>794</v>
      </c>
      <c r="F5" s="10">
        <f t="shared" si="0"/>
        <v>0.55524475524475525</v>
      </c>
      <c r="G5" s="31" t="s">
        <v>6</v>
      </c>
      <c r="H5" s="32">
        <f>[9]Summary!$I$12</f>
        <v>5594</v>
      </c>
    </row>
    <row r="6" spans="1:8">
      <c r="A6" s="28" t="s">
        <v>9</v>
      </c>
      <c r="B6" s="28"/>
      <c r="C6" s="16">
        <v>352</v>
      </c>
      <c r="D6" s="9">
        <f t="shared" ref="D6:D7" si="1">C6-E6</f>
        <v>64</v>
      </c>
      <c r="E6" s="3">
        <v>288</v>
      </c>
      <c r="F6" s="10">
        <f t="shared" si="0"/>
        <v>0.81818181818181823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1387</v>
      </c>
      <c r="E7" s="3">
        <v>813</v>
      </c>
      <c r="F7" s="10">
        <f t="shared" si="0"/>
        <v>0.36954545454545457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3295</v>
      </c>
      <c r="E9" s="11">
        <f t="shared" ref="E9" si="2">SUM(E2:E8)</f>
        <v>3422</v>
      </c>
      <c r="F9" s="12">
        <f>E9/C9</f>
        <v>0.50945362513026649</v>
      </c>
      <c r="G9" s="30">
        <f>SUM(H2:H7)</f>
        <v>50603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B1+1</f>
        <v>44370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522</v>
      </c>
      <c r="E12" s="3">
        <v>697</v>
      </c>
      <c r="F12" s="10">
        <f>E12/C12</f>
        <v>0.57178014766201801</v>
      </c>
      <c r="G12" s="31" t="s">
        <v>5</v>
      </c>
      <c r="H12" s="32">
        <f>[10]Summary!$J$12</f>
        <v>49086</v>
      </c>
    </row>
    <row r="13" spans="1:8">
      <c r="A13" s="28" t="s">
        <v>10</v>
      </c>
      <c r="B13" s="28"/>
      <c r="C13" s="16">
        <v>324</v>
      </c>
      <c r="D13" s="9">
        <f>C13-E13</f>
        <v>244</v>
      </c>
      <c r="E13" s="3">
        <v>80</v>
      </c>
      <c r="F13" s="10">
        <f t="shared" ref="F13:F17" si="3">E13/C13</f>
        <v>0.24691358024691357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511</v>
      </c>
      <c r="E14" s="3">
        <v>681</v>
      </c>
      <c r="F14" s="10">
        <f t="shared" si="3"/>
        <v>0.57130872483221473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692</v>
      </c>
      <c r="E15" s="3">
        <v>738</v>
      </c>
      <c r="F15" s="10">
        <f t="shared" si="3"/>
        <v>0.51608391608391613</v>
      </c>
      <c r="G15" s="31" t="s">
        <v>6</v>
      </c>
      <c r="H15" s="32">
        <f>[10]Summary!$I$12</f>
        <v>4594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79</v>
      </c>
      <c r="E16" s="3">
        <v>273</v>
      </c>
      <c r="F16" s="10">
        <f t="shared" si="3"/>
        <v>0.77556818181818177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1310</v>
      </c>
      <c r="E17" s="3">
        <v>890</v>
      </c>
      <c r="F17" s="10">
        <f t="shared" si="3"/>
        <v>0.40454545454545454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3358</v>
      </c>
      <c r="E19" s="11">
        <f t="shared" ref="E19" si="5">SUM(E12:E18)</f>
        <v>3359</v>
      </c>
      <c r="F19" s="12">
        <f>E19/C19</f>
        <v>0.50007443799315165</v>
      </c>
      <c r="G19" s="30">
        <f>SUM(H12:H17)</f>
        <v>53680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B11+1</f>
        <v>44371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459</v>
      </c>
      <c r="E22" s="3">
        <v>760</v>
      </c>
      <c r="F22" s="10">
        <f>E22/C22</f>
        <v>0.62346185397867104</v>
      </c>
      <c r="G22" s="31" t="s">
        <v>5</v>
      </c>
      <c r="H22" s="32">
        <f>[11]Summary!$J$12</f>
        <v>55958</v>
      </c>
    </row>
    <row r="23" spans="1:8">
      <c r="A23" s="28" t="s">
        <v>10</v>
      </c>
      <c r="B23" s="28"/>
      <c r="C23" s="16">
        <v>324</v>
      </c>
      <c r="D23" s="9">
        <f>C23-E23</f>
        <v>236</v>
      </c>
      <c r="E23" s="3">
        <v>88</v>
      </c>
      <c r="F23" s="10">
        <f t="shared" ref="F23:F27" si="6">E23/C23</f>
        <v>0.27160493827160492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471</v>
      </c>
      <c r="E24" s="3">
        <v>721</v>
      </c>
      <c r="F24" s="10">
        <f t="shared" si="6"/>
        <v>0.60486577181208057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676</v>
      </c>
      <c r="E25" s="3">
        <v>754</v>
      </c>
      <c r="F25" s="10">
        <f t="shared" si="6"/>
        <v>0.52727272727272723</v>
      </c>
      <c r="G25" s="31" t="s">
        <v>6</v>
      </c>
      <c r="H25" s="32">
        <f>[11]Summary!$I$12</f>
        <v>5791</v>
      </c>
    </row>
    <row r="26" spans="1:8">
      <c r="A26" s="28" t="s">
        <v>9</v>
      </c>
      <c r="B26" s="28"/>
      <c r="C26" s="16">
        <v>352</v>
      </c>
      <c r="D26" s="9">
        <f t="shared" ref="D26:D27" si="7">C26-E26</f>
        <v>84</v>
      </c>
      <c r="E26" s="3">
        <v>268</v>
      </c>
      <c r="F26" s="10">
        <f t="shared" si="6"/>
        <v>0.76136363636363635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1259</v>
      </c>
      <c r="E27" s="3">
        <v>941</v>
      </c>
      <c r="F27" s="10">
        <f t="shared" si="6"/>
        <v>0.42772727272727273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3185</v>
      </c>
      <c r="E29" s="11">
        <f t="shared" ref="E29" si="8">SUM(E22:E28)</f>
        <v>3532</v>
      </c>
      <c r="F29" s="12">
        <f>E29/C29</f>
        <v>0.52582998362364153</v>
      </c>
      <c r="G29" s="30">
        <f>SUM(H22:H27)</f>
        <v>61749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>
      <c r="A31" s="7">
        <f>WEEKDAY((B31))</f>
        <v>6</v>
      </c>
      <c r="B31" s="15">
        <f>B21+1</f>
        <v>44372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>
        <f>[12]Summary!$J$12</f>
        <v>72567</v>
      </c>
    </row>
    <row r="33" spans="1:8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>
        <f>[12]Summary!$I$12</f>
        <v>4835</v>
      </c>
    </row>
    <row r="36" spans="1:8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>
      <c r="A38" s="29"/>
      <c r="B38" s="29"/>
      <c r="C38" s="16"/>
      <c r="D38" s="9"/>
      <c r="E38" s="3"/>
      <c r="F38" s="10"/>
      <c r="G38" s="33"/>
      <c r="H38" s="34"/>
    </row>
    <row r="39" spans="1:8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77402</v>
      </c>
      <c r="H39" s="30"/>
    </row>
    <row r="40" spans="1:8">
      <c r="A40" s="14"/>
      <c r="B40" s="14"/>
      <c r="C40" s="4"/>
      <c r="D40" s="4"/>
      <c r="E40" s="4"/>
      <c r="F40" s="5"/>
      <c r="G40" s="6"/>
      <c r="H40" s="6"/>
    </row>
    <row r="41" spans="1:8">
      <c r="A41" s="7">
        <f>WEEKDAY((B41))</f>
        <v>7</v>
      </c>
      <c r="B41" s="15">
        <f>B31+1</f>
        <v>44373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>
      <c r="A42" s="28" t="s">
        <v>7</v>
      </c>
      <c r="B42" s="28"/>
      <c r="C42" s="16">
        <v>1219</v>
      </c>
      <c r="D42" s="9">
        <f>C42-E42</f>
        <v>575</v>
      </c>
      <c r="E42" s="3">
        <v>644</v>
      </c>
      <c r="F42" s="10">
        <f>E42/C42</f>
        <v>0.52830188679245282</v>
      </c>
      <c r="G42" s="31" t="s">
        <v>5</v>
      </c>
      <c r="H42" s="32">
        <f>[13]Summary!$J$12</f>
        <v>46258</v>
      </c>
    </row>
    <row r="43" spans="1:8">
      <c r="A43" s="28" t="s">
        <v>10</v>
      </c>
      <c r="B43" s="28"/>
      <c r="C43" s="16">
        <v>324</v>
      </c>
      <c r="D43" s="9">
        <f>C43-E43</f>
        <v>242</v>
      </c>
      <c r="E43" s="3">
        <v>82</v>
      </c>
      <c r="F43" s="10">
        <f t="shared" ref="F43:F47" si="12">E43/C43</f>
        <v>0.25308641975308643</v>
      </c>
      <c r="G43" s="31"/>
      <c r="H43" s="32"/>
    </row>
    <row r="44" spans="1:8">
      <c r="A44" s="28" t="s">
        <v>11</v>
      </c>
      <c r="B44" s="28"/>
      <c r="C44" s="16">
        <v>1192</v>
      </c>
      <c r="D44" s="9">
        <f>C44-E44</f>
        <v>667</v>
      </c>
      <c r="E44" s="3">
        <v>525</v>
      </c>
      <c r="F44" s="10">
        <f t="shared" si="12"/>
        <v>0.44043624161073824</v>
      </c>
      <c r="G44" s="31"/>
      <c r="H44" s="32"/>
    </row>
    <row r="45" spans="1:8">
      <c r="A45" s="28" t="s">
        <v>8</v>
      </c>
      <c r="B45" s="28"/>
      <c r="C45" s="16">
        <v>1430</v>
      </c>
      <c r="D45" s="9">
        <f>C45-E45</f>
        <v>579</v>
      </c>
      <c r="E45" s="3">
        <v>851</v>
      </c>
      <c r="F45" s="10">
        <f t="shared" si="12"/>
        <v>0.59510489510489506</v>
      </c>
      <c r="G45" s="31" t="s">
        <v>6</v>
      </c>
      <c r="H45" s="32">
        <f>[13]Summary!$I$12</f>
        <v>4098</v>
      </c>
    </row>
    <row r="46" spans="1:8">
      <c r="A46" s="28" t="s">
        <v>9</v>
      </c>
      <c r="B46" s="28"/>
      <c r="C46" s="16">
        <v>352</v>
      </c>
      <c r="D46" s="9">
        <f t="shared" ref="D46:D47" si="13">C46-E46</f>
        <v>86</v>
      </c>
      <c r="E46" s="3">
        <v>266</v>
      </c>
      <c r="F46" s="10">
        <f t="shared" si="12"/>
        <v>0.75568181818181823</v>
      </c>
      <c r="G46" s="31"/>
      <c r="H46" s="32"/>
    </row>
    <row r="47" spans="1:8">
      <c r="A47" s="28" t="s">
        <v>12</v>
      </c>
      <c r="B47" s="28"/>
      <c r="C47" s="16">
        <v>2200</v>
      </c>
      <c r="D47" s="9">
        <f t="shared" si="13"/>
        <v>1464</v>
      </c>
      <c r="E47" s="3">
        <v>736</v>
      </c>
      <c r="F47" s="10">
        <f t="shared" si="12"/>
        <v>0.33454545454545453</v>
      </c>
      <c r="G47" s="31"/>
      <c r="H47" s="32"/>
    </row>
    <row r="48" spans="1:8">
      <c r="A48" s="29"/>
      <c r="B48" s="29"/>
      <c r="C48" s="16"/>
      <c r="D48" s="9"/>
      <c r="E48" s="3"/>
      <c r="F48" s="10"/>
      <c r="G48" s="33"/>
      <c r="H48" s="34"/>
    </row>
    <row r="49" spans="1:8">
      <c r="A49" s="14"/>
      <c r="B49" s="14"/>
      <c r="C49" s="11">
        <f>SUM(C42:C48)</f>
        <v>6717</v>
      </c>
      <c r="D49" s="11">
        <f>C49-E49</f>
        <v>3613</v>
      </c>
      <c r="E49" s="11">
        <f t="shared" ref="E49" si="14">SUM(E42:E48)</f>
        <v>3104</v>
      </c>
      <c r="F49" s="12">
        <f>E49/C49</f>
        <v>0.46211106148578235</v>
      </c>
      <c r="G49" s="30">
        <f>SUM(H42:H47)</f>
        <v>50356</v>
      </c>
      <c r="H49" s="30"/>
    </row>
    <row r="50" spans="1:8">
      <c r="A50" s="14"/>
      <c r="B50" s="14"/>
      <c r="C50" s="4"/>
      <c r="D50" s="4"/>
      <c r="E50" s="4"/>
      <c r="F50" s="5"/>
      <c r="G50" s="6"/>
      <c r="H50" s="6"/>
    </row>
    <row r="51" spans="1:8">
      <c r="A51" s="7">
        <f>WEEKDAY((B51))</f>
        <v>1</v>
      </c>
      <c r="B51" s="15">
        <f>B41+1</f>
        <v>44374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>
      <c r="A52" s="28" t="s">
        <v>7</v>
      </c>
      <c r="B52" s="28"/>
      <c r="C52" s="16">
        <v>1219</v>
      </c>
      <c r="D52" s="9">
        <f>C52-E52</f>
        <v>625</v>
      </c>
      <c r="E52" s="3">
        <v>594</v>
      </c>
      <c r="F52" s="10">
        <f>E52/C52</f>
        <v>0.48728465955701394</v>
      </c>
      <c r="G52" s="31" t="s">
        <v>5</v>
      </c>
      <c r="H52" s="32">
        <f>[14]Summary!$J$12</f>
        <v>66898</v>
      </c>
    </row>
    <row r="53" spans="1:8">
      <c r="A53" s="28" t="s">
        <v>10</v>
      </c>
      <c r="B53" s="28"/>
      <c r="C53" s="16">
        <v>324</v>
      </c>
      <c r="D53" s="9">
        <f>C53-E53</f>
        <v>182</v>
      </c>
      <c r="E53" s="3">
        <v>142</v>
      </c>
      <c r="F53" s="10">
        <f t="shared" ref="F53:F57" si="15">E53/C53</f>
        <v>0.43827160493827161</v>
      </c>
      <c r="G53" s="31"/>
      <c r="H53" s="32"/>
    </row>
    <row r="54" spans="1:8">
      <c r="A54" s="28" t="s">
        <v>11</v>
      </c>
      <c r="B54" s="28"/>
      <c r="C54" s="16">
        <v>1192</v>
      </c>
      <c r="D54" s="9">
        <f>C54-E54</f>
        <v>376</v>
      </c>
      <c r="E54" s="3">
        <v>816</v>
      </c>
      <c r="F54" s="10">
        <f t="shared" si="15"/>
        <v>0.68456375838926176</v>
      </c>
      <c r="G54" s="31"/>
      <c r="H54" s="32"/>
    </row>
    <row r="55" spans="1:8">
      <c r="A55" s="28" t="s">
        <v>8</v>
      </c>
      <c r="B55" s="28"/>
      <c r="C55" s="16">
        <v>1430</v>
      </c>
      <c r="D55" s="9">
        <f>C55-E55</f>
        <v>827</v>
      </c>
      <c r="E55" s="3">
        <v>603</v>
      </c>
      <c r="F55" s="10">
        <f t="shared" si="15"/>
        <v>0.4216783216783217</v>
      </c>
      <c r="G55" s="31" t="s">
        <v>6</v>
      </c>
      <c r="H55" s="32">
        <v>8453</v>
      </c>
    </row>
    <row r="56" spans="1:8">
      <c r="A56" s="28" t="s">
        <v>9</v>
      </c>
      <c r="B56" s="28"/>
      <c r="C56" s="16">
        <v>352</v>
      </c>
      <c r="D56" s="9">
        <f t="shared" ref="D56:D57" si="16">C56-E56</f>
        <v>111</v>
      </c>
      <c r="E56" s="3">
        <v>241</v>
      </c>
      <c r="F56" s="10">
        <f t="shared" si="15"/>
        <v>0.68465909090909094</v>
      </c>
      <c r="G56" s="31"/>
      <c r="H56" s="32"/>
    </row>
    <row r="57" spans="1:8">
      <c r="A57" s="28" t="s">
        <v>12</v>
      </c>
      <c r="B57" s="28"/>
      <c r="C57" s="16">
        <v>2200</v>
      </c>
      <c r="D57" s="9">
        <f t="shared" si="16"/>
        <v>1227</v>
      </c>
      <c r="E57" s="3">
        <v>973</v>
      </c>
      <c r="F57" s="10">
        <f t="shared" si="15"/>
        <v>0.44227272727272726</v>
      </c>
      <c r="G57" s="31"/>
      <c r="H57" s="32"/>
    </row>
    <row r="58" spans="1:8">
      <c r="A58" s="29"/>
      <c r="B58" s="29"/>
      <c r="C58" s="16"/>
      <c r="D58" s="9"/>
      <c r="E58" s="3"/>
      <c r="F58" s="10"/>
      <c r="G58" s="33"/>
      <c r="H58" s="34"/>
    </row>
    <row r="59" spans="1:8">
      <c r="A59" s="14"/>
      <c r="B59" s="14"/>
      <c r="C59" s="11">
        <f>SUM(C52:C58)</f>
        <v>6717</v>
      </c>
      <c r="D59" s="11">
        <f>C59-E59</f>
        <v>3348</v>
      </c>
      <c r="E59" s="11">
        <f t="shared" ref="E59" si="17">SUM(E52:E58)</f>
        <v>3369</v>
      </c>
      <c r="F59" s="12">
        <f>E59/C59</f>
        <v>0.50156319785618575</v>
      </c>
      <c r="G59" s="30">
        <f>SUM(H52:H57)</f>
        <v>75351</v>
      </c>
      <c r="H59" s="30"/>
    </row>
    <row r="60" spans="1:8">
      <c r="A60" s="14"/>
      <c r="B60" s="14"/>
      <c r="C60" s="4"/>
      <c r="D60" s="4"/>
      <c r="E60" s="4"/>
      <c r="F60" s="5"/>
      <c r="G60" s="6"/>
      <c r="H60" s="6"/>
    </row>
    <row r="61" spans="1:8">
      <c r="A61" s="7">
        <f>WEEKDAY((B61))</f>
        <v>2</v>
      </c>
      <c r="B61" s="15">
        <f>B51+1</f>
        <v>44375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>
      <c r="A62" s="28" t="s">
        <v>7</v>
      </c>
      <c r="B62" s="28"/>
      <c r="C62" s="16">
        <v>1219</v>
      </c>
      <c r="D62" s="9">
        <f>C62-E62</f>
        <v>771</v>
      </c>
      <c r="E62" s="3">
        <v>448</v>
      </c>
      <c r="F62" s="10">
        <f>E62/C62</f>
        <v>0.36751435602953242</v>
      </c>
      <c r="G62" s="31" t="s">
        <v>5</v>
      </c>
      <c r="H62" s="32">
        <f>[15]Summary!$J$12</f>
        <v>75255</v>
      </c>
    </row>
    <row r="63" spans="1:8">
      <c r="A63" s="28" t="s">
        <v>10</v>
      </c>
      <c r="B63" s="28"/>
      <c r="C63" s="16">
        <v>324</v>
      </c>
      <c r="D63" s="9">
        <f>C63-E63</f>
        <v>138</v>
      </c>
      <c r="E63" s="3">
        <v>186</v>
      </c>
      <c r="F63" s="10">
        <f t="shared" ref="F63:F67" si="18">E63/C63</f>
        <v>0.57407407407407407</v>
      </c>
      <c r="G63" s="31"/>
      <c r="H63" s="32"/>
    </row>
    <row r="64" spans="1:8">
      <c r="A64" s="28" t="s">
        <v>11</v>
      </c>
      <c r="B64" s="28"/>
      <c r="C64" s="16">
        <v>1192</v>
      </c>
      <c r="D64" s="9">
        <f>C64-E64</f>
        <v>590</v>
      </c>
      <c r="E64" s="3">
        <v>602</v>
      </c>
      <c r="F64" s="10">
        <f t="shared" si="18"/>
        <v>0.50503355704697983</v>
      </c>
      <c r="G64" s="31"/>
      <c r="H64" s="32"/>
    </row>
    <row r="65" spans="1:8">
      <c r="A65" s="28" t="s">
        <v>8</v>
      </c>
      <c r="B65" s="28"/>
      <c r="C65" s="16">
        <v>1430</v>
      </c>
      <c r="D65" s="9">
        <f>C65-E65</f>
        <v>809</v>
      </c>
      <c r="E65" s="3">
        <v>621</v>
      </c>
      <c r="F65" s="10">
        <f t="shared" si="18"/>
        <v>0.43426573426573428</v>
      </c>
      <c r="G65" s="31" t="s">
        <v>6</v>
      </c>
      <c r="H65" s="32">
        <v>11375</v>
      </c>
    </row>
    <row r="66" spans="1:8">
      <c r="A66" s="28" t="s">
        <v>9</v>
      </c>
      <c r="B66" s="28"/>
      <c r="C66" s="16">
        <v>352</v>
      </c>
      <c r="D66" s="9">
        <f t="shared" ref="D66:D67" si="19">C66-E66</f>
        <v>55</v>
      </c>
      <c r="E66" s="3">
        <v>297</v>
      </c>
      <c r="F66" s="10">
        <f t="shared" si="18"/>
        <v>0.84375</v>
      </c>
      <c r="G66" s="31"/>
      <c r="H66" s="32"/>
    </row>
    <row r="67" spans="1:8">
      <c r="A67" s="28" t="s">
        <v>12</v>
      </c>
      <c r="B67" s="28"/>
      <c r="C67" s="16">
        <v>2200</v>
      </c>
      <c r="D67" s="9">
        <f t="shared" si="19"/>
        <v>1475</v>
      </c>
      <c r="E67" s="3">
        <v>725</v>
      </c>
      <c r="F67" s="10">
        <f t="shared" si="18"/>
        <v>0.32954545454545453</v>
      </c>
      <c r="G67" s="31"/>
      <c r="H67" s="32"/>
    </row>
    <row r="68" spans="1:8">
      <c r="A68" s="29"/>
      <c r="B68" s="29"/>
      <c r="C68" s="16"/>
      <c r="D68" s="9"/>
      <c r="E68" s="3"/>
      <c r="F68" s="10"/>
      <c r="G68" s="33"/>
      <c r="H68" s="34"/>
    </row>
    <row r="69" spans="1:8">
      <c r="A69" s="14"/>
      <c r="B69" s="14"/>
      <c r="C69" s="11">
        <f>SUM(C62:C68)</f>
        <v>6717</v>
      </c>
      <c r="D69" s="11">
        <f>C69-E69</f>
        <v>3838</v>
      </c>
      <c r="E69" s="11">
        <f t="shared" ref="E69" si="20">SUM(E62:E68)</f>
        <v>2879</v>
      </c>
      <c r="F69" s="12">
        <f>E69/C69</f>
        <v>0.42861396456751527</v>
      </c>
      <c r="G69" s="30">
        <f>SUM(H62:H67)</f>
        <v>86630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1"/>
  <sheetViews>
    <sheetView workbookViewId="0">
      <selection activeCell="E16" sqref="E16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6.5546875" style="2" customWidth="1"/>
    <col min="4" max="4" width="20.6640625" style="2" customWidth="1"/>
    <col min="5" max="5" width="10.88671875" style="2" customWidth="1"/>
    <col min="6" max="6" width="13.109375" style="2" customWidth="1"/>
    <col min="7" max="7" width="11" style="2" customWidth="1"/>
    <col min="8" max="8" width="9.33203125" style="2" customWidth="1"/>
    <col min="9" max="16384" width="9.109375" style="2"/>
  </cols>
  <sheetData>
    <row r="1" spans="1:8">
      <c r="A1" s="7">
        <f>WEEKDAY((B1))</f>
        <v>3</v>
      </c>
      <c r="B1" s="1">
        <f>'1-7'!B1+28</f>
        <v>44376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>
      <c r="A2" s="28" t="s">
        <v>7</v>
      </c>
      <c r="B2" s="28"/>
      <c r="C2" s="16">
        <v>1219</v>
      </c>
      <c r="D2" s="9">
        <f>C2-E2</f>
        <v>648</v>
      </c>
      <c r="E2" s="3">
        <v>571</v>
      </c>
      <c r="F2" s="10">
        <f>E2/C2</f>
        <v>0.46841673502871206</v>
      </c>
      <c r="G2" s="31" t="s">
        <v>5</v>
      </c>
      <c r="H2" s="32">
        <f>[16]Summary!$J$12</f>
        <v>57680</v>
      </c>
    </row>
    <row r="3" spans="1:8">
      <c r="A3" s="28" t="s">
        <v>10</v>
      </c>
      <c r="B3" s="28"/>
      <c r="C3" s="16">
        <v>324</v>
      </c>
      <c r="D3" s="9">
        <f>C3-E3</f>
        <v>247</v>
      </c>
      <c r="E3" s="3">
        <v>77</v>
      </c>
      <c r="F3" s="10">
        <f t="shared" ref="F3:F7" si="0">E3/C3</f>
        <v>0.23765432098765432</v>
      </c>
      <c r="G3" s="31"/>
      <c r="H3" s="32"/>
    </row>
    <row r="4" spans="1:8">
      <c r="A4" s="28" t="s">
        <v>11</v>
      </c>
      <c r="B4" s="28"/>
      <c r="C4" s="16">
        <v>1192</v>
      </c>
      <c r="D4" s="9">
        <f>C4-E4</f>
        <v>462</v>
      </c>
      <c r="E4" s="3">
        <v>730</v>
      </c>
      <c r="F4" s="10">
        <f t="shared" si="0"/>
        <v>0.61241610738255037</v>
      </c>
      <c r="G4" s="31"/>
      <c r="H4" s="32"/>
    </row>
    <row r="5" spans="1:8">
      <c r="A5" s="28" t="s">
        <v>8</v>
      </c>
      <c r="B5" s="28"/>
      <c r="C5" s="16">
        <v>1430</v>
      </c>
      <c r="D5" s="9">
        <f>C5-E5</f>
        <v>720</v>
      </c>
      <c r="E5" s="3">
        <v>710</v>
      </c>
      <c r="F5" s="10">
        <f t="shared" si="0"/>
        <v>0.49650349650349651</v>
      </c>
      <c r="G5" s="31" t="s">
        <v>6</v>
      </c>
      <c r="H5" s="32">
        <f>[16]Summary!$I$12</f>
        <v>8278</v>
      </c>
    </row>
    <row r="6" spans="1:8">
      <c r="A6" s="28" t="s">
        <v>9</v>
      </c>
      <c r="B6" s="28"/>
      <c r="C6" s="16">
        <v>352</v>
      </c>
      <c r="D6" s="9">
        <f t="shared" ref="D6:D7" si="1">C6-E6</f>
        <v>71</v>
      </c>
      <c r="E6" s="3">
        <v>281</v>
      </c>
      <c r="F6" s="10">
        <f t="shared" si="0"/>
        <v>0.79829545454545459</v>
      </c>
      <c r="G6" s="31"/>
      <c r="H6" s="32"/>
    </row>
    <row r="7" spans="1:8">
      <c r="A7" s="28" t="s">
        <v>12</v>
      </c>
      <c r="B7" s="28"/>
      <c r="C7" s="16">
        <v>2200</v>
      </c>
      <c r="D7" s="9">
        <f t="shared" si="1"/>
        <v>1255</v>
      </c>
      <c r="E7" s="3">
        <v>945</v>
      </c>
      <c r="F7" s="10">
        <f t="shared" si="0"/>
        <v>0.42954545454545456</v>
      </c>
      <c r="G7" s="31"/>
      <c r="H7" s="32"/>
    </row>
    <row r="8" spans="1:8">
      <c r="A8" s="29"/>
      <c r="B8" s="29"/>
      <c r="C8" s="16"/>
      <c r="D8" s="9"/>
      <c r="E8" s="3"/>
      <c r="F8" s="10"/>
      <c r="G8" s="33"/>
      <c r="H8" s="34"/>
    </row>
    <row r="9" spans="1:8">
      <c r="A9" s="14"/>
      <c r="B9" s="14"/>
      <c r="C9" s="11">
        <f>SUM(C2:C8)</f>
        <v>6717</v>
      </c>
      <c r="D9" s="11">
        <f>C9-E9</f>
        <v>3403</v>
      </c>
      <c r="E9" s="11">
        <f t="shared" ref="E9" si="2">SUM(E2:E8)</f>
        <v>3314</v>
      </c>
      <c r="F9" s="12">
        <f>E9/C9</f>
        <v>0.49337501860949828</v>
      </c>
      <c r="G9" s="30">
        <f>SUM(H2:H7)</f>
        <v>65958</v>
      </c>
      <c r="H9" s="30"/>
    </row>
    <row r="10" spans="1:8">
      <c r="A10" s="14"/>
      <c r="B10" s="14"/>
      <c r="C10" s="4"/>
      <c r="D10" s="4"/>
      <c r="E10" s="4"/>
      <c r="F10" s="5"/>
      <c r="G10" s="6"/>
      <c r="H10" s="6"/>
    </row>
    <row r="11" spans="1:8">
      <c r="A11" s="7">
        <f>WEEKDAY((B11))</f>
        <v>4</v>
      </c>
      <c r="B11" s="15">
        <f>IF(B1="","",B1+1)</f>
        <v>44377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>
      <c r="A12" s="28" t="s">
        <v>7</v>
      </c>
      <c r="B12" s="28"/>
      <c r="C12" s="16">
        <v>1219</v>
      </c>
      <c r="D12" s="9">
        <f>C12-E12</f>
        <v>570</v>
      </c>
      <c r="E12" s="3">
        <v>649</v>
      </c>
      <c r="F12" s="10">
        <f>E12/C12</f>
        <v>0.53240360951599675</v>
      </c>
      <c r="G12" s="31" t="s">
        <v>5</v>
      </c>
      <c r="H12" s="32">
        <f>[17]Summary!$J$12</f>
        <v>60571</v>
      </c>
    </row>
    <row r="13" spans="1:8">
      <c r="A13" s="28" t="s">
        <v>10</v>
      </c>
      <c r="B13" s="28"/>
      <c r="C13" s="16">
        <v>324</v>
      </c>
      <c r="D13" s="9">
        <f>C13-E13</f>
        <v>240</v>
      </c>
      <c r="E13" s="3">
        <v>84</v>
      </c>
      <c r="F13" s="10">
        <f t="shared" ref="F13:F17" si="3">E13/C13</f>
        <v>0.25925925925925924</v>
      </c>
      <c r="G13" s="31"/>
      <c r="H13" s="32"/>
    </row>
    <row r="14" spans="1:8">
      <c r="A14" s="28" t="s">
        <v>11</v>
      </c>
      <c r="B14" s="28"/>
      <c r="C14" s="16">
        <v>1192</v>
      </c>
      <c r="D14" s="9">
        <f>C14-E14</f>
        <v>355</v>
      </c>
      <c r="E14" s="3">
        <v>837</v>
      </c>
      <c r="F14" s="10">
        <f t="shared" si="3"/>
        <v>0.70218120805369133</v>
      </c>
      <c r="G14" s="31"/>
      <c r="H14" s="32"/>
    </row>
    <row r="15" spans="1:8">
      <c r="A15" s="28" t="s">
        <v>8</v>
      </c>
      <c r="B15" s="28"/>
      <c r="C15" s="16">
        <v>1430</v>
      </c>
      <c r="D15" s="9">
        <f>C15-E15</f>
        <v>478</v>
      </c>
      <c r="E15" s="3">
        <v>952</v>
      </c>
      <c r="F15" s="10">
        <f t="shared" si="3"/>
        <v>0.66573426573426575</v>
      </c>
      <c r="G15" s="31" t="s">
        <v>6</v>
      </c>
      <c r="H15" s="32">
        <f>[17]Summary!$I$12</f>
        <v>7388</v>
      </c>
    </row>
    <row r="16" spans="1:8">
      <c r="A16" s="28" t="s">
        <v>9</v>
      </c>
      <c r="B16" s="28"/>
      <c r="C16" s="16">
        <v>352</v>
      </c>
      <c r="D16" s="9">
        <f t="shared" ref="D16:D17" si="4">C16-E16</f>
        <v>101</v>
      </c>
      <c r="E16" s="3">
        <v>251</v>
      </c>
      <c r="F16" s="10">
        <f t="shared" si="3"/>
        <v>0.71306818181818177</v>
      </c>
      <c r="G16" s="31"/>
      <c r="H16" s="32"/>
    </row>
    <row r="17" spans="1:8">
      <c r="A17" s="28" t="s">
        <v>12</v>
      </c>
      <c r="B17" s="28"/>
      <c r="C17" s="16">
        <v>2200</v>
      </c>
      <c r="D17" s="9">
        <f t="shared" si="4"/>
        <v>1372</v>
      </c>
      <c r="E17" s="3">
        <v>828</v>
      </c>
      <c r="F17" s="10">
        <f t="shared" si="3"/>
        <v>0.37636363636363634</v>
      </c>
      <c r="G17" s="31"/>
      <c r="H17" s="32"/>
    </row>
    <row r="18" spans="1:8">
      <c r="A18" s="29"/>
      <c r="B18" s="29"/>
      <c r="C18" s="16"/>
      <c r="D18" s="9"/>
      <c r="E18" s="3"/>
      <c r="F18" s="10"/>
      <c r="G18" s="33"/>
      <c r="H18" s="34"/>
    </row>
    <row r="19" spans="1:8">
      <c r="A19" s="14"/>
      <c r="B19" s="14"/>
      <c r="C19" s="11">
        <f>SUM(C12:C18)</f>
        <v>6717</v>
      </c>
      <c r="D19" s="11">
        <f>C19-E19</f>
        <v>3116</v>
      </c>
      <c r="E19" s="11">
        <f t="shared" ref="E19" si="5">SUM(E12:E18)</f>
        <v>3601</v>
      </c>
      <c r="F19" s="12">
        <f>E19/C19</f>
        <v>0.53610242667857677</v>
      </c>
      <c r="G19" s="30">
        <f>SUM(H12:H17)</f>
        <v>67959</v>
      </c>
      <c r="H19" s="30"/>
    </row>
    <row r="20" spans="1:8">
      <c r="A20" s="14"/>
      <c r="B20" s="14"/>
      <c r="C20" s="4"/>
      <c r="D20" s="4"/>
      <c r="E20" s="4"/>
      <c r="F20" s="5"/>
      <c r="G20" s="6"/>
      <c r="H20" s="6"/>
    </row>
    <row r="21" spans="1:8">
      <c r="A21" s="7">
        <f>WEEKDAY((B21))</f>
        <v>5</v>
      </c>
      <c r="B21" s="15">
        <f>IF(B11="","",B11+1)</f>
        <v>44378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>
      <c r="A22" s="28" t="s">
        <v>7</v>
      </c>
      <c r="B22" s="28"/>
      <c r="C22" s="16">
        <v>1219</v>
      </c>
      <c r="D22" s="9">
        <f>C22-E22</f>
        <v>1219</v>
      </c>
      <c r="E22" s="3"/>
      <c r="F22" s="10">
        <f>E22/C22</f>
        <v>0</v>
      </c>
      <c r="G22" s="31" t="s">
        <v>5</v>
      </c>
      <c r="H22" s="32"/>
    </row>
    <row r="23" spans="1:8">
      <c r="A23" s="28" t="s">
        <v>10</v>
      </c>
      <c r="B23" s="28"/>
      <c r="C23" s="16">
        <v>324</v>
      </c>
      <c r="D23" s="9">
        <f>C23-E23</f>
        <v>324</v>
      </c>
      <c r="E23" s="3"/>
      <c r="F23" s="10">
        <f t="shared" ref="F23:F27" si="6">E23/C23</f>
        <v>0</v>
      </c>
      <c r="G23" s="31"/>
      <c r="H23" s="32"/>
    </row>
    <row r="24" spans="1:8">
      <c r="A24" s="28" t="s">
        <v>11</v>
      </c>
      <c r="B24" s="28"/>
      <c r="C24" s="16">
        <v>1192</v>
      </c>
      <c r="D24" s="9">
        <f>C24-E24</f>
        <v>1192</v>
      </c>
      <c r="E24" s="3"/>
      <c r="F24" s="10">
        <f t="shared" si="6"/>
        <v>0</v>
      </c>
      <c r="G24" s="31"/>
      <c r="H24" s="32"/>
    </row>
    <row r="25" spans="1:8">
      <c r="A25" s="28" t="s">
        <v>8</v>
      </c>
      <c r="B25" s="28"/>
      <c r="C25" s="16">
        <v>1430</v>
      </c>
      <c r="D25" s="9">
        <f>C25-E25</f>
        <v>1430</v>
      </c>
      <c r="E25" s="3"/>
      <c r="F25" s="10">
        <f t="shared" si="6"/>
        <v>0</v>
      </c>
      <c r="G25" s="31" t="s">
        <v>6</v>
      </c>
      <c r="H25" s="32"/>
    </row>
    <row r="26" spans="1:8">
      <c r="A26" s="28" t="s">
        <v>9</v>
      </c>
      <c r="B26" s="28"/>
      <c r="C26" s="16">
        <v>352</v>
      </c>
      <c r="D26" s="9">
        <f t="shared" ref="D26:D27" si="7">C26-E26</f>
        <v>352</v>
      </c>
      <c r="E26" s="3"/>
      <c r="F26" s="10">
        <f t="shared" si="6"/>
        <v>0</v>
      </c>
      <c r="G26" s="31"/>
      <c r="H26" s="32"/>
    </row>
    <row r="27" spans="1:8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>
      <c r="A28" s="29"/>
      <c r="B28" s="29"/>
      <c r="C28" s="16"/>
      <c r="D28" s="9"/>
      <c r="E28" s="3"/>
      <c r="F28" s="10"/>
      <c r="G28" s="33"/>
      <c r="H28" s="34"/>
    </row>
    <row r="29" spans="1:8">
      <c r="A29" s="14"/>
      <c r="B29" s="14"/>
      <c r="C29" s="11">
        <f>SUM(C22:C28)</f>
        <v>6717</v>
      </c>
      <c r="D29" s="11">
        <f>C29-E29</f>
        <v>6717</v>
      </c>
      <c r="E29" s="11">
        <f t="shared" ref="E29" si="8">SUM(E22:E28)</f>
        <v>0</v>
      </c>
      <c r="F29" s="12">
        <f>E29/C29</f>
        <v>0</v>
      </c>
      <c r="G29" s="30">
        <f>SUM(H22:H27)</f>
        <v>0</v>
      </c>
      <c r="H29" s="30"/>
    </row>
    <row r="30" spans="1:8">
      <c r="A30" s="14"/>
      <c r="B30" s="14"/>
      <c r="C30" s="4"/>
      <c r="D30" s="4"/>
      <c r="E30" s="4"/>
      <c r="F30" s="5"/>
      <c r="G30" s="6"/>
      <c r="H30" s="6"/>
    </row>
    <row r="31" spans="1:8" hidden="1">
      <c r="A31" s="7">
        <f>WEEKDAY((B31))</f>
        <v>6</v>
      </c>
      <c r="B31" s="15">
        <f>B21+1</f>
        <v>44379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>
      <c r="A38" s="29"/>
      <c r="B38" s="29"/>
      <c r="C38" s="16"/>
      <c r="D38" s="9"/>
      <c r="E38" s="3"/>
      <c r="F38" s="10"/>
      <c r="G38" s="33"/>
      <c r="H38" s="34"/>
    </row>
    <row r="39" spans="1:8" hidden="1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>
      <c r="A40" s="14"/>
      <c r="B40" s="14"/>
      <c r="C40" s="4"/>
      <c r="D40" s="4"/>
      <c r="E40" s="4"/>
      <c r="F40" s="5"/>
      <c r="G40" s="6"/>
      <c r="H40" s="6"/>
    </row>
    <row r="41" spans="1:8" hidden="1">
      <c r="A41" s="7">
        <f>WEEKDAY((B41))</f>
        <v>7</v>
      </c>
      <c r="B41" s="15">
        <f>B31+1</f>
        <v>44380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>
      <c r="A48" s="29"/>
      <c r="B48" s="29"/>
      <c r="C48" s="16"/>
      <c r="D48" s="9"/>
      <c r="E48" s="3"/>
      <c r="F48" s="10"/>
      <c r="G48" s="33"/>
      <c r="H48" s="34"/>
    </row>
    <row r="49" spans="1:8" hidden="1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>
      <c r="A50" s="14"/>
      <c r="B50" s="14"/>
      <c r="C50" s="4"/>
      <c r="D50" s="4"/>
      <c r="E50" s="4"/>
      <c r="F50" s="5"/>
      <c r="G50" s="6"/>
      <c r="H50" s="6"/>
    </row>
    <row r="51" spans="1:8" hidden="1">
      <c r="A51" s="7">
        <f>WEEKDAY((B51))</f>
        <v>1</v>
      </c>
      <c r="B51" s="15">
        <f>B41+1</f>
        <v>44381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>
      <c r="A58" s="29"/>
      <c r="B58" s="29"/>
      <c r="C58" s="16"/>
      <c r="D58" s="9"/>
      <c r="E58" s="3"/>
      <c r="F58" s="10"/>
      <c r="G58" s="33"/>
      <c r="H58" s="34"/>
    </row>
    <row r="59" spans="1:8" hidden="1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>
      <c r="A60" s="14"/>
      <c r="B60" s="14"/>
      <c r="C60" s="4"/>
      <c r="D60" s="4"/>
      <c r="E60" s="4"/>
      <c r="F60" s="5"/>
      <c r="G60" s="6"/>
      <c r="H60" s="6"/>
    </row>
    <row r="61" spans="1:8" hidden="1">
      <c r="A61" s="7">
        <f>WEEKDAY((B61))</f>
        <v>2</v>
      </c>
      <c r="B61" s="15">
        <f>B51+1</f>
        <v>44382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>
      <c r="A68" s="29"/>
      <c r="B68" s="29"/>
      <c r="C68" s="16"/>
      <c r="D68" s="9"/>
      <c r="E68" s="3"/>
      <c r="F68" s="10"/>
      <c r="G68" s="33"/>
      <c r="H68" s="34"/>
    </row>
    <row r="69" spans="1:8" hidden="1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>
      <c r="A70" s="14"/>
      <c r="B70" s="14"/>
      <c r="C70" s="4"/>
      <c r="D70" s="4"/>
      <c r="E70" s="4"/>
      <c r="F70" s="5"/>
      <c r="G70" s="6"/>
      <c r="H70" s="6"/>
    </row>
    <row r="71" spans="1:8">
      <c r="A71" s="14"/>
      <c r="B71" s="14"/>
      <c r="C71" s="4"/>
      <c r="D71" s="4"/>
      <c r="E71" s="4"/>
      <c r="F71" s="5"/>
      <c r="G71" s="6"/>
      <c r="H71" s="6"/>
    </row>
    <row r="72" spans="1:8">
      <c r="A72" s="14"/>
      <c r="B72" s="14"/>
      <c r="C72" s="4"/>
      <c r="D72" s="4"/>
      <c r="E72" s="4"/>
      <c r="F72" s="5"/>
      <c r="G72" s="6"/>
      <c r="H72" s="6"/>
    </row>
    <row r="73" spans="1:8">
      <c r="A73" s="14"/>
      <c r="B73" s="14"/>
      <c r="C73" s="4"/>
      <c r="D73" s="4"/>
      <c r="E73" s="4"/>
      <c r="F73" s="5"/>
      <c r="G73" s="6"/>
      <c r="H73" s="6"/>
    </row>
    <row r="74" spans="1:8">
      <c r="A74" s="14"/>
      <c r="B74" s="14"/>
      <c r="C74" s="4"/>
      <c r="D74" s="4"/>
      <c r="E74" s="4"/>
      <c r="F74" s="5"/>
      <c r="G74" s="6"/>
      <c r="H74" s="6"/>
    </row>
    <row r="75" spans="1:8">
      <c r="A75" s="14"/>
      <c r="B75" s="14"/>
      <c r="C75" s="4"/>
      <c r="D75" s="4"/>
      <c r="E75" s="4"/>
      <c r="F75" s="5"/>
      <c r="G75" s="6"/>
      <c r="H75" s="6"/>
    </row>
    <row r="76" spans="1:8">
      <c r="A76" s="14"/>
      <c r="B76" s="14"/>
      <c r="C76" s="4"/>
      <c r="D76" s="4"/>
      <c r="E76" s="4"/>
      <c r="F76" s="5"/>
      <c r="G76" s="6"/>
      <c r="H76" s="6"/>
    </row>
    <row r="77" spans="1:8">
      <c r="A77" s="14"/>
      <c r="B77" s="14"/>
      <c r="C77" s="4"/>
      <c r="D77" s="4"/>
      <c r="E77" s="4"/>
      <c r="F77" s="5"/>
      <c r="G77" s="6"/>
      <c r="H77" s="6"/>
    </row>
    <row r="78" spans="1:8">
      <c r="A78" s="14"/>
      <c r="B78" s="14"/>
      <c r="C78" s="4"/>
      <c r="D78" s="4"/>
      <c r="E78" s="4"/>
      <c r="F78" s="5"/>
      <c r="G78" s="6"/>
      <c r="H78" s="6"/>
    </row>
    <row r="79" spans="1:8">
      <c r="A79" s="14"/>
      <c r="B79" s="14"/>
      <c r="C79" s="4"/>
      <c r="D79" s="4"/>
      <c r="E79" s="4"/>
      <c r="F79" s="5"/>
      <c r="G79" s="6"/>
      <c r="H79" s="6"/>
    </row>
    <row r="80" spans="1:8">
      <c r="A80" s="14"/>
      <c r="B80" s="14"/>
      <c r="C80" s="4"/>
      <c r="D80" s="4"/>
      <c r="E80" s="4"/>
      <c r="F80" s="5"/>
      <c r="G80" s="6"/>
      <c r="H80" s="6"/>
    </row>
    <row r="81" spans="1:8">
      <c r="A81" s="14"/>
      <c r="B81" s="14"/>
      <c r="C81" s="4"/>
      <c r="D81" s="4"/>
      <c r="E81" s="4"/>
      <c r="F81" s="5"/>
      <c r="G81" s="6"/>
      <c r="H81" s="6"/>
    </row>
    <row r="82" spans="1:8">
      <c r="A82" s="14"/>
      <c r="B82" s="14"/>
      <c r="C82" s="4"/>
      <c r="D82" s="4"/>
      <c r="E82" s="4"/>
      <c r="F82" s="5"/>
      <c r="G82" s="6"/>
      <c r="H82" s="6"/>
    </row>
    <row r="83" spans="1:8">
      <c r="A83" s="14"/>
      <c r="B83" s="14"/>
      <c r="C83" s="4"/>
      <c r="D83" s="4"/>
      <c r="E83" s="4"/>
      <c r="F83" s="5"/>
      <c r="G83" s="6"/>
      <c r="H83" s="6"/>
    </row>
    <row r="84" spans="1:8">
      <c r="A84" s="14"/>
      <c r="B84" s="14"/>
      <c r="C84" s="4"/>
      <c r="D84" s="4"/>
      <c r="E84" s="4"/>
      <c r="F84" s="5"/>
      <c r="G84" s="6"/>
      <c r="H84" s="6"/>
    </row>
    <row r="85" spans="1:8">
      <c r="A85" s="14"/>
      <c r="B85" s="14"/>
      <c r="C85" s="4"/>
      <c r="D85" s="4"/>
      <c r="E85" s="4"/>
      <c r="F85" s="5"/>
      <c r="G85" s="6"/>
      <c r="H85" s="6"/>
    </row>
    <row r="86" spans="1:8">
      <c r="A86" s="14"/>
      <c r="B86" s="14"/>
      <c r="C86" s="4"/>
      <c r="D86" s="4"/>
      <c r="E86" s="4"/>
      <c r="F86" s="5"/>
      <c r="G86" s="6"/>
      <c r="H86" s="6"/>
    </row>
    <row r="87" spans="1:8">
      <c r="A87" s="14"/>
      <c r="B87" s="14"/>
      <c r="C87" s="4"/>
      <c r="D87" s="4"/>
      <c r="E87" s="4"/>
      <c r="F87" s="5"/>
      <c r="G87" s="6"/>
      <c r="H87" s="6"/>
    </row>
    <row r="88" spans="1:8">
      <c r="A88" s="14"/>
      <c r="B88" s="14"/>
      <c r="C88" s="4"/>
      <c r="D88" s="4"/>
      <c r="E88" s="4"/>
      <c r="F88" s="5"/>
      <c r="G88" s="6"/>
      <c r="H88" s="6"/>
    </row>
    <row r="89" spans="1:8">
      <c r="A89" s="14"/>
      <c r="B89" s="14"/>
      <c r="C89" s="4"/>
      <c r="D89" s="4"/>
      <c r="E89" s="4"/>
      <c r="F89" s="5"/>
      <c r="G89" s="6"/>
      <c r="H89" s="6"/>
    </row>
    <row r="90" spans="1:8">
      <c r="A90" s="14"/>
      <c r="B90" s="14"/>
      <c r="C90" s="4"/>
      <c r="D90" s="4"/>
      <c r="E90" s="4"/>
      <c r="F90" s="5"/>
      <c r="G90" s="6"/>
      <c r="H90" s="6"/>
    </row>
    <row r="91" spans="1:8">
      <c r="A91" s="14"/>
      <c r="B91" s="14"/>
      <c r="C91" s="4"/>
      <c r="D91" s="4"/>
      <c r="E91" s="4"/>
      <c r="F91" s="5"/>
      <c r="G91" s="6"/>
      <c r="H91" s="6"/>
    </row>
    <row r="92" spans="1:8">
      <c r="A92" s="14"/>
      <c r="B92" s="14"/>
      <c r="C92" s="4"/>
      <c r="D92" s="4"/>
      <c r="E92" s="4"/>
      <c r="F92" s="5"/>
      <c r="G92" s="6"/>
      <c r="H92" s="6"/>
    </row>
    <row r="93" spans="1:8">
      <c r="A93" s="14"/>
      <c r="B93" s="14"/>
      <c r="C93" s="4"/>
      <c r="D93" s="4"/>
      <c r="E93" s="4"/>
      <c r="F93" s="5"/>
      <c r="G93" s="6"/>
      <c r="H93" s="6"/>
    </row>
    <row r="94" spans="1:8">
      <c r="A94" s="14"/>
      <c r="B94" s="14"/>
      <c r="C94" s="4"/>
      <c r="D94" s="4"/>
      <c r="E94" s="4"/>
      <c r="F94" s="5"/>
      <c r="G94" s="6"/>
      <c r="H94" s="6"/>
    </row>
    <row r="95" spans="1:8">
      <c r="A95" s="14"/>
      <c r="B95" s="14"/>
      <c r="C95" s="4"/>
      <c r="D95" s="4"/>
      <c r="E95" s="4"/>
      <c r="F95" s="5"/>
      <c r="G95" s="6"/>
      <c r="H95" s="6"/>
    </row>
    <row r="96" spans="1:8">
      <c r="A96" s="14"/>
      <c r="B96" s="14"/>
      <c r="C96" s="4"/>
      <c r="D96" s="4"/>
      <c r="E96" s="4"/>
      <c r="F96" s="5"/>
      <c r="G96" s="6"/>
      <c r="H96" s="6"/>
    </row>
    <row r="97" spans="1:8">
      <c r="A97" s="14"/>
      <c r="B97" s="14"/>
      <c r="C97" s="4"/>
      <c r="D97" s="4"/>
      <c r="E97" s="4"/>
      <c r="F97" s="5"/>
      <c r="G97" s="6"/>
      <c r="H97" s="6"/>
    </row>
    <row r="98" spans="1:8">
      <c r="A98" s="14"/>
      <c r="B98" s="14"/>
      <c r="C98" s="4"/>
      <c r="D98" s="4"/>
      <c r="E98" s="4"/>
      <c r="F98" s="5"/>
      <c r="G98" s="6"/>
      <c r="H98" s="6"/>
    </row>
    <row r="99" spans="1:8">
      <c r="A99" s="14"/>
      <c r="B99" s="14"/>
      <c r="C99" s="4"/>
      <c r="D99" s="4"/>
      <c r="E99" s="4"/>
      <c r="F99" s="5"/>
      <c r="G99" s="6"/>
      <c r="H99" s="6"/>
    </row>
    <row r="100" spans="1:8">
      <c r="A100" s="14"/>
      <c r="B100" s="14"/>
      <c r="C100" s="4"/>
      <c r="D100" s="4"/>
      <c r="E100" s="4"/>
      <c r="F100" s="5"/>
      <c r="G100" s="6"/>
      <c r="H100" s="6"/>
    </row>
    <row r="101" spans="1:8">
      <c r="A101" s="14"/>
      <c r="B101" s="14"/>
      <c r="C101" s="4"/>
      <c r="D101" s="4"/>
      <c r="E101" s="4"/>
      <c r="F101" s="5"/>
      <c r="G101" s="6"/>
      <c r="H101" s="6"/>
    </row>
    <row r="102" spans="1:8">
      <c r="A102" s="14"/>
      <c r="B102" s="14"/>
      <c r="C102" s="4"/>
      <c r="D102" s="4"/>
      <c r="E102" s="4"/>
      <c r="F102" s="5"/>
      <c r="G102" s="6"/>
      <c r="H102" s="6"/>
    </row>
    <row r="103" spans="1:8">
      <c r="A103" s="14"/>
      <c r="B103" s="14"/>
      <c r="C103" s="4"/>
      <c r="D103" s="4"/>
      <c r="E103" s="4"/>
      <c r="F103" s="5"/>
      <c r="G103" s="6"/>
      <c r="H103" s="6"/>
    </row>
    <row r="104" spans="1:8">
      <c r="A104" s="14"/>
      <c r="B104" s="14"/>
      <c r="C104" s="4"/>
      <c r="D104" s="4"/>
      <c r="E104" s="4"/>
      <c r="F104" s="5"/>
      <c r="G104" s="6"/>
      <c r="H104" s="6"/>
    </row>
    <row r="105" spans="1:8">
      <c r="A105" s="14"/>
      <c r="B105" s="14"/>
      <c r="C105" s="4"/>
      <c r="D105" s="4"/>
      <c r="E105" s="4"/>
      <c r="F105" s="5"/>
      <c r="G105" s="6"/>
      <c r="H105" s="6"/>
    </row>
    <row r="106" spans="1:8">
      <c r="A106" s="14"/>
      <c r="B106" s="14"/>
      <c r="C106" s="4"/>
      <c r="D106" s="4"/>
      <c r="E106" s="4"/>
      <c r="F106" s="5"/>
      <c r="G106" s="6"/>
      <c r="H106" s="6"/>
    </row>
    <row r="107" spans="1:8">
      <c r="A107" s="14"/>
      <c r="B107" s="14"/>
      <c r="C107" s="4"/>
      <c r="D107" s="4"/>
      <c r="E107" s="4"/>
      <c r="F107" s="5"/>
      <c r="G107" s="6"/>
      <c r="H107" s="6"/>
    </row>
    <row r="108" spans="1:8">
      <c r="A108" s="14"/>
      <c r="B108" s="14"/>
      <c r="C108" s="4"/>
      <c r="D108" s="4"/>
      <c r="E108" s="4"/>
      <c r="F108" s="5"/>
      <c r="G108" s="6"/>
      <c r="H108" s="6"/>
    </row>
    <row r="109" spans="1:8">
      <c r="A109" s="14"/>
      <c r="B109" s="14"/>
      <c r="C109" s="4"/>
      <c r="D109" s="4"/>
      <c r="E109" s="4"/>
      <c r="F109" s="5"/>
      <c r="G109" s="6"/>
      <c r="H109" s="6"/>
    </row>
    <row r="110" spans="1:8">
      <c r="A110" s="14"/>
      <c r="B110" s="14"/>
      <c r="C110" s="4"/>
      <c r="D110" s="4"/>
      <c r="E110" s="4"/>
      <c r="F110" s="5"/>
      <c r="G110" s="6"/>
      <c r="H110" s="6"/>
    </row>
    <row r="111" spans="1:8">
      <c r="A111" s="14"/>
      <c r="B111" s="14"/>
      <c r="C111" s="4"/>
      <c r="D111" s="4"/>
      <c r="E111" s="4"/>
      <c r="F111" s="5"/>
      <c r="G111" s="6"/>
      <c r="H111" s="6"/>
    </row>
    <row r="112" spans="1:8">
      <c r="A112" s="14"/>
      <c r="B112" s="14"/>
      <c r="C112" s="4"/>
      <c r="D112" s="4"/>
      <c r="E112" s="4"/>
      <c r="F112" s="5"/>
      <c r="G112" s="6"/>
      <c r="H112" s="6"/>
    </row>
    <row r="113" spans="1:8">
      <c r="A113" s="14"/>
      <c r="B113" s="14"/>
      <c r="C113" s="4"/>
      <c r="D113" s="4"/>
      <c r="E113" s="4"/>
      <c r="F113" s="5"/>
      <c r="G113" s="6"/>
      <c r="H113" s="6"/>
    </row>
    <row r="114" spans="1:8">
      <c r="A114" s="14"/>
      <c r="B114" s="14"/>
      <c r="C114" s="4"/>
      <c r="D114" s="4"/>
      <c r="E114" s="4"/>
      <c r="F114" s="5"/>
      <c r="G114" s="6"/>
      <c r="H114" s="6"/>
    </row>
    <row r="115" spans="1:8">
      <c r="A115" s="14"/>
      <c r="B115" s="14"/>
      <c r="C115" s="4"/>
      <c r="D115" s="4"/>
      <c r="E115" s="4"/>
      <c r="F115" s="5"/>
      <c r="G115" s="6"/>
      <c r="H115" s="6"/>
    </row>
    <row r="116" spans="1:8">
      <c r="A116" s="14"/>
      <c r="B116" s="14"/>
      <c r="C116" s="4"/>
      <c r="D116" s="4"/>
      <c r="E116" s="4"/>
      <c r="F116" s="5"/>
      <c r="G116" s="6"/>
      <c r="H116" s="6"/>
    </row>
    <row r="117" spans="1:8">
      <c r="A117" s="14"/>
      <c r="B117" s="14"/>
      <c r="C117" s="4"/>
      <c r="D117" s="4"/>
      <c r="E117" s="4"/>
      <c r="F117" s="5"/>
      <c r="G117" s="6"/>
      <c r="H117" s="6"/>
    </row>
    <row r="118" spans="1:8">
      <c r="A118" s="14"/>
      <c r="B118" s="14"/>
      <c r="C118" s="4"/>
      <c r="D118" s="4"/>
      <c r="E118" s="4"/>
      <c r="F118" s="5"/>
      <c r="G118" s="6"/>
      <c r="H118" s="6"/>
    </row>
    <row r="119" spans="1:8">
      <c r="A119" s="14"/>
      <c r="B119" s="14"/>
      <c r="C119" s="4"/>
      <c r="D119" s="4"/>
      <c r="E119" s="4"/>
      <c r="F119" s="5"/>
      <c r="G119" s="6"/>
      <c r="H119" s="6"/>
    </row>
    <row r="120" spans="1:8">
      <c r="A120" s="14"/>
      <c r="B120" s="14"/>
      <c r="C120" s="4"/>
      <c r="D120" s="4"/>
      <c r="E120" s="4"/>
      <c r="F120" s="5"/>
      <c r="G120" s="6"/>
      <c r="H120" s="6"/>
    </row>
    <row r="121" spans="1:8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FC86"/>
  <sheetViews>
    <sheetView tabSelected="1" workbookViewId="0">
      <selection activeCell="C1" sqref="C1"/>
    </sheetView>
  </sheetViews>
  <sheetFormatPr defaultColWidth="9.109375" defaultRowHeight="14.4"/>
  <cols>
    <col min="1" max="1" width="11.5546875" style="2" bestFit="1" customWidth="1"/>
    <col min="2" max="2" width="10.6640625" style="2" bestFit="1" customWidth="1"/>
    <col min="3" max="3" width="13.109375" style="2" customWidth="1"/>
    <col min="4" max="4" width="13.88671875" style="2" bestFit="1" customWidth="1"/>
    <col min="5" max="5" width="9.109375" style="2"/>
    <col min="6" max="6" width="13.5546875" style="2" bestFit="1" customWidth="1"/>
    <col min="7" max="16384" width="9.109375" style="2"/>
  </cols>
  <sheetData>
    <row r="1" spans="1:5">
      <c r="A1" s="2" t="s">
        <v>13</v>
      </c>
      <c r="B1" s="2" t="s">
        <v>14</v>
      </c>
      <c r="C1" s="20" t="s">
        <v>1</v>
      </c>
      <c r="D1" s="23" t="s">
        <v>4</v>
      </c>
    </row>
    <row r="2" spans="1:5">
      <c r="A2" s="7">
        <f t="shared" ref="A2:A29" si="0">WEEKDAY((B2))</f>
        <v>3</v>
      </c>
      <c r="B2" s="1">
        <f>'1-7'!B1</f>
        <v>44348</v>
      </c>
      <c r="C2" s="21">
        <f>IF('1-7'!F9=0,"",'1-7'!F9)</f>
        <v>0.27378293881196963</v>
      </c>
      <c r="D2" s="22">
        <f>IF(C2="","",'1-7'!G9)</f>
        <v>66619</v>
      </c>
    </row>
    <row r="3" spans="1:5">
      <c r="A3" s="7">
        <f t="shared" si="0"/>
        <v>4</v>
      </c>
      <c r="B3" s="15">
        <f t="shared" ref="B3:B29" si="1">B2+1</f>
        <v>44349</v>
      </c>
      <c r="C3" s="21">
        <f>IF('1-7'!F19=0,"",'1-7'!F19)</f>
        <v>0.34360577638826856</v>
      </c>
      <c r="D3" s="25">
        <f>IF(C3="","",'1-7'!G19)</f>
        <v>39680</v>
      </c>
      <c r="E3" s="25"/>
    </row>
    <row r="4" spans="1:5">
      <c r="A4" s="7">
        <f t="shared" si="0"/>
        <v>5</v>
      </c>
      <c r="B4" s="15">
        <f t="shared" si="1"/>
        <v>44350</v>
      </c>
      <c r="C4" s="21">
        <f>IF('1-7'!F29=0,"",'1-7'!F29)</f>
        <v>0.35164507964865266</v>
      </c>
      <c r="D4" s="25">
        <f>IF(C4="","",'1-7'!G29)</f>
        <v>40459</v>
      </c>
    </row>
    <row r="5" spans="1:5">
      <c r="A5" s="7">
        <f t="shared" si="0"/>
        <v>6</v>
      </c>
      <c r="B5" s="15">
        <f t="shared" si="1"/>
        <v>44351</v>
      </c>
      <c r="C5" s="21">
        <f>IF('1-7'!F39=0,"",'1-7'!F39)</f>
        <v>0.4418639273485187</v>
      </c>
      <c r="D5" s="25">
        <f>IF(C5="","",'1-7'!G39)</f>
        <v>56136</v>
      </c>
    </row>
    <row r="6" spans="1:5">
      <c r="A6" s="7">
        <f t="shared" si="0"/>
        <v>7</v>
      </c>
      <c r="B6" s="15">
        <f t="shared" si="1"/>
        <v>44352</v>
      </c>
      <c r="C6" s="21">
        <f>IF('1-7'!F49=0,"",'1-7'!F49)</f>
        <v>0.44022629149918119</v>
      </c>
      <c r="D6" s="25">
        <f>IF(C6="","",'1-7'!G49)</f>
        <v>38608</v>
      </c>
    </row>
    <row r="7" spans="1:5">
      <c r="A7" s="7">
        <f t="shared" si="0"/>
        <v>1</v>
      </c>
      <c r="B7" s="15">
        <f t="shared" si="1"/>
        <v>44353</v>
      </c>
      <c r="C7" s="21">
        <f>IF('1-7'!F59=0,"",'1-7'!F59)</f>
        <v>0.37740062527914248</v>
      </c>
      <c r="D7" s="25">
        <f>IF(C7="","",'1-7'!G59)</f>
        <v>56178</v>
      </c>
    </row>
    <row r="8" spans="1:5">
      <c r="A8" s="7">
        <f t="shared" si="0"/>
        <v>2</v>
      </c>
      <c r="B8" s="15">
        <f t="shared" si="1"/>
        <v>44354</v>
      </c>
      <c r="C8" s="21">
        <f>IF('1-7'!F69=0,"",'1-7'!F69)</f>
        <v>0.45511389012952208</v>
      </c>
      <c r="D8" s="25">
        <f>IF(C8="","",'1-7'!G69)</f>
        <v>63748</v>
      </c>
    </row>
    <row r="9" spans="1:5" ht="15" customHeight="1">
      <c r="A9" s="7">
        <f t="shared" si="0"/>
        <v>3</v>
      </c>
      <c r="B9" s="15">
        <f t="shared" si="1"/>
        <v>44355</v>
      </c>
      <c r="C9" s="21">
        <v>0</v>
      </c>
      <c r="D9" s="25">
        <f>IF(C9="","",'8-14'!G9)</f>
        <v>42957</v>
      </c>
    </row>
    <row r="10" spans="1:5" ht="15" customHeight="1">
      <c r="A10" s="7">
        <f t="shared" si="0"/>
        <v>4</v>
      </c>
      <c r="B10" s="15">
        <f t="shared" si="1"/>
        <v>44356</v>
      </c>
      <c r="C10" s="21">
        <f>IF('8-14'!F19=0,"",'8-14'!F19)</f>
        <v>0.44513919904719368</v>
      </c>
      <c r="D10" s="25">
        <f>IF(C10="","",'8-14'!G19)</f>
        <v>41804</v>
      </c>
    </row>
    <row r="11" spans="1:5" ht="15" customHeight="1">
      <c r="A11" s="7">
        <f t="shared" si="0"/>
        <v>5</v>
      </c>
      <c r="B11" s="15">
        <f>B10+1</f>
        <v>44357</v>
      </c>
      <c r="C11" s="21">
        <f>IF('8-14'!F29=0,"",'8-14'!F29)</f>
        <v>0.45198749441715053</v>
      </c>
      <c r="D11" s="25">
        <f>IF(C11="","",'8-14'!G29)</f>
        <v>57609</v>
      </c>
    </row>
    <row r="12" spans="1:5" ht="15" customHeight="1">
      <c r="A12" s="7">
        <f t="shared" si="0"/>
        <v>6</v>
      </c>
      <c r="B12" s="15">
        <f t="shared" si="1"/>
        <v>44358</v>
      </c>
      <c r="C12" s="21">
        <v>0</v>
      </c>
      <c r="D12" s="25">
        <f>IF(C12="","",'8-14'!G39)</f>
        <v>64328</v>
      </c>
    </row>
    <row r="13" spans="1:5" ht="15" customHeight="1">
      <c r="A13" s="7">
        <f t="shared" si="0"/>
        <v>7</v>
      </c>
      <c r="B13" s="15">
        <f t="shared" si="1"/>
        <v>44359</v>
      </c>
      <c r="C13" s="21">
        <f>IF('8-14'!F49=0,"",'8-14'!F49)</f>
        <v>0.51570641655500971</v>
      </c>
      <c r="D13" s="25">
        <f>IF(C13="","",'8-14'!G49)</f>
        <v>45513</v>
      </c>
    </row>
    <row r="14" spans="1:5" ht="15" customHeight="1">
      <c r="A14" s="7">
        <f t="shared" si="0"/>
        <v>1</v>
      </c>
      <c r="B14" s="15">
        <f t="shared" si="1"/>
        <v>44360</v>
      </c>
      <c r="C14" s="21">
        <f>IF('8-14'!F59=0,"",'8-14'!F59)</f>
        <v>0.46062230162274825</v>
      </c>
      <c r="D14" s="25">
        <f>IF(C14="","",'8-14'!G59)</f>
        <v>61929</v>
      </c>
    </row>
    <row r="15" spans="1:5" ht="15" customHeight="1">
      <c r="A15" s="7">
        <f t="shared" si="0"/>
        <v>2</v>
      </c>
      <c r="B15" s="15">
        <f t="shared" si="1"/>
        <v>44361</v>
      </c>
      <c r="C15" s="21">
        <v>0</v>
      </c>
      <c r="D15" s="25">
        <f>IF(C15="","",'8-14'!G69)</f>
        <v>77555</v>
      </c>
    </row>
    <row r="16" spans="1:5" ht="15" customHeight="1">
      <c r="A16" s="7">
        <f t="shared" si="0"/>
        <v>3</v>
      </c>
      <c r="B16" s="15">
        <f t="shared" si="1"/>
        <v>44362</v>
      </c>
      <c r="C16" s="21">
        <f>IF('15-21'!F9=0,"",'15-21'!F9)</f>
        <v>0.35283608753907997</v>
      </c>
      <c r="D16" s="25">
        <f>IF(C16="","",'15-21'!G9)</f>
        <v>44993</v>
      </c>
    </row>
    <row r="17" spans="1:4" ht="15" customHeight="1">
      <c r="A17" s="7">
        <f t="shared" si="0"/>
        <v>4</v>
      </c>
      <c r="B17" s="15">
        <f t="shared" si="1"/>
        <v>44363</v>
      </c>
      <c r="C17" s="21">
        <v>0</v>
      </c>
      <c r="D17" s="25">
        <f>IF(C17="","",'15-21'!G19)</f>
        <v>53093</v>
      </c>
    </row>
    <row r="18" spans="1:4" ht="15" customHeight="1">
      <c r="A18" s="7">
        <f t="shared" si="0"/>
        <v>5</v>
      </c>
      <c r="B18" s="15">
        <f t="shared" si="1"/>
        <v>44364</v>
      </c>
      <c r="C18" s="21">
        <f>IF('15-21'!F29=0,"",'15-21'!F29)</f>
        <v>0.56796188774750633</v>
      </c>
      <c r="D18" s="25">
        <f>IF(C18="","",'15-21'!G29)</f>
        <v>58899</v>
      </c>
    </row>
    <row r="19" spans="1:4" ht="15" customHeight="1">
      <c r="A19" s="7">
        <f t="shared" si="0"/>
        <v>6</v>
      </c>
      <c r="B19" s="15">
        <f t="shared" si="1"/>
        <v>44365</v>
      </c>
      <c r="C19" s="21">
        <f>IF('15-21'!F39=0,"",'15-21'!F39)</f>
        <v>0.58150960250111661</v>
      </c>
      <c r="D19" s="25">
        <f>IF(C19="","",'15-21'!G39)</f>
        <v>73385</v>
      </c>
    </row>
    <row r="20" spans="1:4" ht="15" customHeight="1">
      <c r="A20" s="7">
        <f t="shared" si="0"/>
        <v>7</v>
      </c>
      <c r="B20" s="15">
        <f t="shared" si="1"/>
        <v>44366</v>
      </c>
      <c r="C20" s="21">
        <f>IF('15-21'!F49=0,"",'15-21'!F49)</f>
        <v>0.57451243114485628</v>
      </c>
      <c r="D20" s="25">
        <f>IF(C20="","",'15-21'!G49)</f>
        <v>47184</v>
      </c>
    </row>
    <row r="21" spans="1:4" ht="15" customHeight="1">
      <c r="A21" s="7">
        <f t="shared" si="0"/>
        <v>1</v>
      </c>
      <c r="B21" s="15">
        <f t="shared" si="1"/>
        <v>44367</v>
      </c>
      <c r="C21" s="21">
        <f>IF('15-21'!F59=0,"",'15-21'!F59)</f>
        <v>0.45198749441715053</v>
      </c>
      <c r="D21" s="25">
        <f>IF(C21="","",'15-21'!G59)</f>
        <v>69770</v>
      </c>
    </row>
    <row r="22" spans="1:4" ht="15" customHeight="1">
      <c r="A22" s="7">
        <f t="shared" si="0"/>
        <v>2</v>
      </c>
      <c r="B22" s="15">
        <f t="shared" si="1"/>
        <v>44368</v>
      </c>
      <c r="C22" s="21">
        <f>IF('15-21'!F69=0,"",'15-21'!F69)</f>
        <v>0.54905463748697336</v>
      </c>
      <c r="D22" s="25">
        <f>IF(C22="","",'15-21'!G69)</f>
        <v>77501</v>
      </c>
    </row>
    <row r="23" spans="1:4" ht="15" customHeight="1">
      <c r="A23" s="7">
        <f t="shared" si="0"/>
        <v>3</v>
      </c>
      <c r="B23" s="15">
        <f t="shared" si="1"/>
        <v>44369</v>
      </c>
      <c r="C23" s="21">
        <f>IF('22-28'!F9=0,"",'22-28'!F9)</f>
        <v>0.50945362513026649</v>
      </c>
      <c r="D23" s="25">
        <f>IF(C23="","",'22-28'!G9)</f>
        <v>50603</v>
      </c>
    </row>
    <row r="24" spans="1:4" ht="15" customHeight="1">
      <c r="A24" s="7">
        <f t="shared" si="0"/>
        <v>4</v>
      </c>
      <c r="B24" s="15">
        <f t="shared" si="1"/>
        <v>44370</v>
      </c>
      <c r="C24" s="21">
        <f>IF('22-28'!F19=0,"",'22-28'!F19)</f>
        <v>0.50007443799315165</v>
      </c>
      <c r="D24" s="25">
        <f>IF(C24="","",'22-28'!G19)</f>
        <v>53680</v>
      </c>
    </row>
    <row r="25" spans="1:4" ht="15" customHeight="1">
      <c r="A25" s="7">
        <f t="shared" si="0"/>
        <v>5</v>
      </c>
      <c r="B25" s="15">
        <f t="shared" si="1"/>
        <v>44371</v>
      </c>
      <c r="C25" s="21">
        <f>IF('22-28'!F29=0,"",'22-28'!F29)</f>
        <v>0.52582998362364153</v>
      </c>
      <c r="D25" s="25">
        <f>IF(C25="","",'22-28'!G29)</f>
        <v>61749</v>
      </c>
    </row>
    <row r="26" spans="1:4" ht="15" customHeight="1">
      <c r="A26" s="7">
        <f t="shared" si="0"/>
        <v>6</v>
      </c>
      <c r="B26" s="15">
        <f t="shared" si="1"/>
        <v>44372</v>
      </c>
      <c r="C26" s="21">
        <v>0</v>
      </c>
      <c r="D26" s="25">
        <f>IF(C26="","",'22-28'!G39)</f>
        <v>77402</v>
      </c>
    </row>
    <row r="27" spans="1:4" ht="15" customHeight="1">
      <c r="A27" s="7">
        <f t="shared" si="0"/>
        <v>7</v>
      </c>
      <c r="B27" s="15">
        <f t="shared" si="1"/>
        <v>44373</v>
      </c>
      <c r="C27" s="21">
        <f>IF('22-28'!F49=0,"",'22-28'!F49)</f>
        <v>0.46211106148578235</v>
      </c>
      <c r="D27" s="25">
        <f>IF(C27="","",'22-28'!G49)</f>
        <v>50356</v>
      </c>
    </row>
    <row r="28" spans="1:4" ht="15" customHeight="1">
      <c r="A28" s="7">
        <f t="shared" si="0"/>
        <v>1</v>
      </c>
      <c r="B28" s="15">
        <f t="shared" si="1"/>
        <v>44374</v>
      </c>
      <c r="C28" s="21">
        <f>IF('22-28'!F59=0,"",'22-28'!F59)</f>
        <v>0.50156319785618575</v>
      </c>
      <c r="D28" s="25">
        <f>IF(C28="","",'22-28'!G59)</f>
        <v>75351</v>
      </c>
    </row>
    <row r="29" spans="1:4" ht="15" customHeight="1">
      <c r="A29" s="7">
        <f t="shared" si="0"/>
        <v>2</v>
      </c>
      <c r="B29" s="15">
        <f t="shared" si="1"/>
        <v>44375</v>
      </c>
      <c r="C29" s="21">
        <f>IF('22-28'!F69=0,"",'22-28'!F69)</f>
        <v>0.42861396456751527</v>
      </c>
      <c r="D29" s="25">
        <f>IF(C29="","",'22-28'!G69)</f>
        <v>86630</v>
      </c>
    </row>
    <row r="30" spans="1:4" ht="15" customHeight="1">
      <c r="A30" s="26">
        <f>IF(B30="","",WEEKDAY((B30)))</f>
        <v>3</v>
      </c>
      <c r="B30" s="15">
        <f>IF('29 to end of the month'!B1="","",B29+1)</f>
        <v>44376</v>
      </c>
      <c r="C30" s="21">
        <f>IF('29 to end of the month'!F9=0,"",'29 to end of the month'!F9)</f>
        <v>0.49337501860949828</v>
      </c>
      <c r="D30" s="25">
        <f>IF(C30="","",'29 to end of the month'!G9)</f>
        <v>65958</v>
      </c>
    </row>
    <row r="31" spans="1:4" ht="15" customHeight="1">
      <c r="A31" s="26">
        <f>IF(B31="","",WEEKDAY((B31)))</f>
        <v>4</v>
      </c>
      <c r="B31" s="15">
        <f>IF('29 to end of the month'!B11="","",B30+1)</f>
        <v>44377</v>
      </c>
      <c r="C31" s="21">
        <f>IF('29 to end of the month'!F19=0,"",'29 to end of the month'!F19)</f>
        <v>0.53610242667857677</v>
      </c>
      <c r="D31" s="25">
        <f>IF(C31="","",'29 to end of the month'!G19)</f>
        <v>67959</v>
      </c>
    </row>
    <row r="32" spans="1:4" ht="15" customHeight="1">
      <c r="A32" s="26"/>
      <c r="B32" s="15"/>
      <c r="C32" s="21" t="str">
        <f>IF('29 to end of the month'!F29=0,"",'29 to end of the month'!F29)</f>
        <v/>
      </c>
      <c r="D32" s="25" t="str">
        <f>IF(C32="","",'29 to end of the month'!G29)</f>
        <v/>
      </c>
    </row>
    <row r="33" spans="1:16383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>
      <c r="A34" s="12"/>
      <c r="B34" s="12" t="s">
        <v>15</v>
      </c>
      <c r="C34" s="12">
        <f>AVERAGE(C2:C33)</f>
        <v>0.38640265991762196</v>
      </c>
      <c r="D34" s="24">
        <f>AVERAGE((D2:D32))</f>
        <v>58921.2</v>
      </c>
    </row>
    <row r="35" spans="1:16383">
      <c r="A35" s="14"/>
      <c r="B35" s="14"/>
      <c r="C35" s="5"/>
      <c r="D35" s="6"/>
    </row>
    <row r="36" spans="1:16383">
      <c r="A36" s="14"/>
      <c r="B36" s="14"/>
      <c r="C36" s="5"/>
      <c r="D36" s="6"/>
    </row>
    <row r="37" spans="1:16383">
      <c r="A37" s="14"/>
      <c r="B37" s="14"/>
      <c r="C37" s="5"/>
      <c r="D37" s="6"/>
    </row>
    <row r="38" spans="1:16383">
      <c r="A38" s="14"/>
      <c r="B38" s="14"/>
      <c r="C38" s="5"/>
      <c r="D38" s="6"/>
    </row>
    <row r="39" spans="1:16383">
      <c r="A39" s="14"/>
      <c r="B39" s="14"/>
      <c r="C39" s="5"/>
      <c r="D39" s="6"/>
    </row>
    <row r="40" spans="1:16383">
      <c r="A40" s="14"/>
      <c r="B40" s="14"/>
      <c r="C40" s="5"/>
      <c r="D40" s="6"/>
    </row>
    <row r="41" spans="1:16383">
      <c r="A41" s="14"/>
      <c r="B41" s="14"/>
      <c r="C41" s="5"/>
      <c r="D41" s="6"/>
    </row>
    <row r="42" spans="1:16383">
      <c r="A42" s="14"/>
      <c r="B42" s="14"/>
      <c r="C42" s="5"/>
      <c r="D42" s="6"/>
    </row>
    <row r="43" spans="1:16383">
      <c r="A43" s="14"/>
      <c r="B43" s="14"/>
      <c r="C43" s="5"/>
      <c r="D43" s="6"/>
    </row>
    <row r="44" spans="1:16383">
      <c r="A44" s="14"/>
      <c r="B44" s="14"/>
      <c r="C44" s="5"/>
      <c r="D44" s="6"/>
    </row>
    <row r="45" spans="1:16383">
      <c r="A45" s="14"/>
      <c r="B45" s="14"/>
      <c r="C45" s="5"/>
      <c r="D45" s="6"/>
    </row>
    <row r="46" spans="1:16383">
      <c r="A46" s="14"/>
      <c r="B46" s="14"/>
      <c r="C46" s="5"/>
      <c r="D46" s="6"/>
    </row>
    <row r="47" spans="1:16383">
      <c r="A47" s="14"/>
      <c r="B47" s="14"/>
      <c r="C47" s="5"/>
      <c r="D47" s="6"/>
    </row>
    <row r="48" spans="1:16383">
      <c r="A48" s="14"/>
      <c r="B48" s="14"/>
      <c r="C48" s="5"/>
      <c r="D48" s="6"/>
    </row>
    <row r="49" spans="1:4">
      <c r="A49" s="14"/>
      <c r="B49" s="14"/>
      <c r="C49" s="5"/>
      <c r="D49" s="6"/>
    </row>
    <row r="50" spans="1:4">
      <c r="A50" s="14"/>
      <c r="B50" s="14"/>
      <c r="C50" s="5"/>
      <c r="D50" s="6"/>
    </row>
    <row r="51" spans="1:4">
      <c r="A51" s="14"/>
      <c r="B51" s="14"/>
      <c r="C51" s="5"/>
      <c r="D51" s="6"/>
    </row>
    <row r="52" spans="1:4">
      <c r="A52" s="14"/>
      <c r="B52" s="14"/>
      <c r="C52" s="5"/>
      <c r="D52" s="6"/>
    </row>
    <row r="53" spans="1:4">
      <c r="A53" s="14"/>
      <c r="B53" s="14"/>
      <c r="C53" s="5"/>
      <c r="D53" s="6"/>
    </row>
    <row r="54" spans="1:4">
      <c r="A54" s="14"/>
      <c r="B54" s="14"/>
      <c r="C54" s="5"/>
      <c r="D54" s="6"/>
    </row>
    <row r="55" spans="1:4">
      <c r="A55" s="14"/>
      <c r="B55" s="14"/>
      <c r="C55" s="5"/>
      <c r="D55" s="6"/>
    </row>
    <row r="56" spans="1:4">
      <c r="A56" s="14"/>
      <c r="B56" s="14"/>
      <c r="C56" s="5"/>
      <c r="D56" s="6"/>
    </row>
    <row r="57" spans="1:4">
      <c r="A57" s="14"/>
      <c r="B57" s="14"/>
      <c r="C57" s="5"/>
      <c r="D57" s="6"/>
    </row>
    <row r="58" spans="1:4">
      <c r="A58" s="14"/>
      <c r="B58" s="14"/>
      <c r="C58" s="5"/>
      <c r="D58" s="6"/>
    </row>
    <row r="59" spans="1:4">
      <c r="A59" s="14"/>
      <c r="B59" s="14"/>
      <c r="C59" s="5"/>
      <c r="D59" s="6"/>
    </row>
    <row r="60" spans="1:4">
      <c r="A60" s="14"/>
      <c r="B60" s="14"/>
      <c r="C60" s="5"/>
      <c r="D60" s="6"/>
    </row>
    <row r="61" spans="1:4">
      <c r="A61" s="14"/>
      <c r="B61" s="14"/>
      <c r="C61" s="5"/>
      <c r="D61" s="6"/>
    </row>
    <row r="62" spans="1:4">
      <c r="A62" s="14"/>
      <c r="B62" s="14"/>
      <c r="C62" s="5"/>
      <c r="D62" s="6"/>
    </row>
    <row r="63" spans="1:4">
      <c r="A63" s="14"/>
      <c r="B63" s="14"/>
      <c r="C63" s="5"/>
      <c r="D63" s="6"/>
    </row>
    <row r="64" spans="1:4">
      <c r="A64" s="14"/>
      <c r="B64" s="14"/>
      <c r="C64" s="5"/>
      <c r="D64" s="6"/>
    </row>
    <row r="65" spans="1:4">
      <c r="A65" s="14"/>
      <c r="B65" s="14"/>
      <c r="C65" s="5"/>
      <c r="D65" s="6"/>
    </row>
    <row r="66" spans="1:4">
      <c r="A66" s="14"/>
      <c r="B66" s="14"/>
      <c r="C66" s="5"/>
      <c r="D66" s="6"/>
    </row>
    <row r="67" spans="1:4">
      <c r="A67" s="14"/>
      <c r="B67" s="14"/>
      <c r="C67" s="5"/>
      <c r="D67" s="6"/>
    </row>
    <row r="68" spans="1:4">
      <c r="A68" s="14"/>
      <c r="B68" s="14"/>
      <c r="C68" s="5"/>
      <c r="D68" s="6"/>
    </row>
    <row r="69" spans="1:4">
      <c r="A69" s="14"/>
      <c r="B69" s="14"/>
      <c r="C69" s="5"/>
      <c r="D69" s="6"/>
    </row>
    <row r="70" spans="1:4">
      <c r="A70" s="14"/>
      <c r="B70" s="14"/>
      <c r="C70" s="5"/>
      <c r="D70" s="6"/>
    </row>
    <row r="71" spans="1:4">
      <c r="A71" s="14"/>
      <c r="B71" s="14"/>
      <c r="C71" s="5"/>
      <c r="D71" s="6"/>
    </row>
    <row r="72" spans="1:4">
      <c r="A72" s="14"/>
      <c r="B72" s="14"/>
      <c r="C72" s="5"/>
      <c r="D72" s="6"/>
    </row>
    <row r="73" spans="1:4">
      <c r="A73" s="14"/>
      <c r="B73" s="14"/>
      <c r="C73" s="5"/>
      <c r="D73" s="6"/>
    </row>
    <row r="74" spans="1:4">
      <c r="A74" s="14"/>
      <c r="B74" s="14"/>
      <c r="C74" s="5"/>
      <c r="D74" s="6"/>
    </row>
    <row r="75" spans="1:4">
      <c r="A75" s="14"/>
      <c r="B75" s="14"/>
      <c r="C75" s="5"/>
      <c r="D75" s="6"/>
    </row>
    <row r="76" spans="1:4">
      <c r="A76" s="14"/>
      <c r="B76" s="14"/>
      <c r="C76" s="5"/>
      <c r="D76" s="6"/>
    </row>
    <row r="77" spans="1:4">
      <c r="A77" s="14"/>
      <c r="B77" s="14"/>
      <c r="C77" s="5"/>
      <c r="D77" s="6"/>
    </row>
    <row r="78" spans="1:4">
      <c r="A78" s="14"/>
      <c r="B78" s="14"/>
      <c r="C78" s="5"/>
      <c r="D78" s="6"/>
    </row>
    <row r="79" spans="1:4">
      <c r="A79" s="14"/>
      <c r="B79" s="14"/>
      <c r="C79" s="5"/>
      <c r="D79" s="6"/>
    </row>
    <row r="80" spans="1:4">
      <c r="A80" s="14"/>
      <c r="B80" s="14"/>
      <c r="C80" s="5"/>
      <c r="D80" s="6"/>
    </row>
    <row r="81" spans="1:4">
      <c r="A81" s="14"/>
      <c r="B81" s="14"/>
      <c r="C81" s="5"/>
      <c r="D81" s="6"/>
    </row>
    <row r="82" spans="1:4">
      <c r="A82" s="14"/>
      <c r="B82" s="14"/>
      <c r="C82" s="5"/>
      <c r="D82" s="6"/>
    </row>
    <row r="83" spans="1:4">
      <c r="A83" s="14"/>
      <c r="B83" s="14"/>
      <c r="C83" s="5"/>
      <c r="D83" s="6"/>
    </row>
    <row r="84" spans="1:4">
      <c r="A84" s="14"/>
      <c r="B84" s="14"/>
      <c r="C84" s="5"/>
      <c r="D84" s="6"/>
    </row>
    <row r="85" spans="1:4">
      <c r="A85" s="14"/>
      <c r="B85" s="14"/>
      <c r="C85" s="5"/>
      <c r="D85" s="6"/>
    </row>
    <row r="86" spans="1:4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horizontalDpi="0" verticalDpi="0" r:id="rId1"/>
  <headerFooter>
    <oddHeader>&amp;C&amp;16Ontario Daily Lot Counts
April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55C475-EDD8-4858-B863-35132E82FB0C}"/>
</file>

<file path=customXml/itemProps2.xml><?xml version="1.0" encoding="utf-8"?>
<ds:datastoreItem xmlns:ds="http://schemas.openxmlformats.org/officeDocument/2006/customXml" ds:itemID="{CE7498B8-EBCD-4688-9E79-E127B5D5D417}"/>
</file>

<file path=customXml/itemProps3.xml><?xml version="1.0" encoding="utf-8"?>
<ds:datastoreItem xmlns:ds="http://schemas.openxmlformats.org/officeDocument/2006/customXml" ds:itemID="{BDB89DED-0FF6-4CF2-8B58-110059D39F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FMODS</cp:lastModifiedBy>
  <cp:lastPrinted>2021-03-17T05:01:50Z</cp:lastPrinted>
  <dcterms:created xsi:type="dcterms:W3CDTF">2014-12-09T16:30:03Z</dcterms:created>
  <dcterms:modified xsi:type="dcterms:W3CDTF">2021-07-12T11:57:24Z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376200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