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880" yWindow="1054" windowWidth="12411" windowHeight="9257" activeTab="2"/>
  </bookViews>
  <sheets>
    <sheet name="Descriptions" sheetId="1" r:id="rId1"/>
    <sheet name="Database structure" sheetId="2" r:id="rId2"/>
    <sheet name="Sheet2" sheetId="4" r:id="rId3"/>
    <sheet name="Valuations" sheetId="3" r:id="rId4"/>
  </sheets>
  <calcPr calcId="144525"/>
</workbook>
</file>

<file path=xl/calcChain.xml><?xml version="1.0" encoding="utf-8"?>
<calcChain xmlns="http://schemas.openxmlformats.org/spreadsheetml/2006/main">
  <c r="I18" i="4" l="1"/>
  <c r="I17" i="4"/>
  <c r="AH13" i="3" l="1"/>
  <c r="AG13" i="3" l="1"/>
  <c r="AF13" i="3" l="1"/>
  <c r="AE23" i="3"/>
  <c r="AE13" i="3"/>
  <c r="AD13" i="3" l="1"/>
  <c r="AB13" i="3"/>
  <c r="AA13" i="3"/>
  <c r="H13" i="3"/>
  <c r="Z30" i="3"/>
  <c r="Y13" i="3"/>
  <c r="W13" i="3"/>
  <c r="U13" i="3"/>
  <c r="S13" i="3"/>
  <c r="Q13" i="3"/>
  <c r="O8" i="3" l="1"/>
  <c r="O28" i="3"/>
  <c r="O24" i="3"/>
  <c r="O23" i="3"/>
  <c r="O13" i="3"/>
  <c r="M28" i="3"/>
  <c r="M24" i="3"/>
  <c r="M23" i="3"/>
  <c r="M13" i="3"/>
  <c r="M12" i="3"/>
  <c r="K23" i="3"/>
  <c r="K12" i="3"/>
  <c r="H12" i="3"/>
  <c r="G17" i="3"/>
  <c r="G14" i="3"/>
  <c r="F28" i="3"/>
  <c r="D10" i="3"/>
  <c r="C10" i="3"/>
</calcChain>
</file>

<file path=xl/sharedStrings.xml><?xml version="1.0" encoding="utf-8"?>
<sst xmlns="http://schemas.openxmlformats.org/spreadsheetml/2006/main" count="458" uniqueCount="239">
  <si>
    <t>Name</t>
  </si>
  <si>
    <t>Symbol</t>
  </si>
  <si>
    <t>Last Price</t>
  </si>
  <si>
    <t>52wk hi/lo</t>
  </si>
  <si>
    <t>mkt cap</t>
  </si>
  <si>
    <t>daily $ vol</t>
  </si>
  <si>
    <t>sales</t>
  </si>
  <si>
    <t>net profit mgn</t>
  </si>
  <si>
    <t>cash</t>
  </si>
  <si>
    <t>total debt</t>
  </si>
  <si>
    <t>sales/sh</t>
  </si>
  <si>
    <t>cash flow/sh</t>
  </si>
  <si>
    <t>earnings/sh</t>
  </si>
  <si>
    <t>div yield</t>
  </si>
  <si>
    <t>ROE</t>
  </si>
  <si>
    <t>insider buy/own</t>
  </si>
  <si>
    <t>stock buyback</t>
  </si>
  <si>
    <t>EPS rank</t>
  </si>
  <si>
    <t>RPS rank</t>
  </si>
  <si>
    <t>5yr sales</t>
  </si>
  <si>
    <t>5yr price</t>
  </si>
  <si>
    <t>proj sales</t>
  </si>
  <si>
    <t>proj hi/lo</t>
  </si>
  <si>
    <t>time safe</t>
  </si>
  <si>
    <t>STARS fair val</t>
  </si>
  <si>
    <t>current P/E</t>
  </si>
  <si>
    <t>P/S</t>
  </si>
  <si>
    <t>P/B</t>
  </si>
  <si>
    <t>current ratio</t>
  </si>
  <si>
    <t>quick ratio</t>
  </si>
  <si>
    <t>SMA MACD RSI</t>
  </si>
  <si>
    <t>Avg daily trading vol * price</t>
  </si>
  <si>
    <t>ADV = last vol/(1-change in volume)</t>
  </si>
  <si>
    <t>low sales indicitive of undiscovered comps-look at growth</t>
  </si>
  <si>
    <t>Comp health</t>
  </si>
  <si>
    <t>basics</t>
  </si>
  <si>
    <t>profit/revenue</t>
  </si>
  <si>
    <t>Required</t>
  </si>
  <si>
    <t>Ideal</t>
  </si>
  <si>
    <t>&gt;$50k</t>
  </si>
  <si>
    <t xml:space="preserve">measure of liquididty </t>
  </si>
  <si>
    <t>calc</t>
  </si>
  <si>
    <t>notes</t>
  </si>
  <si>
    <t>additional calcs</t>
  </si>
  <si>
    <t>top 20% of industry</t>
  </si>
  <si>
    <t>record past 5 yr trend - less that 5% in some cases</t>
  </si>
  <si>
    <t>more thn debt</t>
  </si>
  <si>
    <t>less than cash</t>
  </si>
  <si>
    <t>stock health</t>
  </si>
  <si>
    <t>sales/shares outstanding</t>
  </si>
  <si>
    <t>growth: incr past 5 yrs</t>
  </si>
  <si>
    <t>incr. for past 5 yrs</t>
  </si>
  <si>
    <t>record past 5 yr trend - indicitive of value when price hammered and this is const</t>
  </si>
  <si>
    <t>&gt;+ past 5 yr</t>
  </si>
  <si>
    <t>large comp - high div. (overall decrease in div yield but sudden increase indicates dtock growing in price w sudden hit)</t>
  </si>
  <si>
    <t>net income/shr holder equity</t>
  </si>
  <si>
    <t>gives clear pic of what comp does wit h its money</t>
  </si>
  <si>
    <t>&gt;20%</t>
  </si>
  <si>
    <t>watch for key insider buys</t>
  </si>
  <si>
    <t>more the better esp small cap</t>
  </si>
  <si>
    <t>YES OR NO</t>
  </si>
  <si>
    <t>YES</t>
  </si>
  <si>
    <t>Past Performance</t>
  </si>
  <si>
    <t>growth: 85 or better</t>
  </si>
  <si>
    <t>stock perf in last 12 mo.| updatedon inv bus daily 99 is best</t>
  </si>
  <si>
    <t>growth: &gt;80</t>
  </si>
  <si>
    <t>get from investors business daily - http://ycharts.com/rankings/eps_growth</t>
  </si>
  <si>
    <t>Projected Perf</t>
  </si>
  <si>
    <t>Ratios</t>
  </si>
  <si>
    <t>avg P/E</t>
  </si>
  <si>
    <t>curr assets/curr liab</t>
  </si>
  <si>
    <t>short term liquidity - higher is better</t>
  </si>
  <si>
    <t>bigger is better</t>
  </si>
  <si>
    <t>cash and cash assets/curr liab</t>
  </si>
  <si>
    <t>short term problem recovery</t>
  </si>
  <si>
    <t>&gt;0.5</t>
  </si>
  <si>
    <t>Basics</t>
  </si>
  <si>
    <t>Listing</t>
  </si>
  <si>
    <t>Industry</t>
  </si>
  <si>
    <t>Sector</t>
  </si>
  <si>
    <t>comp healt</t>
  </si>
  <si>
    <t>past perf</t>
  </si>
  <si>
    <t>proj perf</t>
  </si>
  <si>
    <t>ratios</t>
  </si>
  <si>
    <t>SMA</t>
  </si>
  <si>
    <t>MACD</t>
  </si>
  <si>
    <t>RSI</t>
  </si>
  <si>
    <t>E Trade</t>
  </si>
  <si>
    <t>ETFC</t>
  </si>
  <si>
    <t>7.08-12.45</t>
  </si>
  <si>
    <t>(5yr avg) -25.98</t>
  </si>
  <si>
    <t>(5yr) -19.24</t>
  </si>
  <si>
    <t>-</t>
  </si>
  <si>
    <t>1799.55 for 2012</t>
  </si>
  <si>
    <t>2.27-14</t>
  </si>
  <si>
    <t>Knight cap</t>
  </si>
  <si>
    <t>KCG</t>
  </si>
  <si>
    <t>285.79M</t>
  </si>
  <si>
    <t>5 yr avg</t>
  </si>
  <si>
    <t>1.38B</t>
  </si>
  <si>
    <t>2.25B</t>
  </si>
  <si>
    <t>Shanda Games</t>
  </si>
  <si>
    <t>GAME</t>
  </si>
  <si>
    <t>3.16-5.92</t>
  </si>
  <si>
    <t>932.92M</t>
  </si>
  <si>
    <t>incr past 5y</t>
  </si>
  <si>
    <t>5y</t>
  </si>
  <si>
    <t>ahead5: 12.45</t>
  </si>
  <si>
    <t>google</t>
  </si>
  <si>
    <t>Nokia</t>
  </si>
  <si>
    <t>NOK</t>
  </si>
  <si>
    <t>1.63-7.38</t>
  </si>
  <si>
    <t>EUROS</t>
  </si>
  <si>
    <t>5y avg =  1.22</t>
  </si>
  <si>
    <t>5y avg = .662</t>
  </si>
  <si>
    <t>5y = 18.68</t>
  </si>
  <si>
    <t>General Electric</t>
  </si>
  <si>
    <t>GE</t>
  </si>
  <si>
    <t>14.68-23.18</t>
  </si>
  <si>
    <t>232.61B</t>
  </si>
  <si>
    <t>10.26B</t>
  </si>
  <si>
    <t>descr past 5y</t>
  </si>
  <si>
    <t>131.875B</t>
  </si>
  <si>
    <t>incr 5</t>
  </si>
  <si>
    <t>USD</t>
  </si>
  <si>
    <t>in billions</t>
  </si>
  <si>
    <t>5y = 2.374</t>
  </si>
  <si>
    <t>5y = 1.438</t>
  </si>
  <si>
    <t>5y = 13.34</t>
  </si>
  <si>
    <t>Dassault Systems</t>
  </si>
  <si>
    <t>DASTY</t>
  </si>
  <si>
    <t>107.6-108.75</t>
  </si>
  <si>
    <t>BILLIONS</t>
  </si>
  <si>
    <t>EUR</t>
  </si>
  <si>
    <t>long term only</t>
  </si>
  <si>
    <t>5y=3.578</t>
  </si>
  <si>
    <t>5y = 1.75</t>
  </si>
  <si>
    <t>incr</t>
  </si>
  <si>
    <t>last 2 yrs v good</t>
  </si>
  <si>
    <t>daily $ vol (30 days)</t>
  </si>
  <si>
    <t>avg vol</t>
  </si>
  <si>
    <t>mstar</t>
  </si>
  <si>
    <t>&lt;2</t>
  </si>
  <si>
    <t>price/book - smaller is better</t>
  </si>
  <si>
    <t>price/sales - smaller is better</t>
  </si>
  <si>
    <t>p/e that’s haf the earnings is a v good sign. Smaller better for value</t>
  </si>
  <si>
    <t>higher that curr p/e</t>
  </si>
  <si>
    <t>C&amp;J nrg srvcs</t>
  </si>
  <si>
    <t>CJES</t>
  </si>
  <si>
    <t>1.32B</t>
  </si>
  <si>
    <t>MILLIONS</t>
  </si>
  <si>
    <t>acc payable</t>
  </si>
  <si>
    <t>good but only 3 yrs data</t>
  </si>
  <si>
    <t>Oil States Intl</t>
  </si>
  <si>
    <t>OIS</t>
  </si>
  <si>
    <t>60.03-87.65</t>
  </si>
  <si>
    <t>4.44B</t>
  </si>
  <si>
    <t>volatile mgns</t>
  </si>
  <si>
    <t>MILLION</t>
  </si>
  <si>
    <t>v low average</t>
  </si>
  <si>
    <t>generally increasing</t>
  </si>
  <si>
    <t>HollyFrontier corp</t>
  </si>
  <si>
    <t>HFC</t>
  </si>
  <si>
    <t>26.56 - 57.07</t>
  </si>
  <si>
    <t>16.15 - 25.13</t>
  </si>
  <si>
    <t>11.4B</t>
  </si>
  <si>
    <t>increasing</t>
  </si>
  <si>
    <t>2243 acc payable</t>
  </si>
  <si>
    <t>MIL</t>
  </si>
  <si>
    <t>outlier</t>
  </si>
  <si>
    <t>Renewable nrg grp</t>
  </si>
  <si>
    <t>REGI</t>
  </si>
  <si>
    <t>4.28 - 10.65</t>
  </si>
  <si>
    <t>230.12M</t>
  </si>
  <si>
    <t>last 3 years &lt;0</t>
  </si>
  <si>
    <t>short term</t>
  </si>
  <si>
    <t>strong</t>
  </si>
  <si>
    <t>TGH</t>
  </si>
  <si>
    <t>Textainer Group Holdings</t>
  </si>
  <si>
    <t>27.12 - 43.96</t>
  </si>
  <si>
    <t>2.21B</t>
  </si>
  <si>
    <t>incr past 5 years</t>
  </si>
  <si>
    <t>Mil</t>
  </si>
  <si>
    <t>strong up</t>
  </si>
  <si>
    <t>strong'</t>
  </si>
  <si>
    <t>Banco Santander</t>
  </si>
  <si>
    <t>SAN</t>
  </si>
  <si>
    <t>4.88 - 8.86</t>
  </si>
  <si>
    <t>69.73B</t>
  </si>
  <si>
    <t>volatile</t>
  </si>
  <si>
    <t>Transglobe Energy Corporation</t>
  </si>
  <si>
    <t>TGA</t>
  </si>
  <si>
    <t>7.37 - 14.46</t>
  </si>
  <si>
    <t>584.9M</t>
  </si>
  <si>
    <t>up s by ~2.50, volatile past 2 years</t>
  </si>
  <si>
    <t>not implemented</t>
  </si>
  <si>
    <t>user input</t>
  </si>
  <si>
    <t>need to compute</t>
  </si>
  <si>
    <t>ni</t>
  </si>
  <si>
    <t>???</t>
  </si>
  <si>
    <t>American Lorain Corp</t>
  </si>
  <si>
    <t>ALN</t>
  </si>
  <si>
    <t>1.01 - 1.48</t>
  </si>
  <si>
    <t>43.8M</t>
  </si>
  <si>
    <t>USD MIL</t>
  </si>
  <si>
    <t>steady, slow up</t>
  </si>
  <si>
    <t>horrible and flat</t>
  </si>
  <si>
    <t>Coca-Cola</t>
  </si>
  <si>
    <t>KO</t>
  </si>
  <si>
    <t>35.58 - 43.43</t>
  </si>
  <si>
    <t>184.47B</t>
  </si>
  <si>
    <t>USD BIL</t>
  </si>
  <si>
    <t>USD MM</t>
  </si>
  <si>
    <t>RF Industries</t>
  </si>
  <si>
    <t>RFIL</t>
  </si>
  <si>
    <t>5.31 - 14.84</t>
  </si>
  <si>
    <t>55.2MM</t>
  </si>
  <si>
    <t>feb. 2013</t>
  </si>
  <si>
    <t>steady up</t>
  </si>
  <si>
    <t>NLY</t>
  </si>
  <si>
    <t>Annaly Capital Management</t>
  </si>
  <si>
    <t>10.90B</t>
  </si>
  <si>
    <t>9.12 - 12.43</t>
  </si>
  <si>
    <t>Linked In</t>
  </si>
  <si>
    <t>LNKD</t>
  </si>
  <si>
    <t>136.02 - 257.56</t>
  </si>
  <si>
    <t>19.5B</t>
  </si>
  <si>
    <t>1529M</t>
  </si>
  <si>
    <t>strong (1401 up)</t>
  </si>
  <si>
    <t>+69.75%</t>
  </si>
  <si>
    <t>Item</t>
  </si>
  <si>
    <t>old-1 sources</t>
  </si>
  <si>
    <t>old-2 sources</t>
  </si>
  <si>
    <t>2018-Dec  sources</t>
  </si>
  <si>
    <t>IEX</t>
  </si>
  <si>
    <t>IEX ( 'Quote')</t>
  </si>
  <si>
    <t>IEX ('Key Stats')</t>
  </si>
  <si>
    <t>IEX ('earnings')</t>
  </si>
  <si>
    <t>IEX ('financials')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</si>
</sst>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3" borderId="1" xfId="0" applyFill="1" applyBorder="1"/>
    <xf numFmtId="10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0" xfId="0" applyAlignment="1">
      <alignment horizontal="right" wrapText="1"/>
    </xf>
    <xf numFmtId="10" fontId="0" fillId="0" borderId="2" xfId="0" applyNumberFormat="1" applyBorder="1"/>
    <xf numFmtId="0" fontId="0" fillId="0" borderId="2" xfId="0" quotePrefix="1" applyBorder="1"/>
    <xf numFmtId="0" fontId="0" fillId="0" borderId="2" xfId="0" applyBorder="1" applyAlignment="1">
      <alignment horizontal="right" wrapText="1"/>
    </xf>
    <xf numFmtId="0" fontId="0" fillId="0" borderId="0" xfId="0" applyFill="1" applyBorder="1"/>
    <xf numFmtId="10" fontId="0" fillId="0" borderId="2" xfId="0" applyNumberFormat="1" applyBorder="1" applyAlignment="1">
      <alignment horizontal="right" wrapText="1"/>
    </xf>
    <xf numFmtId="0" fontId="1" fillId="0" borderId="0" xfId="1" applyFill="1"/>
    <xf numFmtId="0" fontId="0" fillId="0" borderId="1" xfId="0" applyBorder="1" applyAlignment="1">
      <alignment horizontal="right" wrapText="1"/>
    </xf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6" fontId="0" fillId="2" borderId="0" xfId="0" applyNumberFormat="1" applyFill="1"/>
    <xf numFmtId="166" fontId="0" fillId="0" borderId="0" xfId="0" applyNumberFormat="1"/>
    <xf numFmtId="166" fontId="0" fillId="0" borderId="1" xfId="0" applyNumberFormat="1" applyBorder="1"/>
    <xf numFmtId="166" fontId="0" fillId="0" borderId="2" xfId="0" applyNumberFormat="1" applyBorder="1"/>
    <xf numFmtId="165" fontId="0" fillId="2" borderId="0" xfId="0" applyNumberFormat="1" applyFill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  <xf numFmtId="165" fontId="2" fillId="0" borderId="0" xfId="0" applyNumberFormat="1" applyFont="1"/>
    <xf numFmtId="165" fontId="2" fillId="0" borderId="1" xfId="0" applyNumberFormat="1" applyFont="1" applyBorder="1"/>
    <xf numFmtId="166" fontId="2" fillId="0" borderId="0" xfId="0" applyNumberFormat="1" applyFont="1"/>
    <xf numFmtId="166" fontId="2" fillId="0" borderId="1" xfId="0" applyNumberFormat="1" applyFont="1" applyBorder="1"/>
    <xf numFmtId="2" fontId="2" fillId="0" borderId="0" xfId="0" applyNumberFormat="1" applyFont="1"/>
    <xf numFmtId="2" fontId="2" fillId="0" borderId="1" xfId="0" applyNumberFormat="1" applyFont="1" applyBorder="1"/>
    <xf numFmtId="0" fontId="2" fillId="0" borderId="0" xfId="0" applyFont="1" applyAlignment="1">
      <alignment horizontal="right" wrapText="1"/>
    </xf>
    <xf numFmtId="0" fontId="2" fillId="0" borderId="2" xfId="0" applyFont="1" applyBorder="1"/>
    <xf numFmtId="0" fontId="2" fillId="0" borderId="1" xfId="0" applyFont="1" applyFill="1" applyBorder="1"/>
    <xf numFmtId="165" fontId="2" fillId="0" borderId="2" xfId="0" applyNumberFormat="1" applyFont="1" applyBorder="1"/>
    <xf numFmtId="10" fontId="2" fillId="0" borderId="2" xfId="0" applyNumberFormat="1" applyFont="1" applyBorder="1"/>
    <xf numFmtId="166" fontId="2" fillId="0" borderId="2" xfId="0" applyNumberFormat="1" applyFont="1" applyBorder="1"/>
    <xf numFmtId="2" fontId="2" fillId="0" borderId="2" xfId="0" applyNumberFormat="1" applyFont="1" applyBorder="1"/>
    <xf numFmtId="0" fontId="2" fillId="0" borderId="2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0" fontId="2" fillId="0" borderId="2" xfId="0" applyNumberFormat="1" applyFont="1" applyBorder="1" applyAlignment="1">
      <alignment horizontal="right" wrapText="1"/>
    </xf>
    <xf numFmtId="0" fontId="2" fillId="0" borderId="3" xfId="0" applyFont="1" applyBorder="1"/>
    <xf numFmtId="165" fontId="2" fillId="0" borderId="3" xfId="0" applyNumberFormat="1" applyFont="1" applyBorder="1"/>
    <xf numFmtId="166" fontId="2" fillId="0" borderId="3" xfId="0" applyNumberFormat="1" applyFont="1" applyBorder="1"/>
    <xf numFmtId="2" fontId="2" fillId="0" borderId="3" xfId="0" applyNumberFormat="1" applyFont="1" applyBorder="1"/>
    <xf numFmtId="0" fontId="0" fillId="0" borderId="0" xfId="0" applyFont="1"/>
    <xf numFmtId="165" fontId="0" fillId="0" borderId="0" xfId="0" applyNumberFormat="1" applyFont="1"/>
    <xf numFmtId="166" fontId="0" fillId="0" borderId="0" xfId="0" applyNumberFormat="1" applyFont="1"/>
    <xf numFmtId="2" fontId="0" fillId="0" borderId="0" xfId="0" applyNumberFormat="1" applyFont="1"/>
    <xf numFmtId="0" fontId="0" fillId="0" borderId="0" xfId="0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166" fontId="0" fillId="0" borderId="1" xfId="0" applyNumberFormat="1" applyFont="1" applyBorder="1"/>
    <xf numFmtId="2" fontId="0" fillId="0" borderId="1" xfId="0" applyNumberFormat="1" applyFont="1" applyBorder="1"/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2" fontId="0" fillId="0" borderId="3" xfId="0" applyNumberFormat="1" applyBorder="1"/>
    <xf numFmtId="9" fontId="0" fillId="0" borderId="0" xfId="0" applyNumberFormat="1"/>
    <xf numFmtId="0" fontId="0" fillId="0" borderId="2" xfId="0" applyFill="1" applyBorder="1"/>
    <xf numFmtId="10" fontId="0" fillId="0" borderId="2" xfId="0" quotePrefix="1" applyNumberFormat="1" applyBorder="1"/>
    <xf numFmtId="0" fontId="2" fillId="0" borderId="4" xfId="0" applyFont="1" applyFill="1" applyBorder="1"/>
    <xf numFmtId="0" fontId="2" fillId="0" borderId="4" xfId="0" applyFont="1" applyBorder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5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D19" sqref="D19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3" width="27.53515625" bestFit="1" customWidth="1"/>
    <col min="4" max="4" width="70.53515625" customWidth="1"/>
    <col min="7" max="7" width="33.23046875" bestFit="1" customWidth="1"/>
  </cols>
  <sheetData>
    <row r="1" spans="1:7" ht="15" x14ac:dyDescent="0.25">
      <c r="C1" t="s">
        <v>41</v>
      </c>
      <c r="D1" t="s">
        <v>42</v>
      </c>
      <c r="E1" t="s">
        <v>37</v>
      </c>
      <c r="F1" t="s">
        <v>38</v>
      </c>
      <c r="G1" t="s">
        <v>43</v>
      </c>
    </row>
    <row r="2" spans="1:7" x14ac:dyDescent="0.4">
      <c r="A2" s="71" t="s">
        <v>35</v>
      </c>
      <c r="B2" t="s">
        <v>0</v>
      </c>
    </row>
    <row r="3" spans="1:7" x14ac:dyDescent="0.4">
      <c r="A3" s="71"/>
      <c r="B3" t="s">
        <v>1</v>
      </c>
    </row>
    <row r="4" spans="1:7" x14ac:dyDescent="0.4">
      <c r="A4" s="71"/>
      <c r="B4" t="s">
        <v>2</v>
      </c>
    </row>
    <row r="5" spans="1:7" x14ac:dyDescent="0.4">
      <c r="A5" s="71"/>
      <c r="B5" t="s">
        <v>3</v>
      </c>
    </row>
    <row r="6" spans="1:7" x14ac:dyDescent="0.4">
      <c r="A6" s="71"/>
      <c r="B6" t="s">
        <v>4</v>
      </c>
    </row>
    <row r="7" spans="1:7" x14ac:dyDescent="0.4">
      <c r="A7" s="71"/>
      <c r="B7" t="s">
        <v>5</v>
      </c>
      <c r="C7" t="s">
        <v>31</v>
      </c>
      <c r="D7" t="s">
        <v>40</v>
      </c>
      <c r="E7" t="s">
        <v>39</v>
      </c>
      <c r="G7" t="s">
        <v>32</v>
      </c>
    </row>
    <row r="8" spans="1:7" x14ac:dyDescent="0.4">
      <c r="A8" s="71"/>
      <c r="B8" t="s">
        <v>6</v>
      </c>
      <c r="D8" t="s">
        <v>33</v>
      </c>
    </row>
    <row r="9" spans="1:7" x14ac:dyDescent="0.4">
      <c r="A9" s="71" t="s">
        <v>34</v>
      </c>
      <c r="B9" s="1" t="s">
        <v>7</v>
      </c>
      <c r="C9" t="s">
        <v>36</v>
      </c>
      <c r="D9" t="s">
        <v>45</v>
      </c>
      <c r="E9" t="s">
        <v>44</v>
      </c>
    </row>
    <row r="10" spans="1:7" x14ac:dyDescent="0.4">
      <c r="A10" s="71"/>
      <c r="B10" s="1" t="s">
        <v>8</v>
      </c>
      <c r="D10" t="s">
        <v>46</v>
      </c>
    </row>
    <row r="11" spans="1:7" x14ac:dyDescent="0.4">
      <c r="A11" s="71"/>
      <c r="B11" s="1" t="s">
        <v>9</v>
      </c>
      <c r="D11" t="s">
        <v>47</v>
      </c>
    </row>
    <row r="12" spans="1:7" x14ac:dyDescent="0.4">
      <c r="A12" s="71" t="s">
        <v>48</v>
      </c>
      <c r="B12" t="s">
        <v>10</v>
      </c>
      <c r="C12" t="s">
        <v>49</v>
      </c>
      <c r="E12" t="s">
        <v>50</v>
      </c>
    </row>
    <row r="13" spans="1:7" x14ac:dyDescent="0.4">
      <c r="A13" s="71"/>
      <c r="B13" t="s">
        <v>11</v>
      </c>
      <c r="E13" t="s">
        <v>51</v>
      </c>
    </row>
    <row r="14" spans="1:7" x14ac:dyDescent="0.4">
      <c r="A14" s="71"/>
      <c r="B14" t="s">
        <v>12</v>
      </c>
      <c r="D14" t="s">
        <v>52</v>
      </c>
      <c r="F14" t="s">
        <v>53</v>
      </c>
    </row>
    <row r="15" spans="1:7" x14ac:dyDescent="0.4">
      <c r="A15" s="71"/>
      <c r="B15" t="s">
        <v>13</v>
      </c>
      <c r="D15" t="s">
        <v>54</v>
      </c>
    </row>
    <row r="16" spans="1:7" x14ac:dyDescent="0.4">
      <c r="A16" s="71"/>
      <c r="B16" t="s">
        <v>14</v>
      </c>
      <c r="C16" t="s">
        <v>55</v>
      </c>
      <c r="D16" t="s">
        <v>56</v>
      </c>
      <c r="F16" t="s">
        <v>57</v>
      </c>
    </row>
    <row r="17" spans="1:6" x14ac:dyDescent="0.4">
      <c r="A17" s="71"/>
      <c r="B17" t="s">
        <v>15</v>
      </c>
      <c r="D17" t="s">
        <v>58</v>
      </c>
      <c r="F17" t="s">
        <v>59</v>
      </c>
    </row>
    <row r="18" spans="1:6" x14ac:dyDescent="0.4">
      <c r="A18" s="71"/>
      <c r="B18" t="s">
        <v>16</v>
      </c>
      <c r="D18" t="s">
        <v>60</v>
      </c>
      <c r="F18" t="s">
        <v>61</v>
      </c>
    </row>
    <row r="19" spans="1:6" ht="15" x14ac:dyDescent="0.25">
      <c r="A19" t="s">
        <v>62</v>
      </c>
      <c r="B19" t="s">
        <v>17</v>
      </c>
      <c r="D19" t="s">
        <v>66</v>
      </c>
      <c r="F19" t="s">
        <v>63</v>
      </c>
    </row>
    <row r="20" spans="1:6" ht="15" x14ac:dyDescent="0.25">
      <c r="B20" t="s">
        <v>18</v>
      </c>
      <c r="D20" t="s">
        <v>64</v>
      </c>
      <c r="F20" t="s">
        <v>65</v>
      </c>
    </row>
    <row r="21" spans="1:6" ht="15" x14ac:dyDescent="0.25">
      <c r="B21" t="s">
        <v>19</v>
      </c>
    </row>
    <row r="22" spans="1:6" ht="15" x14ac:dyDescent="0.25">
      <c r="B22" t="s">
        <v>20</v>
      </c>
    </row>
    <row r="23" spans="1:6" ht="15" x14ac:dyDescent="0.25">
      <c r="A23" t="s">
        <v>67</v>
      </c>
      <c r="B23" t="s">
        <v>21</v>
      </c>
    </row>
    <row r="24" spans="1:6" ht="15" x14ac:dyDescent="0.25">
      <c r="B24" t="s">
        <v>22</v>
      </c>
    </row>
    <row r="25" spans="1:6" ht="15" x14ac:dyDescent="0.25">
      <c r="B25" t="s">
        <v>23</v>
      </c>
    </row>
    <row r="26" spans="1:6" ht="15" x14ac:dyDescent="0.25">
      <c r="B26" t="s">
        <v>24</v>
      </c>
    </row>
    <row r="27" spans="1:6" x14ac:dyDescent="0.4">
      <c r="A27" t="s">
        <v>68</v>
      </c>
      <c r="B27" t="s">
        <v>25</v>
      </c>
      <c r="D27" t="s">
        <v>145</v>
      </c>
    </row>
    <row r="28" spans="1:6" ht="15" x14ac:dyDescent="0.25">
      <c r="B28" t="s">
        <v>69</v>
      </c>
      <c r="F28" t="s">
        <v>146</v>
      </c>
    </row>
    <row r="29" spans="1:6" ht="15" x14ac:dyDescent="0.25">
      <c r="B29" t="s">
        <v>26</v>
      </c>
      <c r="D29" t="s">
        <v>144</v>
      </c>
      <c r="F29" t="s">
        <v>142</v>
      </c>
    </row>
    <row r="30" spans="1:6" x14ac:dyDescent="0.4">
      <c r="B30" t="s">
        <v>27</v>
      </c>
      <c r="D30" t="s">
        <v>143</v>
      </c>
    </row>
    <row r="31" spans="1:6" x14ac:dyDescent="0.4">
      <c r="B31" t="s">
        <v>28</v>
      </c>
      <c r="C31" t="s">
        <v>70</v>
      </c>
      <c r="D31" t="s">
        <v>71</v>
      </c>
      <c r="E31">
        <v>2</v>
      </c>
      <c r="F31" t="s">
        <v>72</v>
      </c>
    </row>
    <row r="32" spans="1:6" x14ac:dyDescent="0.4">
      <c r="B32" t="s">
        <v>29</v>
      </c>
      <c r="C32" t="s">
        <v>73</v>
      </c>
      <c r="D32" t="s">
        <v>74</v>
      </c>
      <c r="E32" t="s">
        <v>75</v>
      </c>
    </row>
    <row r="33" spans="2:2" x14ac:dyDescent="0.4">
      <c r="B33" t="s">
        <v>30</v>
      </c>
    </row>
  </sheetData>
  <mergeCells count="3">
    <mergeCell ref="A9:A11"/>
    <mergeCell ref="A2:A8"/>
    <mergeCell ref="A12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zoomScale="120" zoomScaleNormal="120" workbookViewId="0">
      <selection activeCell="G21" sqref="G21"/>
    </sheetView>
  </sheetViews>
  <sheetFormatPr defaultRowHeight="14.6" x14ac:dyDescent="0.4"/>
  <cols>
    <col min="1" max="1" width="16.69140625" bestFit="1" customWidth="1"/>
    <col min="2" max="2" width="15.69140625" bestFit="1" customWidth="1"/>
    <col min="5" max="5" width="15.69140625" bestFit="1" customWidth="1"/>
  </cols>
  <sheetData>
    <row r="1" spans="1:8" x14ac:dyDescent="0.4">
      <c r="A1" s="71" t="s">
        <v>35</v>
      </c>
      <c r="B1" t="s">
        <v>0</v>
      </c>
      <c r="C1" s="72" t="s">
        <v>77</v>
      </c>
      <c r="D1" s="72"/>
      <c r="E1" s="72" t="s">
        <v>80</v>
      </c>
      <c r="F1" s="72"/>
      <c r="G1" s="72" t="s">
        <v>81</v>
      </c>
      <c r="H1" s="72"/>
    </row>
    <row r="2" spans="1:8" x14ac:dyDescent="0.4">
      <c r="A2" s="71"/>
      <c r="B2" t="s">
        <v>1</v>
      </c>
      <c r="C2" t="s">
        <v>1</v>
      </c>
      <c r="E2" s="2" t="s">
        <v>8</v>
      </c>
      <c r="G2" t="s">
        <v>19</v>
      </c>
    </row>
    <row r="3" spans="1:8" x14ac:dyDescent="0.4">
      <c r="A3" s="71"/>
      <c r="B3" t="s">
        <v>2</v>
      </c>
      <c r="C3" t="s">
        <v>0</v>
      </c>
      <c r="E3" s="2" t="s">
        <v>9</v>
      </c>
      <c r="G3" t="s">
        <v>20</v>
      </c>
    </row>
    <row r="4" spans="1:8" x14ac:dyDescent="0.4">
      <c r="A4" s="71"/>
      <c r="B4" t="s">
        <v>3</v>
      </c>
      <c r="C4" t="s">
        <v>78</v>
      </c>
      <c r="E4" t="s">
        <v>10</v>
      </c>
    </row>
    <row r="5" spans="1:8" x14ac:dyDescent="0.4">
      <c r="A5" s="71"/>
      <c r="B5" t="s">
        <v>4</v>
      </c>
      <c r="C5" t="s">
        <v>79</v>
      </c>
      <c r="G5" s="72" t="s">
        <v>82</v>
      </c>
      <c r="H5" s="72"/>
    </row>
    <row r="6" spans="1:8" x14ac:dyDescent="0.4">
      <c r="A6" s="71"/>
      <c r="B6" t="s">
        <v>5</v>
      </c>
      <c r="E6" s="72" t="s">
        <v>48</v>
      </c>
      <c r="F6" s="72"/>
      <c r="G6" t="s">
        <v>21</v>
      </c>
    </row>
    <row r="7" spans="1:8" x14ac:dyDescent="0.4">
      <c r="A7" s="71"/>
      <c r="B7" t="s">
        <v>6</v>
      </c>
      <c r="C7" s="72" t="s">
        <v>76</v>
      </c>
      <c r="D7" s="72"/>
      <c r="E7" t="s">
        <v>11</v>
      </c>
      <c r="G7" t="s">
        <v>22</v>
      </c>
    </row>
    <row r="8" spans="1:8" x14ac:dyDescent="0.4">
      <c r="A8" s="71"/>
      <c r="B8" s="2" t="s">
        <v>7</v>
      </c>
      <c r="C8" t="s">
        <v>1</v>
      </c>
      <c r="E8" t="s">
        <v>12</v>
      </c>
      <c r="G8" t="s">
        <v>23</v>
      </c>
    </row>
    <row r="9" spans="1:8" x14ac:dyDescent="0.4">
      <c r="A9" s="71" t="s">
        <v>34</v>
      </c>
      <c r="B9" s="2" t="s">
        <v>8</v>
      </c>
      <c r="C9" t="s">
        <v>3</v>
      </c>
      <c r="E9" t="s">
        <v>13</v>
      </c>
      <c r="G9" t="s">
        <v>24</v>
      </c>
    </row>
    <row r="10" spans="1:8" x14ac:dyDescent="0.4">
      <c r="A10" s="71"/>
      <c r="B10" s="2" t="s">
        <v>9</v>
      </c>
      <c r="C10" t="s">
        <v>4</v>
      </c>
      <c r="E10" t="s">
        <v>14</v>
      </c>
    </row>
    <row r="11" spans="1:8" x14ac:dyDescent="0.4">
      <c r="A11" s="71"/>
      <c r="B11" t="s">
        <v>10</v>
      </c>
      <c r="C11" t="s">
        <v>5</v>
      </c>
      <c r="E11" t="s">
        <v>15</v>
      </c>
      <c r="G11" s="72" t="s">
        <v>83</v>
      </c>
      <c r="H11" s="72"/>
    </row>
    <row r="12" spans="1:8" x14ac:dyDescent="0.4">
      <c r="A12" s="71" t="s">
        <v>48</v>
      </c>
      <c r="B12" t="s">
        <v>11</v>
      </c>
      <c r="C12" t="s">
        <v>6</v>
      </c>
      <c r="E12" t="s">
        <v>16</v>
      </c>
      <c r="G12" t="s">
        <v>25</v>
      </c>
    </row>
    <row r="13" spans="1:8" x14ac:dyDescent="0.4">
      <c r="A13" s="71"/>
      <c r="B13" t="s">
        <v>12</v>
      </c>
      <c r="C13" s="2" t="s">
        <v>7</v>
      </c>
      <c r="E13" t="s">
        <v>17</v>
      </c>
      <c r="G13" t="s">
        <v>69</v>
      </c>
    </row>
    <row r="14" spans="1:8" x14ac:dyDescent="0.4">
      <c r="A14" s="71"/>
      <c r="B14" t="s">
        <v>13</v>
      </c>
      <c r="E14" t="s">
        <v>18</v>
      </c>
      <c r="G14" t="s">
        <v>26</v>
      </c>
    </row>
    <row r="15" spans="1:8" x14ac:dyDescent="0.4">
      <c r="A15" s="71"/>
      <c r="B15" t="s">
        <v>14</v>
      </c>
      <c r="G15" t="s">
        <v>27</v>
      </c>
    </row>
    <row r="16" spans="1:8" x14ac:dyDescent="0.4">
      <c r="A16" s="71"/>
      <c r="B16" t="s">
        <v>15</v>
      </c>
      <c r="G16" t="s">
        <v>28</v>
      </c>
    </row>
    <row r="17" spans="1:7" x14ac:dyDescent="0.4">
      <c r="A17" s="71"/>
      <c r="B17" t="s">
        <v>16</v>
      </c>
      <c r="G17" t="s">
        <v>29</v>
      </c>
    </row>
    <row r="18" spans="1:7" x14ac:dyDescent="0.4">
      <c r="A18" s="71"/>
      <c r="B18" t="s">
        <v>17</v>
      </c>
      <c r="G18" t="s">
        <v>84</v>
      </c>
    </row>
    <row r="19" spans="1:7" x14ac:dyDescent="0.4">
      <c r="A19" s="71" t="s">
        <v>62</v>
      </c>
      <c r="B19" t="s">
        <v>18</v>
      </c>
      <c r="G19" t="s">
        <v>85</v>
      </c>
    </row>
    <row r="20" spans="1:7" x14ac:dyDescent="0.4">
      <c r="A20" s="71"/>
      <c r="B20" t="s">
        <v>19</v>
      </c>
      <c r="G20" t="s">
        <v>86</v>
      </c>
    </row>
    <row r="21" spans="1:7" x14ac:dyDescent="0.4">
      <c r="A21" s="71"/>
      <c r="B21" t="s">
        <v>20</v>
      </c>
    </row>
    <row r="22" spans="1:7" x14ac:dyDescent="0.4">
      <c r="A22" s="71" t="s">
        <v>67</v>
      </c>
      <c r="B22" t="s">
        <v>21</v>
      </c>
    </row>
    <row r="23" spans="1:7" x14ac:dyDescent="0.4">
      <c r="A23" s="71"/>
      <c r="B23" t="s">
        <v>22</v>
      </c>
    </row>
    <row r="24" spans="1:7" x14ac:dyDescent="0.4">
      <c r="A24" s="71"/>
      <c r="B24" t="s">
        <v>23</v>
      </c>
    </row>
    <row r="25" spans="1:7" x14ac:dyDescent="0.4">
      <c r="A25" s="71"/>
      <c r="B25" t="s">
        <v>24</v>
      </c>
    </row>
    <row r="26" spans="1:7" x14ac:dyDescent="0.4">
      <c r="A26" s="71" t="s">
        <v>68</v>
      </c>
      <c r="B26" t="s">
        <v>25</v>
      </c>
    </row>
    <row r="27" spans="1:7" x14ac:dyDescent="0.4">
      <c r="A27" s="71"/>
      <c r="B27" t="s">
        <v>69</v>
      </c>
    </row>
    <row r="28" spans="1:7" x14ac:dyDescent="0.4">
      <c r="A28" s="71"/>
      <c r="B28" t="s">
        <v>26</v>
      </c>
    </row>
    <row r="29" spans="1:7" x14ac:dyDescent="0.4">
      <c r="A29" s="71"/>
      <c r="B29" t="s">
        <v>27</v>
      </c>
    </row>
    <row r="30" spans="1:7" x14ac:dyDescent="0.4">
      <c r="A30" s="71"/>
      <c r="B30" t="s">
        <v>28</v>
      </c>
    </row>
    <row r="31" spans="1:7" x14ac:dyDescent="0.4">
      <c r="A31" s="71"/>
      <c r="B31" t="s">
        <v>29</v>
      </c>
    </row>
    <row r="32" spans="1:7" x14ac:dyDescent="0.4">
      <c r="A32" s="71"/>
      <c r="B32" t="s">
        <v>30</v>
      </c>
    </row>
  </sheetData>
  <mergeCells count="13">
    <mergeCell ref="A26:A32"/>
    <mergeCell ref="G11:H11"/>
    <mergeCell ref="C1:D1"/>
    <mergeCell ref="C7:D7"/>
    <mergeCell ref="E1:F1"/>
    <mergeCell ref="E6:F6"/>
    <mergeCell ref="G1:H1"/>
    <mergeCell ref="G5:H5"/>
    <mergeCell ref="A1:A8"/>
    <mergeCell ref="A9:A11"/>
    <mergeCell ref="A12:A18"/>
    <mergeCell ref="A19:A21"/>
    <mergeCell ref="A22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6"/>
  <sheetViews>
    <sheetView tabSelected="1" workbookViewId="0">
      <selection activeCell="E13" sqref="E13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3" width="13.15234375" style="2" customWidth="1"/>
    <col min="4" max="4" width="16.69140625" bestFit="1" customWidth="1"/>
    <col min="5" max="5" width="15.15234375" bestFit="1" customWidth="1"/>
  </cols>
  <sheetData>
    <row r="1" spans="1:11" ht="14.4" x14ac:dyDescent="0.55000000000000004">
      <c r="B1" t="s">
        <v>230</v>
      </c>
      <c r="C1" s="68" t="s">
        <v>231</v>
      </c>
      <c r="D1" s="69" t="s">
        <v>232</v>
      </c>
      <c r="E1" s="69" t="s">
        <v>233</v>
      </c>
    </row>
    <row r="2" spans="1:11" x14ac:dyDescent="0.4">
      <c r="A2" s="71" t="s">
        <v>35</v>
      </c>
      <c r="B2" t="s">
        <v>0</v>
      </c>
      <c r="C2" s="2" t="s">
        <v>108</v>
      </c>
      <c r="D2" s="2" t="s">
        <v>195</v>
      </c>
      <c r="E2" s="2"/>
    </row>
    <row r="3" spans="1:11" x14ac:dyDescent="0.4">
      <c r="A3" s="71"/>
      <c r="B3" t="s">
        <v>1</v>
      </c>
      <c r="C3" s="2" t="s">
        <v>196</v>
      </c>
      <c r="D3" s="2"/>
      <c r="E3" s="2"/>
    </row>
    <row r="4" spans="1:11" x14ac:dyDescent="0.4">
      <c r="A4" s="71"/>
      <c r="B4" t="s">
        <v>2</v>
      </c>
      <c r="C4" s="2" t="s">
        <v>108</v>
      </c>
      <c r="D4" s="2"/>
      <c r="E4" s="70" t="s">
        <v>234</v>
      </c>
    </row>
    <row r="5" spans="1:11" x14ac:dyDescent="0.4">
      <c r="A5" s="71"/>
      <c r="B5" t="s">
        <v>3</v>
      </c>
      <c r="C5" s="2" t="s">
        <v>108</v>
      </c>
      <c r="D5" s="2"/>
      <c r="E5" s="2" t="s">
        <v>235</v>
      </c>
    </row>
    <row r="6" spans="1:11" x14ac:dyDescent="0.4">
      <c r="A6" s="71"/>
      <c r="B6" t="s">
        <v>4</v>
      </c>
      <c r="C6" s="2" t="s">
        <v>108</v>
      </c>
      <c r="D6" s="2"/>
      <c r="E6" s="70" t="s">
        <v>236</v>
      </c>
      <c r="F6" s="2"/>
    </row>
    <row r="7" spans="1:11" x14ac:dyDescent="0.4">
      <c r="A7" s="71"/>
      <c r="B7" t="s">
        <v>140</v>
      </c>
      <c r="C7" s="2" t="s">
        <v>108</v>
      </c>
      <c r="D7" s="2"/>
      <c r="E7" s="2" t="s">
        <v>235</v>
      </c>
    </row>
    <row r="8" spans="1:11" x14ac:dyDescent="0.4">
      <c r="A8" s="71"/>
      <c r="B8" t="s">
        <v>5</v>
      </c>
      <c r="D8" s="2"/>
      <c r="E8" s="2"/>
    </row>
    <row r="9" spans="1:11" x14ac:dyDescent="0.4">
      <c r="A9" s="71"/>
      <c r="B9" t="s">
        <v>6</v>
      </c>
      <c r="C9" s="2" t="s">
        <v>141</v>
      </c>
      <c r="D9" s="2"/>
      <c r="E9" s="70" t="s">
        <v>234</v>
      </c>
      <c r="H9" s="77">
        <v>0.48</v>
      </c>
      <c r="I9" s="77">
        <v>-1.78</v>
      </c>
      <c r="J9" s="77">
        <v>0.56000000000000005</v>
      </c>
      <c r="K9" s="77">
        <v>0.78</v>
      </c>
    </row>
    <row r="10" spans="1:11" x14ac:dyDescent="0.4">
      <c r="A10" s="73" t="s">
        <v>34</v>
      </c>
      <c r="B10" s="70" t="s">
        <v>7</v>
      </c>
      <c r="C10" s="70" t="s">
        <v>141</v>
      </c>
      <c r="D10" s="70"/>
      <c r="E10" s="70" t="s">
        <v>236</v>
      </c>
    </row>
    <row r="11" spans="1:11" x14ac:dyDescent="0.4">
      <c r="A11" s="73"/>
      <c r="B11" s="70" t="s">
        <v>8</v>
      </c>
      <c r="C11" s="70"/>
      <c r="D11" s="70"/>
      <c r="E11" s="70" t="s">
        <v>238</v>
      </c>
    </row>
    <row r="12" spans="1:11" x14ac:dyDescent="0.4">
      <c r="A12" s="73"/>
      <c r="B12" s="70" t="s">
        <v>9</v>
      </c>
      <c r="C12" s="70"/>
      <c r="D12" s="70"/>
      <c r="E12" s="70" t="s">
        <v>238</v>
      </c>
    </row>
    <row r="13" spans="1:11" x14ac:dyDescent="0.4">
      <c r="A13" s="71" t="s">
        <v>48</v>
      </c>
      <c r="B13" t="s">
        <v>10</v>
      </c>
      <c r="C13" s="2" t="s">
        <v>141</v>
      </c>
      <c r="D13" s="2" t="s">
        <v>197</v>
      </c>
      <c r="E13" s="70" t="s">
        <v>234</v>
      </c>
    </row>
    <row r="14" spans="1:11" x14ac:dyDescent="0.4">
      <c r="A14" s="71"/>
      <c r="B14" t="s">
        <v>11</v>
      </c>
      <c r="C14" s="2" t="s">
        <v>141</v>
      </c>
      <c r="D14" s="2"/>
      <c r="E14" s="70" t="s">
        <v>234</v>
      </c>
    </row>
    <row r="15" spans="1:11" x14ac:dyDescent="0.4">
      <c r="A15" s="71"/>
      <c r="B15" t="s">
        <v>12</v>
      </c>
      <c r="C15" s="2" t="s">
        <v>141</v>
      </c>
      <c r="D15" s="2"/>
      <c r="E15" s="70" t="s">
        <v>237</v>
      </c>
    </row>
    <row r="16" spans="1:11" x14ac:dyDescent="0.4">
      <c r="A16" s="71"/>
      <c r="B16" t="s">
        <v>13</v>
      </c>
      <c r="C16" s="2" t="s">
        <v>108</v>
      </c>
      <c r="D16" s="2"/>
      <c r="E16" s="70" t="s">
        <v>236</v>
      </c>
    </row>
    <row r="17" spans="1:9" x14ac:dyDescent="0.4">
      <c r="A17" s="71"/>
      <c r="B17" t="s">
        <v>14</v>
      </c>
      <c r="C17" s="2" t="s">
        <v>141</v>
      </c>
      <c r="D17" s="2"/>
      <c r="E17" s="70" t="s">
        <v>236</v>
      </c>
      <c r="I17">
        <f>AVERAGE(H9:K9)</f>
        <v>1.0000000000000009E-2</v>
      </c>
    </row>
    <row r="18" spans="1:9" x14ac:dyDescent="0.4">
      <c r="A18" s="71"/>
      <c r="B18" t="s">
        <v>15</v>
      </c>
      <c r="D18" s="2"/>
      <c r="E18" s="70" t="s">
        <v>236</v>
      </c>
      <c r="I18">
        <f>AVERAGE(I9:K9)</f>
        <v>-0.14666666666666664</v>
      </c>
    </row>
    <row r="19" spans="1:9" x14ac:dyDescent="0.4">
      <c r="A19" s="71"/>
      <c r="B19" t="s">
        <v>16</v>
      </c>
      <c r="D19" s="2"/>
      <c r="E19" s="2"/>
    </row>
    <row r="20" spans="1:9" x14ac:dyDescent="0.4">
      <c r="A20" s="73" t="s">
        <v>62</v>
      </c>
      <c r="B20" s="70" t="s">
        <v>17</v>
      </c>
      <c r="C20" s="70"/>
      <c r="D20" s="70"/>
      <c r="E20" s="70"/>
    </row>
    <row r="21" spans="1:9" x14ac:dyDescent="0.4">
      <c r="A21" s="73"/>
      <c r="B21" s="70" t="s">
        <v>18</v>
      </c>
      <c r="C21" s="70"/>
      <c r="D21" s="70"/>
      <c r="E21" s="70"/>
    </row>
    <row r="22" spans="1:9" x14ac:dyDescent="0.4">
      <c r="A22" s="73"/>
      <c r="B22" s="70" t="s">
        <v>19</v>
      </c>
      <c r="C22" s="70" t="s">
        <v>141</v>
      </c>
      <c r="D22" s="70" t="s">
        <v>198</v>
      </c>
      <c r="E22" s="70"/>
    </row>
    <row r="23" spans="1:9" x14ac:dyDescent="0.4">
      <c r="A23" s="73"/>
      <c r="B23" s="70" t="s">
        <v>20</v>
      </c>
      <c r="C23" s="70" t="s">
        <v>141</v>
      </c>
      <c r="D23" s="70" t="s">
        <v>198</v>
      </c>
      <c r="E23" s="70"/>
    </row>
    <row r="24" spans="1:9" x14ac:dyDescent="0.4">
      <c r="A24" s="71" t="s">
        <v>67</v>
      </c>
      <c r="B24" t="s">
        <v>21</v>
      </c>
      <c r="D24" s="2"/>
      <c r="E24" s="2"/>
    </row>
    <row r="25" spans="1:9" x14ac:dyDescent="0.4">
      <c r="A25" s="71"/>
      <c r="B25" t="s">
        <v>22</v>
      </c>
      <c r="D25" s="2"/>
      <c r="E25" s="2"/>
    </row>
    <row r="26" spans="1:9" x14ac:dyDescent="0.4">
      <c r="A26" s="71"/>
      <c r="B26" t="s">
        <v>23</v>
      </c>
      <c r="C26" s="16"/>
      <c r="D26" s="2"/>
      <c r="E26" s="2"/>
    </row>
    <row r="27" spans="1:9" x14ac:dyDescent="0.4">
      <c r="A27" s="71"/>
      <c r="B27" t="s">
        <v>24</v>
      </c>
      <c r="C27" s="16"/>
      <c r="D27" s="2"/>
      <c r="E27" s="2"/>
    </row>
    <row r="28" spans="1:9" x14ac:dyDescent="0.4">
      <c r="A28" s="73" t="s">
        <v>68</v>
      </c>
      <c r="B28" s="70" t="s">
        <v>25</v>
      </c>
      <c r="C28" s="70" t="s">
        <v>141</v>
      </c>
      <c r="D28" s="70" t="s">
        <v>198</v>
      </c>
      <c r="E28" s="2" t="s">
        <v>235</v>
      </c>
    </row>
    <row r="29" spans="1:9" x14ac:dyDescent="0.4">
      <c r="A29" s="73"/>
      <c r="B29" s="70" t="s">
        <v>69</v>
      </c>
      <c r="C29" s="70" t="s">
        <v>141</v>
      </c>
      <c r="D29" s="70" t="s">
        <v>198</v>
      </c>
      <c r="E29" s="70"/>
    </row>
    <row r="30" spans="1:9" x14ac:dyDescent="0.4">
      <c r="A30" s="73"/>
      <c r="B30" s="70" t="s">
        <v>26</v>
      </c>
      <c r="C30" s="70" t="s">
        <v>141</v>
      </c>
      <c r="D30" s="70" t="s">
        <v>198</v>
      </c>
      <c r="E30" s="70" t="s">
        <v>236</v>
      </c>
    </row>
    <row r="31" spans="1:9" x14ac:dyDescent="0.4">
      <c r="A31" s="73"/>
      <c r="B31" s="70" t="s">
        <v>27</v>
      </c>
      <c r="C31" s="70" t="s">
        <v>141</v>
      </c>
      <c r="D31" s="70" t="s">
        <v>198</v>
      </c>
      <c r="E31" s="70" t="s">
        <v>236</v>
      </c>
    </row>
    <row r="32" spans="1:9" x14ac:dyDescent="0.4">
      <c r="A32" s="73"/>
      <c r="B32" s="70" t="s">
        <v>28</v>
      </c>
      <c r="C32" s="70" t="s">
        <v>141</v>
      </c>
      <c r="D32" s="70"/>
      <c r="E32" s="70"/>
    </row>
    <row r="33" spans="1:5" x14ac:dyDescent="0.4">
      <c r="A33" s="73"/>
      <c r="B33" s="70" t="s">
        <v>29</v>
      </c>
      <c r="C33" s="70" t="s">
        <v>141</v>
      </c>
      <c r="D33" s="70"/>
      <c r="E33" s="70"/>
    </row>
    <row r="34" spans="1:5" x14ac:dyDescent="0.4">
      <c r="A34" s="73"/>
      <c r="B34" s="70" t="s">
        <v>30</v>
      </c>
      <c r="C34" s="70" t="s">
        <v>199</v>
      </c>
      <c r="D34" s="70"/>
      <c r="E34" s="70"/>
    </row>
    <row r="35" spans="1:5" x14ac:dyDescent="0.4">
      <c r="B35" s="70"/>
      <c r="D35" s="2"/>
    </row>
    <row r="36" spans="1:5" x14ac:dyDescent="0.4">
      <c r="D36" s="2"/>
      <c r="E36" s="2"/>
    </row>
  </sheetData>
  <mergeCells count="6">
    <mergeCell ref="A28:A34"/>
    <mergeCell ref="A2:A9"/>
    <mergeCell ref="A10:A12"/>
    <mergeCell ref="A13:A19"/>
    <mergeCell ref="A20:A23"/>
    <mergeCell ref="A24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36"/>
  <sheetViews>
    <sheetView workbookViewId="0">
      <pane xSplit="2" topLeftCell="C1" activePane="topRight" state="frozen"/>
      <selection pane="topRight" activeCell="B43" sqref="B43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4" width="13.84375" style="3" bestFit="1" customWidth="1"/>
    <col min="5" max="5" width="14.3828125" style="5" bestFit="1" customWidth="1"/>
    <col min="6" max="6" width="14.84375" bestFit="1" customWidth="1"/>
    <col min="7" max="7" width="9.15234375" style="5"/>
    <col min="10" max="10" width="13.15234375" bestFit="1" customWidth="1"/>
    <col min="11" max="11" width="9.15234375" style="8"/>
    <col min="12" max="12" width="12.23046875" bestFit="1" customWidth="1"/>
    <col min="13" max="13" width="11" style="8" customWidth="1"/>
    <col min="14" max="14" width="13.15234375" customWidth="1"/>
    <col min="15" max="15" width="16.23046875" style="39" bestFit="1" customWidth="1"/>
    <col min="16" max="16" width="15" style="30" bestFit="1" customWidth="1"/>
    <col min="18" max="18" width="9.15234375" style="5"/>
    <col min="20" max="20" width="9.15234375" style="5"/>
    <col min="21" max="21" width="9.15234375" style="29"/>
    <col min="22" max="22" width="15.69140625" style="30" bestFit="1" customWidth="1"/>
    <col min="24" max="24" width="13.23046875" style="5" bestFit="1" customWidth="1"/>
    <col min="26" max="26" width="15.15234375" style="5" bestFit="1" customWidth="1"/>
    <col min="27" max="27" width="15.84375" style="48" bestFit="1" customWidth="1"/>
    <col min="28" max="28" width="9.15234375" style="52"/>
    <col min="29" max="29" width="14" style="57" bestFit="1" customWidth="1"/>
    <col min="30" max="30" width="20.15234375" bestFit="1" customWidth="1"/>
    <col min="31" max="31" width="11.69140625" style="61" bestFit="1" customWidth="1"/>
    <col min="32" max="32" width="12.3828125" bestFit="1" customWidth="1"/>
    <col min="33" max="33" width="22.3828125" style="8" customWidth="1"/>
    <col min="34" max="34" width="13.765625" style="8" bestFit="1" customWidth="1"/>
  </cols>
  <sheetData>
    <row r="1" spans="1:38" ht="15" x14ac:dyDescent="0.25">
      <c r="AF1" t="s">
        <v>217</v>
      </c>
      <c r="AG1" s="8">
        <v>2013</v>
      </c>
    </row>
    <row r="2" spans="1:38" ht="15" x14ac:dyDescent="0.25">
      <c r="C2" s="4">
        <v>2011</v>
      </c>
      <c r="D2" s="4">
        <v>2010</v>
      </c>
      <c r="F2" s="8"/>
      <c r="G2" s="5" t="s">
        <v>98</v>
      </c>
      <c r="I2" t="s">
        <v>106</v>
      </c>
      <c r="M2" s="8" t="s">
        <v>125</v>
      </c>
      <c r="O2" s="39" t="s">
        <v>132</v>
      </c>
      <c r="Q2" t="s">
        <v>150</v>
      </c>
      <c r="S2" t="s">
        <v>158</v>
      </c>
      <c r="U2" s="29" t="s">
        <v>168</v>
      </c>
      <c r="Y2" t="s">
        <v>182</v>
      </c>
      <c r="AA2" s="48" t="s">
        <v>168</v>
      </c>
      <c r="AB2" t="s">
        <v>168</v>
      </c>
      <c r="AD2" s="56" t="s">
        <v>204</v>
      </c>
      <c r="AE2" s="61" t="s">
        <v>211</v>
      </c>
      <c r="AF2" s="14" t="s">
        <v>212</v>
      </c>
      <c r="AG2" s="8" t="s">
        <v>212</v>
      </c>
    </row>
    <row r="3" spans="1:38" x14ac:dyDescent="0.4">
      <c r="A3" s="71" t="s">
        <v>35</v>
      </c>
      <c r="B3" t="s">
        <v>0</v>
      </c>
      <c r="C3" s="76" t="s">
        <v>87</v>
      </c>
      <c r="D3" s="76"/>
      <c r="F3" s="74" t="s">
        <v>95</v>
      </c>
      <c r="G3" s="75"/>
      <c r="H3" t="s">
        <v>101</v>
      </c>
      <c r="K3" s="8" t="s">
        <v>109</v>
      </c>
      <c r="M3" s="8" t="s">
        <v>116</v>
      </c>
      <c r="O3" s="39" t="s">
        <v>129</v>
      </c>
      <c r="Q3" t="s">
        <v>147</v>
      </c>
      <c r="S3" t="s">
        <v>153</v>
      </c>
      <c r="U3" s="29" t="s">
        <v>161</v>
      </c>
      <c r="W3" t="s">
        <v>170</v>
      </c>
      <c r="Y3" t="s">
        <v>178</v>
      </c>
      <c r="AA3" s="48" t="s">
        <v>185</v>
      </c>
      <c r="AB3" s="52" t="s">
        <v>190</v>
      </c>
      <c r="AD3" s="56" t="s">
        <v>200</v>
      </c>
      <c r="AE3" s="61" t="s">
        <v>207</v>
      </c>
      <c r="AF3" s="14" t="s">
        <v>213</v>
      </c>
      <c r="AG3" s="8" t="s">
        <v>220</v>
      </c>
      <c r="AH3" s="8" t="s">
        <v>223</v>
      </c>
    </row>
    <row r="4" spans="1:38" x14ac:dyDescent="0.4">
      <c r="A4" s="71"/>
      <c r="B4" t="s">
        <v>1</v>
      </c>
      <c r="C4" s="76" t="s">
        <v>88</v>
      </c>
      <c r="D4" s="76"/>
      <c r="F4" s="74" t="s">
        <v>96</v>
      </c>
      <c r="G4" s="75"/>
      <c r="H4" t="s">
        <v>102</v>
      </c>
      <c r="I4" t="s">
        <v>124</v>
      </c>
      <c r="K4" s="8" t="s">
        <v>110</v>
      </c>
      <c r="L4" t="s">
        <v>112</v>
      </c>
      <c r="M4" s="8" t="s">
        <v>117</v>
      </c>
      <c r="N4" s="14" t="s">
        <v>124</v>
      </c>
      <c r="O4" s="39" t="s">
        <v>130</v>
      </c>
      <c r="P4" s="40" t="s">
        <v>133</v>
      </c>
      <c r="Q4" s="14" t="s">
        <v>148</v>
      </c>
      <c r="S4" s="14" t="s">
        <v>154</v>
      </c>
      <c r="U4" s="31" t="s">
        <v>162</v>
      </c>
      <c r="W4" t="s">
        <v>171</v>
      </c>
      <c r="Y4" t="s">
        <v>177</v>
      </c>
      <c r="AA4" s="48" t="s">
        <v>186</v>
      </c>
      <c r="AB4" s="52" t="s">
        <v>191</v>
      </c>
      <c r="AD4" s="56" t="s">
        <v>201</v>
      </c>
      <c r="AE4" s="61" t="s">
        <v>208</v>
      </c>
      <c r="AF4" s="14" t="s">
        <v>214</v>
      </c>
      <c r="AG4" s="66" t="s">
        <v>219</v>
      </c>
      <c r="AH4" s="66" t="s">
        <v>224</v>
      </c>
      <c r="AI4" s="14"/>
      <c r="AJ4" s="14"/>
      <c r="AK4" s="14"/>
      <c r="AL4" s="14"/>
    </row>
    <row r="5" spans="1:38" x14ac:dyDescent="0.4">
      <c r="A5" s="71"/>
      <c r="B5" t="s">
        <v>2</v>
      </c>
      <c r="C5" s="3">
        <v>8.6</v>
      </c>
      <c r="F5" s="8">
        <v>2.92</v>
      </c>
      <c r="H5">
        <v>3.33</v>
      </c>
      <c r="K5" s="8">
        <v>2.82</v>
      </c>
      <c r="M5" s="8">
        <v>22.02</v>
      </c>
      <c r="O5" s="39">
        <v>108.03</v>
      </c>
      <c r="P5" s="30" t="s">
        <v>124</v>
      </c>
      <c r="Q5">
        <v>25.07</v>
      </c>
      <c r="S5">
        <v>80.95</v>
      </c>
      <c r="U5" s="29">
        <v>56.66</v>
      </c>
      <c r="W5">
        <v>7.59</v>
      </c>
      <c r="Y5">
        <v>39.74</v>
      </c>
      <c r="AA5" s="48">
        <v>7.39</v>
      </c>
      <c r="AB5" s="56">
        <v>7.82</v>
      </c>
      <c r="AD5" s="56">
        <v>1.28</v>
      </c>
      <c r="AE5" s="61">
        <v>41.42</v>
      </c>
      <c r="AF5" s="14">
        <v>6.77</v>
      </c>
      <c r="AG5" s="8">
        <v>11.64</v>
      </c>
      <c r="AH5" s="8">
        <v>159.99</v>
      </c>
    </row>
    <row r="6" spans="1:38" x14ac:dyDescent="0.4">
      <c r="A6" s="71"/>
      <c r="B6" t="s">
        <v>3</v>
      </c>
      <c r="C6" s="3" t="s">
        <v>89</v>
      </c>
      <c r="F6" t="s">
        <v>94</v>
      </c>
      <c r="H6" t="s">
        <v>103</v>
      </c>
      <c r="K6" s="8" t="s">
        <v>111</v>
      </c>
      <c r="M6" s="8" t="s">
        <v>118</v>
      </c>
      <c r="O6" s="39" t="s">
        <v>131</v>
      </c>
      <c r="P6" s="40" t="s">
        <v>124</v>
      </c>
      <c r="Q6" s="14" t="s">
        <v>164</v>
      </c>
      <c r="S6" s="14" t="s">
        <v>155</v>
      </c>
      <c r="U6" s="31" t="s">
        <v>163</v>
      </c>
      <c r="W6" t="s">
        <v>172</v>
      </c>
      <c r="Y6" t="s">
        <v>179</v>
      </c>
      <c r="AA6" s="48" t="s">
        <v>187</v>
      </c>
      <c r="AB6" s="14" t="s">
        <v>192</v>
      </c>
      <c r="AD6" s="56" t="s">
        <v>202</v>
      </c>
      <c r="AE6" s="61" t="s">
        <v>209</v>
      </c>
      <c r="AF6" s="14" t="s">
        <v>215</v>
      </c>
      <c r="AG6" s="8" t="s">
        <v>222</v>
      </c>
      <c r="AH6" s="8" t="s">
        <v>225</v>
      </c>
    </row>
    <row r="7" spans="1:38" x14ac:dyDescent="0.4">
      <c r="A7" s="71"/>
      <c r="B7" t="s">
        <v>4</v>
      </c>
      <c r="F7" t="s">
        <v>97</v>
      </c>
      <c r="H7" t="s">
        <v>104</v>
      </c>
      <c r="K7" s="8" t="s">
        <v>120</v>
      </c>
      <c r="M7" s="8" t="s">
        <v>119</v>
      </c>
      <c r="O7" s="39">
        <v>13.35</v>
      </c>
      <c r="Q7" s="14" t="s">
        <v>149</v>
      </c>
      <c r="S7" s="14" t="s">
        <v>156</v>
      </c>
      <c r="U7" s="31" t="s">
        <v>165</v>
      </c>
      <c r="W7" t="s">
        <v>173</v>
      </c>
      <c r="Y7" t="s">
        <v>180</v>
      </c>
      <c r="AA7" s="48" t="s">
        <v>188</v>
      </c>
      <c r="AB7" s="14" t="s">
        <v>193</v>
      </c>
      <c r="AD7" s="56" t="s">
        <v>203</v>
      </c>
      <c r="AE7" s="61" t="s">
        <v>210</v>
      </c>
      <c r="AF7" s="14" t="s">
        <v>216</v>
      </c>
      <c r="AG7" s="8" t="s">
        <v>221</v>
      </c>
      <c r="AH7" s="8" t="s">
        <v>226</v>
      </c>
    </row>
    <row r="8" spans="1:38" x14ac:dyDescent="0.4">
      <c r="A8" s="71"/>
      <c r="B8" t="s">
        <v>139</v>
      </c>
      <c r="O8" s="39">
        <f>88.60342*8967</f>
        <v>794506.86713999999</v>
      </c>
    </row>
    <row r="9" spans="1:38" s="18" customFormat="1" x14ac:dyDescent="0.4">
      <c r="A9" s="71"/>
      <c r="B9" s="18" t="s">
        <v>6</v>
      </c>
      <c r="C9" s="18" t="s">
        <v>100</v>
      </c>
      <c r="E9" s="19"/>
      <c r="F9" s="18" t="s">
        <v>99</v>
      </c>
      <c r="G9" s="19">
        <v>8.3799999999999999E-2</v>
      </c>
      <c r="H9" s="18">
        <v>5282</v>
      </c>
      <c r="I9" s="18" t="s">
        <v>105</v>
      </c>
      <c r="K9" s="20"/>
      <c r="M9" s="20">
        <v>147.30000000000001</v>
      </c>
      <c r="O9" s="41">
        <v>1783</v>
      </c>
      <c r="P9" s="33"/>
      <c r="Q9" s="18">
        <v>758</v>
      </c>
      <c r="R9" s="19"/>
      <c r="S9" s="18">
        <v>4267</v>
      </c>
      <c r="T9" s="19"/>
      <c r="U9" s="32">
        <v>15440</v>
      </c>
      <c r="V9" s="33" t="s">
        <v>166</v>
      </c>
      <c r="W9" s="18">
        <v>824</v>
      </c>
      <c r="X9" s="19"/>
      <c r="Y9" s="18">
        <v>423</v>
      </c>
      <c r="Z9" s="19" t="s">
        <v>181</v>
      </c>
      <c r="AA9" s="49">
        <v>54124</v>
      </c>
      <c r="AB9" s="53">
        <v>247</v>
      </c>
      <c r="AC9" s="58"/>
      <c r="AD9" s="18">
        <v>213</v>
      </c>
      <c r="AE9" s="62">
        <v>48017</v>
      </c>
      <c r="AF9" s="18">
        <v>37</v>
      </c>
      <c r="AG9" s="20">
        <v>3970</v>
      </c>
      <c r="AH9" s="20" t="s">
        <v>227</v>
      </c>
    </row>
    <row r="10" spans="1:38" x14ac:dyDescent="0.4">
      <c r="A10" s="71" t="s">
        <v>34</v>
      </c>
      <c r="B10" s="1" t="s">
        <v>7</v>
      </c>
      <c r="C10" s="3">
        <f>156701/8036599*100</f>
        <v>1.9498422155939346</v>
      </c>
      <c r="D10" s="3">
        <f>-28472/2077875*100</f>
        <v>-1.3702460446369489</v>
      </c>
      <c r="E10" s="6" t="s">
        <v>90</v>
      </c>
      <c r="F10">
        <v>7.5330000000000004</v>
      </c>
      <c r="G10" s="5">
        <v>12.43</v>
      </c>
      <c r="H10" s="7">
        <v>0.2462</v>
      </c>
      <c r="K10" s="8">
        <v>-3.85</v>
      </c>
      <c r="M10" s="11">
        <v>9.7500000000000003E-2</v>
      </c>
      <c r="O10" s="42">
        <v>0.16289999999999999</v>
      </c>
      <c r="Q10" s="7">
        <v>0.21360000000000001</v>
      </c>
      <c r="S10">
        <v>10.44</v>
      </c>
      <c r="T10" s="5" t="s">
        <v>157</v>
      </c>
      <c r="U10" s="29">
        <v>6.63</v>
      </c>
      <c r="W10">
        <v>5.19</v>
      </c>
      <c r="X10" s="5" t="s">
        <v>174</v>
      </c>
      <c r="Y10">
        <v>44.85</v>
      </c>
      <c r="Z10" s="5" t="s">
        <v>181</v>
      </c>
      <c r="AA10" s="48">
        <v>9.89</v>
      </c>
      <c r="AB10" s="56">
        <v>32.9</v>
      </c>
      <c r="AD10" s="56">
        <v>9.67</v>
      </c>
      <c r="AE10" s="61">
        <v>18.78</v>
      </c>
      <c r="AF10" s="14">
        <v>10.85</v>
      </c>
      <c r="AG10" s="8">
        <v>92.13</v>
      </c>
      <c r="AH10" s="8">
        <v>1.75</v>
      </c>
    </row>
    <row r="11" spans="1:38" s="22" customFormat="1" x14ac:dyDescent="0.4">
      <c r="A11" s="71"/>
      <c r="B11" s="21" t="s">
        <v>8</v>
      </c>
      <c r="C11" s="22">
        <v>2099839</v>
      </c>
      <c r="D11" s="22">
        <v>2374346</v>
      </c>
      <c r="E11" s="23"/>
      <c r="F11" s="22">
        <v>468000000</v>
      </c>
      <c r="G11" s="23"/>
      <c r="H11" s="22">
        <v>4048</v>
      </c>
      <c r="K11" s="24">
        <v>10902</v>
      </c>
      <c r="M11" s="24" t="s">
        <v>122</v>
      </c>
      <c r="N11" s="22" t="s">
        <v>123</v>
      </c>
      <c r="O11" s="43">
        <v>1.423</v>
      </c>
      <c r="P11" s="35"/>
      <c r="Q11" s="22">
        <v>47</v>
      </c>
      <c r="R11" s="23"/>
      <c r="S11" s="22">
        <v>72</v>
      </c>
      <c r="T11" s="23"/>
      <c r="U11" s="34">
        <v>1791</v>
      </c>
      <c r="V11" s="35"/>
      <c r="W11" s="22">
        <v>34</v>
      </c>
      <c r="X11" s="23"/>
      <c r="Y11" s="22">
        <v>100</v>
      </c>
      <c r="Z11" s="23"/>
      <c r="AA11" s="50">
        <v>96524</v>
      </c>
      <c r="AB11" s="54">
        <v>44</v>
      </c>
      <c r="AC11" s="59"/>
      <c r="AD11" s="22">
        <v>17</v>
      </c>
      <c r="AE11" s="63">
        <v>8442</v>
      </c>
      <c r="AF11" s="22">
        <v>12</v>
      </c>
      <c r="AG11" s="24">
        <v>552</v>
      </c>
      <c r="AH11" s="24">
        <v>2329</v>
      </c>
    </row>
    <row r="12" spans="1:38" s="18" customFormat="1" x14ac:dyDescent="0.4">
      <c r="A12" s="71"/>
      <c r="B12" s="25" t="s">
        <v>9</v>
      </c>
      <c r="C12" s="18">
        <v>1493552</v>
      </c>
      <c r="D12" s="18">
        <v>2145881</v>
      </c>
      <c r="E12" s="19"/>
      <c r="F12" s="18">
        <v>424000000</v>
      </c>
      <c r="G12" s="19"/>
      <c r="H12" s="18">
        <f>859+69</f>
        <v>928</v>
      </c>
      <c r="K12" s="20">
        <f>1352+3969</f>
        <v>5321</v>
      </c>
      <c r="M12" s="20">
        <f>(107750+323383)/1000</f>
        <v>431.13299999999998</v>
      </c>
      <c r="O12" s="41">
        <v>293</v>
      </c>
      <c r="P12" s="33" t="s">
        <v>134</v>
      </c>
      <c r="Q12" s="18">
        <v>58</v>
      </c>
      <c r="R12" s="19" t="s">
        <v>151</v>
      </c>
      <c r="S12" s="18">
        <v>286</v>
      </c>
      <c r="T12" s="19"/>
      <c r="U12" s="32">
        <v>2629</v>
      </c>
      <c r="V12" s="33" t="s">
        <v>167</v>
      </c>
      <c r="W12" s="18">
        <v>13</v>
      </c>
      <c r="X12" s="19" t="s">
        <v>175</v>
      </c>
      <c r="Y12" s="18">
        <v>133</v>
      </c>
      <c r="Z12" s="19" t="s">
        <v>175</v>
      </c>
      <c r="AA12" s="49">
        <v>197372</v>
      </c>
      <c r="AB12" s="53">
        <v>58</v>
      </c>
      <c r="AC12" s="19" t="s">
        <v>134</v>
      </c>
      <c r="AD12" s="18">
        <v>36</v>
      </c>
      <c r="AE12" s="62">
        <v>17874</v>
      </c>
      <c r="AF12" s="18" t="s">
        <v>92</v>
      </c>
      <c r="AG12" s="20">
        <v>845</v>
      </c>
      <c r="AH12" s="20">
        <v>723</v>
      </c>
    </row>
    <row r="13" spans="1:38" s="26" customFormat="1" x14ac:dyDescent="0.4">
      <c r="A13" s="71" t="s">
        <v>48</v>
      </c>
      <c r="B13" s="26" t="s">
        <v>10</v>
      </c>
      <c r="C13" s="26">
        <v>1.39</v>
      </c>
      <c r="E13" s="27"/>
      <c r="G13" s="27"/>
      <c r="H13" s="26">
        <f>H9/284</f>
        <v>18.598591549295776</v>
      </c>
      <c r="K13" s="28"/>
      <c r="M13" s="28">
        <f>M9/10.56</f>
        <v>13.948863636363637</v>
      </c>
      <c r="O13" s="44">
        <f>O9/123.54</f>
        <v>14.43257244617128</v>
      </c>
      <c r="P13" s="37"/>
      <c r="Q13" s="26">
        <f>Q9/51</f>
        <v>14.862745098039216</v>
      </c>
      <c r="R13" s="27"/>
      <c r="S13" s="26">
        <f>S9/55</f>
        <v>77.581818181818178</v>
      </c>
      <c r="T13" s="27"/>
      <c r="U13" s="36">
        <f>U9/159</f>
        <v>97.106918238993714</v>
      </c>
      <c r="V13" s="37"/>
      <c r="W13" s="26">
        <f>W9/14</f>
        <v>58.857142857142854</v>
      </c>
      <c r="X13" s="27"/>
      <c r="Y13" s="26">
        <f>Y9/50</f>
        <v>8.4600000000000009</v>
      </c>
      <c r="Z13" s="27"/>
      <c r="AA13" s="51">
        <f>AA9/9085</f>
        <v>5.9575123830489822</v>
      </c>
      <c r="AB13" s="55">
        <f>AB9/75</f>
        <v>3.2933333333333334</v>
      </c>
      <c r="AC13" s="60"/>
      <c r="AD13" s="26">
        <f>AD9/35</f>
        <v>6.0857142857142854</v>
      </c>
      <c r="AE13" s="64">
        <f>AE9/8584</f>
        <v>5.5937791239515375</v>
      </c>
      <c r="AF13" s="26">
        <f>AF9/8.15</f>
        <v>4.5398773006134965</v>
      </c>
      <c r="AG13" s="28">
        <f>AG9/947.51</f>
        <v>4.1899293938850253</v>
      </c>
      <c r="AH13" s="28">
        <f>1529/121.76</f>
        <v>12.557490144546648</v>
      </c>
    </row>
    <row r="14" spans="1:38" x14ac:dyDescent="0.4">
      <c r="A14" s="71"/>
      <c r="B14" t="s">
        <v>11</v>
      </c>
      <c r="F14">
        <v>0.14000000000000001</v>
      </c>
      <c r="G14" s="5">
        <f>(0.14-0.58-0.73+0.39+1.98)/5</f>
        <v>0.24000000000000005</v>
      </c>
      <c r="H14">
        <v>0.69</v>
      </c>
      <c r="K14" s="8">
        <v>0.19</v>
      </c>
      <c r="L14" t="s">
        <v>113</v>
      </c>
      <c r="M14" s="8">
        <v>1.95</v>
      </c>
      <c r="N14" t="s">
        <v>126</v>
      </c>
      <c r="O14" s="39">
        <v>3.97</v>
      </c>
      <c r="P14" s="30" t="s">
        <v>135</v>
      </c>
      <c r="Q14">
        <v>0.63</v>
      </c>
      <c r="S14">
        <v>-4.96</v>
      </c>
      <c r="T14" s="5" t="s">
        <v>159</v>
      </c>
      <c r="U14" s="29">
        <v>7.22</v>
      </c>
      <c r="V14" s="30" t="s">
        <v>169</v>
      </c>
      <c r="W14" t="s">
        <v>92</v>
      </c>
      <c r="Y14">
        <v>-12.24</v>
      </c>
      <c r="AA14" s="48">
        <v>0.56000000000000005</v>
      </c>
      <c r="AB14" s="52">
        <v>-0.09</v>
      </c>
      <c r="AD14" s="56">
        <v>-0.5</v>
      </c>
      <c r="AE14" s="61">
        <v>1.72</v>
      </c>
      <c r="AF14" s="14">
        <v>0.62</v>
      </c>
      <c r="AG14" s="8">
        <v>7.28</v>
      </c>
      <c r="AH14" s="8">
        <v>1.33</v>
      </c>
    </row>
    <row r="15" spans="1:38" x14ac:dyDescent="0.4">
      <c r="A15" s="71"/>
      <c r="B15" t="s">
        <v>12</v>
      </c>
      <c r="F15">
        <v>1.1000000000000001</v>
      </c>
      <c r="H15">
        <v>4.46</v>
      </c>
      <c r="J15" t="s">
        <v>107</v>
      </c>
      <c r="K15" s="8">
        <v>-0.31</v>
      </c>
      <c r="L15" t="s">
        <v>114</v>
      </c>
      <c r="M15" s="13">
        <v>1.23</v>
      </c>
      <c r="N15" s="10" t="s">
        <v>127</v>
      </c>
      <c r="O15" s="45">
        <v>2.33</v>
      </c>
      <c r="P15" s="46" t="s">
        <v>136</v>
      </c>
      <c r="Q15" s="10">
        <v>3.19</v>
      </c>
      <c r="R15" s="17"/>
      <c r="S15">
        <v>5.86</v>
      </c>
      <c r="U15" s="29">
        <v>6.42</v>
      </c>
      <c r="V15" s="30" t="s">
        <v>169</v>
      </c>
      <c r="W15">
        <v>3.14</v>
      </c>
      <c r="Y15">
        <v>3.8</v>
      </c>
      <c r="AA15" s="48">
        <v>0.59</v>
      </c>
      <c r="AB15" s="56">
        <v>1.0900000000000001</v>
      </c>
      <c r="AD15" s="56">
        <v>0.56999999999999995</v>
      </c>
      <c r="AE15" s="61">
        <v>1.97</v>
      </c>
      <c r="AF15" s="14">
        <v>0.46</v>
      </c>
      <c r="AG15" s="8">
        <v>3.74</v>
      </c>
      <c r="AH15" s="8">
        <v>0.23</v>
      </c>
    </row>
    <row r="16" spans="1:38" x14ac:dyDescent="0.4">
      <c r="A16" s="71"/>
      <c r="B16" t="s">
        <v>13</v>
      </c>
      <c r="C16" s="3" t="s">
        <v>92</v>
      </c>
      <c r="F16" t="s">
        <v>92</v>
      </c>
      <c r="H16" t="s">
        <v>92</v>
      </c>
      <c r="K16" s="11">
        <v>8.9899999999999994E-2</v>
      </c>
      <c r="M16" s="15">
        <v>3.09E-2</v>
      </c>
      <c r="N16" s="10"/>
      <c r="O16" s="47">
        <v>8.0999999999999996E-3</v>
      </c>
      <c r="P16" s="46"/>
      <c r="Q16" s="10" t="s">
        <v>92</v>
      </c>
      <c r="R16" s="17"/>
      <c r="S16" t="s">
        <v>92</v>
      </c>
      <c r="U16" s="29">
        <v>1.43</v>
      </c>
      <c r="W16" t="s">
        <v>92</v>
      </c>
      <c r="Y16">
        <v>0.45</v>
      </c>
      <c r="AA16" s="48">
        <v>0.2</v>
      </c>
      <c r="AB16" t="s">
        <v>92</v>
      </c>
      <c r="AD16" t="s">
        <v>92</v>
      </c>
      <c r="AE16" s="61">
        <v>2.56</v>
      </c>
      <c r="AF16">
        <v>4.1399999999999997</v>
      </c>
      <c r="AG16" s="8">
        <v>10.43</v>
      </c>
      <c r="AH16" s="8" t="s">
        <v>92</v>
      </c>
    </row>
    <row r="17" spans="1:34" x14ac:dyDescent="0.4">
      <c r="A17" s="71"/>
      <c r="B17" t="s">
        <v>14</v>
      </c>
      <c r="C17" s="3">
        <v>3.37</v>
      </c>
      <c r="D17" s="3" t="s">
        <v>91</v>
      </c>
      <c r="F17">
        <v>8.17</v>
      </c>
      <c r="G17" s="5">
        <f>(8.17+7.12+10.45+18.6+13.23)/5</f>
        <v>11.514000000000001</v>
      </c>
      <c r="H17">
        <v>34.33</v>
      </c>
      <c r="K17" s="8">
        <v>-32.590000000000003</v>
      </c>
      <c r="L17" t="s">
        <v>115</v>
      </c>
      <c r="M17" s="8">
        <v>10.6</v>
      </c>
      <c r="N17" t="s">
        <v>128</v>
      </c>
      <c r="O17" s="39">
        <v>15.99</v>
      </c>
      <c r="P17" s="40">
        <v>14.67</v>
      </c>
      <c r="Q17" s="14">
        <v>64.209999999999994</v>
      </c>
      <c r="S17" s="14">
        <v>21.2</v>
      </c>
      <c r="U17" s="31">
        <v>96.88</v>
      </c>
      <c r="W17">
        <v>63.83</v>
      </c>
      <c r="Y17">
        <v>29.91</v>
      </c>
      <c r="AA17" s="48">
        <v>7.07</v>
      </c>
      <c r="AB17" s="56">
        <v>29.37</v>
      </c>
      <c r="AD17" s="56">
        <v>12.8</v>
      </c>
      <c r="AE17" s="61">
        <v>28</v>
      </c>
      <c r="AF17" s="14">
        <v>16.77</v>
      </c>
      <c r="AG17" s="8">
        <v>27.6</v>
      </c>
      <c r="AH17" s="8">
        <v>1.51</v>
      </c>
    </row>
    <row r="18" spans="1:34" x14ac:dyDescent="0.4">
      <c r="A18" s="71"/>
      <c r="B18" t="s">
        <v>15</v>
      </c>
      <c r="C18" s="3">
        <v>4.1999999999999997E-3</v>
      </c>
      <c r="F18" s="7">
        <v>1.1000000000000001E-3</v>
      </c>
      <c r="H18" s="7">
        <v>3.5499999999999997E-2</v>
      </c>
      <c r="K18" s="8">
        <v>0</v>
      </c>
      <c r="M18" s="11">
        <v>2.9999999999999997E-4</v>
      </c>
      <c r="O18" s="39">
        <v>42.15</v>
      </c>
      <c r="S18" s="7">
        <v>5.4999999999999997E-3</v>
      </c>
      <c r="U18" s="29">
        <v>0.92</v>
      </c>
      <c r="W18">
        <v>1.85</v>
      </c>
      <c r="AA18" s="48" t="s">
        <v>92</v>
      </c>
      <c r="AB18" s="56">
        <v>4.5599999999999996</v>
      </c>
      <c r="AD18" s="56">
        <v>67.2</v>
      </c>
      <c r="AE18" s="61">
        <v>0.54</v>
      </c>
      <c r="AF18" s="7">
        <v>5.11E-2</v>
      </c>
      <c r="AH18" s="11">
        <v>5.0000000000000001E-3</v>
      </c>
    </row>
    <row r="19" spans="1:34" x14ac:dyDescent="0.4">
      <c r="A19" s="71" t="s">
        <v>62</v>
      </c>
      <c r="B19" t="s">
        <v>16</v>
      </c>
      <c r="L19" s="10"/>
      <c r="M19" s="13"/>
      <c r="N19" s="17"/>
      <c r="O19" s="38"/>
      <c r="P19" s="46"/>
      <c r="Q19" s="10"/>
      <c r="R19" s="17"/>
      <c r="S19" s="10"/>
      <c r="AD19" t="s">
        <v>92</v>
      </c>
    </row>
    <row r="20" spans="1:34" x14ac:dyDescent="0.4">
      <c r="A20" s="71"/>
      <c r="B20" t="s">
        <v>17</v>
      </c>
      <c r="AD20" t="s">
        <v>92</v>
      </c>
    </row>
    <row r="21" spans="1:34" x14ac:dyDescent="0.4">
      <c r="A21" s="71"/>
      <c r="B21" t="s">
        <v>18</v>
      </c>
      <c r="AD21" t="s">
        <v>92</v>
      </c>
    </row>
    <row r="22" spans="1:34" x14ac:dyDescent="0.4">
      <c r="A22" s="71"/>
      <c r="B22" t="s">
        <v>19</v>
      </c>
      <c r="C22" s="3">
        <v>-8.74</v>
      </c>
      <c r="H22" t="s">
        <v>92</v>
      </c>
      <c r="K22" s="8" t="s">
        <v>184</v>
      </c>
      <c r="M22" t="s">
        <v>121</v>
      </c>
      <c r="O22" s="39" t="s">
        <v>137</v>
      </c>
      <c r="P22" s="30" t="s">
        <v>138</v>
      </c>
      <c r="Q22" s="14" t="s">
        <v>152</v>
      </c>
      <c r="S22" s="14" t="s">
        <v>160</v>
      </c>
      <c r="U22" s="31" t="s">
        <v>166</v>
      </c>
      <c r="W22" t="s">
        <v>176</v>
      </c>
      <c r="Y22" t="s">
        <v>176</v>
      </c>
      <c r="AA22" s="48" t="s">
        <v>176</v>
      </c>
      <c r="AB22" s="14" t="s">
        <v>176</v>
      </c>
      <c r="AD22" s="56" t="s">
        <v>205</v>
      </c>
      <c r="AE22" s="61" t="s">
        <v>176</v>
      </c>
      <c r="AF22" s="14" t="s">
        <v>218</v>
      </c>
      <c r="AH22" s="8" t="s">
        <v>228</v>
      </c>
    </row>
    <row r="23" spans="1:34" x14ac:dyDescent="0.4">
      <c r="A23" s="71" t="s">
        <v>67</v>
      </c>
      <c r="B23" t="s">
        <v>20</v>
      </c>
      <c r="H23" t="s">
        <v>92</v>
      </c>
      <c r="K23" s="8">
        <f>((2.82/39.8)-1)*100</f>
        <v>-92.914572864321613</v>
      </c>
      <c r="M23" s="8">
        <f>((M5/40.5)-1)*100</f>
        <v>-45.629629629629633</v>
      </c>
      <c r="O23" s="39">
        <f>((O5/31)-1)*100</f>
        <v>248.48387096774195</v>
      </c>
      <c r="Y23" t="s">
        <v>183</v>
      </c>
      <c r="AA23" s="48" t="s">
        <v>189</v>
      </c>
      <c r="AB23" t="s">
        <v>194</v>
      </c>
      <c r="AD23" s="56" t="s">
        <v>206</v>
      </c>
      <c r="AE23" s="61">
        <f>41.43-25.99</f>
        <v>15.440000000000001</v>
      </c>
      <c r="AF23" s="65">
        <v>1.48</v>
      </c>
      <c r="AH23" s="67" t="s">
        <v>229</v>
      </c>
    </row>
    <row r="24" spans="1:34" x14ac:dyDescent="0.4">
      <c r="A24" s="71"/>
      <c r="B24" t="s">
        <v>21</v>
      </c>
      <c r="C24" s="3" t="s">
        <v>93</v>
      </c>
      <c r="F24">
        <v>828.2</v>
      </c>
      <c r="H24">
        <v>826.45</v>
      </c>
      <c r="K24" s="9"/>
      <c r="L24" s="10"/>
      <c r="M24" s="13">
        <f>((147.901/M9)-1)*100</f>
        <v>0.40801086218600346</v>
      </c>
      <c r="N24" s="10"/>
      <c r="O24" s="45">
        <f>((2028.22/O9)-1)*100</f>
        <v>13.753224901850825</v>
      </c>
      <c r="U24" s="38"/>
    </row>
    <row r="25" spans="1:34" x14ac:dyDescent="0.4">
      <c r="A25" s="71"/>
      <c r="B25" t="s">
        <v>22</v>
      </c>
    </row>
    <row r="26" spans="1:34" x14ac:dyDescent="0.4">
      <c r="A26" s="71" t="s">
        <v>68</v>
      </c>
      <c r="B26" t="s">
        <v>24</v>
      </c>
    </row>
    <row r="27" spans="1:34" x14ac:dyDescent="0.4">
      <c r="A27" s="71"/>
      <c r="B27" t="s">
        <v>25</v>
      </c>
      <c r="C27" s="3">
        <v>15</v>
      </c>
      <c r="F27">
        <v>2.63</v>
      </c>
      <c r="H27">
        <v>4.4000000000000004</v>
      </c>
      <c r="K27" s="12">
        <v>-0.94</v>
      </c>
      <c r="M27" s="8">
        <v>18.38</v>
      </c>
      <c r="O27" s="39">
        <v>32.6</v>
      </c>
      <c r="Q27">
        <v>6.56</v>
      </c>
      <c r="S27">
        <v>9.9499999999999993</v>
      </c>
      <c r="U27" s="29">
        <v>2.21</v>
      </c>
      <c r="W27">
        <v>2.83</v>
      </c>
      <c r="Y27">
        <v>10.1</v>
      </c>
      <c r="AA27" s="48">
        <v>29.9</v>
      </c>
      <c r="AB27" s="56">
        <v>7.51</v>
      </c>
      <c r="AD27" s="56">
        <v>2.4</v>
      </c>
      <c r="AE27" s="61">
        <v>21.37</v>
      </c>
      <c r="AF27" s="14">
        <v>11.48</v>
      </c>
    </row>
    <row r="28" spans="1:34" x14ac:dyDescent="0.4">
      <c r="A28" s="71"/>
      <c r="B28" t="s">
        <v>69</v>
      </c>
      <c r="C28" s="3">
        <v>14.72</v>
      </c>
      <c r="F28">
        <f>(7.65+14.16)/2</f>
        <v>10.905000000000001</v>
      </c>
      <c r="H28" t="s">
        <v>92</v>
      </c>
      <c r="K28" s="8">
        <v>0.37</v>
      </c>
      <c r="M28" s="8">
        <f>AVERAGE(16.87,9.11)</f>
        <v>12.99</v>
      </c>
      <c r="O28" s="39">
        <f>AVERAGE(31.44,19.28)</f>
        <v>25.36</v>
      </c>
      <c r="Y28">
        <v>8.4</v>
      </c>
      <c r="AA28" s="48">
        <v>13.3</v>
      </c>
      <c r="AB28" s="52">
        <v>5.0999999999999996</v>
      </c>
      <c r="AD28" s="56">
        <v>3.5</v>
      </c>
      <c r="AF28" s="14">
        <v>20.8</v>
      </c>
    </row>
    <row r="29" spans="1:34" x14ac:dyDescent="0.4">
      <c r="A29" s="71"/>
      <c r="B29" t="s">
        <v>26</v>
      </c>
      <c r="C29" s="3">
        <v>1.3</v>
      </c>
      <c r="F29">
        <v>0.21</v>
      </c>
      <c r="H29">
        <v>1.1000000000000001</v>
      </c>
      <c r="K29" s="8">
        <v>0.22</v>
      </c>
      <c r="M29" s="8">
        <v>1.6</v>
      </c>
      <c r="O29" s="39">
        <v>5.4</v>
      </c>
      <c r="Q29">
        <v>1.2</v>
      </c>
      <c r="S29">
        <v>1.03</v>
      </c>
      <c r="U29" s="29">
        <v>0.56999999999999995</v>
      </c>
      <c r="W29">
        <v>0.22</v>
      </c>
      <c r="Y29">
        <v>4.2</v>
      </c>
      <c r="AA29" s="48">
        <v>1.1000000000000001</v>
      </c>
      <c r="AB29" s="56">
        <v>2.1</v>
      </c>
      <c r="AD29" s="56">
        <v>0.2</v>
      </c>
      <c r="AE29" s="61">
        <v>3.85</v>
      </c>
      <c r="AF29" s="14">
        <v>1.6</v>
      </c>
      <c r="AH29" s="8">
        <v>11.5</v>
      </c>
    </row>
    <row r="30" spans="1:34" x14ac:dyDescent="0.4">
      <c r="A30" s="71"/>
      <c r="B30" t="s">
        <v>27</v>
      </c>
      <c r="C30" s="3">
        <v>0.5</v>
      </c>
      <c r="F30">
        <v>0.19</v>
      </c>
      <c r="H30">
        <v>1.3</v>
      </c>
      <c r="K30" s="8">
        <v>0.84</v>
      </c>
      <c r="M30" s="8">
        <v>1.9</v>
      </c>
      <c r="O30" s="39">
        <v>4.7</v>
      </c>
      <c r="Q30">
        <v>2.2000000000000002</v>
      </c>
      <c r="S30">
        <v>1.84</v>
      </c>
      <c r="U30" s="29">
        <v>1.98</v>
      </c>
      <c r="W30">
        <v>0.55000000000000004</v>
      </c>
      <c r="Y30">
        <v>2.2999999999999998</v>
      </c>
      <c r="Z30" s="5">
        <f>Y5/Y30</f>
        <v>17.278260869565219</v>
      </c>
      <c r="AA30" s="48">
        <v>0.8</v>
      </c>
      <c r="AB30" s="56">
        <v>1.5</v>
      </c>
      <c r="AD30" s="56">
        <v>0.3</v>
      </c>
      <c r="AE30" s="61">
        <v>5.67</v>
      </c>
      <c r="AF30" s="14">
        <v>2.2000000000000002</v>
      </c>
      <c r="AH30" s="8">
        <v>7.1</v>
      </c>
    </row>
    <row r="31" spans="1:34" x14ac:dyDescent="0.4">
      <c r="A31" s="71"/>
      <c r="B31" t="s">
        <v>28</v>
      </c>
      <c r="C31" s="3" t="s">
        <v>92</v>
      </c>
      <c r="F31" t="s">
        <v>92</v>
      </c>
      <c r="H31">
        <v>1.45</v>
      </c>
      <c r="K31" s="8">
        <v>1.31</v>
      </c>
      <c r="M31" s="8" t="s">
        <v>92</v>
      </c>
      <c r="O31" s="39">
        <v>1.81</v>
      </c>
      <c r="Q31">
        <v>2.83</v>
      </c>
      <c r="S31">
        <v>3.15</v>
      </c>
      <c r="U31" s="29">
        <v>2.23</v>
      </c>
      <c r="W31">
        <v>2.89</v>
      </c>
      <c r="Y31">
        <v>1.03</v>
      </c>
      <c r="AA31" s="48" t="s">
        <v>92</v>
      </c>
      <c r="AB31" s="56">
        <v>2.9</v>
      </c>
      <c r="AD31" s="56">
        <v>2.69</v>
      </c>
      <c r="AE31" s="61">
        <v>1.01</v>
      </c>
      <c r="AF31" s="14">
        <v>8.8000000000000007</v>
      </c>
      <c r="AH31" s="8">
        <v>4.29</v>
      </c>
    </row>
    <row r="32" spans="1:34" x14ac:dyDescent="0.4">
      <c r="A32" s="71"/>
      <c r="B32" t="s">
        <v>29</v>
      </c>
      <c r="C32" s="3" t="s">
        <v>92</v>
      </c>
      <c r="F32" t="s">
        <v>92</v>
      </c>
      <c r="H32">
        <v>1.38</v>
      </c>
      <c r="K32" s="8">
        <v>1.18</v>
      </c>
      <c r="M32" s="8" t="s">
        <v>92</v>
      </c>
      <c r="O32" s="39">
        <v>1.74</v>
      </c>
      <c r="Q32">
        <v>2.13</v>
      </c>
      <c r="S32">
        <v>1.74</v>
      </c>
      <c r="U32" s="29">
        <v>1.51</v>
      </c>
      <c r="W32">
        <v>2.33</v>
      </c>
      <c r="Y32">
        <v>0.93</v>
      </c>
      <c r="AA32" s="48" t="s">
        <v>92</v>
      </c>
      <c r="AB32" s="56">
        <v>2.9</v>
      </c>
      <c r="AD32" s="56">
        <v>1.8</v>
      </c>
      <c r="AE32" s="61">
        <v>0.75</v>
      </c>
      <c r="AF32" s="14">
        <v>6.5</v>
      </c>
      <c r="AH32" s="8">
        <v>4.0999999999999996</v>
      </c>
    </row>
    <row r="33" spans="1:17" x14ac:dyDescent="0.4">
      <c r="A33" s="71"/>
      <c r="B33" t="s">
        <v>30</v>
      </c>
    </row>
    <row r="35" spans="1:17" x14ac:dyDescent="0.4">
      <c r="L35" s="10"/>
      <c r="M35" s="13"/>
      <c r="N35" s="10"/>
      <c r="O35" s="45"/>
      <c r="P35" s="46"/>
      <c r="Q35" s="10"/>
    </row>
    <row r="36" spans="1:17" x14ac:dyDescent="0.4">
      <c r="A36" s="10"/>
      <c r="B36" s="10"/>
      <c r="C36" s="10">
        <v>1.43</v>
      </c>
      <c r="D36" s="10">
        <v>1.82</v>
      </c>
      <c r="E36" s="10">
        <v>2.33</v>
      </c>
    </row>
  </sheetData>
  <mergeCells count="10">
    <mergeCell ref="F3:G3"/>
    <mergeCell ref="F4:G4"/>
    <mergeCell ref="A23:A25"/>
    <mergeCell ref="A26:A33"/>
    <mergeCell ref="C3:D3"/>
    <mergeCell ref="C4:D4"/>
    <mergeCell ref="A3:A9"/>
    <mergeCell ref="A10:A12"/>
    <mergeCell ref="A13:A18"/>
    <mergeCell ref="A19:A22"/>
  </mergeCells>
  <conditionalFormatting sqref="A37:E1048576 P25:U1048576 P20:S23 O20:O1048576 O2:O18 Q2:S18 P2:P17 T2:U23 F1:N1048576 A2:E35 V1:X1048576 Z1:XFD1048576 Y2:Y4 Y6:Y1048576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Descriptions</vt:lpstr>
      <vt:lpstr>Database structure</vt:lpstr>
      <vt:lpstr>Sheet2</vt:lpstr>
      <vt:lpstr>Valuations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Drr Drr Drr</dc:creator>
  <cp:lastModifiedBy>Haber Dashery</cp:lastModifiedBy>
  <dcterms:created xsi:type="dcterms:W3CDTF">2012-06-26T16:32:55Z</dcterms:created>
  <dcterms:modified xsi:type="dcterms:W3CDTF">2019-02-06T10:13:14Z</dcterms:modified>
</cp:coreProperties>
</file>