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15" windowHeight="8505" activeTab="4"/>
  </bookViews>
  <sheets>
    <sheet name="EI,EO,EQ,ILF,EIF" sheetId="1" r:id="rId1"/>
    <sheet name="conteo PF" sheetId="2" r:id="rId2"/>
    <sheet name="UAF" sheetId="3" r:id="rId3"/>
    <sheet name="VAF" sheetId="4" r:id="rId4"/>
    <sheet name="Hoja5" sheetId="5" r:id="rId5"/>
  </sheets>
  <definedNames>
    <definedName name="egave">'conteo PF'!$H$4</definedName>
    <definedName name="eiave">'conteo PF'!$B$4</definedName>
    <definedName name="eihi">'conteo PF'!$B$5</definedName>
    <definedName name="eilow">'conteo PF'!$B$3</definedName>
    <definedName name="eoave">'conteo PF'!$E$4</definedName>
    <definedName name="eohi">'conteo PF'!$E$5</definedName>
    <definedName name="eohig">'conteo PF'!$E$5</definedName>
    <definedName name="eolow">'conteo PF'!$E$3</definedName>
    <definedName name="eqave">'conteo PF'!$H$4</definedName>
    <definedName name="eqhi">'conteo PF'!$H$5</definedName>
    <definedName name="eqlow">'conteo PF'!$H$3</definedName>
    <definedName name="ilfave">'conteo PF'!$B$10</definedName>
    <definedName name="ilfhi">'conteo PF'!$B$11</definedName>
    <definedName name="ilflow">'conteo PF'!$B$9</definedName>
  </definedNames>
  <calcPr calcId="125725"/>
</workbook>
</file>

<file path=xl/calcChain.xml><?xml version="1.0" encoding="utf-8"?>
<calcChain xmlns="http://schemas.openxmlformats.org/spreadsheetml/2006/main">
  <c r="F12" i="5"/>
  <c r="D7"/>
  <c r="D3"/>
  <c r="D6" i="3"/>
  <c r="C6"/>
  <c r="D5"/>
  <c r="B6"/>
  <c r="C5"/>
  <c r="B5"/>
  <c r="D4"/>
  <c r="C4"/>
  <c r="B4"/>
  <c r="E7"/>
  <c r="E3"/>
  <c r="D3"/>
  <c r="C3"/>
  <c r="B3"/>
  <c r="C14" i="2"/>
  <c r="E6" i="3" l="1"/>
  <c r="E5"/>
  <c r="E4"/>
  <c r="E8" l="1"/>
</calcChain>
</file>

<file path=xl/sharedStrings.xml><?xml version="1.0" encoding="utf-8"?>
<sst xmlns="http://schemas.openxmlformats.org/spreadsheetml/2006/main" count="309" uniqueCount="176">
  <si>
    <t>id CU</t>
  </si>
  <si>
    <t># de elementos de datos</t>
  </si>
  <si>
    <t>tipo de componente</t>
  </si>
  <si>
    <t>clasificación</t>
  </si>
  <si>
    <t>Archivos Asociados</t>
  </si>
  <si>
    <t>componente 1</t>
  </si>
  <si>
    <t>componente 2</t>
  </si>
  <si>
    <t>componente 3</t>
  </si>
  <si>
    <t>componente 4</t>
  </si>
  <si>
    <t>componente 5</t>
  </si>
  <si>
    <t>componente 6</t>
  </si>
  <si>
    <t>componente 7</t>
  </si>
  <si>
    <t>componente 8</t>
  </si>
  <si>
    <t>componente 9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</si>
  <si>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</si>
  <si>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</si>
  <si>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</si>
  <si>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</si>
  <si>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</si>
  <si>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</si>
  <si>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</si>
  <si>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</si>
  <si>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</si>
  <si>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</si>
  <si>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</si>
  <si>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</si>
  <si>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</si>
  <si>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</si>
  <si>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</si>
  <si>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</si>
  <si>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</si>
  <si>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</si>
  <si>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</si>
  <si>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</si>
  <si>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</si>
  <si>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</si>
  <si>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EI</t>
  </si>
  <si>
    <t>LOW</t>
  </si>
  <si>
    <t>EO</t>
  </si>
  <si>
    <t>aceptar</t>
  </si>
  <si>
    <t>Aceptar</t>
  </si>
  <si>
    <t>nomUsuar(x1)</t>
  </si>
  <si>
    <t>contUsua(x1)</t>
  </si>
  <si>
    <t>Perfil , Ranking</t>
  </si>
  <si>
    <t xml:space="preserve">Perfil </t>
  </si>
  <si>
    <t>tablero</t>
  </si>
  <si>
    <t>propied(x10)</t>
  </si>
  <si>
    <t>fichas(x5)</t>
  </si>
  <si>
    <t>dinero(x1)</t>
  </si>
  <si>
    <t>HIGH</t>
  </si>
  <si>
    <t>Ranking, Historial</t>
  </si>
  <si>
    <t>totalValores(x5)</t>
  </si>
  <si>
    <t>AVERAGE</t>
  </si>
  <si>
    <t>Historial</t>
  </si>
  <si>
    <t>Desc. Propiedad</t>
  </si>
  <si>
    <t>Pujar</t>
  </si>
  <si>
    <t>Rechazar</t>
  </si>
  <si>
    <t>Valor Puje</t>
  </si>
  <si>
    <t>Jugador</t>
  </si>
  <si>
    <t>NomPropie</t>
  </si>
  <si>
    <t>CostoProp</t>
  </si>
  <si>
    <t>SaldoInicialJug</t>
  </si>
  <si>
    <t>SaldoFinalJug</t>
  </si>
  <si>
    <t>Comprar</t>
  </si>
  <si>
    <t>NroTragos</t>
  </si>
  <si>
    <t>nomJugador</t>
  </si>
  <si>
    <t>CostoTrago</t>
  </si>
  <si>
    <t>Vender</t>
  </si>
  <si>
    <t>valorHipote</t>
  </si>
  <si>
    <t>valorDeshipo</t>
  </si>
  <si>
    <t>nomJug1</t>
  </si>
  <si>
    <t>propJug1(x28)</t>
  </si>
  <si>
    <t>saldoJug1</t>
  </si>
  <si>
    <t>nomJug2</t>
  </si>
  <si>
    <t>saldoJug2</t>
  </si>
  <si>
    <t>propJug2(x28)</t>
  </si>
  <si>
    <t>rechazar</t>
  </si>
  <si>
    <t>listaprop(x28)</t>
  </si>
  <si>
    <t>Perfil, Ranking</t>
  </si>
  <si>
    <t>seleccionar</t>
  </si>
  <si>
    <t>mostrar</t>
  </si>
  <si>
    <t>nombreU</t>
  </si>
  <si>
    <t>contra</t>
  </si>
  <si>
    <t>modificar</t>
  </si>
  <si>
    <t>agregar</t>
  </si>
  <si>
    <t>eliminar</t>
  </si>
  <si>
    <t>consultar</t>
  </si>
  <si>
    <t>listajug(x4)</t>
  </si>
  <si>
    <t>ILF</t>
  </si>
  <si>
    <t>fecha</t>
  </si>
  <si>
    <t>sujeto</t>
  </si>
  <si>
    <t>sustantivo</t>
  </si>
  <si>
    <t>verbo</t>
  </si>
  <si>
    <t>EQ</t>
  </si>
  <si>
    <t>NomDueño</t>
  </si>
  <si>
    <t>Alquiler</t>
  </si>
  <si>
    <t>SaldoInicialJug1</t>
  </si>
  <si>
    <t>SaldoFinalJug1</t>
  </si>
  <si>
    <t>SaldoInicialJug2</t>
  </si>
  <si>
    <t>SaldoFinalJug2</t>
  </si>
  <si>
    <t>Desc. Impuesto</t>
  </si>
  <si>
    <t>Pagar</t>
  </si>
  <si>
    <t>LanzarDados</t>
  </si>
  <si>
    <t>Ficha</t>
  </si>
  <si>
    <t>Tablero</t>
  </si>
  <si>
    <t>MostrarCarta</t>
  </si>
  <si>
    <t>Mensaje</t>
  </si>
  <si>
    <t>NombrePartida</t>
  </si>
  <si>
    <t>NroJugadores</t>
  </si>
  <si>
    <t>Unirse</t>
  </si>
  <si>
    <t>Salir</t>
  </si>
  <si>
    <t>propJuga(x28)</t>
  </si>
  <si>
    <t>Componente EI</t>
  </si>
  <si>
    <t>Componente EO</t>
  </si>
  <si>
    <t>Componente EQ</t>
  </si>
  <si>
    <t>CLASIFICACIÓN</t>
  </si>
  <si>
    <t>NRO DE COMPONENTES</t>
  </si>
  <si>
    <t>Componente ILF</t>
  </si>
  <si>
    <t>Componente EIF</t>
  </si>
  <si>
    <t>TOTAL</t>
  </si>
  <si>
    <t>Tipo de componente</t>
  </si>
  <si>
    <t>Complejidad de los componentes</t>
  </si>
  <si>
    <t>EIF</t>
  </si>
  <si>
    <t>Total de puntos sin ajustar</t>
  </si>
  <si>
    <t>Características del sistema general</t>
  </si>
  <si>
    <t>Descripción</t>
  </si>
  <si>
    <t>Valor</t>
  </si>
  <si>
    <t>Comunicaciones de datos</t>
  </si>
  <si>
    <t>Procesamiento de datos distribuidos</t>
  </si>
  <si>
    <t>¿Cómo estan distribuidos los datos y procesos funcionales ?</t>
  </si>
  <si>
    <t>Desempeño</t>
  </si>
  <si>
    <t>¿El usuario requiere tiempo de respuesta o producción?</t>
  </si>
  <si>
    <t>Configuración utilizada masivamente</t>
  </si>
  <si>
    <t>¿Qué tan usada es la plataforma de hardware actual cuando la aplicación sea ejecutada?</t>
  </si>
  <si>
    <t>Tasa de transacción</t>
  </si>
  <si>
    <t>¿Qué tan frecuentes son las transacciones ejecutadas diariamente, semanalmente, etc?</t>
  </si>
  <si>
    <t>Entrada de datos en linea</t>
  </si>
  <si>
    <t>¿Qué porcentaje de información esta en linea?</t>
  </si>
  <si>
    <t>Eficiencia del usuario final</t>
  </si>
  <si>
    <t>¿La aplicación fue diseñada para la eficiencia del usuario final?</t>
  </si>
  <si>
    <t>Actualización en linea</t>
  </si>
  <si>
    <t>¿Cuántos ILFS son actualizados por una transacción en linea?</t>
  </si>
  <si>
    <t>Proceso de complejidad</t>
  </si>
  <si>
    <t>¿La aplicación tiene logica extensa o procesos matemáticos?</t>
  </si>
  <si>
    <t>Reusabilidad</t>
  </si>
  <si>
    <t>¿La aplicación fue desarrollada para encontrar una o muchas necesidades de usuario?</t>
  </si>
  <si>
    <t>Facil Instalación</t>
  </si>
  <si>
    <t>¿Qué tan dificil es la conversión e instalación?</t>
  </si>
  <si>
    <t>Facil Operabilidad</t>
  </si>
  <si>
    <t>¿Qué tan efectivos y/o automatizados son los procesos de iniciar, guardar y restaurar?</t>
  </si>
  <si>
    <t>Sitios Multiples</t>
  </si>
  <si>
    <t>Facilidades de cambio</t>
  </si>
  <si>
    <t>¿Fue la aplicación especificamente diseñada, desarrollada y apoyada para las facilidades de cambio?</t>
  </si>
  <si>
    <t>TDI</t>
  </si>
  <si>
    <t>FACTOR DE AJUSTE</t>
  </si>
  <si>
    <t>VAF = 1,02</t>
  </si>
  <si>
    <t>RATINGS</t>
  </si>
  <si>
    <t>VAF = (0.65 + SUMATORIA DE LAS CARACTERÍSTICAS)/100</t>
  </si>
  <si>
    <t>0 No presente o no influencia</t>
  </si>
  <si>
    <t>VAF = 0.65 + 0.37</t>
  </si>
  <si>
    <t>1 Influencia Incidental</t>
  </si>
  <si>
    <t>¿Fue la aplicación especificamente diseñada, desarrollada y apoyada para ser instalada en sitios multiples u organizaciones multiples?</t>
  </si>
  <si>
    <t>¿Cuantas facilidades de comunicación hay para ayudar en la transferencia o intercambio de información con la aplicación o el sistema?</t>
  </si>
  <si>
    <t xml:space="preserve">TOTAL PUNTOS FUNCIONALES: </t>
  </si>
  <si>
    <t>PF</t>
  </si>
  <si>
    <t>TIEMPO DEL PROYECTO</t>
  </si>
  <si>
    <t>MESES</t>
  </si>
  <si>
    <t>TOTAL PUNTOS POR MES</t>
  </si>
  <si>
    <t>PF por mes</t>
  </si>
  <si>
    <t>COSTO INGENIERO NO GRADUADO</t>
  </si>
  <si>
    <t>PESOS</t>
  </si>
  <si>
    <t>HORAS SEMANALES</t>
  </si>
  <si>
    <t>HORAS</t>
  </si>
  <si>
    <t>SEMANA X MES 4</t>
  </si>
  <si>
    <t>COSTO DESARROLLADOR POR MES</t>
  </si>
  <si>
    <t>COSTO TOTAL = (TOTAL PUNTOS FUNCIONALES/TOTAL PUNTOS POR MES)* COSTO INGENIERO NO GRADUADO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</si>
</sst>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4"/>
      <color rgb="FFC00000"/>
      <name val="Calibri"/>
      <family val="2"/>
      <scheme val="minor"/>
    </font>
    <font>
      <sz val="36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C000"/>
      </right>
      <top style="thin">
        <color indexed="64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indexed="64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indexed="64"/>
      </right>
      <top style="thin">
        <color rgb="FFFFC000"/>
      </top>
      <bottom/>
      <diagonal/>
    </border>
    <border>
      <left style="thin">
        <color indexed="64"/>
      </left>
      <right style="thin">
        <color indexed="64"/>
      </right>
      <top style="thin">
        <color rgb="FFFFC000"/>
      </top>
      <bottom/>
      <diagonal/>
    </border>
    <border>
      <left style="thin">
        <color indexed="64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 style="thin">
        <color rgb="FFFFC000"/>
      </bottom>
      <diagonal/>
    </border>
    <border>
      <left style="thin">
        <color indexed="64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4" fillId="2" borderId="1" xfId="0" applyFont="1" applyFill="1" applyBorder="1"/>
    <xf numFmtId="1" fontId="4" fillId="0" borderId="1" xfId="0" applyNumberFormat="1" applyFont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/>
    <xf numFmtId="3" fontId="7" fillId="0" borderId="9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C9" sqref="C9:D10"/>
    </sheetView>
  </sheetViews>
  <sheetFormatPr baseColWidth="10" defaultRowHeight="15"/>
  <cols>
    <col min="2" max="2" width="23.140625" customWidth="1"/>
    <col min="3" max="3" width="18.42578125" customWidth="1"/>
    <col min="4" max="4" width="14.5703125" customWidth="1"/>
    <col min="5" max="5" width="18.85546875" customWidth="1"/>
    <col min="6" max="6" width="14.7109375" customWidth="1"/>
    <col min="7" max="9" width="13.28515625" customWidth="1"/>
    <col min="10" max="10" width="13.85546875" customWidth="1"/>
    <col min="11" max="11" width="13.28515625" customWidth="1"/>
    <col min="12" max="12" width="13.7109375" customWidth="1"/>
    <col min="13" max="14" width="13.28515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4">
        <v>3</v>
      </c>
      <c r="C2" s="13" t="s">
        <v>36</v>
      </c>
      <c r="D2" s="13" t="s">
        <v>37</v>
      </c>
      <c r="E2" s="4" t="s">
        <v>44</v>
      </c>
      <c r="F2" s="4" t="s">
        <v>41</v>
      </c>
      <c r="G2" s="5" t="s">
        <v>42</v>
      </c>
      <c r="H2" s="5" t="s">
        <v>40</v>
      </c>
      <c r="I2" s="6"/>
      <c r="J2" s="4"/>
      <c r="K2" s="4"/>
      <c r="L2" s="4"/>
      <c r="M2" s="4"/>
      <c r="N2" s="4"/>
    </row>
    <row r="3" spans="1:14">
      <c r="A3" s="3" t="s">
        <v>15</v>
      </c>
      <c r="B3" s="4">
        <v>18</v>
      </c>
      <c r="C3" s="15" t="s">
        <v>36</v>
      </c>
      <c r="D3" s="15" t="s">
        <v>49</v>
      </c>
      <c r="E3" s="4" t="s">
        <v>43</v>
      </c>
      <c r="F3" s="4" t="s">
        <v>45</v>
      </c>
      <c r="G3" s="4" t="s">
        <v>46</v>
      </c>
      <c r="H3" s="4" t="s">
        <v>48</v>
      </c>
      <c r="I3" s="4" t="s">
        <v>47</v>
      </c>
      <c r="J3" s="4" t="s">
        <v>40</v>
      </c>
      <c r="K3" s="4"/>
      <c r="L3" s="4"/>
      <c r="M3" s="4"/>
      <c r="N3" s="4"/>
    </row>
    <row r="4" spans="1:14">
      <c r="A4" s="3" t="s">
        <v>16</v>
      </c>
      <c r="B4" s="4">
        <v>6</v>
      </c>
      <c r="C4" s="17" t="s">
        <v>38</v>
      </c>
      <c r="D4" s="17" t="s">
        <v>52</v>
      </c>
      <c r="E4" s="4" t="s">
        <v>50</v>
      </c>
      <c r="F4" s="4" t="s">
        <v>51</v>
      </c>
      <c r="G4" s="4" t="s">
        <v>40</v>
      </c>
      <c r="H4" s="4"/>
      <c r="I4" s="4"/>
      <c r="J4" s="4"/>
      <c r="K4" s="4"/>
      <c r="L4" s="4"/>
      <c r="M4" s="4"/>
      <c r="N4" s="4"/>
    </row>
    <row r="5" spans="1:14">
      <c r="A5" s="3" t="s">
        <v>17</v>
      </c>
      <c r="B5" s="4">
        <v>5</v>
      </c>
      <c r="C5" s="13" t="s">
        <v>36</v>
      </c>
      <c r="D5" s="13" t="s">
        <v>37</v>
      </c>
      <c r="E5" s="4" t="s">
        <v>53</v>
      </c>
      <c r="F5" s="4" t="s">
        <v>54</v>
      </c>
      <c r="G5" s="4" t="s">
        <v>55</v>
      </c>
      <c r="H5" s="4" t="s">
        <v>56</v>
      </c>
      <c r="I5" s="4" t="s">
        <v>57</v>
      </c>
      <c r="J5" s="4" t="s">
        <v>58</v>
      </c>
      <c r="K5" s="4"/>
      <c r="L5" s="4"/>
      <c r="M5" s="4"/>
      <c r="N5" s="4"/>
    </row>
    <row r="6" spans="1:14">
      <c r="A6" s="3" t="s">
        <v>18</v>
      </c>
      <c r="B6" s="4">
        <v>5</v>
      </c>
      <c r="C6" s="18" t="s">
        <v>93</v>
      </c>
      <c r="D6" s="18" t="s">
        <v>37</v>
      </c>
      <c r="E6" s="4" t="s">
        <v>53</v>
      </c>
      <c r="F6" s="4" t="s">
        <v>59</v>
      </c>
      <c r="G6" s="4" t="s">
        <v>60</v>
      </c>
      <c r="H6" s="4" t="s">
        <v>61</v>
      </c>
      <c r="I6" s="4" t="s">
        <v>62</v>
      </c>
      <c r="J6" s="4" t="s">
        <v>40</v>
      </c>
      <c r="K6" s="4"/>
      <c r="L6" s="4"/>
      <c r="M6" s="4"/>
      <c r="N6" s="4"/>
    </row>
    <row r="7" spans="1:14">
      <c r="A7" s="3" t="s">
        <v>19</v>
      </c>
      <c r="B7" s="4">
        <v>7</v>
      </c>
      <c r="C7" s="18" t="s">
        <v>93</v>
      </c>
      <c r="D7" s="18" t="s">
        <v>37</v>
      </c>
      <c r="E7" s="4" t="s">
        <v>53</v>
      </c>
      <c r="F7" s="4" t="s">
        <v>63</v>
      </c>
      <c r="G7" s="4" t="s">
        <v>64</v>
      </c>
      <c r="H7" s="4" t="s">
        <v>66</v>
      </c>
      <c r="I7" s="4" t="s">
        <v>61</v>
      </c>
      <c r="J7" s="4" t="s">
        <v>62</v>
      </c>
      <c r="K7" s="4" t="s">
        <v>65</v>
      </c>
      <c r="L7" s="4" t="s">
        <v>40</v>
      </c>
      <c r="M7" s="4"/>
      <c r="N7" s="4"/>
    </row>
    <row r="8" spans="1:14">
      <c r="A8" s="3" t="s">
        <v>20</v>
      </c>
      <c r="B8" s="4">
        <v>7</v>
      </c>
      <c r="C8" s="18" t="s">
        <v>93</v>
      </c>
      <c r="D8" s="18" t="s">
        <v>37</v>
      </c>
      <c r="E8" s="4" t="s">
        <v>53</v>
      </c>
      <c r="F8" s="4" t="s">
        <v>67</v>
      </c>
      <c r="G8" s="4" t="s">
        <v>64</v>
      </c>
      <c r="H8" s="4" t="s">
        <v>66</v>
      </c>
      <c r="I8" s="4" t="s">
        <v>61</v>
      </c>
      <c r="J8" s="4" t="s">
        <v>62</v>
      </c>
      <c r="K8" s="4" t="s">
        <v>65</v>
      </c>
      <c r="L8" s="4" t="s">
        <v>40</v>
      </c>
      <c r="M8" s="4"/>
      <c r="N8" s="4"/>
    </row>
    <row r="9" spans="1:14">
      <c r="A9" s="3" t="s">
        <v>21</v>
      </c>
      <c r="B9" s="4">
        <v>33</v>
      </c>
      <c r="C9" s="19" t="s">
        <v>93</v>
      </c>
      <c r="D9" s="19" t="s">
        <v>52</v>
      </c>
      <c r="E9" s="4" t="s">
        <v>53</v>
      </c>
      <c r="F9" s="4" t="s">
        <v>65</v>
      </c>
      <c r="G9" s="4" t="s">
        <v>77</v>
      </c>
      <c r="H9" s="4" t="s">
        <v>68</v>
      </c>
      <c r="I9" s="4" t="s">
        <v>61</v>
      </c>
      <c r="J9" s="4" t="s">
        <v>62</v>
      </c>
      <c r="K9" s="4" t="s">
        <v>40</v>
      </c>
      <c r="L9" s="4"/>
      <c r="M9" s="4"/>
      <c r="N9" s="4"/>
    </row>
    <row r="10" spans="1:14">
      <c r="A10" s="3" t="s">
        <v>22</v>
      </c>
      <c r="B10" s="4">
        <v>33</v>
      </c>
      <c r="C10" s="19" t="s">
        <v>93</v>
      </c>
      <c r="D10" s="19" t="s">
        <v>52</v>
      </c>
      <c r="E10" s="4" t="s">
        <v>53</v>
      </c>
      <c r="F10" s="4" t="s">
        <v>65</v>
      </c>
      <c r="G10" s="4" t="s">
        <v>77</v>
      </c>
      <c r="H10" s="4" t="s">
        <v>69</v>
      </c>
      <c r="I10" s="4" t="s">
        <v>61</v>
      </c>
      <c r="J10" s="4" t="s">
        <v>62</v>
      </c>
      <c r="K10" s="4" t="s">
        <v>40</v>
      </c>
      <c r="L10" s="4"/>
      <c r="M10" s="4"/>
      <c r="N10" s="4"/>
    </row>
    <row r="11" spans="1:14">
      <c r="A11" s="3" t="s">
        <v>23</v>
      </c>
      <c r="B11" s="4">
        <v>62</v>
      </c>
      <c r="C11" s="14" t="s">
        <v>36</v>
      </c>
      <c r="D11" s="14" t="s">
        <v>52</v>
      </c>
      <c r="E11" s="4" t="s">
        <v>53</v>
      </c>
      <c r="F11" s="4" t="s">
        <v>70</v>
      </c>
      <c r="G11" s="4" t="s">
        <v>71</v>
      </c>
      <c r="H11" s="4" t="s">
        <v>72</v>
      </c>
      <c r="I11" s="4" t="s">
        <v>73</v>
      </c>
      <c r="J11" s="4" t="s">
        <v>75</v>
      </c>
      <c r="K11" s="4" t="s">
        <v>74</v>
      </c>
      <c r="L11" s="4" t="s">
        <v>40</v>
      </c>
      <c r="M11" s="4" t="s">
        <v>76</v>
      </c>
      <c r="N11" s="4"/>
    </row>
    <row r="12" spans="1:14">
      <c r="A12" s="3" t="s">
        <v>24</v>
      </c>
      <c r="B12" s="4">
        <v>7</v>
      </c>
      <c r="C12" s="17" t="s">
        <v>38</v>
      </c>
      <c r="D12" s="17" t="s">
        <v>52</v>
      </c>
      <c r="E12" s="4" t="s">
        <v>78</v>
      </c>
      <c r="F12" s="4" t="s">
        <v>81</v>
      </c>
      <c r="G12" s="4" t="s">
        <v>82</v>
      </c>
      <c r="H12" s="4" t="s">
        <v>39</v>
      </c>
      <c r="I12" s="4" t="s">
        <v>83</v>
      </c>
      <c r="J12" s="4" t="s">
        <v>84</v>
      </c>
      <c r="K12" s="4" t="s">
        <v>85</v>
      </c>
      <c r="L12" s="4" t="s">
        <v>86</v>
      </c>
      <c r="M12" s="4"/>
      <c r="N12" s="4"/>
    </row>
    <row r="13" spans="1:14">
      <c r="A13" s="3" t="s">
        <v>25</v>
      </c>
      <c r="B13" s="4">
        <v>7</v>
      </c>
      <c r="C13" s="17" t="s">
        <v>38</v>
      </c>
      <c r="D13" s="17" t="s">
        <v>52</v>
      </c>
      <c r="E13" s="4" t="s">
        <v>78</v>
      </c>
      <c r="F13" s="4" t="s">
        <v>87</v>
      </c>
      <c r="G13" s="4" t="s">
        <v>39</v>
      </c>
      <c r="H13" s="4" t="s">
        <v>79</v>
      </c>
      <c r="I13" s="4" t="s">
        <v>80</v>
      </c>
      <c r="J13" s="4"/>
      <c r="K13" s="4"/>
      <c r="L13" s="4"/>
      <c r="M13" s="4"/>
      <c r="N13" s="4"/>
    </row>
    <row r="14" spans="1:14">
      <c r="A14" s="3" t="s">
        <v>26</v>
      </c>
      <c r="B14" s="4">
        <v>5</v>
      </c>
      <c r="C14" s="7" t="s">
        <v>88</v>
      </c>
      <c r="D14" s="7" t="s">
        <v>37</v>
      </c>
      <c r="E14" s="4" t="s">
        <v>53</v>
      </c>
      <c r="F14" s="8" t="s">
        <v>89</v>
      </c>
      <c r="G14" s="7" t="s">
        <v>90</v>
      </c>
      <c r="H14" s="7" t="s">
        <v>91</v>
      </c>
      <c r="I14" s="7" t="s">
        <v>92</v>
      </c>
      <c r="J14" s="7" t="s">
        <v>91</v>
      </c>
      <c r="K14" s="4"/>
      <c r="L14" s="4"/>
      <c r="M14" s="4"/>
      <c r="N14" s="4"/>
    </row>
    <row r="15" spans="1:14">
      <c r="A15" s="3" t="s">
        <v>27</v>
      </c>
      <c r="B15" s="4">
        <v>8</v>
      </c>
      <c r="C15" s="18" t="s">
        <v>93</v>
      </c>
      <c r="D15" s="18" t="s">
        <v>37</v>
      </c>
      <c r="E15" s="4" t="s">
        <v>53</v>
      </c>
      <c r="F15" s="4" t="s">
        <v>59</v>
      </c>
      <c r="G15" s="4" t="s">
        <v>94</v>
      </c>
      <c r="H15" s="4" t="s">
        <v>95</v>
      </c>
      <c r="I15" s="4" t="s">
        <v>96</v>
      </c>
      <c r="J15" s="4" t="s">
        <v>97</v>
      </c>
      <c r="K15" s="4" t="s">
        <v>98</v>
      </c>
      <c r="L15" s="4" t="s">
        <v>99</v>
      </c>
      <c r="M15" s="4" t="s">
        <v>40</v>
      </c>
      <c r="N15" s="4"/>
    </row>
    <row r="16" spans="1:14">
      <c r="A16" s="3" t="s">
        <v>28</v>
      </c>
      <c r="B16" s="4">
        <v>5</v>
      </c>
      <c r="C16" s="18" t="s">
        <v>93</v>
      </c>
      <c r="D16" s="18" t="s">
        <v>37</v>
      </c>
      <c r="E16" s="4" t="s">
        <v>53</v>
      </c>
      <c r="F16" s="4" t="s">
        <v>100</v>
      </c>
      <c r="G16" s="4" t="s">
        <v>101</v>
      </c>
      <c r="H16" s="4" t="s">
        <v>40</v>
      </c>
      <c r="I16" s="7" t="s">
        <v>61</v>
      </c>
      <c r="J16" s="7" t="s">
        <v>62</v>
      </c>
      <c r="K16" s="4"/>
      <c r="L16" s="4"/>
      <c r="M16" s="4"/>
      <c r="N16" s="4"/>
    </row>
    <row r="17" spans="1:14">
      <c r="A17" s="3" t="s">
        <v>29</v>
      </c>
      <c r="B17" s="7">
        <v>5</v>
      </c>
      <c r="C17" s="18" t="s">
        <v>93</v>
      </c>
      <c r="D17" s="18" t="s">
        <v>37</v>
      </c>
      <c r="E17" s="7" t="s">
        <v>53</v>
      </c>
      <c r="F17" s="7" t="s">
        <v>100</v>
      </c>
      <c r="G17" s="7" t="s">
        <v>101</v>
      </c>
      <c r="H17" s="7" t="s">
        <v>40</v>
      </c>
      <c r="I17" s="7" t="s">
        <v>61</v>
      </c>
      <c r="J17" s="7" t="s">
        <v>62</v>
      </c>
      <c r="K17" s="4"/>
      <c r="L17" s="4"/>
      <c r="M17" s="4"/>
      <c r="N17" s="4"/>
    </row>
    <row r="18" spans="1:14">
      <c r="A18" s="3" t="s">
        <v>30</v>
      </c>
      <c r="B18" s="4">
        <v>4</v>
      </c>
      <c r="C18" s="16" t="s">
        <v>38</v>
      </c>
      <c r="D18" s="16" t="s">
        <v>37</v>
      </c>
      <c r="E18" s="4" t="s">
        <v>53</v>
      </c>
      <c r="F18" s="4" t="s">
        <v>102</v>
      </c>
      <c r="G18" s="4" t="s">
        <v>103</v>
      </c>
      <c r="H18" s="4" t="s">
        <v>40</v>
      </c>
      <c r="I18" s="4" t="s">
        <v>104</v>
      </c>
      <c r="J18" s="4"/>
      <c r="K18" s="4"/>
      <c r="L18" s="4"/>
      <c r="M18" s="4"/>
      <c r="N18" s="4"/>
    </row>
    <row r="19" spans="1:14">
      <c r="A19" s="3" t="s">
        <v>31</v>
      </c>
      <c r="B19" s="4">
        <v>2</v>
      </c>
      <c r="C19" s="16" t="s">
        <v>38</v>
      </c>
      <c r="D19" s="16" t="s">
        <v>37</v>
      </c>
      <c r="E19" s="4" t="s">
        <v>53</v>
      </c>
      <c r="F19" s="4" t="s">
        <v>105</v>
      </c>
      <c r="G19" s="4" t="s">
        <v>40</v>
      </c>
      <c r="H19" s="4"/>
      <c r="I19" s="4"/>
      <c r="J19" s="4"/>
      <c r="K19" s="4"/>
      <c r="L19" s="4"/>
      <c r="M19" s="4"/>
      <c r="N19" s="4"/>
    </row>
    <row r="20" spans="1:14">
      <c r="A20" s="3" t="s">
        <v>32</v>
      </c>
      <c r="B20" s="4">
        <v>4</v>
      </c>
      <c r="C20" s="16" t="s">
        <v>38</v>
      </c>
      <c r="D20" s="16" t="s">
        <v>37</v>
      </c>
      <c r="E20" s="4" t="s">
        <v>53</v>
      </c>
      <c r="F20" s="4" t="s">
        <v>104</v>
      </c>
      <c r="G20" s="4" t="s">
        <v>103</v>
      </c>
      <c r="H20" s="4" t="s">
        <v>40</v>
      </c>
      <c r="I20" s="4" t="s">
        <v>106</v>
      </c>
      <c r="J20" s="4"/>
      <c r="K20" s="4"/>
      <c r="L20" s="4"/>
      <c r="M20" s="4"/>
      <c r="N20" s="4"/>
    </row>
    <row r="21" spans="1:14">
      <c r="A21" s="3" t="s">
        <v>33</v>
      </c>
      <c r="B21" s="7">
        <v>4</v>
      </c>
      <c r="C21" s="16" t="s">
        <v>38</v>
      </c>
      <c r="D21" s="16" t="s">
        <v>37</v>
      </c>
      <c r="E21" s="7" t="s">
        <v>53</v>
      </c>
      <c r="F21" s="7" t="s">
        <v>104</v>
      </c>
      <c r="G21" s="7" t="s">
        <v>103</v>
      </c>
      <c r="H21" s="7" t="s">
        <v>40</v>
      </c>
      <c r="I21" s="7" t="s">
        <v>106</v>
      </c>
      <c r="J21" s="4"/>
      <c r="K21" s="4"/>
      <c r="L21" s="4"/>
      <c r="M21" s="4"/>
      <c r="N21" s="4"/>
    </row>
    <row r="22" spans="1:14">
      <c r="A22" s="3" t="s">
        <v>34</v>
      </c>
      <c r="B22" s="4">
        <v>4</v>
      </c>
      <c r="C22" s="13" t="s">
        <v>36</v>
      </c>
      <c r="D22" s="13" t="s">
        <v>37</v>
      </c>
      <c r="E22" s="4" t="s">
        <v>53</v>
      </c>
      <c r="F22" s="4" t="s">
        <v>107</v>
      </c>
      <c r="G22" s="4" t="s">
        <v>108</v>
      </c>
      <c r="H22" s="4" t="s">
        <v>109</v>
      </c>
      <c r="I22" s="4" t="s">
        <v>110</v>
      </c>
      <c r="J22" s="4"/>
      <c r="K22" s="4"/>
      <c r="L22" s="4"/>
      <c r="M22" s="4"/>
      <c r="N22" s="4"/>
    </row>
    <row r="23" spans="1:14">
      <c r="A23" s="3" t="s">
        <v>35</v>
      </c>
      <c r="B23" s="4">
        <v>34</v>
      </c>
      <c r="C23" s="17" t="s">
        <v>38</v>
      </c>
      <c r="D23" s="17" t="s">
        <v>52</v>
      </c>
      <c r="E23" s="4" t="s">
        <v>53</v>
      </c>
      <c r="F23" s="4" t="s">
        <v>87</v>
      </c>
      <c r="G23" s="4" t="s">
        <v>111</v>
      </c>
      <c r="H23" s="4" t="s">
        <v>79</v>
      </c>
      <c r="I23" s="4" t="s">
        <v>39</v>
      </c>
      <c r="J23" s="4"/>
      <c r="K23" s="4"/>
      <c r="L23" s="4"/>
      <c r="M23" s="4"/>
      <c r="N23" s="4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E10" sqref="E10"/>
    </sheetView>
  </sheetViews>
  <sheetFormatPr baseColWidth="10" defaultRowHeight="15"/>
  <cols>
    <col min="2" max="2" width="19.5703125" customWidth="1"/>
    <col min="5" max="5" width="19.5703125" customWidth="1"/>
    <col min="8" max="8" width="19.42578125" customWidth="1"/>
  </cols>
  <sheetData>
    <row r="1" spans="1:8">
      <c r="A1" s="46" t="s">
        <v>112</v>
      </c>
      <c r="B1" s="46"/>
      <c r="C1" s="9"/>
      <c r="D1" s="46" t="s">
        <v>113</v>
      </c>
      <c r="E1" s="46"/>
      <c r="F1" s="9"/>
      <c r="G1" s="46" t="s">
        <v>114</v>
      </c>
      <c r="H1" s="46"/>
    </row>
    <row r="2" spans="1:8">
      <c r="A2" s="11" t="s">
        <v>115</v>
      </c>
      <c r="B2" s="11" t="s">
        <v>116</v>
      </c>
      <c r="C2" s="9"/>
      <c r="D2" s="11" t="s">
        <v>115</v>
      </c>
      <c r="E2" s="11" t="s">
        <v>116</v>
      </c>
      <c r="F2" s="9"/>
      <c r="G2" s="11" t="s">
        <v>115</v>
      </c>
      <c r="H2" s="11" t="s">
        <v>116</v>
      </c>
    </row>
    <row r="3" spans="1:8">
      <c r="A3" s="11" t="s">
        <v>37</v>
      </c>
      <c r="B3" s="12">
        <v>3</v>
      </c>
      <c r="C3" s="9"/>
      <c r="D3" s="11" t="s">
        <v>37</v>
      </c>
      <c r="E3" s="10">
        <v>4</v>
      </c>
      <c r="F3" s="9"/>
      <c r="G3" s="11" t="s">
        <v>37</v>
      </c>
      <c r="H3" s="10">
        <v>6</v>
      </c>
    </row>
    <row r="4" spans="1:8">
      <c r="A4" s="11" t="s">
        <v>52</v>
      </c>
      <c r="B4" s="10">
        <v>1</v>
      </c>
      <c r="C4" s="9"/>
      <c r="D4" s="11" t="s">
        <v>52</v>
      </c>
      <c r="E4" s="10">
        <v>4</v>
      </c>
      <c r="F4" s="9"/>
      <c r="G4" s="11" t="s">
        <v>52</v>
      </c>
      <c r="H4" s="10">
        <v>2</v>
      </c>
    </row>
    <row r="5" spans="1:8">
      <c r="A5" s="11" t="s">
        <v>49</v>
      </c>
      <c r="B5" s="10">
        <v>1</v>
      </c>
      <c r="C5" s="9"/>
      <c r="D5" s="11" t="s">
        <v>49</v>
      </c>
      <c r="E5" s="10">
        <v>0</v>
      </c>
      <c r="F5" s="9"/>
      <c r="G5" s="11" t="s">
        <v>49</v>
      </c>
      <c r="H5" s="10">
        <v>0</v>
      </c>
    </row>
    <row r="7" spans="1:8">
      <c r="A7" s="46" t="s">
        <v>117</v>
      </c>
      <c r="B7" s="46"/>
      <c r="C7" s="9"/>
      <c r="D7" s="46" t="s">
        <v>118</v>
      </c>
      <c r="E7" s="46"/>
      <c r="F7" s="9"/>
      <c r="G7" s="9"/>
      <c r="H7" s="9"/>
    </row>
    <row r="8" spans="1:8">
      <c r="A8" s="11" t="s">
        <v>115</v>
      </c>
      <c r="B8" s="11" t="s">
        <v>116</v>
      </c>
      <c r="C8" s="9"/>
      <c r="D8" s="11" t="s">
        <v>115</v>
      </c>
      <c r="E8" s="11" t="s">
        <v>116</v>
      </c>
      <c r="F8" s="9"/>
      <c r="G8" s="9"/>
      <c r="H8" s="9"/>
    </row>
    <row r="9" spans="1:8">
      <c r="A9" s="11" t="s">
        <v>37</v>
      </c>
      <c r="B9" s="10">
        <v>1</v>
      </c>
      <c r="C9" s="9"/>
      <c r="D9" s="11" t="s">
        <v>37</v>
      </c>
      <c r="E9" s="10">
        <v>0</v>
      </c>
      <c r="F9" s="9"/>
      <c r="G9" s="9"/>
      <c r="H9" s="9"/>
    </row>
    <row r="10" spans="1:8">
      <c r="A10" s="11" t="s">
        <v>52</v>
      </c>
      <c r="B10" s="10">
        <v>0</v>
      </c>
      <c r="C10" s="9"/>
      <c r="D10" s="11" t="s">
        <v>52</v>
      </c>
      <c r="E10" s="10">
        <v>0</v>
      </c>
      <c r="F10" s="9"/>
      <c r="G10" s="9"/>
      <c r="H10" s="9"/>
    </row>
    <row r="11" spans="1:8">
      <c r="A11" s="11" t="s">
        <v>49</v>
      </c>
      <c r="B11" s="10">
        <v>0</v>
      </c>
      <c r="C11" s="9"/>
      <c r="D11" s="11" t="s">
        <v>49</v>
      </c>
      <c r="E11" s="10">
        <v>0</v>
      </c>
      <c r="F11" s="9"/>
      <c r="G11" s="9"/>
      <c r="H11" s="9"/>
    </row>
    <row r="14" spans="1:8">
      <c r="A14" s="46" t="s">
        <v>119</v>
      </c>
      <c r="B14" s="46"/>
      <c r="C14" s="47">
        <f>SUM(B3+B4+E3+E4+H3+H4+B9+B5+E5+H5+B10+B11+E9+E10+E11)</f>
        <v>22</v>
      </c>
      <c r="D14" s="48"/>
    </row>
  </sheetData>
  <mergeCells count="7">
    <mergeCell ref="A14:B14"/>
    <mergeCell ref="C14:D14"/>
    <mergeCell ref="A1:B1"/>
    <mergeCell ref="D1:E1"/>
    <mergeCell ref="G1:H1"/>
    <mergeCell ref="A7:B7"/>
    <mergeCell ref="D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7" sqref="C7"/>
    </sheetView>
  </sheetViews>
  <sheetFormatPr baseColWidth="10" defaultRowHeight="15"/>
  <cols>
    <col min="3" max="3" width="11.85546875" bestFit="1" customWidth="1"/>
    <col min="5" max="5" width="11.85546875" bestFit="1" customWidth="1"/>
  </cols>
  <sheetData>
    <row r="1" spans="1:5">
      <c r="A1" s="21" t="s">
        <v>120</v>
      </c>
      <c r="B1" s="46" t="s">
        <v>121</v>
      </c>
      <c r="C1" s="46"/>
      <c r="D1" s="46"/>
      <c r="E1" s="46"/>
    </row>
    <row r="2" spans="1:5">
      <c r="A2" s="22"/>
      <c r="B2" s="22" t="s">
        <v>37</v>
      </c>
      <c r="C2" s="22" t="s">
        <v>52</v>
      </c>
      <c r="D2" s="22" t="s">
        <v>49</v>
      </c>
      <c r="E2" s="22" t="s">
        <v>119</v>
      </c>
    </row>
    <row r="3" spans="1:5">
      <c r="A3" s="22" t="s">
        <v>36</v>
      </c>
      <c r="B3" s="20">
        <f>eilow*3</f>
        <v>9</v>
      </c>
      <c r="C3" s="20">
        <f>eiave*4</f>
        <v>4</v>
      </c>
      <c r="D3" s="20">
        <f>eihi*3</f>
        <v>3</v>
      </c>
      <c r="E3" s="20">
        <f>SUM(B3:D3)</f>
        <v>16</v>
      </c>
    </row>
    <row r="4" spans="1:5">
      <c r="A4" s="22" t="s">
        <v>38</v>
      </c>
      <c r="B4" s="20">
        <f>eolow*4</f>
        <v>16</v>
      </c>
      <c r="C4" s="20">
        <f>eoave*5</f>
        <v>20</v>
      </c>
      <c r="D4" s="20">
        <f>eohi*7</f>
        <v>0</v>
      </c>
      <c r="E4" s="20">
        <f t="shared" ref="E4:E7" si="0">SUM(B4:D4)</f>
        <v>36</v>
      </c>
    </row>
    <row r="5" spans="1:5">
      <c r="A5" s="22" t="s">
        <v>93</v>
      </c>
      <c r="B5" s="20">
        <f>eqlow*7</f>
        <v>42</v>
      </c>
      <c r="C5" s="20">
        <f>eqave*4</f>
        <v>8</v>
      </c>
      <c r="D5" s="20">
        <f>eqhi*6</f>
        <v>0</v>
      </c>
      <c r="E5" s="20">
        <f t="shared" si="0"/>
        <v>50</v>
      </c>
    </row>
    <row r="6" spans="1:5">
      <c r="A6" s="22" t="s">
        <v>88</v>
      </c>
      <c r="B6" s="20">
        <f>ilflow*7</f>
        <v>7</v>
      </c>
      <c r="C6" s="20">
        <f>ilfave*10</f>
        <v>0</v>
      </c>
      <c r="D6" s="20">
        <f>ilfhi*15</f>
        <v>0</v>
      </c>
      <c r="E6" s="20">
        <f t="shared" si="0"/>
        <v>7</v>
      </c>
    </row>
    <row r="7" spans="1:5">
      <c r="A7" s="22" t="s">
        <v>122</v>
      </c>
      <c r="B7" s="20">
        <v>0</v>
      </c>
      <c r="C7" s="20">
        <v>0</v>
      </c>
      <c r="D7" s="20">
        <v>0</v>
      </c>
      <c r="E7" s="20">
        <f t="shared" si="0"/>
        <v>0</v>
      </c>
    </row>
    <row r="8" spans="1:5">
      <c r="A8" s="46" t="s">
        <v>123</v>
      </c>
      <c r="B8" s="46"/>
      <c r="C8" s="46"/>
      <c r="D8" s="46"/>
      <c r="E8" s="20">
        <f>SUM(E3:E7)</f>
        <v>109</v>
      </c>
    </row>
  </sheetData>
  <mergeCells count="2">
    <mergeCell ref="B1:E1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A21" sqref="A21"/>
    </sheetView>
  </sheetViews>
  <sheetFormatPr baseColWidth="10" defaultRowHeight="15"/>
  <cols>
    <col min="1" max="1" width="42.140625" customWidth="1"/>
    <col min="2" max="2" width="68.85546875" customWidth="1"/>
  </cols>
  <sheetData>
    <row r="1" spans="1:3" ht="15.75">
      <c r="A1" s="28" t="s">
        <v>124</v>
      </c>
      <c r="B1" s="28" t="s">
        <v>125</v>
      </c>
      <c r="C1" s="28" t="s">
        <v>126</v>
      </c>
    </row>
    <row r="2" spans="1:3" ht="29.25" customHeight="1">
      <c r="A2" s="33" t="s">
        <v>127</v>
      </c>
      <c r="B2" s="26" t="s">
        <v>162</v>
      </c>
      <c r="C2" s="24">
        <v>5</v>
      </c>
    </row>
    <row r="3" spans="1:3">
      <c r="A3" s="33" t="s">
        <v>128</v>
      </c>
      <c r="B3" s="24" t="s">
        <v>129</v>
      </c>
      <c r="C3" s="24">
        <v>0</v>
      </c>
    </row>
    <row r="4" spans="1:3">
      <c r="A4" s="33" t="s">
        <v>130</v>
      </c>
      <c r="B4" s="24" t="s">
        <v>131</v>
      </c>
      <c r="C4" s="24">
        <v>4</v>
      </c>
    </row>
    <row r="5" spans="1:3">
      <c r="A5" s="33" t="s">
        <v>132</v>
      </c>
      <c r="B5" s="24" t="s">
        <v>133</v>
      </c>
      <c r="C5" s="24">
        <v>2</v>
      </c>
    </row>
    <row r="6" spans="1:3">
      <c r="A6" s="33" t="s">
        <v>134</v>
      </c>
      <c r="B6" s="24" t="s">
        <v>135</v>
      </c>
      <c r="C6" s="24">
        <v>4</v>
      </c>
    </row>
    <row r="7" spans="1:3">
      <c r="A7" s="33" t="s">
        <v>136</v>
      </c>
      <c r="B7" s="24" t="s">
        <v>137</v>
      </c>
      <c r="C7" s="24">
        <v>0</v>
      </c>
    </row>
    <row r="8" spans="1:3">
      <c r="A8" s="33" t="s">
        <v>138</v>
      </c>
      <c r="B8" s="24" t="s">
        <v>139</v>
      </c>
      <c r="C8" s="24">
        <v>4</v>
      </c>
    </row>
    <row r="9" spans="1:3">
      <c r="A9" s="33" t="s">
        <v>140</v>
      </c>
      <c r="B9" s="24" t="s">
        <v>141</v>
      </c>
      <c r="C9" s="24">
        <v>2</v>
      </c>
    </row>
    <row r="10" spans="1:3">
      <c r="A10" s="33" t="s">
        <v>142</v>
      </c>
      <c r="B10" s="24" t="s">
        <v>143</v>
      </c>
      <c r="C10" s="24">
        <v>3</v>
      </c>
    </row>
    <row r="11" spans="1:3">
      <c r="A11" s="33" t="s">
        <v>144</v>
      </c>
      <c r="B11" s="24" t="s">
        <v>145</v>
      </c>
      <c r="C11" s="24">
        <v>1</v>
      </c>
    </row>
    <row r="12" spans="1:3">
      <c r="A12" s="33" t="s">
        <v>146</v>
      </c>
      <c r="B12" s="24" t="s">
        <v>147</v>
      </c>
      <c r="C12" s="24">
        <v>4</v>
      </c>
    </row>
    <row r="13" spans="1:3">
      <c r="A13" s="33" t="s">
        <v>148</v>
      </c>
      <c r="B13" s="24" t="s">
        <v>149</v>
      </c>
      <c r="C13" s="24">
        <v>3</v>
      </c>
    </row>
    <row r="14" spans="1:3" ht="33.75" customHeight="1">
      <c r="A14" s="33" t="s">
        <v>150</v>
      </c>
      <c r="B14" s="26" t="s">
        <v>161</v>
      </c>
      <c r="C14" s="24">
        <v>1</v>
      </c>
    </row>
    <row r="15" spans="1:3" ht="30.75" customHeight="1">
      <c r="A15" s="33" t="s">
        <v>151</v>
      </c>
      <c r="B15" s="26" t="s">
        <v>152</v>
      </c>
      <c r="C15" s="24">
        <v>4</v>
      </c>
    </row>
    <row r="16" spans="1:3">
      <c r="A16" s="49" t="s">
        <v>153</v>
      </c>
      <c r="B16" s="50"/>
      <c r="C16" s="29">
        <v>37</v>
      </c>
    </row>
    <row r="17" spans="1:3">
      <c r="A17" s="49" t="s">
        <v>154</v>
      </c>
      <c r="B17" s="50"/>
      <c r="C17" s="27" t="s">
        <v>155</v>
      </c>
    </row>
    <row r="19" spans="1:3">
      <c r="A19" s="32" t="s">
        <v>156</v>
      </c>
      <c r="B19" s="30" t="s">
        <v>157</v>
      </c>
      <c r="C19" s="23"/>
    </row>
    <row r="20" spans="1:3">
      <c r="A20" s="25" t="s">
        <v>158</v>
      </c>
      <c r="B20" s="30" t="s">
        <v>159</v>
      </c>
      <c r="C20" s="23"/>
    </row>
    <row r="21" spans="1:3">
      <c r="A21" s="25" t="s">
        <v>160</v>
      </c>
      <c r="B21" s="31">
        <v>1.02</v>
      </c>
      <c r="C21" s="23"/>
    </row>
  </sheetData>
  <mergeCells count="2">
    <mergeCell ref="A16:B16"/>
    <mergeCell ref="A17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"/>
  <sheetViews>
    <sheetView tabSelected="1" topLeftCell="B1" workbookViewId="0">
      <selection activeCell="D1" sqref="D1"/>
    </sheetView>
  </sheetViews>
  <sheetFormatPr baseColWidth="10" defaultRowHeight="15"/>
  <cols>
    <col min="3" max="3" width="51" customWidth="1"/>
    <col min="4" max="4" width="15.5703125" bestFit="1" customWidth="1"/>
    <col min="5" max="5" width="23.140625" customWidth="1"/>
  </cols>
  <sheetData>
    <row r="1" spans="1:10" ht="26.25">
      <c r="A1" s="56" t="s">
        <v>163</v>
      </c>
      <c r="B1" s="56"/>
      <c r="C1" s="57"/>
      <c r="D1" s="34">
        <v>109</v>
      </c>
      <c r="E1" s="35" t="s">
        <v>164</v>
      </c>
    </row>
    <row r="2" spans="1:10" ht="26.25">
      <c r="A2" s="58" t="s">
        <v>165</v>
      </c>
      <c r="B2" s="58"/>
      <c r="C2" s="59"/>
      <c r="D2" s="36">
        <v>4</v>
      </c>
      <c r="E2" s="37" t="s">
        <v>166</v>
      </c>
    </row>
    <row r="3" spans="1:10" ht="26.25">
      <c r="A3" s="60" t="s">
        <v>167</v>
      </c>
      <c r="B3" s="61"/>
      <c r="C3" s="62"/>
      <c r="D3" s="38">
        <f>D1/4</f>
        <v>27.25</v>
      </c>
      <c r="E3" s="39" t="s">
        <v>168</v>
      </c>
    </row>
    <row r="4" spans="1:10" ht="26.25">
      <c r="A4" s="63" t="s">
        <v>169</v>
      </c>
      <c r="B4" s="64"/>
      <c r="C4" s="65"/>
      <c r="D4" s="44">
        <v>40000</v>
      </c>
      <c r="E4" s="42" t="s">
        <v>170</v>
      </c>
    </row>
    <row r="5" spans="1:10" ht="26.25">
      <c r="A5" s="51" t="s">
        <v>171</v>
      </c>
      <c r="B5" s="52"/>
      <c r="C5" s="53"/>
      <c r="D5" s="40">
        <v>16</v>
      </c>
      <c r="E5" s="41" t="s">
        <v>172</v>
      </c>
    </row>
    <row r="6" spans="1:10" ht="26.25">
      <c r="A6" s="51" t="s">
        <v>173</v>
      </c>
      <c r="B6" s="52"/>
      <c r="C6" s="53"/>
      <c r="D6" s="40">
        <v>64</v>
      </c>
      <c r="E6" s="41" t="s">
        <v>172</v>
      </c>
    </row>
    <row r="7" spans="1:10" ht="26.25">
      <c r="A7" s="51" t="s">
        <v>174</v>
      </c>
      <c r="B7" s="52"/>
      <c r="C7" s="53"/>
      <c r="D7" s="45">
        <f>D4*D6</f>
        <v>2560000</v>
      </c>
      <c r="E7" s="41" t="s">
        <v>172</v>
      </c>
    </row>
    <row r="11" spans="1:10">
      <c r="A11" s="54" t="s">
        <v>175</v>
      </c>
      <c r="B11" s="54"/>
      <c r="C11" s="54"/>
      <c r="D11" s="54"/>
      <c r="E11" s="54"/>
      <c r="F11" s="43"/>
      <c r="G11" s="43"/>
      <c r="H11" s="43"/>
      <c r="I11" s="43"/>
      <c r="J11" s="43"/>
    </row>
    <row r="12" spans="1:10">
      <c r="A12" s="54"/>
      <c r="B12" s="54"/>
      <c r="C12" s="54"/>
      <c r="D12" s="54"/>
      <c r="E12" s="54"/>
      <c r="F12" s="55">
        <f>(D1/D3)*D7</f>
        <v>10240000</v>
      </c>
      <c r="G12" s="55"/>
      <c r="H12" s="55"/>
      <c r="I12" s="55"/>
      <c r="J12" s="55"/>
    </row>
    <row r="13" spans="1:10">
      <c r="A13" s="54"/>
      <c r="B13" s="54"/>
      <c r="C13" s="54"/>
      <c r="D13" s="54"/>
      <c r="E13" s="54"/>
      <c r="F13" s="55"/>
      <c r="G13" s="55"/>
      <c r="H13" s="55"/>
      <c r="I13" s="55"/>
      <c r="J13" s="55"/>
    </row>
    <row r="14" spans="1:10">
      <c r="A14" s="54"/>
      <c r="B14" s="54"/>
      <c r="C14" s="54"/>
      <c r="D14" s="54"/>
      <c r="E14" s="54"/>
      <c r="F14" s="55"/>
      <c r="G14" s="55"/>
      <c r="H14" s="55"/>
      <c r="I14" s="55"/>
      <c r="J14" s="55"/>
    </row>
    <row r="15" spans="1:10">
      <c r="A15" s="54"/>
      <c r="B15" s="54"/>
      <c r="C15" s="54"/>
      <c r="D15" s="54"/>
      <c r="E15" s="54"/>
      <c r="F15" s="43"/>
      <c r="G15" s="43"/>
      <c r="H15" s="43"/>
      <c r="I15" s="43"/>
      <c r="J15" s="43"/>
    </row>
    <row r="16" spans="1:10">
      <c r="A16" s="54"/>
      <c r="B16" s="54"/>
      <c r="C16" s="54"/>
      <c r="D16" s="54"/>
      <c r="E16" s="54"/>
      <c r="F16" s="43"/>
      <c r="G16" s="43"/>
      <c r="H16" s="43"/>
      <c r="I16" s="43"/>
      <c r="J16" s="43"/>
    </row>
  </sheetData>
  <mergeCells count="9">
    <mergeCell ref="A6:C6"/>
    <mergeCell ref="A7:C7"/>
    <mergeCell ref="A11:E16"/>
    <mergeCell ref="F12:J14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14</vt:i4>
      </vt:variant>
    </vt:vector>
  </HeadingPairs>
  <TitlesOfParts>
    <vt:vector size="19" baseType="lpstr">
      <vt:lpstr>EI,EO,EQ,ILF,EIF</vt:lpstr>
      <vt:lpstr>conteo PF</vt:lpstr>
      <vt:lpstr>UAF</vt:lpstr>
      <vt:lpstr>VAF</vt:lpstr>
      <vt:lpstr>Hoja5</vt:lpstr>
      <vt:lpstr>egave</vt:lpstr>
      <vt:lpstr>eiave</vt:lpstr>
      <vt:lpstr>eihi</vt:lpstr>
      <vt:lpstr>eilow</vt:lpstr>
      <vt:lpstr>eoave</vt:lpstr>
      <vt:lpstr>eohi</vt:lpstr>
      <vt:lpstr>eohig</vt:lpstr>
      <vt:lpstr>eolow</vt:lpstr>
      <vt:lpstr>eqave</vt:lpstr>
      <vt:lpstr>eqhi</vt:lpstr>
      <vt:lpstr>eqlow</vt:lpstr>
      <vt:lpstr>ilfave</vt:lpstr>
      <vt:lpstr>ilfhi</vt:lpstr>
      <vt:lpstr>ilflow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2010-04-11T20:47:17Z</dcterms:created>
  <dcterms:modified xsi:type="dcterms:W3CDTF">2010-06-02T02:02:10Z</dcterms:modified>
</cp:coreProperties>
</file>