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8840" windowHeight="7065"/>
  </bookViews>
  <sheets>
    <sheet name="EI,EO,EQ,ILF,EIF" sheetId="1" r:id="rId1"/>
    <sheet name="conteo de puntos funcionales" sheetId="3" r:id="rId2"/>
    <sheet name="UAF" sheetId="4" r:id="rId3"/>
    <sheet name="VAF" sheetId="5" r:id="rId4"/>
    <sheet name="Calculo PF ajustado" sheetId="6" r:id="rId5"/>
    <sheet name="Costo del producto" sheetId="7" r:id="rId6"/>
  </sheets>
  <definedNames>
    <definedName name="eiav">'conteo de puntos funcionales'!$B$4</definedName>
    <definedName name="eifav">'conteo de puntos funcionales'!$E$10</definedName>
    <definedName name="eifhi">'conteo de puntos funcionales'!$E$11</definedName>
    <definedName name="eiflow">'conteo de puntos funcionales'!$E$9</definedName>
    <definedName name="eihi">'conteo de puntos funcionales'!$B$5</definedName>
    <definedName name="eilow">'conteo de puntos funcionales'!$B$3</definedName>
    <definedName name="eoave">'conteo de puntos funcionales'!$E$4</definedName>
    <definedName name="eohi">'conteo de puntos funcionales'!$E$5</definedName>
    <definedName name="eolow">'conteo de puntos funcionales'!$E$3</definedName>
    <definedName name="eqav">'conteo de puntos funcionales'!$H$4</definedName>
    <definedName name="eqhi">'conteo de puntos funcionales'!$H$5</definedName>
    <definedName name="eqlow">'conteo de puntos funcionales'!$H$3</definedName>
    <definedName name="ilfave">'conteo de puntos funcionales'!$B$10</definedName>
    <definedName name="ilfhi">'conteo de puntos funcionales'!$B$11</definedName>
    <definedName name="ilflow">'conteo de puntos funcionales'!$B$9</definedName>
  </definedNames>
  <calcPr calcId="125725"/>
</workbook>
</file>

<file path=xl/calcChain.xml><?xml version="1.0" encoding="utf-8"?>
<calcChain xmlns="http://schemas.openxmlformats.org/spreadsheetml/2006/main">
  <c r="A38" i="1"/>
  <c r="D6" i="7" l="1"/>
  <c r="D7" s="1"/>
  <c r="D3"/>
  <c r="F10" s="1"/>
  <c r="B21" i="5"/>
  <c r="C16"/>
  <c r="E7" i="4"/>
  <c r="E6"/>
  <c r="E4"/>
  <c r="E3"/>
  <c r="D7"/>
  <c r="C7"/>
  <c r="B7"/>
  <c r="D6"/>
  <c r="C6"/>
  <c r="B6"/>
  <c r="D5"/>
  <c r="C5"/>
  <c r="B5"/>
  <c r="E5" s="1"/>
  <c r="D4"/>
  <c r="C4"/>
  <c r="B4"/>
  <c r="D3"/>
  <c r="C3"/>
  <c r="B3"/>
  <c r="E8" l="1"/>
  <c r="A3" i="1"/>
  <c r="A4" s="1"/>
  <c r="A5" s="1"/>
  <c r="A6" s="1"/>
  <c r="A7" s="1"/>
  <c r="A8" s="1"/>
  <c r="A9" s="1"/>
  <c r="A10" s="1"/>
  <c r="A11" s="1"/>
  <c r="A12" s="1"/>
  <c r="A13" s="1"/>
  <c r="A14" s="1"/>
  <c r="A15" l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9" s="1"/>
  <c r="A40" s="1"/>
  <c r="A41" s="1"/>
  <c r="A42" s="1"/>
  <c r="A43" s="1"/>
  <c r="A44" s="1"/>
</calcChain>
</file>

<file path=xl/sharedStrings.xml><?xml version="1.0" encoding="utf-8"?>
<sst xmlns="http://schemas.openxmlformats.org/spreadsheetml/2006/main" count="456" uniqueCount="207">
  <si>
    <t>id CU</t>
  </si>
  <si>
    <t># de elementos de datos</t>
  </si>
  <si>
    <t>tipo de componente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</si>
  <si>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</si>
  <si>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</si>
  <si>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</si>
  <si>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</si>
  <si>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</si>
  <si>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</si>
  <si>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</si>
  <si>
    <t>componente 8</t>
  </si>
  <si>
    <t>componente 9</t>
  </si>
  <si>
    <t>EI</t>
  </si>
  <si>
    <t>clasificación</t>
  </si>
  <si>
    <t>Archivos Asociados</t>
  </si>
  <si>
    <t>EQ</t>
  </si>
  <si>
    <t>botón aceptar</t>
  </si>
  <si>
    <t>EO</t>
  </si>
  <si>
    <t>Objeto propiedad</t>
  </si>
  <si>
    <t>Costo cover</t>
  </si>
  <si>
    <t>Costo Disponible</t>
  </si>
  <si>
    <t>Costo Resultante</t>
  </si>
  <si>
    <t>Aceptar</t>
  </si>
  <si>
    <t>Historial de cambios</t>
  </si>
  <si>
    <t>Lista de prop. Hipotecadas</t>
  </si>
  <si>
    <t>botón selec.</t>
  </si>
  <si>
    <t>Costo deshipoteca</t>
  </si>
  <si>
    <t>Disponible</t>
  </si>
  <si>
    <t>Resultante</t>
  </si>
  <si>
    <t>Lista de reporte</t>
  </si>
  <si>
    <t>ILF</t>
  </si>
  <si>
    <t>id usuario</t>
  </si>
  <si>
    <t>nombre</t>
  </si>
  <si>
    <t>contraseña</t>
  </si>
  <si>
    <t>partidas ganadas</t>
  </si>
  <si>
    <t>partidas perdidas</t>
  </si>
  <si>
    <t>verbo</t>
  </si>
  <si>
    <t>sustantivo</t>
  </si>
  <si>
    <t>sujeto</t>
  </si>
  <si>
    <t>fecha</t>
  </si>
  <si>
    <t>Lista de prop. Disponibles</t>
  </si>
  <si>
    <t>valor hipoteca</t>
  </si>
  <si>
    <t>Mostrar el tiempo</t>
  </si>
  <si>
    <t>Notificación</t>
  </si>
  <si>
    <t>lista parqueaderos del jug</t>
  </si>
  <si>
    <t>nro propiedades</t>
  </si>
  <si>
    <t>costo final</t>
  </si>
  <si>
    <t>aceptar</t>
  </si>
  <si>
    <t>nomb propietario</t>
  </si>
  <si>
    <t>lista servicios pub. Del juga</t>
  </si>
  <si>
    <t xml:space="preserve">nro servicios </t>
  </si>
  <si>
    <t>lanzar dados</t>
  </si>
  <si>
    <t>Nro casas</t>
  </si>
  <si>
    <t>Nro hoteles</t>
  </si>
  <si>
    <t>Mostrar lista de partidas</t>
  </si>
  <si>
    <t>Seleccionar</t>
  </si>
  <si>
    <t>Eliminar</t>
  </si>
  <si>
    <t>partidas totales</t>
  </si>
  <si>
    <t>Historial, Perfiles</t>
  </si>
  <si>
    <t>Lista ranking de jugadores</t>
  </si>
  <si>
    <t>Movimientos del juego</t>
  </si>
  <si>
    <t>Dinero a entregar</t>
  </si>
  <si>
    <t>Dinero a cancelar</t>
  </si>
  <si>
    <t>Pagar</t>
  </si>
  <si>
    <t>Lista de jugadores</t>
  </si>
  <si>
    <t>seleccionar</t>
  </si>
  <si>
    <t>nombre jug. Select</t>
  </si>
  <si>
    <t>nro ganados</t>
  </si>
  <si>
    <t>nro perdidos</t>
  </si>
  <si>
    <t>Lista prop. Disponibles</t>
  </si>
  <si>
    <t>Asignar</t>
  </si>
  <si>
    <t>Propiedad</t>
  </si>
  <si>
    <t>Disponibilidad</t>
  </si>
  <si>
    <t>Nombre propietario</t>
  </si>
  <si>
    <t>Nombre</t>
  </si>
  <si>
    <t>Contraseña</t>
  </si>
  <si>
    <t>Ficha</t>
  </si>
  <si>
    <t>Salir</t>
  </si>
  <si>
    <t>Confirmación</t>
  </si>
  <si>
    <t>Mensaje</t>
  </si>
  <si>
    <t>LOW</t>
  </si>
  <si>
    <t>costo venta hoteles</t>
  </si>
  <si>
    <t>costo venta casas</t>
  </si>
  <si>
    <t>AVERAGE</t>
  </si>
  <si>
    <t>Componente EI</t>
  </si>
  <si>
    <t>NRO DE COMPONENTES</t>
  </si>
  <si>
    <t>HIGH</t>
  </si>
  <si>
    <t>Componente EO</t>
  </si>
  <si>
    <t>CLASIFICACIÓN</t>
  </si>
  <si>
    <t>Componente EQ</t>
  </si>
  <si>
    <t>Componente ILF</t>
  </si>
  <si>
    <t>Componente EIF</t>
  </si>
  <si>
    <t>Tipo de componente</t>
  </si>
  <si>
    <t>Complejidad de los componentes</t>
  </si>
  <si>
    <t>EIF</t>
  </si>
  <si>
    <t>TOTAL</t>
  </si>
  <si>
    <t>Total de puntos sin ajustar</t>
  </si>
  <si>
    <t xml:space="preserve">Tablero </t>
  </si>
  <si>
    <t>Perfil de jugador(x6)</t>
  </si>
  <si>
    <t>Campo de valor de la puja</t>
  </si>
  <si>
    <t>Boton Ofrecer</t>
  </si>
  <si>
    <t>Boton Abandonar</t>
  </si>
  <si>
    <t>Comprar</t>
  </si>
  <si>
    <t>Cancelar</t>
  </si>
  <si>
    <t>Actualizacion Dinero</t>
  </si>
  <si>
    <t>Perfiles de jugador(x5)</t>
  </si>
  <si>
    <t>Propiedades</t>
  </si>
  <si>
    <t>Valor oferta</t>
  </si>
  <si>
    <t>Boton Cancelar</t>
  </si>
  <si>
    <t>Boton Aceptar</t>
  </si>
  <si>
    <t>Boton Rechazar</t>
  </si>
  <si>
    <t>Movimiento ficha</t>
  </si>
  <si>
    <t>Adquisicion de propiedades</t>
  </si>
  <si>
    <t>Hipoteca de propiedades</t>
  </si>
  <si>
    <t>Valor dados</t>
  </si>
  <si>
    <t>Perfiles de jugador(x6)</t>
  </si>
  <si>
    <t>Mensaje tarjeta de casualidad</t>
  </si>
  <si>
    <t>Perfil Jugador</t>
  </si>
  <si>
    <t>Mensaje tarjeta arca comunal</t>
  </si>
  <si>
    <t>Perfil de jugador</t>
  </si>
  <si>
    <t>Fianza</t>
  </si>
  <si>
    <t>Tipo de casilla especial</t>
  </si>
  <si>
    <t>Valor dados(x3)</t>
  </si>
  <si>
    <t>Activacion tarjeta especial</t>
  </si>
  <si>
    <t>Propiedades adquiridas e hipotecadas</t>
  </si>
  <si>
    <t>ACKs(x6)</t>
  </si>
  <si>
    <t>Historial,perfiles</t>
  </si>
  <si>
    <t>Icono ficha</t>
  </si>
  <si>
    <t>Boton aceptar</t>
  </si>
  <si>
    <t>Boton Pago</t>
  </si>
  <si>
    <t>Mostrar estadistocas</t>
  </si>
  <si>
    <t>Características del sistema general</t>
  </si>
  <si>
    <t>Descripción</t>
  </si>
  <si>
    <t>Valor</t>
  </si>
  <si>
    <t>Comunicaciones de datos</t>
  </si>
  <si>
    <t>Procesamiento de datos distribuidos</t>
  </si>
  <si>
    <t>Desempeño</t>
  </si>
  <si>
    <t>Configuración utilizada masivamente</t>
  </si>
  <si>
    <t>Tasa de transacción</t>
  </si>
  <si>
    <t>Entrada de datos en linea</t>
  </si>
  <si>
    <t>Eficiencia del usuario final</t>
  </si>
  <si>
    <t>Actualización en linea</t>
  </si>
  <si>
    <t>Proceso de complejidad</t>
  </si>
  <si>
    <t>¿Cómo estan distribuidos los datos y procesos funcionales ?</t>
  </si>
  <si>
    <t>¿El usuario requiere tiempo de respuesta o producción?</t>
  </si>
  <si>
    <t>¿Qué tan usada es la plataforma de hardware actual cuando la aplicación sea ejecutada?</t>
  </si>
  <si>
    <t>¿Qué tan frecuentes son las transacciones ejecutadas diariamente, semanalmente, etc?</t>
  </si>
  <si>
    <t>¿Qué porcentaje de información esta en linea?</t>
  </si>
  <si>
    <t>¿La aplicación fue diseñada para la eficiencia del usuario final?</t>
  </si>
  <si>
    <t>¿Cuántos ILFS son actualizados por una transacción en linea?</t>
  </si>
  <si>
    <t>¿La aplicación tiene logica extensa o procesos matemáticos?</t>
  </si>
  <si>
    <t>¿La aplicación fue desarrollada para encontrar una o muchas necesidades de usuario?</t>
  </si>
  <si>
    <t>Reusabilidad</t>
  </si>
  <si>
    <t>¿Qué tan dificil es la conversión e instalación?</t>
  </si>
  <si>
    <t>Facil Instalación</t>
  </si>
  <si>
    <t>Facil Operabilidad</t>
  </si>
  <si>
    <t>Sitios Multiples</t>
  </si>
  <si>
    <t>¿Fue la aplicación especificamente diseñada, desarrollada y apoyada para ser instalada en sitios multiples
u organizaciones multiples?</t>
  </si>
  <si>
    <t>Facilidades de cambio</t>
  </si>
  <si>
    <t>¿Fue la aplicación especificamente diseñada, desarrollada y apoyada para las facilidades de cambio?</t>
  </si>
  <si>
    <t>FACTOR DE AJUSTE</t>
  </si>
  <si>
    <t>RATINGS</t>
  </si>
  <si>
    <t>0 No presente o no influencia</t>
  </si>
  <si>
    <t>1 Influencia Incidental</t>
  </si>
  <si>
    <t>2 Influencia Moderada</t>
  </si>
  <si>
    <t>3 InfluenciaPromedio</t>
  </si>
  <si>
    <t>4 Influencia Significativa</t>
  </si>
  <si>
    <t>5 Fuerte influencia de producción</t>
  </si>
  <si>
    <t>¿Cuantas facilidades de comunicación hay para ayudar en la transferencia o intercambio de información
 con la aplicación o el sistema?</t>
  </si>
  <si>
    <t>¿Qué tan efectivos y/o automatizados son los procesos de iniciar, guardar y restaurar?</t>
  </si>
  <si>
    <t>VAF = (0.65 + SUMATORIA DE LAS CARACTERÍSTICAS)/100</t>
  </si>
  <si>
    <t>VAF = 0.65 + 0.37</t>
  </si>
  <si>
    <t>VAF = 1,02</t>
  </si>
  <si>
    <t>TDI</t>
  </si>
  <si>
    <t>PF = UAF*VAF</t>
  </si>
  <si>
    <t>PF AJUSTADO PARA EL PROYECTO</t>
  </si>
  <si>
    <t>FÓRMULA</t>
  </si>
  <si>
    <t>CALCULO</t>
  </si>
  <si>
    <t xml:space="preserve">TOTAL PUNTOS FUNCIONALES: </t>
  </si>
  <si>
    <t>TIEMPO DEL PROYECTO</t>
  </si>
  <si>
    <t>MESES</t>
  </si>
  <si>
    <t>TOTAL PUNTOS POR MES</t>
  </si>
  <si>
    <t>PF por mes</t>
  </si>
  <si>
    <t>COSTO INGENIERO NO GRADUADO</t>
  </si>
  <si>
    <t>PESOS</t>
  </si>
  <si>
    <t>HORAS SEMANALES</t>
  </si>
  <si>
    <t>HORAS</t>
  </si>
  <si>
    <t>PF</t>
  </si>
  <si>
    <t>COSTO DESARROLLADOR POR MES</t>
  </si>
  <si>
    <t>SEMANA X MES 4</t>
  </si>
  <si>
    <t>COSTO TOTAL = (TOTAL PUNTOS FUNCIONALES/TOTAL PUNTOS POR MES)* COSTO INGENIERO NO GRADUADO</t>
  </si>
  <si>
    <t>Lista de propiedades</t>
  </si>
  <si>
    <t>Costo hipoteca</t>
  </si>
  <si>
    <t>Costo total</t>
  </si>
  <si>
    <t>Costo resultante</t>
  </si>
  <si>
    <t>Nombre del jugador</t>
  </si>
  <si>
    <t>Lista de fichas (x6)</t>
  </si>
  <si>
    <t>Mostrar dados</t>
  </si>
  <si>
    <t>Lanzar</t>
  </si>
  <si>
    <t>Nombre propiedad</t>
  </si>
  <si>
    <t>Figura propiedad</t>
  </si>
  <si>
    <t>Costo propiedad</t>
  </si>
  <si>
    <t>Nombre trago</t>
  </si>
  <si>
    <t>Figura trago</t>
  </si>
  <si>
    <t>Costo trago</t>
  </si>
  <si>
    <t>PF = 210*1.02</t>
  </si>
  <si>
    <t>PF =  214.2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</si>
</sst>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4"/>
      <color rgb="FFC00000"/>
      <name val="Calibri"/>
      <family val="2"/>
      <scheme val="minor"/>
    </font>
    <font>
      <sz val="36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C000"/>
      </right>
      <top style="thin">
        <color indexed="64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indexed="64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indexed="64"/>
      </right>
      <top style="thin">
        <color rgb="FFFFC000"/>
      </top>
      <bottom/>
      <diagonal/>
    </border>
    <border>
      <left style="thin">
        <color indexed="64"/>
      </left>
      <right style="thin">
        <color indexed="64"/>
      </right>
      <top style="thin">
        <color rgb="FFFFC000"/>
      </top>
      <bottom/>
      <diagonal/>
    </border>
    <border>
      <left style="thin">
        <color indexed="64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 style="thin">
        <color rgb="FFFFC000"/>
      </bottom>
      <diagonal/>
    </border>
    <border>
      <left style="thin">
        <color indexed="64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2" fillId="0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3" fillId="0" borderId="11" xfId="0" applyFont="1" applyBorder="1" applyAlignment="1">
      <alignment horizontal="center"/>
    </xf>
    <xf numFmtId="1" fontId="12" fillId="0" borderId="12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3" fontId="12" fillId="0" borderId="9" xfId="0" applyNumberFormat="1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4"/>
  <sheetViews>
    <sheetView tabSelected="1" topLeftCell="A34" workbookViewId="0">
      <selection activeCell="B38" sqref="B38"/>
    </sheetView>
  </sheetViews>
  <sheetFormatPr baseColWidth="10" defaultRowHeight="15"/>
  <cols>
    <col min="2" max="3" width="22.85546875" customWidth="1"/>
    <col min="4" max="4" width="14.140625" customWidth="1"/>
    <col min="5" max="5" width="21" customWidth="1"/>
    <col min="6" max="6" width="25.7109375" customWidth="1"/>
    <col min="7" max="7" width="20.85546875" customWidth="1"/>
    <col min="8" max="8" width="18.7109375" customWidth="1"/>
    <col min="9" max="9" width="17" customWidth="1"/>
    <col min="10" max="10" width="15.42578125" customWidth="1"/>
    <col min="11" max="11" width="14.140625" customWidth="1"/>
    <col min="12" max="12" width="14" customWidth="1"/>
    <col min="13" max="13" width="14.140625" customWidth="1"/>
    <col min="14" max="14" width="14.710937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13</v>
      </c>
      <c r="E1" s="2" t="s">
        <v>14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>
      <c r="A2" s="2">
        <v>1</v>
      </c>
      <c r="B2" s="1">
        <v>7</v>
      </c>
      <c r="C2" s="1" t="s">
        <v>12</v>
      </c>
      <c r="D2" s="1" t="s">
        <v>80</v>
      </c>
      <c r="E2" s="1" t="s">
        <v>23</v>
      </c>
      <c r="F2" s="1" t="s">
        <v>97</v>
      </c>
      <c r="G2" s="1" t="s">
        <v>98</v>
      </c>
      <c r="H2" s="1"/>
      <c r="I2" s="1"/>
      <c r="J2" s="1"/>
      <c r="K2" s="1"/>
      <c r="L2" s="1"/>
      <c r="M2" s="1"/>
      <c r="N2" s="1"/>
    </row>
    <row r="3" spans="1:14">
      <c r="A3" s="2">
        <f t="shared" ref="A3:A44" si="0">A2+1</f>
        <v>2</v>
      </c>
      <c r="B3" s="1">
        <v>4</v>
      </c>
      <c r="C3" s="1" t="s">
        <v>12</v>
      </c>
      <c r="D3" s="1" t="s">
        <v>80</v>
      </c>
      <c r="E3" s="1" t="s">
        <v>23</v>
      </c>
      <c r="F3" s="1" t="s">
        <v>99</v>
      </c>
      <c r="G3" s="1" t="s">
        <v>100</v>
      </c>
      <c r="H3" s="1" t="s">
        <v>101</v>
      </c>
      <c r="I3" s="1" t="s">
        <v>71</v>
      </c>
      <c r="J3" s="1"/>
      <c r="K3" s="1"/>
      <c r="L3" s="1"/>
      <c r="M3" s="1"/>
      <c r="N3" s="1"/>
    </row>
    <row r="4" spans="1:14">
      <c r="A4" s="2">
        <f t="shared" si="0"/>
        <v>3</v>
      </c>
      <c r="B4" s="1">
        <v>3</v>
      </c>
      <c r="C4" s="1" t="s">
        <v>12</v>
      </c>
      <c r="D4" s="1" t="s">
        <v>80</v>
      </c>
      <c r="E4" s="1" t="s">
        <v>23</v>
      </c>
      <c r="F4" s="1" t="s">
        <v>102</v>
      </c>
      <c r="G4" s="1" t="s">
        <v>103</v>
      </c>
      <c r="H4" s="1" t="s">
        <v>104</v>
      </c>
      <c r="I4" s="1"/>
      <c r="J4" s="1"/>
      <c r="K4" s="1"/>
      <c r="L4" s="1"/>
      <c r="M4" s="1"/>
      <c r="N4" s="1"/>
    </row>
    <row r="5" spans="1:14">
      <c r="A5" s="2">
        <f t="shared" si="0"/>
        <v>4</v>
      </c>
      <c r="B5" s="1">
        <v>6</v>
      </c>
      <c r="C5" s="1" t="s">
        <v>17</v>
      </c>
      <c r="D5" s="1" t="s">
        <v>80</v>
      </c>
      <c r="E5" s="1" t="s">
        <v>23</v>
      </c>
      <c r="F5" s="1" t="s">
        <v>40</v>
      </c>
      <c r="G5" s="1" t="s">
        <v>25</v>
      </c>
      <c r="H5" s="1" t="s">
        <v>41</v>
      </c>
      <c r="I5" s="1" t="s">
        <v>27</v>
      </c>
      <c r="J5" s="1" t="s">
        <v>28</v>
      </c>
      <c r="K5" s="1"/>
      <c r="L5" s="1"/>
      <c r="M5" s="1"/>
      <c r="N5" s="1"/>
    </row>
    <row r="6" spans="1:14">
      <c r="A6" s="2">
        <f t="shared" si="0"/>
        <v>5</v>
      </c>
      <c r="B6" s="1">
        <v>11</v>
      </c>
      <c r="C6" s="1" t="s">
        <v>12</v>
      </c>
      <c r="D6" s="1" t="s">
        <v>80</v>
      </c>
      <c r="E6" s="1" t="s">
        <v>23</v>
      </c>
      <c r="F6" s="1" t="s">
        <v>105</v>
      </c>
      <c r="G6" s="1" t="s">
        <v>106</v>
      </c>
      <c r="H6" s="1" t="s">
        <v>107</v>
      </c>
      <c r="I6" s="1" t="s">
        <v>100</v>
      </c>
      <c r="J6" s="1" t="s">
        <v>108</v>
      </c>
      <c r="K6" s="1" t="s">
        <v>109</v>
      </c>
      <c r="L6" s="1" t="s">
        <v>110</v>
      </c>
      <c r="M6" s="1"/>
      <c r="N6" s="1"/>
    </row>
    <row r="7" spans="1:14">
      <c r="A7" s="2">
        <f t="shared" si="0"/>
        <v>6</v>
      </c>
      <c r="B7" s="1">
        <v>5</v>
      </c>
      <c r="C7" s="1" t="s">
        <v>17</v>
      </c>
      <c r="D7" s="1" t="s">
        <v>80</v>
      </c>
      <c r="E7" s="1" t="s">
        <v>23</v>
      </c>
      <c r="F7" s="3" t="s">
        <v>111</v>
      </c>
      <c r="G7" s="1" t="s">
        <v>104</v>
      </c>
      <c r="H7" s="1" t="s">
        <v>112</v>
      </c>
      <c r="I7" s="1" t="s">
        <v>113</v>
      </c>
      <c r="J7" s="1" t="s">
        <v>114</v>
      </c>
      <c r="K7" s="1"/>
      <c r="L7" s="1"/>
      <c r="M7" s="1"/>
      <c r="N7" s="1"/>
    </row>
    <row r="8" spans="1:14">
      <c r="A8" s="2">
        <f t="shared" si="0"/>
        <v>7</v>
      </c>
      <c r="B8" s="1">
        <v>2</v>
      </c>
      <c r="C8" s="1" t="s">
        <v>15</v>
      </c>
      <c r="D8" s="1" t="s">
        <v>80</v>
      </c>
      <c r="E8" s="1" t="s">
        <v>23</v>
      </c>
      <c r="F8" s="1" t="s">
        <v>29</v>
      </c>
      <c r="G8" s="1" t="s">
        <v>16</v>
      </c>
      <c r="H8" s="1"/>
      <c r="I8" s="1"/>
      <c r="J8" s="1"/>
      <c r="K8" s="1"/>
      <c r="L8" s="1"/>
      <c r="M8" s="1"/>
      <c r="N8" s="1"/>
    </row>
    <row r="9" spans="1:14">
      <c r="A9" s="2">
        <f t="shared" si="0"/>
        <v>8</v>
      </c>
      <c r="B9" s="1">
        <v>6</v>
      </c>
      <c r="C9" s="1" t="s">
        <v>17</v>
      </c>
      <c r="D9" s="1" t="s">
        <v>80</v>
      </c>
      <c r="E9" s="1" t="s">
        <v>23</v>
      </c>
      <c r="F9" s="1" t="s">
        <v>24</v>
      </c>
      <c r="G9" s="1" t="s">
        <v>25</v>
      </c>
      <c r="H9" s="1" t="s">
        <v>26</v>
      </c>
      <c r="I9" s="1" t="s">
        <v>27</v>
      </c>
      <c r="J9" s="1" t="s">
        <v>28</v>
      </c>
      <c r="K9" s="1"/>
      <c r="L9" s="1"/>
      <c r="M9" s="1"/>
      <c r="N9" s="1"/>
    </row>
    <row r="10" spans="1:14">
      <c r="A10" s="2">
        <f t="shared" si="0"/>
        <v>9</v>
      </c>
      <c r="B10" s="1">
        <v>6</v>
      </c>
      <c r="C10" s="1" t="s">
        <v>30</v>
      </c>
      <c r="D10" s="1" t="s">
        <v>80</v>
      </c>
      <c r="E10" s="1" t="s">
        <v>23</v>
      </c>
      <c r="F10" s="1" t="s">
        <v>31</v>
      </c>
      <c r="G10" s="1" t="s">
        <v>32</v>
      </c>
      <c r="H10" s="1" t="s">
        <v>33</v>
      </c>
      <c r="I10" s="1" t="s">
        <v>34</v>
      </c>
      <c r="J10" s="1" t="s">
        <v>35</v>
      </c>
      <c r="K10" s="1" t="s">
        <v>57</v>
      </c>
      <c r="L10" s="1" t="s">
        <v>47</v>
      </c>
      <c r="M10" s="1"/>
      <c r="N10" s="1"/>
    </row>
    <row r="11" spans="1:14">
      <c r="A11" s="2">
        <f t="shared" si="0"/>
        <v>10</v>
      </c>
      <c r="B11" s="1">
        <v>4</v>
      </c>
      <c r="C11" s="1" t="s">
        <v>30</v>
      </c>
      <c r="D11" s="1" t="s">
        <v>80</v>
      </c>
      <c r="E11" s="1" t="s">
        <v>23</v>
      </c>
      <c r="F11" s="3" t="s">
        <v>39</v>
      </c>
      <c r="G11" s="1" t="s">
        <v>38</v>
      </c>
      <c r="H11" s="1" t="s">
        <v>37</v>
      </c>
      <c r="I11" s="1" t="s">
        <v>36</v>
      </c>
      <c r="J11" s="1" t="s">
        <v>37</v>
      </c>
      <c r="K11" s="1"/>
      <c r="L11" s="1"/>
      <c r="M11" s="1"/>
      <c r="N11" s="1"/>
    </row>
    <row r="12" spans="1:14">
      <c r="A12" s="2">
        <f t="shared" si="0"/>
        <v>11</v>
      </c>
      <c r="B12" s="1">
        <v>3</v>
      </c>
      <c r="C12" s="1" t="s">
        <v>12</v>
      </c>
      <c r="D12" s="1" t="s">
        <v>80</v>
      </c>
      <c r="E12" s="1" t="s">
        <v>23</v>
      </c>
      <c r="F12" s="1" t="s">
        <v>104</v>
      </c>
      <c r="G12" s="1" t="s">
        <v>112</v>
      </c>
      <c r="H12" s="1" t="s">
        <v>113</v>
      </c>
      <c r="I12" s="4"/>
      <c r="J12" s="4"/>
      <c r="K12" s="1"/>
      <c r="L12" s="1"/>
      <c r="M12" s="1"/>
      <c r="N12" s="1"/>
    </row>
    <row r="13" spans="1:14">
      <c r="A13" s="2">
        <f t="shared" si="0"/>
        <v>12</v>
      </c>
      <c r="B13" s="1">
        <v>2</v>
      </c>
      <c r="C13" s="1" t="s">
        <v>17</v>
      </c>
      <c r="D13" s="1" t="s">
        <v>80</v>
      </c>
      <c r="E13" s="1" t="s">
        <v>23</v>
      </c>
      <c r="F13" s="1" t="s">
        <v>42</v>
      </c>
      <c r="G13" s="1" t="s">
        <v>43</v>
      </c>
      <c r="H13" s="1"/>
      <c r="I13" s="1"/>
      <c r="J13" s="1"/>
      <c r="K13" s="1"/>
      <c r="L13" s="1"/>
      <c r="M13" s="1"/>
      <c r="N13" s="1"/>
    </row>
    <row r="14" spans="1:14">
      <c r="A14" s="2">
        <f t="shared" si="0"/>
        <v>13</v>
      </c>
      <c r="B14" s="1">
        <v>5</v>
      </c>
      <c r="C14" s="1" t="s">
        <v>17</v>
      </c>
      <c r="D14" s="1" t="s">
        <v>80</v>
      </c>
      <c r="E14" s="1" t="s">
        <v>23</v>
      </c>
      <c r="F14" s="1" t="s">
        <v>18</v>
      </c>
      <c r="G14" s="1" t="s">
        <v>19</v>
      </c>
      <c r="H14" s="1" t="s">
        <v>20</v>
      </c>
      <c r="I14" s="1" t="s">
        <v>21</v>
      </c>
      <c r="J14" s="1" t="s">
        <v>22</v>
      </c>
      <c r="K14" s="1"/>
      <c r="L14" s="1"/>
      <c r="M14" s="1"/>
      <c r="N14" s="1"/>
    </row>
    <row r="15" spans="1:14">
      <c r="A15" s="2">
        <f t="shared" si="0"/>
        <v>14</v>
      </c>
      <c r="B15" s="1">
        <v>7</v>
      </c>
      <c r="C15" s="1" t="s">
        <v>17</v>
      </c>
      <c r="D15" s="1" t="s">
        <v>80</v>
      </c>
      <c r="E15" s="1" t="s">
        <v>23</v>
      </c>
      <c r="F15" s="1" t="s">
        <v>115</v>
      </c>
      <c r="G15" s="1" t="s">
        <v>104</v>
      </c>
      <c r="H15" s="1"/>
      <c r="I15" s="1"/>
      <c r="J15" s="1"/>
      <c r="K15" s="1"/>
      <c r="L15" s="1"/>
      <c r="M15" s="1"/>
      <c r="N15" s="1"/>
    </row>
    <row r="16" spans="1:14">
      <c r="A16" s="2">
        <f t="shared" si="0"/>
        <v>15</v>
      </c>
      <c r="B16" s="1">
        <v>3</v>
      </c>
      <c r="C16" s="1" t="s">
        <v>12</v>
      </c>
      <c r="D16" s="1" t="s">
        <v>80</v>
      </c>
      <c r="E16" s="1" t="s">
        <v>23</v>
      </c>
      <c r="F16" s="1" t="s">
        <v>116</v>
      </c>
      <c r="G16" s="1" t="s">
        <v>104</v>
      </c>
      <c r="H16" s="1" t="s">
        <v>117</v>
      </c>
      <c r="I16" s="1"/>
      <c r="J16" s="1"/>
      <c r="K16" s="1"/>
      <c r="L16" s="1"/>
      <c r="M16" s="1"/>
      <c r="N16" s="1"/>
    </row>
    <row r="17" spans="1:14">
      <c r="A17" s="2">
        <f t="shared" si="0"/>
        <v>16</v>
      </c>
      <c r="B17" s="1">
        <v>3</v>
      </c>
      <c r="C17" s="1" t="s">
        <v>12</v>
      </c>
      <c r="D17" s="1" t="s">
        <v>80</v>
      </c>
      <c r="E17" s="1" t="s">
        <v>23</v>
      </c>
      <c r="F17" s="1" t="s">
        <v>118</v>
      </c>
      <c r="G17" s="1" t="s">
        <v>104</v>
      </c>
      <c r="H17" s="1" t="s">
        <v>117</v>
      </c>
      <c r="I17" s="1"/>
      <c r="J17" s="1"/>
      <c r="K17" s="1"/>
      <c r="L17" s="1"/>
      <c r="M17" s="1"/>
      <c r="N17" s="1"/>
    </row>
    <row r="18" spans="1:14">
      <c r="A18" s="2">
        <f t="shared" si="0"/>
        <v>17</v>
      </c>
      <c r="B18" s="1">
        <v>5</v>
      </c>
      <c r="C18" s="1" t="s">
        <v>15</v>
      </c>
      <c r="D18" s="1" t="s">
        <v>80</v>
      </c>
      <c r="E18" s="1" t="s">
        <v>23</v>
      </c>
      <c r="F18" s="1" t="s">
        <v>44</v>
      </c>
      <c r="G18" s="1" t="s">
        <v>48</v>
      </c>
      <c r="H18" s="1" t="s">
        <v>45</v>
      </c>
      <c r="I18" s="1" t="s">
        <v>46</v>
      </c>
      <c r="J18" s="1" t="s">
        <v>47</v>
      </c>
      <c r="K18" s="1"/>
      <c r="L18" s="1"/>
      <c r="M18" s="1"/>
      <c r="N18" s="1"/>
    </row>
    <row r="19" spans="1:14">
      <c r="A19" s="2">
        <f t="shared" si="0"/>
        <v>18</v>
      </c>
      <c r="B19" s="1">
        <v>6</v>
      </c>
      <c r="C19" s="1" t="s">
        <v>15</v>
      </c>
      <c r="D19" s="1" t="s">
        <v>80</v>
      </c>
      <c r="E19" s="1" t="s">
        <v>23</v>
      </c>
      <c r="F19" s="1" t="s">
        <v>49</v>
      </c>
      <c r="G19" s="1" t="s">
        <v>48</v>
      </c>
      <c r="H19" s="1" t="s">
        <v>50</v>
      </c>
      <c r="I19" s="1" t="s">
        <v>51</v>
      </c>
      <c r="J19" s="1" t="s">
        <v>46</v>
      </c>
      <c r="K19" s="1" t="s">
        <v>22</v>
      </c>
      <c r="L19" s="1"/>
      <c r="M19" s="1"/>
      <c r="N19" s="1"/>
    </row>
    <row r="20" spans="1:14">
      <c r="A20" s="2">
        <f t="shared" si="0"/>
        <v>19</v>
      </c>
      <c r="B20" s="1">
        <v>5</v>
      </c>
      <c r="C20" s="1" t="s">
        <v>12</v>
      </c>
      <c r="D20" s="1" t="s">
        <v>80</v>
      </c>
      <c r="E20" s="1" t="s">
        <v>23</v>
      </c>
      <c r="F20" s="1" t="s">
        <v>52</v>
      </c>
      <c r="G20" s="1" t="s">
        <v>53</v>
      </c>
      <c r="H20" s="1" t="s">
        <v>81</v>
      </c>
      <c r="I20" s="1" t="s">
        <v>82</v>
      </c>
      <c r="J20" s="1" t="s">
        <v>22</v>
      </c>
      <c r="K20" s="1"/>
      <c r="L20" s="1"/>
      <c r="M20" s="1"/>
      <c r="N20" s="1"/>
    </row>
    <row r="21" spans="1:14">
      <c r="A21" s="2">
        <f t="shared" si="0"/>
        <v>20</v>
      </c>
      <c r="B21" s="1">
        <v>1</v>
      </c>
      <c r="C21" s="1" t="s">
        <v>15</v>
      </c>
      <c r="D21" s="1" t="s">
        <v>80</v>
      </c>
      <c r="E21" s="1" t="s">
        <v>23</v>
      </c>
      <c r="F21" s="1" t="s">
        <v>119</v>
      </c>
      <c r="G21" s="1"/>
      <c r="H21" s="1"/>
      <c r="I21" s="1"/>
      <c r="J21" s="1"/>
      <c r="K21" s="1"/>
      <c r="L21" s="1"/>
      <c r="M21" s="1"/>
      <c r="N21" s="1"/>
    </row>
    <row r="22" spans="1:14">
      <c r="A22" s="2">
        <f t="shared" si="0"/>
        <v>21</v>
      </c>
      <c r="B22" s="1">
        <v>2</v>
      </c>
      <c r="C22" s="1" t="s">
        <v>17</v>
      </c>
      <c r="D22" s="1" t="s">
        <v>80</v>
      </c>
      <c r="E22" s="1" t="s">
        <v>23</v>
      </c>
      <c r="F22" s="1" t="s">
        <v>114</v>
      </c>
      <c r="G22" s="1" t="s">
        <v>119</v>
      </c>
      <c r="H22" s="1"/>
      <c r="I22" s="1"/>
      <c r="J22" s="1"/>
      <c r="K22" s="1"/>
      <c r="L22" s="1"/>
      <c r="M22" s="1"/>
      <c r="N22" s="1"/>
    </row>
    <row r="23" spans="1:14">
      <c r="A23" s="2">
        <f t="shared" si="0"/>
        <v>22</v>
      </c>
      <c r="B23" s="1">
        <v>3</v>
      </c>
      <c r="C23" s="1" t="s">
        <v>17</v>
      </c>
      <c r="D23" s="1" t="s">
        <v>80</v>
      </c>
      <c r="E23" s="1" t="s">
        <v>23</v>
      </c>
      <c r="F23" s="1" t="s">
        <v>114</v>
      </c>
      <c r="G23" s="1" t="s">
        <v>119</v>
      </c>
      <c r="H23" s="1" t="s">
        <v>120</v>
      </c>
      <c r="I23" s="1"/>
      <c r="J23" s="1"/>
      <c r="K23" s="1"/>
      <c r="L23" s="1"/>
      <c r="M23" s="1"/>
      <c r="N23" s="1"/>
    </row>
    <row r="24" spans="1:14">
      <c r="A24" s="2">
        <f t="shared" si="0"/>
        <v>23</v>
      </c>
      <c r="B24" s="1">
        <v>3</v>
      </c>
      <c r="C24" s="1" t="s">
        <v>17</v>
      </c>
      <c r="D24" s="1" t="s">
        <v>80</v>
      </c>
      <c r="E24" s="1" t="s">
        <v>23</v>
      </c>
      <c r="F24" s="1" t="s">
        <v>114</v>
      </c>
      <c r="G24" s="1" t="s">
        <v>119</v>
      </c>
      <c r="H24" s="1" t="s">
        <v>121</v>
      </c>
      <c r="I24" s="1"/>
      <c r="J24" s="1"/>
      <c r="K24" s="1"/>
      <c r="L24" s="1"/>
      <c r="M24" s="1"/>
      <c r="N24" s="1"/>
    </row>
    <row r="25" spans="1:14">
      <c r="A25" s="2">
        <f t="shared" si="0"/>
        <v>24</v>
      </c>
      <c r="B25" s="1">
        <v>6</v>
      </c>
      <c r="C25" s="1" t="s">
        <v>17</v>
      </c>
      <c r="D25" s="1" t="s">
        <v>80</v>
      </c>
      <c r="E25" s="1" t="s">
        <v>23</v>
      </c>
      <c r="F25" s="1" t="s">
        <v>122</v>
      </c>
      <c r="G25" s="1" t="s">
        <v>119</v>
      </c>
      <c r="H25" s="1" t="s">
        <v>120</v>
      </c>
      <c r="I25" s="1" t="s">
        <v>123</v>
      </c>
      <c r="J25" s="1"/>
      <c r="K25" s="1"/>
      <c r="L25" s="1"/>
      <c r="M25" s="1"/>
      <c r="N25" s="1"/>
    </row>
    <row r="26" spans="1:14">
      <c r="A26" s="2">
        <f t="shared" si="0"/>
        <v>25</v>
      </c>
      <c r="B26" s="1">
        <v>8</v>
      </c>
      <c r="C26" s="1" t="s">
        <v>17</v>
      </c>
      <c r="D26" s="1" t="s">
        <v>83</v>
      </c>
      <c r="E26" s="10" t="s">
        <v>126</v>
      </c>
      <c r="F26" s="1" t="s">
        <v>115</v>
      </c>
      <c r="G26" s="1" t="s">
        <v>104</v>
      </c>
      <c r="H26" s="1" t="s">
        <v>124</v>
      </c>
      <c r="I26" s="1"/>
      <c r="J26" s="1"/>
      <c r="K26" s="1"/>
      <c r="L26" s="1"/>
      <c r="M26" s="1"/>
      <c r="N26" s="1"/>
    </row>
    <row r="27" spans="1:14">
      <c r="A27" s="2">
        <f t="shared" si="0"/>
        <v>26</v>
      </c>
      <c r="B27" s="1">
        <v>12</v>
      </c>
      <c r="C27" s="1" t="s">
        <v>12</v>
      </c>
      <c r="D27" s="1" t="s">
        <v>83</v>
      </c>
      <c r="E27" s="10" t="s">
        <v>126</v>
      </c>
      <c r="F27" s="1" t="s">
        <v>115</v>
      </c>
      <c r="G27" s="1" t="s">
        <v>125</v>
      </c>
      <c r="H27" s="1"/>
      <c r="I27" s="1"/>
      <c r="J27" s="1"/>
      <c r="K27" s="1"/>
      <c r="L27" s="1"/>
      <c r="M27" s="1"/>
      <c r="N27" s="1"/>
    </row>
    <row r="28" spans="1:14">
      <c r="A28" s="2">
        <f t="shared" si="0"/>
        <v>27</v>
      </c>
      <c r="B28" s="1">
        <v>4</v>
      </c>
      <c r="C28" s="1" t="s">
        <v>17</v>
      </c>
      <c r="D28" s="1" t="s">
        <v>80</v>
      </c>
      <c r="E28" s="1" t="s">
        <v>23</v>
      </c>
      <c r="F28" s="1" t="s">
        <v>54</v>
      </c>
      <c r="G28" s="1" t="s">
        <v>55</v>
      </c>
      <c r="H28" s="1" t="s">
        <v>56</v>
      </c>
      <c r="I28" s="1" t="s">
        <v>47</v>
      </c>
      <c r="J28" s="1"/>
      <c r="K28" s="1"/>
      <c r="L28" s="1"/>
      <c r="M28" s="1"/>
      <c r="N28" s="1"/>
    </row>
    <row r="29" spans="1:14">
      <c r="A29" s="2">
        <f t="shared" si="0"/>
        <v>28</v>
      </c>
      <c r="B29" s="1">
        <v>2</v>
      </c>
      <c r="C29" s="1" t="s">
        <v>17</v>
      </c>
      <c r="D29" s="1" t="s">
        <v>80</v>
      </c>
      <c r="E29" s="1" t="s">
        <v>58</v>
      </c>
      <c r="F29" s="1" t="s">
        <v>59</v>
      </c>
      <c r="G29" s="1" t="s">
        <v>22</v>
      </c>
      <c r="H29" s="1"/>
      <c r="I29" s="1"/>
      <c r="J29" s="1"/>
      <c r="K29" s="1"/>
      <c r="L29" s="1"/>
      <c r="M29" s="1"/>
      <c r="N29" s="1"/>
    </row>
    <row r="30" spans="1:14">
      <c r="A30" s="2">
        <f t="shared" si="0"/>
        <v>29</v>
      </c>
      <c r="B30" s="1">
        <v>1</v>
      </c>
      <c r="C30" s="1" t="s">
        <v>15</v>
      </c>
      <c r="D30" s="1" t="s">
        <v>80</v>
      </c>
      <c r="E30" s="1" t="s">
        <v>23</v>
      </c>
      <c r="F30" s="1" t="s">
        <v>60</v>
      </c>
      <c r="G30" s="1"/>
      <c r="H30" s="1"/>
      <c r="I30" s="1"/>
      <c r="J30" s="1"/>
      <c r="K30" s="1"/>
      <c r="L30" s="1"/>
      <c r="M30" s="1"/>
      <c r="N30" s="1"/>
    </row>
    <row r="31" spans="1:14">
      <c r="A31" s="2">
        <f t="shared" si="0"/>
        <v>30</v>
      </c>
      <c r="B31" s="1">
        <v>2</v>
      </c>
      <c r="C31" s="1" t="s">
        <v>15</v>
      </c>
      <c r="D31" s="1" t="s">
        <v>80</v>
      </c>
      <c r="E31" s="1" t="s">
        <v>23</v>
      </c>
      <c r="F31" s="1" t="s">
        <v>61</v>
      </c>
      <c r="G31" s="1" t="s">
        <v>22</v>
      </c>
      <c r="H31" s="1"/>
      <c r="I31" s="1"/>
      <c r="J31" s="1"/>
      <c r="K31" s="1"/>
      <c r="L31" s="1"/>
      <c r="M31" s="1"/>
      <c r="N31" s="1"/>
    </row>
    <row r="32" spans="1:14">
      <c r="A32" s="2">
        <f t="shared" si="0"/>
        <v>31</v>
      </c>
      <c r="B32" s="1">
        <v>3</v>
      </c>
      <c r="C32" s="1" t="s">
        <v>17</v>
      </c>
      <c r="D32" s="1" t="s">
        <v>80</v>
      </c>
      <c r="E32" s="1" t="s">
        <v>23</v>
      </c>
      <c r="F32" s="1" t="s">
        <v>62</v>
      </c>
      <c r="G32" s="1" t="s">
        <v>63</v>
      </c>
      <c r="H32" s="1" t="s">
        <v>22</v>
      </c>
      <c r="I32" s="1"/>
      <c r="J32" s="1"/>
      <c r="K32" s="1"/>
      <c r="L32" s="1"/>
      <c r="M32" s="1"/>
      <c r="N32" s="1"/>
    </row>
    <row r="33" spans="1:14">
      <c r="A33" s="2">
        <f t="shared" si="0"/>
        <v>32</v>
      </c>
      <c r="B33" s="1">
        <v>6</v>
      </c>
      <c r="C33" s="1" t="s">
        <v>15</v>
      </c>
      <c r="D33" s="1" t="s">
        <v>83</v>
      </c>
      <c r="E33" s="1" t="s">
        <v>58</v>
      </c>
      <c r="F33" s="1" t="s">
        <v>64</v>
      </c>
      <c r="G33" s="1" t="s">
        <v>65</v>
      </c>
      <c r="H33" s="1" t="s">
        <v>66</v>
      </c>
      <c r="I33" s="1" t="s">
        <v>67</v>
      </c>
      <c r="J33" s="1" t="s">
        <v>68</v>
      </c>
      <c r="K33" s="1" t="s">
        <v>57</v>
      </c>
      <c r="L33" s="1"/>
      <c r="M33" s="1"/>
      <c r="N33" s="1"/>
    </row>
    <row r="34" spans="1:14">
      <c r="A34" s="2">
        <f t="shared" si="0"/>
        <v>33</v>
      </c>
      <c r="B34" s="1">
        <v>3</v>
      </c>
      <c r="C34" s="1" t="s">
        <v>12</v>
      </c>
      <c r="D34" s="1" t="s">
        <v>80</v>
      </c>
      <c r="E34" s="1" t="s">
        <v>23</v>
      </c>
      <c r="F34" s="1" t="s">
        <v>69</v>
      </c>
      <c r="G34" s="1" t="s">
        <v>70</v>
      </c>
      <c r="H34" s="1" t="s">
        <v>22</v>
      </c>
      <c r="I34" s="1"/>
      <c r="J34" s="1"/>
      <c r="K34" s="1"/>
      <c r="L34" s="1"/>
      <c r="M34" s="1"/>
      <c r="N34" s="1"/>
    </row>
    <row r="35" spans="1:14">
      <c r="A35" s="2">
        <f t="shared" si="0"/>
        <v>34</v>
      </c>
      <c r="B35" s="1">
        <v>4</v>
      </c>
      <c r="C35" s="1" t="s">
        <v>15</v>
      </c>
      <c r="D35" s="1" t="s">
        <v>80</v>
      </c>
      <c r="E35" s="1" t="s">
        <v>23</v>
      </c>
      <c r="F35" s="1" t="s">
        <v>71</v>
      </c>
      <c r="G35" s="1" t="s">
        <v>72</v>
      </c>
      <c r="H35" s="1" t="s">
        <v>73</v>
      </c>
      <c r="I35" s="1" t="s">
        <v>47</v>
      </c>
      <c r="J35" s="1"/>
      <c r="K35" s="1"/>
      <c r="L35" s="1"/>
      <c r="M35" s="1"/>
      <c r="N35" s="1"/>
    </row>
    <row r="36" spans="1:14">
      <c r="A36" s="2">
        <f t="shared" si="0"/>
        <v>35</v>
      </c>
      <c r="B36" s="1">
        <v>9</v>
      </c>
      <c r="C36" s="1" t="s">
        <v>12</v>
      </c>
      <c r="D36" s="1" t="s">
        <v>83</v>
      </c>
      <c r="E36" s="1" t="s">
        <v>58</v>
      </c>
      <c r="F36" s="1" t="s">
        <v>115</v>
      </c>
      <c r="G36" s="1" t="s">
        <v>127</v>
      </c>
      <c r="H36" s="1" t="s">
        <v>128</v>
      </c>
      <c r="I36" s="1" t="s">
        <v>101</v>
      </c>
      <c r="J36" s="1"/>
      <c r="K36" s="1"/>
      <c r="L36" s="1"/>
      <c r="M36" s="1"/>
      <c r="N36" s="1"/>
    </row>
    <row r="37" spans="1:14">
      <c r="A37" s="2">
        <v>36</v>
      </c>
      <c r="B37" s="53">
        <v>6</v>
      </c>
      <c r="C37" s="53" t="s">
        <v>17</v>
      </c>
      <c r="D37" s="53" t="s">
        <v>80</v>
      </c>
      <c r="E37" s="53" t="s">
        <v>23</v>
      </c>
      <c r="F37" s="53" t="s">
        <v>191</v>
      </c>
      <c r="G37" s="53" t="s">
        <v>192</v>
      </c>
      <c r="H37" s="53" t="s">
        <v>193</v>
      </c>
      <c r="I37" s="53" t="s">
        <v>194</v>
      </c>
      <c r="J37" s="53" t="s">
        <v>65</v>
      </c>
      <c r="K37" s="53" t="s">
        <v>22</v>
      </c>
      <c r="L37" s="53"/>
      <c r="M37" s="1"/>
      <c r="N37" s="1"/>
    </row>
    <row r="38" spans="1:14">
      <c r="A38" s="2">
        <f>A37+1</f>
        <v>37</v>
      </c>
      <c r="B38" s="3">
        <v>4</v>
      </c>
      <c r="C38" s="3" t="s">
        <v>17</v>
      </c>
      <c r="D38" s="3" t="s">
        <v>80</v>
      </c>
      <c r="E38" s="3" t="s">
        <v>195</v>
      </c>
      <c r="F38" s="3" t="s">
        <v>196</v>
      </c>
      <c r="G38" s="3" t="s">
        <v>55</v>
      </c>
      <c r="H38" s="3" t="s">
        <v>22</v>
      </c>
      <c r="N38" s="1"/>
    </row>
    <row r="39" spans="1:14">
      <c r="A39" s="2">
        <f t="shared" si="0"/>
        <v>38</v>
      </c>
      <c r="B39" s="1">
        <v>2</v>
      </c>
      <c r="C39" s="1" t="s">
        <v>12</v>
      </c>
      <c r="D39" s="1" t="s">
        <v>80</v>
      </c>
      <c r="E39" s="1" t="s">
        <v>23</v>
      </c>
      <c r="F39" s="1" t="s">
        <v>129</v>
      </c>
      <c r="G39" s="1" t="s">
        <v>104</v>
      </c>
      <c r="H39" s="1" t="s">
        <v>117</v>
      </c>
      <c r="I39" s="1"/>
      <c r="J39" s="1"/>
      <c r="K39" s="1"/>
      <c r="L39" s="1"/>
      <c r="M39" s="1"/>
      <c r="N39" s="1"/>
    </row>
    <row r="40" spans="1:14">
      <c r="A40" s="2">
        <f t="shared" si="0"/>
        <v>39</v>
      </c>
      <c r="B40" s="1">
        <v>4</v>
      </c>
      <c r="C40" s="1" t="s">
        <v>12</v>
      </c>
      <c r="D40" s="1" t="s">
        <v>80</v>
      </c>
      <c r="E40" s="1" t="s">
        <v>58</v>
      </c>
      <c r="F40" s="1" t="s">
        <v>74</v>
      </c>
      <c r="G40" s="1" t="s">
        <v>75</v>
      </c>
      <c r="H40" s="1" t="s">
        <v>128</v>
      </c>
      <c r="I40" s="1" t="s">
        <v>108</v>
      </c>
      <c r="J40" s="1"/>
      <c r="K40" s="1"/>
      <c r="L40" s="1"/>
      <c r="M40" s="1"/>
      <c r="N40" s="1"/>
    </row>
    <row r="41" spans="1:14">
      <c r="A41" s="2">
        <f t="shared" si="0"/>
        <v>40</v>
      </c>
      <c r="B41" s="1">
        <v>8</v>
      </c>
      <c r="C41" s="1" t="s">
        <v>12</v>
      </c>
      <c r="D41" s="1" t="s">
        <v>83</v>
      </c>
      <c r="E41" s="1" t="s">
        <v>58</v>
      </c>
      <c r="F41" s="1" t="s">
        <v>31</v>
      </c>
      <c r="G41" s="1" t="s">
        <v>32</v>
      </c>
      <c r="H41" s="1" t="s">
        <v>33</v>
      </c>
      <c r="I41" s="1" t="s">
        <v>34</v>
      </c>
      <c r="J41" s="1" t="s">
        <v>35</v>
      </c>
      <c r="K41" s="1" t="s">
        <v>57</v>
      </c>
      <c r="L41" s="1" t="s">
        <v>56</v>
      </c>
      <c r="M41" s="1" t="s">
        <v>103</v>
      </c>
      <c r="N41" s="1"/>
    </row>
    <row r="42" spans="1:14">
      <c r="A42" s="2">
        <f t="shared" si="0"/>
        <v>41</v>
      </c>
      <c r="B42" s="1">
        <v>1</v>
      </c>
      <c r="C42" s="1" t="s">
        <v>12</v>
      </c>
      <c r="D42" s="1" t="s">
        <v>80</v>
      </c>
      <c r="E42" s="1" t="s">
        <v>23</v>
      </c>
      <c r="F42" s="1" t="s">
        <v>22</v>
      </c>
      <c r="G42" s="1"/>
      <c r="H42" s="1"/>
      <c r="I42" s="1"/>
      <c r="J42" s="1"/>
      <c r="K42" s="1"/>
      <c r="L42" s="1"/>
      <c r="M42" s="1"/>
      <c r="N42" s="1"/>
    </row>
    <row r="43" spans="1:14">
      <c r="A43" s="2">
        <f t="shared" si="0"/>
        <v>42</v>
      </c>
      <c r="B43" s="1">
        <v>4</v>
      </c>
      <c r="C43" s="1" t="s">
        <v>12</v>
      </c>
      <c r="D43" s="1" t="s">
        <v>80</v>
      </c>
      <c r="E43" s="1" t="s">
        <v>58</v>
      </c>
      <c r="F43" s="1" t="s">
        <v>74</v>
      </c>
      <c r="G43" s="1" t="s">
        <v>75</v>
      </c>
      <c r="H43" s="1" t="s">
        <v>76</v>
      </c>
      <c r="I43" s="1" t="s">
        <v>47</v>
      </c>
      <c r="J43" s="1"/>
      <c r="K43" s="1"/>
      <c r="L43" s="1"/>
      <c r="M43" s="1"/>
      <c r="N43" s="1"/>
    </row>
    <row r="44" spans="1:14">
      <c r="A44" s="2">
        <f t="shared" si="0"/>
        <v>43</v>
      </c>
      <c r="B44" s="1">
        <v>3</v>
      </c>
      <c r="C44" s="1" t="s">
        <v>12</v>
      </c>
      <c r="D44" s="1" t="s">
        <v>80</v>
      </c>
      <c r="E44" s="1" t="s">
        <v>23</v>
      </c>
      <c r="F44" s="1" t="s">
        <v>77</v>
      </c>
      <c r="G44" s="1" t="s">
        <v>78</v>
      </c>
      <c r="H44" s="1" t="s">
        <v>22</v>
      </c>
      <c r="I44" s="1"/>
      <c r="J44" s="1"/>
      <c r="K44" s="1"/>
      <c r="L44" s="1"/>
      <c r="M44" s="1"/>
      <c r="N44" s="1"/>
    </row>
    <row r="45" spans="1:14">
      <c r="A45" s="5">
        <v>44</v>
      </c>
      <c r="B45" s="1">
        <v>4</v>
      </c>
      <c r="C45" s="1" t="s">
        <v>12</v>
      </c>
      <c r="D45" s="1" t="s">
        <v>80</v>
      </c>
      <c r="E45" s="1" t="s">
        <v>58</v>
      </c>
      <c r="F45" s="1" t="s">
        <v>74</v>
      </c>
      <c r="G45" s="1" t="s">
        <v>75</v>
      </c>
      <c r="H45" s="1" t="s">
        <v>128</v>
      </c>
      <c r="I45" s="1" t="s">
        <v>108</v>
      </c>
      <c r="J45" s="1"/>
      <c r="K45" s="1"/>
      <c r="L45" s="1"/>
      <c r="M45" s="1"/>
      <c r="N45" s="1"/>
    </row>
    <row r="46" spans="1:14">
      <c r="A46" s="5">
        <v>45</v>
      </c>
      <c r="B46" s="1">
        <v>1</v>
      </c>
      <c r="C46" s="1" t="s">
        <v>17</v>
      </c>
      <c r="D46" s="1" t="s">
        <v>80</v>
      </c>
      <c r="E46" s="1" t="s">
        <v>58</v>
      </c>
      <c r="F46" s="1" t="s">
        <v>130</v>
      </c>
      <c r="G46" s="1"/>
      <c r="H46" s="1"/>
      <c r="I46" s="1"/>
      <c r="J46" s="1"/>
      <c r="K46" s="1"/>
      <c r="L46" s="1"/>
      <c r="M46" s="1"/>
      <c r="N46" s="1"/>
    </row>
    <row r="47" spans="1:14">
      <c r="A47" s="5">
        <v>46</v>
      </c>
      <c r="B47" s="1">
        <v>2</v>
      </c>
      <c r="C47" s="1" t="s">
        <v>15</v>
      </c>
      <c r="D47" s="1" t="s">
        <v>80</v>
      </c>
      <c r="E47" s="1" t="s">
        <v>23</v>
      </c>
      <c r="F47" s="1" t="s">
        <v>79</v>
      </c>
      <c r="G47" s="1" t="s">
        <v>22</v>
      </c>
      <c r="H47" s="1"/>
      <c r="I47" s="1"/>
      <c r="J47" s="1"/>
      <c r="K47" s="1"/>
      <c r="L47" s="1"/>
      <c r="M47" s="1"/>
      <c r="N47" s="1"/>
    </row>
    <row r="48" spans="1:14">
      <c r="A48" s="5">
        <v>47</v>
      </c>
      <c r="B48" s="1">
        <v>1</v>
      </c>
      <c r="C48" s="1" t="s">
        <v>12</v>
      </c>
      <c r="D48" s="1" t="s">
        <v>80</v>
      </c>
      <c r="E48" s="1" t="s">
        <v>23</v>
      </c>
      <c r="F48" s="1" t="s">
        <v>22</v>
      </c>
      <c r="G48" s="1"/>
      <c r="H48" s="1"/>
      <c r="I48" s="1"/>
      <c r="J48" s="1"/>
      <c r="K48" s="1"/>
      <c r="L48" s="1"/>
      <c r="M48" s="1"/>
      <c r="N48" s="1"/>
    </row>
    <row r="49" spans="1:14">
      <c r="A49" s="5">
        <v>48</v>
      </c>
      <c r="B49" s="53">
        <v>2</v>
      </c>
      <c r="C49" s="53" t="s">
        <v>15</v>
      </c>
      <c r="D49" s="53" t="s">
        <v>80</v>
      </c>
      <c r="E49" s="53" t="s">
        <v>23</v>
      </c>
      <c r="F49" s="53" t="s">
        <v>197</v>
      </c>
      <c r="G49" s="54" t="s">
        <v>198</v>
      </c>
      <c r="H49" s="54"/>
      <c r="I49" s="54"/>
      <c r="J49" s="54"/>
      <c r="K49" s="54"/>
      <c r="L49" s="54"/>
      <c r="M49" s="4"/>
      <c r="N49" s="4"/>
    </row>
    <row r="50" spans="1:14">
      <c r="A50" s="5">
        <v>49</v>
      </c>
      <c r="B50" s="53">
        <v>6</v>
      </c>
      <c r="C50" s="53" t="s">
        <v>17</v>
      </c>
      <c r="D50" s="53" t="s">
        <v>80</v>
      </c>
      <c r="E50" s="53" t="s">
        <v>23</v>
      </c>
      <c r="F50" s="53" t="s">
        <v>199</v>
      </c>
      <c r="G50" s="53" t="s">
        <v>200</v>
      </c>
      <c r="H50" s="53" t="s">
        <v>201</v>
      </c>
      <c r="I50" s="53" t="s">
        <v>193</v>
      </c>
      <c r="J50" s="53" t="s">
        <v>194</v>
      </c>
      <c r="K50" s="54"/>
      <c r="L50" s="54"/>
      <c r="M50" s="4"/>
      <c r="N50" s="4"/>
    </row>
    <row r="51" spans="1:14">
      <c r="A51" s="5">
        <v>50</v>
      </c>
      <c r="B51" s="55">
        <v>6</v>
      </c>
      <c r="C51" s="55" t="s">
        <v>17</v>
      </c>
      <c r="D51" s="55" t="s">
        <v>80</v>
      </c>
      <c r="E51" s="55" t="s">
        <v>23</v>
      </c>
      <c r="F51" s="55" t="s">
        <v>202</v>
      </c>
      <c r="G51" s="55" t="s">
        <v>203</v>
      </c>
      <c r="H51" s="55" t="s">
        <v>204</v>
      </c>
      <c r="I51" s="55" t="s">
        <v>193</v>
      </c>
      <c r="J51" s="55" t="s">
        <v>194</v>
      </c>
      <c r="K51" s="54"/>
      <c r="L51" s="54"/>
      <c r="M51" s="4"/>
      <c r="N51" s="4"/>
    </row>
    <row r="52" spans="1:14">
      <c r="A52" s="5">
        <v>51</v>
      </c>
      <c r="B52" s="55">
        <v>6</v>
      </c>
      <c r="C52" s="55" t="s">
        <v>17</v>
      </c>
      <c r="D52" s="55" t="s">
        <v>80</v>
      </c>
      <c r="E52" s="55" t="s">
        <v>23</v>
      </c>
      <c r="F52" s="55" t="s">
        <v>202</v>
      </c>
      <c r="G52" s="55" t="s">
        <v>203</v>
      </c>
      <c r="H52" s="55" t="s">
        <v>204</v>
      </c>
      <c r="I52" s="55" t="s">
        <v>193</v>
      </c>
      <c r="J52" s="55" t="s">
        <v>194</v>
      </c>
      <c r="K52" s="54"/>
      <c r="L52" s="54"/>
      <c r="M52" s="4"/>
      <c r="N52" s="4"/>
    </row>
    <row r="53" spans="1:14">
      <c r="A53" s="5">
        <v>52</v>
      </c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4"/>
      <c r="N53" s="4"/>
    </row>
    <row r="54" spans="1:14">
      <c r="A54" s="5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opLeftCell="B1" workbookViewId="0">
      <selection activeCell="H4" sqref="H4"/>
    </sheetView>
  </sheetViews>
  <sheetFormatPr baseColWidth="10" defaultRowHeight="15"/>
  <cols>
    <col min="1" max="1" width="17.5703125" customWidth="1"/>
    <col min="2" max="2" width="18.85546875" customWidth="1"/>
    <col min="3" max="3" width="14.140625" customWidth="1"/>
    <col min="4" max="4" width="16" customWidth="1"/>
    <col min="5" max="5" width="18.7109375" customWidth="1"/>
    <col min="7" max="7" width="14.42578125" customWidth="1"/>
    <col min="8" max="8" width="18.42578125" customWidth="1"/>
  </cols>
  <sheetData>
    <row r="1" spans="1:8">
      <c r="A1" s="29" t="s">
        <v>84</v>
      </c>
      <c r="B1" s="29"/>
      <c r="D1" s="29" t="s">
        <v>87</v>
      </c>
      <c r="E1" s="29"/>
      <c r="G1" s="29" t="s">
        <v>89</v>
      </c>
      <c r="H1" s="29"/>
    </row>
    <row r="2" spans="1:8">
      <c r="A2" s="7" t="s">
        <v>88</v>
      </c>
      <c r="B2" s="7" t="s">
        <v>85</v>
      </c>
      <c r="D2" s="7" t="s">
        <v>88</v>
      </c>
      <c r="E2" s="7" t="s">
        <v>85</v>
      </c>
      <c r="G2" s="7" t="s">
        <v>88</v>
      </c>
      <c r="H2" s="7" t="s">
        <v>85</v>
      </c>
    </row>
    <row r="3" spans="1:8">
      <c r="A3" s="7" t="s">
        <v>80</v>
      </c>
      <c r="B3" s="11">
        <v>16</v>
      </c>
      <c r="D3" s="7" t="s">
        <v>80</v>
      </c>
      <c r="E3" s="6">
        <v>16</v>
      </c>
      <c r="G3" s="7" t="s">
        <v>80</v>
      </c>
      <c r="H3" s="6">
        <v>9</v>
      </c>
    </row>
    <row r="4" spans="1:8">
      <c r="A4" s="7" t="s">
        <v>83</v>
      </c>
      <c r="B4" s="6">
        <v>3</v>
      </c>
      <c r="D4" s="7" t="s">
        <v>83</v>
      </c>
      <c r="E4" s="6">
        <v>1</v>
      </c>
      <c r="G4" s="7" t="s">
        <v>83</v>
      </c>
      <c r="H4" s="6">
        <v>1</v>
      </c>
    </row>
    <row r="5" spans="1:8">
      <c r="A5" s="7" t="s">
        <v>86</v>
      </c>
      <c r="B5" s="6">
        <v>0</v>
      </c>
      <c r="D5" s="7" t="s">
        <v>86</v>
      </c>
      <c r="E5" s="6">
        <v>0</v>
      </c>
      <c r="G5" s="7" t="s">
        <v>86</v>
      </c>
      <c r="H5" s="6">
        <v>0</v>
      </c>
    </row>
    <row r="7" spans="1:8">
      <c r="A7" s="29" t="s">
        <v>90</v>
      </c>
      <c r="B7" s="29"/>
      <c r="D7" s="29" t="s">
        <v>91</v>
      </c>
      <c r="E7" s="29"/>
    </row>
    <row r="8" spans="1:8">
      <c r="A8" s="7" t="s">
        <v>88</v>
      </c>
      <c r="B8" s="7" t="s">
        <v>85</v>
      </c>
      <c r="D8" s="7" t="s">
        <v>88</v>
      </c>
      <c r="E8" s="7" t="s">
        <v>85</v>
      </c>
    </row>
    <row r="9" spans="1:8">
      <c r="A9" s="7" t="s">
        <v>80</v>
      </c>
      <c r="B9" s="6">
        <v>2</v>
      </c>
      <c r="D9" s="7" t="s">
        <v>80</v>
      </c>
      <c r="E9" s="6">
        <v>0</v>
      </c>
    </row>
    <row r="10" spans="1:8">
      <c r="A10" s="7" t="s">
        <v>83</v>
      </c>
      <c r="B10" s="6">
        <v>0</v>
      </c>
      <c r="D10" s="7" t="s">
        <v>83</v>
      </c>
      <c r="E10" s="6">
        <v>0</v>
      </c>
    </row>
    <row r="11" spans="1:8">
      <c r="A11" s="7" t="s">
        <v>86</v>
      </c>
      <c r="B11" s="6">
        <v>0</v>
      </c>
      <c r="D11" s="7" t="s">
        <v>86</v>
      </c>
      <c r="E11" s="6">
        <v>0</v>
      </c>
    </row>
  </sheetData>
  <mergeCells count="5">
    <mergeCell ref="A1:B1"/>
    <mergeCell ref="D1:E1"/>
    <mergeCell ref="G1:H1"/>
    <mergeCell ref="A7:B7"/>
    <mergeCell ref="D7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A3" sqref="A3"/>
    </sheetView>
  </sheetViews>
  <sheetFormatPr baseColWidth="10" defaultRowHeight="15"/>
  <cols>
    <col min="1" max="1" width="20.42578125" customWidth="1"/>
    <col min="2" max="2" width="13.42578125" customWidth="1"/>
    <col min="3" max="3" width="14.28515625" customWidth="1"/>
    <col min="4" max="4" width="12.42578125" customWidth="1"/>
  </cols>
  <sheetData>
    <row r="1" spans="1:5">
      <c r="A1" s="8" t="s">
        <v>92</v>
      </c>
      <c r="B1" s="29" t="s">
        <v>93</v>
      </c>
      <c r="C1" s="29"/>
      <c r="D1" s="29"/>
      <c r="E1" s="29"/>
    </row>
    <row r="2" spans="1:5">
      <c r="A2" s="9"/>
      <c r="B2" s="9" t="s">
        <v>80</v>
      </c>
      <c r="C2" s="9" t="s">
        <v>83</v>
      </c>
      <c r="D2" s="9" t="s">
        <v>86</v>
      </c>
      <c r="E2" s="9" t="s">
        <v>95</v>
      </c>
    </row>
    <row r="3" spans="1:5">
      <c r="A3" s="9" t="s">
        <v>12</v>
      </c>
      <c r="B3" s="1">
        <f>eilow*3</f>
        <v>48</v>
      </c>
      <c r="C3" s="1">
        <f>eiav*4</f>
        <v>12</v>
      </c>
      <c r="D3" s="1">
        <f>eihi*6</f>
        <v>0</v>
      </c>
      <c r="E3" s="1">
        <f>SUM(B3:D3)</f>
        <v>60</v>
      </c>
    </row>
    <row r="4" spans="1:5">
      <c r="A4" s="9" t="s">
        <v>17</v>
      </c>
      <c r="B4" s="1">
        <f>eolow*4</f>
        <v>64</v>
      </c>
      <c r="C4" s="1">
        <f>eoave*5</f>
        <v>5</v>
      </c>
      <c r="D4" s="1">
        <f>eohi*7</f>
        <v>0</v>
      </c>
      <c r="E4" s="1">
        <f>SUM(B4:D4)</f>
        <v>69</v>
      </c>
    </row>
    <row r="5" spans="1:5">
      <c r="A5" s="9" t="s">
        <v>15</v>
      </c>
      <c r="B5" s="1">
        <f>eqlow*7</f>
        <v>63</v>
      </c>
      <c r="C5" s="1">
        <f>eqav*4</f>
        <v>4</v>
      </c>
      <c r="D5" s="1">
        <f>eqhi*6</f>
        <v>0</v>
      </c>
      <c r="E5" s="1">
        <f t="shared" ref="E5:E7" si="0">SUM(B5:D5)</f>
        <v>67</v>
      </c>
    </row>
    <row r="6" spans="1:5">
      <c r="A6" s="9" t="s">
        <v>30</v>
      </c>
      <c r="B6" s="1">
        <f>ilflow*7</f>
        <v>14</v>
      </c>
      <c r="C6" s="1">
        <f>ilfave*10</f>
        <v>0</v>
      </c>
      <c r="D6" s="1">
        <f>ilfhi*15</f>
        <v>0</v>
      </c>
      <c r="E6" s="1">
        <f t="shared" si="0"/>
        <v>14</v>
      </c>
    </row>
    <row r="7" spans="1:5">
      <c r="A7" s="9" t="s">
        <v>94</v>
      </c>
      <c r="B7" s="1">
        <f>eiflow*5</f>
        <v>0</v>
      </c>
      <c r="C7" s="1">
        <f>eifav*7</f>
        <v>0</v>
      </c>
      <c r="D7" s="1">
        <f>eifhi*10</f>
        <v>0</v>
      </c>
      <c r="E7" s="1">
        <f t="shared" si="0"/>
        <v>0</v>
      </c>
    </row>
    <row r="8" spans="1:5">
      <c r="A8" s="29" t="s">
        <v>96</v>
      </c>
      <c r="B8" s="29"/>
      <c r="C8" s="29"/>
      <c r="D8" s="29"/>
      <c r="E8" s="1">
        <f>E7+E6+E5+E4+E3</f>
        <v>210</v>
      </c>
    </row>
  </sheetData>
  <mergeCells count="2">
    <mergeCell ref="B1:E1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"/>
  <sheetViews>
    <sheetView topLeftCell="B11" workbookViewId="0">
      <selection activeCell="B21" sqref="B21"/>
    </sheetView>
  </sheetViews>
  <sheetFormatPr baseColWidth="10" defaultRowHeight="15"/>
  <cols>
    <col min="1" max="1" width="40.28515625" customWidth="1"/>
    <col min="2" max="2" width="94.42578125" customWidth="1"/>
  </cols>
  <sheetData>
    <row r="1" spans="1:3" ht="15.75">
      <c r="A1" s="13" t="s">
        <v>131</v>
      </c>
      <c r="B1" s="13" t="s">
        <v>132</v>
      </c>
      <c r="C1" s="13" t="s">
        <v>133</v>
      </c>
    </row>
    <row r="2" spans="1:3" ht="30">
      <c r="A2" s="12" t="s">
        <v>134</v>
      </c>
      <c r="B2" s="14" t="s">
        <v>168</v>
      </c>
      <c r="C2" s="1">
        <v>5</v>
      </c>
    </row>
    <row r="3" spans="1:3">
      <c r="A3" s="12" t="s">
        <v>135</v>
      </c>
      <c r="B3" s="4" t="s">
        <v>143</v>
      </c>
      <c r="C3" s="1">
        <v>0</v>
      </c>
    </row>
    <row r="4" spans="1:3">
      <c r="A4" s="12" t="s">
        <v>136</v>
      </c>
      <c r="B4" s="4" t="s">
        <v>144</v>
      </c>
      <c r="C4" s="1">
        <v>4</v>
      </c>
    </row>
    <row r="5" spans="1:3">
      <c r="A5" s="12" t="s">
        <v>137</v>
      </c>
      <c r="B5" s="4" t="s">
        <v>145</v>
      </c>
      <c r="C5" s="1">
        <v>2</v>
      </c>
    </row>
    <row r="6" spans="1:3">
      <c r="A6" s="12" t="s">
        <v>138</v>
      </c>
      <c r="B6" s="4" t="s">
        <v>146</v>
      </c>
      <c r="C6" s="1">
        <v>4</v>
      </c>
    </row>
    <row r="7" spans="1:3">
      <c r="A7" s="12" t="s">
        <v>139</v>
      </c>
      <c r="B7" s="4" t="s">
        <v>147</v>
      </c>
      <c r="C7" s="1">
        <v>0</v>
      </c>
    </row>
    <row r="8" spans="1:3">
      <c r="A8" s="12" t="s">
        <v>140</v>
      </c>
      <c r="B8" s="4" t="s">
        <v>148</v>
      </c>
      <c r="C8" s="1">
        <v>4</v>
      </c>
    </row>
    <row r="9" spans="1:3">
      <c r="A9" s="12" t="s">
        <v>141</v>
      </c>
      <c r="B9" s="4" t="s">
        <v>149</v>
      </c>
      <c r="C9" s="1">
        <v>2</v>
      </c>
    </row>
    <row r="10" spans="1:3">
      <c r="A10" s="12" t="s">
        <v>142</v>
      </c>
      <c r="B10" s="4" t="s">
        <v>150</v>
      </c>
      <c r="C10" s="1">
        <v>3</v>
      </c>
    </row>
    <row r="11" spans="1:3">
      <c r="A11" s="12" t="s">
        <v>152</v>
      </c>
      <c r="B11" s="4" t="s">
        <v>151</v>
      </c>
      <c r="C11" s="1">
        <v>1</v>
      </c>
    </row>
    <row r="12" spans="1:3">
      <c r="A12" s="12" t="s">
        <v>154</v>
      </c>
      <c r="B12" s="4" t="s">
        <v>153</v>
      </c>
      <c r="C12" s="1">
        <v>4</v>
      </c>
    </row>
    <row r="13" spans="1:3">
      <c r="A13" s="12" t="s">
        <v>155</v>
      </c>
      <c r="B13" s="4" t="s">
        <v>169</v>
      </c>
      <c r="C13" s="1">
        <v>3</v>
      </c>
    </row>
    <row r="14" spans="1:3" ht="33" customHeight="1">
      <c r="A14" s="12" t="s">
        <v>156</v>
      </c>
      <c r="B14" s="14" t="s">
        <v>157</v>
      </c>
      <c r="C14" s="1">
        <v>1</v>
      </c>
    </row>
    <row r="15" spans="1:3">
      <c r="A15" s="12" t="s">
        <v>158</v>
      </c>
      <c r="B15" s="14" t="s">
        <v>159</v>
      </c>
      <c r="C15" s="1">
        <v>4</v>
      </c>
    </row>
    <row r="16" spans="1:3">
      <c r="A16" s="30" t="s">
        <v>173</v>
      </c>
      <c r="B16" s="31"/>
      <c r="C16" s="15">
        <f>SUM(C2:C15)</f>
        <v>37</v>
      </c>
    </row>
    <row r="17" spans="1:3">
      <c r="A17" s="30" t="s">
        <v>160</v>
      </c>
      <c r="B17" s="31"/>
      <c r="C17" s="12" t="s">
        <v>172</v>
      </c>
    </row>
    <row r="19" spans="1:3">
      <c r="A19" s="18" t="s">
        <v>161</v>
      </c>
      <c r="B19" s="16" t="s">
        <v>170</v>
      </c>
    </row>
    <row r="20" spans="1:3">
      <c r="A20" s="4" t="s">
        <v>162</v>
      </c>
      <c r="B20" s="16" t="s">
        <v>171</v>
      </c>
    </row>
    <row r="21" spans="1:3">
      <c r="A21" s="4" t="s">
        <v>163</v>
      </c>
      <c r="B21" s="17">
        <f>0.65+0.37</f>
        <v>1.02</v>
      </c>
    </row>
    <row r="22" spans="1:3">
      <c r="A22" s="4" t="s">
        <v>164</v>
      </c>
    </row>
    <row r="23" spans="1:3">
      <c r="A23" s="4" t="s">
        <v>165</v>
      </c>
    </row>
    <row r="24" spans="1:3">
      <c r="A24" s="4" t="s">
        <v>166</v>
      </c>
    </row>
    <row r="25" spans="1:3">
      <c r="A25" s="4" t="s">
        <v>167</v>
      </c>
    </row>
  </sheetData>
  <mergeCells count="2">
    <mergeCell ref="A16:B16"/>
    <mergeCell ref="A17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0"/>
  <sheetViews>
    <sheetView topLeftCell="A6" workbookViewId="0">
      <selection activeCell="A21" sqref="A21"/>
    </sheetView>
  </sheetViews>
  <sheetFormatPr baseColWidth="10" defaultRowHeight="15"/>
  <sheetData>
    <row r="1" spans="1:9">
      <c r="A1" s="32" t="s">
        <v>174</v>
      </c>
      <c r="B1" s="32"/>
      <c r="C1" s="32"/>
      <c r="D1" s="32"/>
    </row>
    <row r="2" spans="1:9">
      <c r="A2" s="32"/>
      <c r="B2" s="32"/>
      <c r="C2" s="32"/>
      <c r="D2" s="32"/>
    </row>
    <row r="3" spans="1:9">
      <c r="A3" s="32"/>
      <c r="B3" s="32"/>
      <c r="C3" s="32"/>
      <c r="D3" s="32"/>
      <c r="E3" s="36" t="s">
        <v>176</v>
      </c>
      <c r="F3" s="36"/>
      <c r="G3" s="36"/>
      <c r="H3" s="36"/>
      <c r="I3" s="36"/>
    </row>
    <row r="4" spans="1:9">
      <c r="A4" s="32"/>
      <c r="B4" s="32"/>
      <c r="C4" s="32"/>
      <c r="D4" s="32"/>
      <c r="E4" s="36"/>
      <c r="F4" s="36"/>
      <c r="G4" s="36"/>
      <c r="H4" s="36"/>
      <c r="I4" s="36"/>
    </row>
    <row r="5" spans="1:9">
      <c r="A5" s="32"/>
      <c r="B5" s="32"/>
      <c r="C5" s="32"/>
      <c r="D5" s="32"/>
    </row>
    <row r="6" spans="1:9">
      <c r="A6" s="32"/>
      <c r="B6" s="32"/>
      <c r="C6" s="32"/>
      <c r="D6" s="32"/>
    </row>
    <row r="7" spans="1:9">
      <c r="A7" s="32"/>
      <c r="B7" s="32"/>
      <c r="C7" s="32"/>
      <c r="D7" s="32"/>
    </row>
    <row r="9" spans="1:9">
      <c r="A9" s="33" t="s">
        <v>205</v>
      </c>
      <c r="B9" s="33"/>
      <c r="C9" s="33"/>
      <c r="D9" s="33"/>
    </row>
    <row r="10" spans="1:9">
      <c r="A10" s="33"/>
      <c r="B10" s="33"/>
      <c r="C10" s="33"/>
      <c r="D10" s="33"/>
    </row>
    <row r="11" spans="1:9">
      <c r="A11" s="33"/>
      <c r="B11" s="33"/>
      <c r="C11" s="33"/>
      <c r="D11" s="33"/>
      <c r="E11" s="37" t="s">
        <v>177</v>
      </c>
      <c r="F11" s="37"/>
      <c r="G11" s="37"/>
      <c r="H11" s="37"/>
      <c r="I11" s="37"/>
    </row>
    <row r="12" spans="1:9">
      <c r="A12" s="33"/>
      <c r="B12" s="33"/>
      <c r="C12" s="33"/>
      <c r="D12" s="33"/>
      <c r="E12" s="37"/>
      <c r="F12" s="37"/>
      <c r="G12" s="37"/>
      <c r="H12" s="37"/>
      <c r="I12" s="37"/>
    </row>
    <row r="13" spans="1:9">
      <c r="A13" s="33"/>
      <c r="B13" s="33"/>
      <c r="C13" s="33"/>
      <c r="D13" s="33"/>
    </row>
    <row r="14" spans="1:9">
      <c r="A14" s="33"/>
      <c r="B14" s="33"/>
      <c r="C14" s="33"/>
      <c r="D14" s="33"/>
    </row>
    <row r="16" spans="1:9">
      <c r="A16" s="34" t="s">
        <v>206</v>
      </c>
      <c r="B16" s="34"/>
      <c r="C16" s="34"/>
      <c r="D16" s="34"/>
    </row>
    <row r="17" spans="1:9">
      <c r="A17" s="34"/>
      <c r="B17" s="34"/>
      <c r="C17" s="34"/>
      <c r="D17" s="34"/>
      <c r="E17" s="35" t="s">
        <v>175</v>
      </c>
      <c r="F17" s="35"/>
      <c r="G17" s="35"/>
      <c r="H17" s="35"/>
      <c r="I17" s="35"/>
    </row>
    <row r="18" spans="1:9">
      <c r="A18" s="34"/>
      <c r="B18" s="34"/>
      <c r="C18" s="34"/>
      <c r="D18" s="34"/>
      <c r="E18" s="35"/>
      <c r="F18" s="35"/>
      <c r="G18" s="35"/>
      <c r="H18" s="35"/>
      <c r="I18" s="35"/>
    </row>
    <row r="19" spans="1:9">
      <c r="A19" s="34"/>
      <c r="B19" s="34"/>
      <c r="C19" s="34"/>
      <c r="D19" s="34"/>
    </row>
    <row r="20" spans="1:9">
      <c r="A20" s="34"/>
      <c r="B20" s="34"/>
      <c r="C20" s="34"/>
      <c r="D20" s="34"/>
    </row>
  </sheetData>
  <mergeCells count="6">
    <mergeCell ref="A1:D7"/>
    <mergeCell ref="A9:D14"/>
    <mergeCell ref="A16:D20"/>
    <mergeCell ref="E17:I18"/>
    <mergeCell ref="E3:I4"/>
    <mergeCell ref="E11:I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:J12"/>
    </sheetView>
  </sheetViews>
  <sheetFormatPr baseColWidth="10" defaultRowHeight="15"/>
  <cols>
    <col min="3" max="3" width="34.7109375" customWidth="1"/>
    <col min="4" max="4" width="21.5703125" customWidth="1"/>
    <col min="5" max="5" width="21.42578125" customWidth="1"/>
  </cols>
  <sheetData>
    <row r="1" spans="1:10" ht="26.25">
      <c r="A1" s="40" t="s">
        <v>178</v>
      </c>
      <c r="B1" s="40"/>
      <c r="C1" s="41"/>
      <c r="D1" s="19">
        <v>210</v>
      </c>
      <c r="E1" s="20" t="s">
        <v>187</v>
      </c>
    </row>
    <row r="2" spans="1:10" ht="26.25">
      <c r="A2" s="42" t="s">
        <v>179</v>
      </c>
      <c r="B2" s="42"/>
      <c r="C2" s="43"/>
      <c r="D2" s="21">
        <v>4</v>
      </c>
      <c r="E2" s="22" t="s">
        <v>180</v>
      </c>
    </row>
    <row r="3" spans="1:10" ht="26.25">
      <c r="A3" s="44" t="s">
        <v>181</v>
      </c>
      <c r="B3" s="45"/>
      <c r="C3" s="46"/>
      <c r="D3" s="23">
        <f>ROUNDUP(D1/D2,3)</f>
        <v>52.5</v>
      </c>
      <c r="E3" s="24" t="s">
        <v>182</v>
      </c>
    </row>
    <row r="4" spans="1:10" ht="26.25">
      <c r="A4" s="47" t="s">
        <v>183</v>
      </c>
      <c r="B4" s="48"/>
      <c r="C4" s="49"/>
      <c r="D4" s="27">
        <v>40000</v>
      </c>
      <c r="E4" s="28" t="s">
        <v>184</v>
      </c>
    </row>
    <row r="5" spans="1:10" ht="26.25">
      <c r="A5" s="50" t="s">
        <v>185</v>
      </c>
      <c r="B5" s="51"/>
      <c r="C5" s="52"/>
      <c r="D5" s="25">
        <v>16</v>
      </c>
      <c r="E5" s="26" t="s">
        <v>186</v>
      </c>
    </row>
    <row r="6" spans="1:10" ht="26.25">
      <c r="A6" s="50" t="s">
        <v>189</v>
      </c>
      <c r="B6" s="51"/>
      <c r="C6" s="52"/>
      <c r="D6" s="25">
        <f>D5*4</f>
        <v>64</v>
      </c>
      <c r="E6" s="26" t="s">
        <v>186</v>
      </c>
    </row>
    <row r="7" spans="1:10" ht="26.25">
      <c r="A7" s="50" t="s">
        <v>188</v>
      </c>
      <c r="B7" s="51"/>
      <c r="C7" s="52"/>
      <c r="D7" s="25">
        <f>D6*D4</f>
        <v>2560000</v>
      </c>
      <c r="E7" s="26" t="s">
        <v>186</v>
      </c>
    </row>
    <row r="9" spans="1:10" ht="15" customHeight="1">
      <c r="A9" s="38" t="s">
        <v>190</v>
      </c>
      <c r="B9" s="38"/>
      <c r="C9" s="38"/>
      <c r="D9" s="38"/>
      <c r="E9" s="38"/>
    </row>
    <row r="10" spans="1:10" ht="15" customHeight="1">
      <c r="A10" s="38"/>
      <c r="B10" s="38"/>
      <c r="C10" s="38"/>
      <c r="D10" s="38"/>
      <c r="E10" s="38"/>
      <c r="F10" s="39">
        <f>(D1/D3)*D7</f>
        <v>10240000</v>
      </c>
      <c r="G10" s="39"/>
      <c r="H10" s="39"/>
      <c r="I10" s="39"/>
      <c r="J10" s="39"/>
    </row>
    <row r="11" spans="1:10" ht="15" customHeight="1">
      <c r="A11" s="38"/>
      <c r="B11" s="38"/>
      <c r="C11" s="38"/>
      <c r="D11" s="38"/>
      <c r="E11" s="38"/>
      <c r="F11" s="39"/>
      <c r="G11" s="39"/>
      <c r="H11" s="39"/>
      <c r="I11" s="39"/>
      <c r="J11" s="39"/>
    </row>
    <row r="12" spans="1:10" ht="15" customHeight="1">
      <c r="A12" s="38"/>
      <c r="B12" s="38"/>
      <c r="C12" s="38"/>
      <c r="D12" s="38"/>
      <c r="E12" s="38"/>
      <c r="F12" s="39"/>
      <c r="G12" s="39"/>
      <c r="H12" s="39"/>
      <c r="I12" s="39"/>
      <c r="J12" s="39"/>
    </row>
    <row r="13" spans="1:10" ht="15" customHeight="1">
      <c r="A13" s="38"/>
      <c r="B13" s="38"/>
      <c r="C13" s="38"/>
      <c r="D13" s="38"/>
      <c r="E13" s="38"/>
    </row>
    <row r="14" spans="1:10" ht="15" customHeight="1">
      <c r="A14" s="38"/>
      <c r="B14" s="38"/>
      <c r="C14" s="38"/>
      <c r="D14" s="38"/>
      <c r="E14" s="38"/>
    </row>
  </sheetData>
  <mergeCells count="9">
    <mergeCell ref="A9:E14"/>
    <mergeCell ref="F10:J12"/>
    <mergeCell ref="A1:C1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EI,EO,EQ,ILF,EIF</vt:lpstr>
      <vt:lpstr>conteo de puntos funcionales</vt:lpstr>
      <vt:lpstr>UAF</vt:lpstr>
      <vt:lpstr>VAF</vt:lpstr>
      <vt:lpstr>Calculo PF ajustado</vt:lpstr>
      <vt:lpstr>Costo del producto</vt:lpstr>
      <vt:lpstr>eiav</vt:lpstr>
      <vt:lpstr>eifav</vt:lpstr>
      <vt:lpstr>eifhi</vt:lpstr>
      <vt:lpstr>eiflow</vt:lpstr>
      <vt:lpstr>eihi</vt:lpstr>
      <vt:lpstr>eilow</vt:lpstr>
      <vt:lpstr>eoave</vt:lpstr>
      <vt:lpstr>eohi</vt:lpstr>
      <vt:lpstr>eolow</vt:lpstr>
      <vt:lpstr>eqav</vt:lpstr>
      <vt:lpstr>eqhi</vt:lpstr>
      <vt:lpstr>eqlow</vt:lpstr>
      <vt:lpstr>ilfave</vt:lpstr>
      <vt:lpstr>ilfhi</vt:lpstr>
      <vt:lpstr>ilflow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2010-02-20T21:49:51Z</dcterms:created>
  <dcterms:modified xsi:type="dcterms:W3CDTF">2010-02-22T02:33:52Z</dcterms:modified>
</cp:coreProperties>
</file>